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B8A08BD4-58DF-48B5-A7B3-B30FF0D06159}"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617"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5" i="2" l="1"/>
  <c r="L55" i="2"/>
  <c r="M75" i="2" l="1"/>
  <c r="L75" i="2"/>
  <c r="N78" i="2" l="1"/>
  <c r="N77" i="2"/>
  <c r="N76" i="2"/>
  <c r="N74" i="2"/>
  <c r="N73" i="2"/>
  <c r="N72" i="2"/>
  <c r="N71" i="2"/>
  <c r="N70" i="2"/>
  <c r="N69" i="2"/>
  <c r="N68" i="2"/>
  <c r="N67" i="2"/>
  <c r="N66" i="2"/>
  <c r="N65" i="2"/>
  <c r="N64" i="2"/>
  <c r="N63" i="2"/>
  <c r="N62" i="2"/>
  <c r="N61" i="2"/>
  <c r="N60" i="2"/>
  <c r="N59" i="2"/>
  <c r="N58" i="2"/>
  <c r="N57" i="2"/>
  <c r="N56" i="2"/>
  <c r="N54" i="2"/>
  <c r="N53" i="2"/>
  <c r="N52" i="2"/>
  <c r="N51" i="2"/>
  <c r="N50" i="2"/>
  <c r="N49" i="2"/>
  <c r="N48" i="2"/>
  <c r="N47" i="2"/>
  <c r="N46" i="2"/>
  <c r="N45" i="2"/>
  <c r="N44" i="2"/>
  <c r="N43" i="2"/>
  <c r="N42" i="2"/>
  <c r="N41" i="2"/>
  <c r="N40" i="2"/>
  <c r="N39" i="2"/>
  <c r="N38" i="2"/>
  <c r="N37" i="2"/>
  <c r="N36" i="2"/>
  <c r="N35" i="2"/>
  <c r="N34" i="2"/>
  <c r="N33" i="2"/>
  <c r="N32" i="2"/>
  <c r="N31" i="2"/>
  <c r="N30" i="2"/>
  <c r="N29" i="2"/>
  <c r="N28" i="2"/>
  <c r="N26" i="2"/>
  <c r="N25" i="2"/>
  <c r="N24" i="2"/>
  <c r="N23" i="2"/>
  <c r="N22" i="2"/>
  <c r="N21" i="2"/>
  <c r="N20" i="2"/>
  <c r="N19" i="2"/>
  <c r="N18" i="2"/>
  <c r="N17" i="2"/>
  <c r="N16" i="2"/>
  <c r="N15" i="2"/>
  <c r="N14" i="2"/>
  <c r="N13" i="2"/>
  <c r="M80" i="2"/>
  <c r="M27" i="2"/>
  <c r="L27" i="2"/>
  <c r="C26" i="4" s="1"/>
  <c r="L80" i="2"/>
  <c r="K75" i="2"/>
  <c r="L55" i="3"/>
  <c r="M55" i="3"/>
  <c r="E75" i="3"/>
  <c r="K27" i="2"/>
  <c r="D27" i="3"/>
  <c r="H27" i="3"/>
  <c r="H80" i="3" s="1"/>
  <c r="I27" i="3"/>
  <c r="J27" i="3"/>
  <c r="K27" i="3"/>
  <c r="L27" i="3"/>
  <c r="M27" i="3"/>
  <c r="K55" i="2"/>
  <c r="K80" i="2" s="1"/>
  <c r="J55" i="2"/>
  <c r="J80" i="2" s="1"/>
  <c r="I55" i="2"/>
  <c r="J75" i="2"/>
  <c r="I75" i="2"/>
  <c r="J27" i="2"/>
  <c r="I27" i="2"/>
  <c r="H75" i="2"/>
  <c r="G75" i="2"/>
  <c r="F75" i="2"/>
  <c r="F75" i="3" s="1"/>
  <c r="E75" i="2"/>
  <c r="H61" i="2"/>
  <c r="H55" i="2"/>
  <c r="G55" i="2"/>
  <c r="F55" i="2"/>
  <c r="F55" i="3" s="1"/>
  <c r="E55" i="2"/>
  <c r="E55" i="3" s="1"/>
  <c r="D55" i="2"/>
  <c r="D55" i="3" s="1"/>
  <c r="H27" i="2"/>
  <c r="G27" i="2"/>
  <c r="G27" i="3" s="1"/>
  <c r="G80" i="3" s="1"/>
  <c r="F27" i="2"/>
  <c r="F27" i="3" s="1"/>
  <c r="E27" i="2"/>
  <c r="E80" i="2" s="1"/>
  <c r="G80" i="2"/>
  <c r="H80" i="2"/>
  <c r="D75" i="2"/>
  <c r="D75" i="3" s="1"/>
  <c r="C75" i="2"/>
  <c r="C74" i="4" s="1"/>
  <c r="D27" i="2"/>
  <c r="D80" i="2" s="1"/>
  <c r="C27" i="2"/>
  <c r="C80" i="2" s="1"/>
  <c r="N76" i="1"/>
  <c r="B73" i="4"/>
  <c r="N72" i="1"/>
  <c r="B70" i="4"/>
  <c r="N68" i="1"/>
  <c r="N64" i="1"/>
  <c r="B62" i="4"/>
  <c r="N60" i="1"/>
  <c r="N56" i="1"/>
  <c r="B54" i="4"/>
  <c r="N52" i="1"/>
  <c r="B47" i="4"/>
  <c r="B46" i="4"/>
  <c r="N44" i="1"/>
  <c r="B39" i="4"/>
  <c r="B38" i="4"/>
  <c r="N36" i="1"/>
  <c r="B31" i="4"/>
  <c r="B30" i="4"/>
  <c r="N28" i="1"/>
  <c r="B23" i="4"/>
  <c r="N23" i="1"/>
  <c r="N20" i="1"/>
  <c r="B15" i="4"/>
  <c r="B14" i="4"/>
  <c r="N12" i="1"/>
  <c r="C55" i="3"/>
  <c r="G55" i="3"/>
  <c r="H55" i="3"/>
  <c r="I55" i="3"/>
  <c r="K55" i="3"/>
  <c r="C55" i="2"/>
  <c r="B55" i="2"/>
  <c r="B80" i="2" s="1"/>
  <c r="G75" i="3"/>
  <c r="H75" i="3"/>
  <c r="I75" i="3"/>
  <c r="I80" i="3" s="1"/>
  <c r="J75" i="3"/>
  <c r="K75" i="3"/>
  <c r="L75" i="3"/>
  <c r="M75" i="3"/>
  <c r="B75" i="2"/>
  <c r="N75" i="2" s="1"/>
  <c r="B27" i="2"/>
  <c r="N27" i="2" s="1"/>
  <c r="C78" i="4"/>
  <c r="C77" i="4"/>
  <c r="C76" i="4"/>
  <c r="C75" i="4"/>
  <c r="C73" i="4"/>
  <c r="C72" i="4"/>
  <c r="C71" i="4"/>
  <c r="C70" i="4"/>
  <c r="C69" i="4"/>
  <c r="C68" i="4"/>
  <c r="C67" i="4"/>
  <c r="C66" i="4"/>
  <c r="C65" i="4"/>
  <c r="C64" i="4"/>
  <c r="C63" i="4"/>
  <c r="C62" i="4"/>
  <c r="C61" i="4"/>
  <c r="C60" i="4"/>
  <c r="C59" i="4"/>
  <c r="C58" i="4"/>
  <c r="C57" i="4"/>
  <c r="C56" i="4"/>
  <c r="C55" i="4"/>
  <c r="C53" i="4"/>
  <c r="C52" i="4"/>
  <c r="C51" i="4"/>
  <c r="C50" i="4"/>
  <c r="C49" i="4"/>
  <c r="C48" i="4"/>
  <c r="C47" i="4"/>
  <c r="C46" i="4"/>
  <c r="C45"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I80" i="2"/>
  <c r="C9" i="1"/>
  <c r="D9" i="1" s="1"/>
  <c r="C9" i="2"/>
  <c r="N13" i="1"/>
  <c r="N14" i="1"/>
  <c r="N17" i="1"/>
  <c r="N18" i="1"/>
  <c r="N19" i="1"/>
  <c r="N21" i="1"/>
  <c r="N22" i="1"/>
  <c r="N25" i="1"/>
  <c r="N26" i="1"/>
  <c r="N27" i="1"/>
  <c r="N29" i="1"/>
  <c r="N30" i="1"/>
  <c r="N33" i="1"/>
  <c r="N34" i="1"/>
  <c r="N35" i="1"/>
  <c r="N37" i="1"/>
  <c r="N38" i="1"/>
  <c r="N41" i="1"/>
  <c r="N42" i="1"/>
  <c r="N43" i="1"/>
  <c r="N45" i="1"/>
  <c r="N46" i="1"/>
  <c r="N49" i="1"/>
  <c r="N50" i="1"/>
  <c r="N51" i="1"/>
  <c r="N53" i="1"/>
  <c r="N54" i="1"/>
  <c r="N57" i="1"/>
  <c r="N58" i="1"/>
  <c r="N59" i="1"/>
  <c r="N61" i="1"/>
  <c r="N62" i="1"/>
  <c r="N65" i="1"/>
  <c r="N66" i="1"/>
  <c r="N67" i="1"/>
  <c r="N69" i="1"/>
  <c r="N70" i="1"/>
  <c r="N73" i="1"/>
  <c r="N74" i="1"/>
  <c r="N75" i="1"/>
  <c r="N77" i="1"/>
  <c r="N78" i="1"/>
  <c r="E80" i="6"/>
  <c r="N9" i="2"/>
  <c r="B9" i="2"/>
  <c r="N9" i="3"/>
  <c r="B9" i="3"/>
  <c r="N9" i="5"/>
  <c r="B9" i="5"/>
  <c r="N9" i="6"/>
  <c r="B9" i="6"/>
  <c r="N9" i="7"/>
  <c r="B9" i="7"/>
  <c r="C11" i="4"/>
  <c r="N12" i="2"/>
  <c r="G78" i="4"/>
  <c r="F78" i="4"/>
  <c r="E78" i="4"/>
  <c r="D78" i="4"/>
  <c r="B78" i="4"/>
  <c r="G77" i="4"/>
  <c r="F77" i="4"/>
  <c r="E77" i="4"/>
  <c r="D77" i="4"/>
  <c r="B77" i="4"/>
  <c r="G76" i="4"/>
  <c r="F76" i="4"/>
  <c r="E76" i="4"/>
  <c r="D76" i="4"/>
  <c r="B76" i="4"/>
  <c r="G75" i="4"/>
  <c r="F75" i="4"/>
  <c r="E75" i="4"/>
  <c r="D75" i="4"/>
  <c r="G74" i="4"/>
  <c r="F74" i="4"/>
  <c r="E74" i="4"/>
  <c r="B74" i="4"/>
  <c r="G73" i="4"/>
  <c r="F73" i="4"/>
  <c r="E73" i="4"/>
  <c r="D73" i="4"/>
  <c r="G72" i="4"/>
  <c r="F72" i="4"/>
  <c r="E72" i="4"/>
  <c r="D72" i="4"/>
  <c r="B72" i="4"/>
  <c r="G71" i="4"/>
  <c r="F71" i="4"/>
  <c r="E71" i="4"/>
  <c r="D71" i="4"/>
  <c r="G70" i="4"/>
  <c r="F70" i="4"/>
  <c r="E70" i="4"/>
  <c r="D70" i="4"/>
  <c r="G69" i="4"/>
  <c r="F69" i="4"/>
  <c r="E69" i="4"/>
  <c r="D69" i="4"/>
  <c r="B69" i="4"/>
  <c r="G68" i="4"/>
  <c r="F68" i="4"/>
  <c r="E68" i="4"/>
  <c r="D68" i="4"/>
  <c r="B68" i="4"/>
  <c r="G67" i="4"/>
  <c r="F67" i="4"/>
  <c r="E67" i="4"/>
  <c r="D67" i="4"/>
  <c r="G66" i="4"/>
  <c r="F66" i="4"/>
  <c r="E66" i="4"/>
  <c r="D66" i="4"/>
  <c r="B66" i="4"/>
  <c r="G65" i="4"/>
  <c r="F65" i="4"/>
  <c r="E65" i="4"/>
  <c r="D65" i="4"/>
  <c r="B65" i="4"/>
  <c r="G64" i="4"/>
  <c r="F64" i="4"/>
  <c r="E64" i="4"/>
  <c r="D64" i="4"/>
  <c r="B64" i="4"/>
  <c r="G63" i="4"/>
  <c r="F63" i="4"/>
  <c r="E63" i="4"/>
  <c r="D63" i="4"/>
  <c r="G62" i="4"/>
  <c r="F62" i="4"/>
  <c r="E62" i="4"/>
  <c r="D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G54" i="4"/>
  <c r="F54" i="4"/>
  <c r="E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G46" i="4"/>
  <c r="F46" i="4"/>
  <c r="E46" i="4"/>
  <c r="D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G38" i="4"/>
  <c r="F38" i="4"/>
  <c r="E38" i="4"/>
  <c r="D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G30" i="4"/>
  <c r="F30" i="4"/>
  <c r="E30" i="4"/>
  <c r="D30" i="4"/>
  <c r="G29" i="4"/>
  <c r="F29" i="4"/>
  <c r="E29" i="4"/>
  <c r="D29" i="4"/>
  <c r="B29" i="4"/>
  <c r="G28" i="4"/>
  <c r="F28" i="4"/>
  <c r="E28" i="4"/>
  <c r="D28" i="4"/>
  <c r="B28" i="4"/>
  <c r="G27" i="4"/>
  <c r="F27" i="4"/>
  <c r="E27" i="4"/>
  <c r="D27" i="4"/>
  <c r="B27" i="4"/>
  <c r="G26" i="4"/>
  <c r="F26" i="4"/>
  <c r="E26" i="4"/>
  <c r="B26" i="4"/>
  <c r="G25" i="4"/>
  <c r="F25" i="4"/>
  <c r="E25" i="4"/>
  <c r="D25" i="4"/>
  <c r="B25" i="4"/>
  <c r="G24" i="4"/>
  <c r="F24" i="4"/>
  <c r="E24" i="4"/>
  <c r="D24" i="4"/>
  <c r="B24" i="4"/>
  <c r="G23" i="4"/>
  <c r="F23" i="4"/>
  <c r="E23" i="4"/>
  <c r="D23" i="4"/>
  <c r="G22" i="4"/>
  <c r="F22" i="4"/>
  <c r="E22" i="4"/>
  <c r="D22" i="4"/>
  <c r="B22" i="4"/>
  <c r="G21" i="4"/>
  <c r="F21" i="4"/>
  <c r="F80" i="4" s="1"/>
  <c r="E21" i="4"/>
  <c r="D21" i="4"/>
  <c r="B21" i="4"/>
  <c r="G20" i="4"/>
  <c r="F20" i="4"/>
  <c r="E20" i="4"/>
  <c r="D20" i="4"/>
  <c r="B20" i="4"/>
  <c r="G19" i="4"/>
  <c r="F19" i="4"/>
  <c r="E19" i="4"/>
  <c r="D19" i="4"/>
  <c r="B19" i="4"/>
  <c r="G18" i="4"/>
  <c r="F18" i="4"/>
  <c r="E18" i="4"/>
  <c r="D18" i="4"/>
  <c r="B18" i="4"/>
  <c r="G17" i="4"/>
  <c r="F17" i="4"/>
  <c r="E17" i="4"/>
  <c r="D17" i="4"/>
  <c r="B17" i="4"/>
  <c r="G16" i="4"/>
  <c r="F16" i="4"/>
  <c r="E16" i="4"/>
  <c r="D16" i="4"/>
  <c r="B16" i="4"/>
  <c r="G15" i="4"/>
  <c r="F15" i="4"/>
  <c r="E15" i="4"/>
  <c r="D15" i="4"/>
  <c r="G14" i="4"/>
  <c r="F14" i="4"/>
  <c r="E14" i="4"/>
  <c r="D14" i="4"/>
  <c r="G13" i="4"/>
  <c r="F13" i="4"/>
  <c r="E13" i="4"/>
  <c r="D13" i="4"/>
  <c r="B13" i="4"/>
  <c r="G12" i="4"/>
  <c r="F12" i="4"/>
  <c r="E12" i="4"/>
  <c r="D12" i="4"/>
  <c r="B12" i="4"/>
  <c r="G11" i="4"/>
  <c r="G80" i="4" s="1"/>
  <c r="F11" i="4"/>
  <c r="E11" i="4"/>
  <c r="E80" i="4" s="1"/>
  <c r="D11" i="4"/>
  <c r="B11" i="4"/>
  <c r="B80" i="4" s="1"/>
  <c r="A1" i="7"/>
  <c r="A1" i="6"/>
  <c r="A1" i="5"/>
  <c r="A1" i="3"/>
  <c r="A1" i="2"/>
  <c r="A1" i="1"/>
  <c r="M81" i="1"/>
  <c r="N78" i="3"/>
  <c r="N77" i="3"/>
  <c r="N76"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N80" i="7"/>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N80" i="5" s="1"/>
  <c r="E80" i="5"/>
  <c r="D80" i="5"/>
  <c r="C80" i="5"/>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1" i="1"/>
  <c r="N81" i="1" s="1"/>
  <c r="C81" i="1"/>
  <c r="D81" i="1"/>
  <c r="F81" i="1"/>
  <c r="G81" i="1"/>
  <c r="H81" i="1"/>
  <c r="I81" i="1"/>
  <c r="J81" i="1"/>
  <c r="K81" i="1"/>
  <c r="L81" i="1"/>
  <c r="N79" i="1"/>
  <c r="C9" i="3"/>
  <c r="C9" i="5"/>
  <c r="C9" i="6"/>
  <c r="C9" i="7"/>
  <c r="B55" i="4"/>
  <c r="B63" i="4"/>
  <c r="B71" i="4"/>
  <c r="N48" i="1"/>
  <c r="N40" i="1"/>
  <c r="N32" i="1"/>
  <c r="N24" i="1"/>
  <c r="N16" i="1"/>
  <c r="N71" i="1"/>
  <c r="N63" i="1"/>
  <c r="N55" i="1"/>
  <c r="N47" i="1"/>
  <c r="N39" i="1"/>
  <c r="N31" i="1"/>
  <c r="N15" i="1"/>
  <c r="E81" i="1"/>
  <c r="B75" i="4"/>
  <c r="B67" i="4"/>
  <c r="K80" i="3"/>
  <c r="L80" i="3"/>
  <c r="D9" i="6" l="1"/>
  <c r="D9" i="7"/>
  <c r="D9" i="5"/>
  <c r="D9" i="3"/>
  <c r="E9" i="1"/>
  <c r="D9" i="2"/>
  <c r="F80" i="3"/>
  <c r="D80" i="3"/>
  <c r="N55" i="2"/>
  <c r="C54" i="4"/>
  <c r="F80" i="2"/>
  <c r="B55" i="3"/>
  <c r="J55" i="3"/>
  <c r="J80" i="3" s="1"/>
  <c r="E27" i="3"/>
  <c r="E80" i="3" s="1"/>
  <c r="C27" i="3"/>
  <c r="C80" i="3" s="1"/>
  <c r="B27" i="3"/>
  <c r="B75" i="3"/>
  <c r="C75" i="3"/>
  <c r="C80" i="4"/>
  <c r="M80" i="3"/>
  <c r="N55" i="3"/>
  <c r="D54" i="4"/>
  <c r="N80" i="2"/>
  <c r="N27" i="3" l="1"/>
  <c r="D26" i="4"/>
  <c r="B80" i="3"/>
  <c r="N80" i="3" s="1"/>
  <c r="N75" i="3"/>
  <c r="E9" i="6"/>
  <c r="E9" i="7"/>
  <c r="E9" i="2"/>
  <c r="E9" i="5"/>
  <c r="E9" i="3"/>
  <c r="F9" i="1"/>
  <c r="D74" i="4"/>
  <c r="D80" i="4"/>
  <c r="F9" i="3" l="1"/>
  <c r="F9" i="5"/>
  <c r="G9" i="1"/>
  <c r="F9" i="2"/>
  <c r="F9" i="7"/>
  <c r="F9" i="6"/>
  <c r="G9" i="5" l="1"/>
  <c r="H9" i="1"/>
  <c r="G9" i="6"/>
  <c r="G9" i="3"/>
  <c r="G9" i="7"/>
  <c r="G9" i="2"/>
  <c r="H9" i="6" l="1"/>
  <c r="H9" i="7"/>
  <c r="H9" i="2"/>
  <c r="H9" i="3"/>
  <c r="H9" i="5"/>
  <c r="I9" i="1"/>
  <c r="I9" i="3" l="1"/>
  <c r="I9" i="7"/>
  <c r="I9" i="5"/>
  <c r="J9" i="1"/>
  <c r="I9" i="2"/>
  <c r="I9" i="6"/>
  <c r="J9" i="5" l="1"/>
  <c r="J9" i="7"/>
  <c r="J9" i="6"/>
  <c r="J9" i="3"/>
  <c r="J9" i="2"/>
  <c r="K9" i="1"/>
  <c r="K9" i="3" l="1"/>
  <c r="K9" i="5"/>
  <c r="K9" i="2"/>
  <c r="K9" i="6"/>
  <c r="L9" i="1"/>
  <c r="K9" i="7"/>
  <c r="L9" i="5" l="1"/>
  <c r="M9" i="1"/>
  <c r="L9" i="2"/>
  <c r="L9" i="7"/>
  <c r="L9" i="6"/>
  <c r="L9" i="3"/>
  <c r="M9" i="5" l="1"/>
  <c r="M9" i="3"/>
  <c r="M9" i="7"/>
  <c r="M9" i="2"/>
  <c r="M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Moore</author>
  </authors>
  <commentList>
    <comment ref="J57" authorId="0" shapeId="0" xr:uid="{00000000-0006-0000-0200-000001000000}">
      <text>
        <r>
          <rPr>
            <sz val="9"/>
            <color indexed="81"/>
            <rFont val="Tahoma"/>
            <family val="2"/>
          </rPr>
          <t xml:space="preserve">DOR resumed administration of Tourist Development Tax 2/28/2017 </t>
        </r>
      </text>
    </comment>
  </commentList>
</comments>
</file>

<file path=xl/sharedStrings.xml><?xml version="1.0" encoding="utf-8"?>
<sst xmlns="http://schemas.openxmlformats.org/spreadsheetml/2006/main" count="668" uniqueCount="234">
  <si>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</si>
  <si>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</si>
  <si>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</si>
  <si>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</si>
  <si>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</si>
  <si>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</si>
  <si>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</si>
  <si>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</si>
  <si>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</si>
  <si>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</si>
  <si>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</si>
  <si>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</si>
  <si>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</si>
  <si>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</si>
  <si>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</si>
  <si>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</si>
  <si>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</si>
  <si>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</si>
  <si>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</si>
  <si>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</si>
  <si>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</si>
  <si>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</si>
  <si>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</si>
  <si>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</si>
  <si>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</si>
  <si>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</si>
  <si>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</si>
  <si>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</si>
  <si>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</si>
  <si>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</si>
  <si>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</si>
  <si>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</si>
  <si>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</si>
  <si>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</si>
  <si>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</si>
  <si>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</si>
  <si>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</si>
  <si>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</si>
  <si>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</si>
  <si>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</si>
  <si>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</si>
  <si>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</si>
  <si>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</si>
  <si>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</si>
  <si>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</si>
  <si>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</si>
  <si>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</si>
  <si>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</si>
  <si>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</si>
  <si>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</si>
  <si>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</si>
  <si>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</si>
  <si>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</si>
  <si>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</si>
  <si>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</si>
  <si>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</si>
  <si>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</si>
  <si>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</si>
  <si>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</si>
  <si>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</si>
  <si>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</si>
  <si>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</si>
  <si>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</si>
  <si>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</si>
  <si>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</si>
  <si>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</si>
  <si>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</si>
  <si>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</si>
  <si>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</si>
  <si>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</si>
  <si>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</si>
  <si>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</si>
  <si>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</si>
  <si>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</si>
  <si>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</si>
  <si>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</si>
  <si>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</si>
  <si>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</si>
  <si>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</si>
  <si>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</si>
  <si>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</si>
  <si>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</si>
  <si>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</si>
  <si>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</si>
  <si>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</si>
  <si>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</si>
  <si>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</si>
  <si>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</si>
  <si>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</si>
  <si>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</si>
  <si>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</si>
  <si>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</si>
  <si>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</si>
  <si>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</si>
  <si>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</si>
  <si>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</si>
  <si>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</si>
  <si>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</si>
  <si>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</si>
  <si>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</si>
  <si>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</si>
  <si>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</si>
  <si>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</si>
  <si>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</si>
  <si>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</si>
  <si>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</si>
  <si>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</si>
  <si>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</si>
  <si>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</si>
  <si>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</si>
  <si>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</si>
  <si>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</si>
  <si>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</si>
  <si>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</si>
  <si>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</si>
  <si>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</si>
  <si>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</si>
  <si>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</si>
  <si>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</si>
  <si>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</si>
  <si>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</si>
  <si>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</si>
  <si>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</si>
  <si>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</si>
  <si>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</si>
  <si>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</si>
  <si>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</si>
  <si>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</si>
  <si>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</si>
  <si>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</si>
  <si>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</si>
  <si>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</si>
  <si>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</si>
  <si>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</si>
  <si>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</si>
  <si>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</si>
  <si>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</si>
  <si>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</si>
  <si>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38*Highlands</t>
  </si>
  <si>
    <t>VALIDATED TAX RECEIPTS DATA FOR:  JULY, 2016 thru June, 2017</t>
  </si>
  <si>
    <t>SFY16-17</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</si>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</sst>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
  </numFmts>
  <fonts count="58">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9"/>
      <color indexed="81"/>
      <name val="Tahom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5">
    <xf numFmtId="0" fontId="0" fillId="0" borderId="0"/>
    <xf numFmtId="0" fontId="28"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8"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8"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3"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28"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9" fillId="30"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2"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1" fillId="13" borderId="1" applyNumberFormat="0" applyAlignment="0" applyProtection="0"/>
    <xf numFmtId="0" fontId="31" fillId="13" borderId="1" applyNumberFormat="0" applyAlignment="0" applyProtection="0"/>
    <xf numFmtId="0" fontId="32" fillId="36" borderId="2" applyNumberFormat="0" applyAlignment="0" applyProtection="0"/>
    <xf numFmtId="0" fontId="32" fillId="36" borderId="2" applyNumberFormat="0" applyAlignment="0" applyProtection="0"/>
    <xf numFmtId="43" fontId="2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4"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Protection="0"/>
    <xf numFmtId="44" fontId="12"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8" fillId="8" borderId="1" applyNumberFormat="0" applyAlignment="0" applyProtection="0"/>
    <xf numFmtId="0" fontId="38" fillId="8" borderId="1" applyNumberFormat="0" applyAlignment="0" applyProtection="0"/>
    <xf numFmtId="0" fontId="39" fillId="0" borderId="6" applyNumberFormat="0" applyFill="0" applyAlignment="0" applyProtection="0"/>
    <xf numFmtId="0" fontId="39" fillId="0" borderId="6" applyNumberFormat="0" applyFill="0" applyAlignment="0" applyProtection="0"/>
    <xf numFmtId="0" fontId="40" fillId="11" borderId="0" applyNumberFormat="0" applyBorder="0" applyAlignment="0" applyProtection="0"/>
    <xf numFmtId="0" fontId="40"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7" fillId="0" borderId="0"/>
    <xf numFmtId="0" fontId="7" fillId="0" borderId="0"/>
    <xf numFmtId="0" fontId="7" fillId="0" borderId="0"/>
    <xf numFmtId="0" fontId="12" fillId="41" borderId="7" applyNumberFormat="0" applyFont="0" applyAlignment="0" applyProtection="0"/>
    <xf numFmtId="0" fontId="12" fillId="41" borderId="7" applyNumberFormat="0" applyFont="0" applyAlignment="0" applyProtection="0"/>
    <xf numFmtId="0" fontId="12"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3"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1" fillId="13" borderId="8" applyNumberFormat="0" applyAlignment="0" applyProtection="0"/>
    <xf numFmtId="0" fontId="41" fillId="13" borderId="8" applyNumberFormat="0" applyAlignment="0" applyProtection="0"/>
    <xf numFmtId="9" fontId="2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13" fillId="11" borderId="9" applyNumberFormat="0" applyProtection="0">
      <alignment vertical="center"/>
    </xf>
    <xf numFmtId="4" fontId="14" fillId="42" borderId="9" applyNumberFormat="0" applyProtection="0">
      <alignment vertical="center"/>
    </xf>
    <xf numFmtId="4" fontId="15" fillId="42" borderId="9" applyNumberFormat="0" applyProtection="0">
      <alignment horizontal="left" vertical="center" indent="1"/>
    </xf>
    <xf numFmtId="4" fontId="15" fillId="42" borderId="9" applyNumberFormat="0" applyProtection="0">
      <alignment horizontal="left" vertical="center" indent="1"/>
    </xf>
    <xf numFmtId="4" fontId="15" fillId="42" borderId="9" applyNumberFormat="0" applyProtection="0">
      <alignment horizontal="left" vertical="center" indent="1"/>
    </xf>
    <xf numFmtId="0" fontId="13" fillId="42" borderId="9" applyNumberFormat="0" applyProtection="0">
      <alignment horizontal="left" vertical="top"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3" fillId="43" borderId="0" applyNumberFormat="0" applyProtection="0">
      <alignment horizontal="left" vertical="center" indent="1"/>
    </xf>
    <xf numFmtId="4" fontId="16" fillId="4" borderId="9" applyNumberFormat="0" applyProtection="0">
      <alignment horizontal="right" vertical="center"/>
    </xf>
    <xf numFmtId="4" fontId="16" fillId="12" borderId="9" applyNumberFormat="0" applyProtection="0">
      <alignment horizontal="right" vertical="center"/>
    </xf>
    <xf numFmtId="4" fontId="16" fillId="27" borderId="9" applyNumberFormat="0" applyProtection="0">
      <alignment horizontal="right" vertical="center"/>
    </xf>
    <xf numFmtId="4" fontId="16" fillId="15" borderId="9" applyNumberFormat="0" applyProtection="0">
      <alignment horizontal="right" vertical="center"/>
    </xf>
    <xf numFmtId="4" fontId="16" fillId="19" borderId="9" applyNumberFormat="0" applyProtection="0">
      <alignment horizontal="right" vertical="center"/>
    </xf>
    <xf numFmtId="4" fontId="16" fillId="35" borderId="9" applyNumberFormat="0" applyProtection="0">
      <alignment horizontal="right" vertical="center"/>
    </xf>
    <xf numFmtId="4" fontId="16" fillId="7" borderId="9" applyNumberFormat="0" applyProtection="0">
      <alignment horizontal="right" vertical="center"/>
    </xf>
    <xf numFmtId="4" fontId="16" fillId="14" borderId="9" applyNumberFormat="0" applyProtection="0">
      <alignment horizontal="right" vertical="center"/>
    </xf>
    <xf numFmtId="4" fontId="16" fillId="9" borderId="9" applyNumberFormat="0" applyProtection="0">
      <alignment horizontal="right" vertical="center"/>
    </xf>
    <xf numFmtId="4" fontId="13" fillId="44" borderId="10" applyNumberFormat="0" applyProtection="0">
      <alignment horizontal="left" vertical="center" indent="1"/>
    </xf>
    <xf numFmtId="4" fontId="16" fillId="45" borderId="0" applyNumberFormat="0" applyProtection="0">
      <alignment horizontal="left" vertical="center" indent="1"/>
    </xf>
    <xf numFmtId="4" fontId="17" fillId="46" borderId="0" applyNumberFormat="0" applyProtection="0">
      <alignment horizontal="left" vertical="center" indent="1"/>
    </xf>
    <xf numFmtId="4" fontId="25"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6" fillId="47" borderId="9" applyNumberFormat="0" applyProtection="0">
      <alignment horizontal="right" vertical="center"/>
    </xf>
    <xf numFmtId="4" fontId="18" fillId="45" borderId="0" applyNumberFormat="0" applyProtection="0">
      <alignment horizontal="left" vertical="center" indent="1"/>
    </xf>
    <xf numFmtId="4" fontId="2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8" fillId="43" borderId="0" applyNumberFormat="0" applyProtection="0">
      <alignment horizontal="left" vertical="center" indent="1"/>
    </xf>
    <xf numFmtId="4" fontId="2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0" fontId="12" fillId="46" borderId="9" applyNumberFormat="0" applyProtection="0">
      <alignment horizontal="left" vertical="center" indent="1"/>
    </xf>
    <xf numFmtId="0" fontId="24"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top" indent="1"/>
    </xf>
    <xf numFmtId="0" fontId="24"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3" borderId="9" applyNumberFormat="0" applyProtection="0">
      <alignment horizontal="left" vertical="center" indent="1"/>
    </xf>
    <xf numFmtId="0" fontId="24"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top" indent="1"/>
    </xf>
    <xf numFmtId="0" fontId="24"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8" borderId="9" applyNumberFormat="0" applyProtection="0">
      <alignment horizontal="left" vertical="center" indent="1"/>
    </xf>
    <xf numFmtId="0" fontId="24"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top" indent="1"/>
    </xf>
    <xf numFmtId="0" fontId="24"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9" borderId="9" applyNumberFormat="0" applyProtection="0">
      <alignment horizontal="left" vertical="center" indent="1"/>
    </xf>
    <xf numFmtId="0" fontId="24"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top" indent="1"/>
    </xf>
    <xf numFmtId="0" fontId="24"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23" fillId="0" borderId="0"/>
    <xf numFmtId="0" fontId="3" fillId="0" borderId="0"/>
    <xf numFmtId="0" fontId="3" fillId="0" borderId="0"/>
    <xf numFmtId="0" fontId="3" fillId="0" borderId="0"/>
    <xf numFmtId="0" fontId="47" fillId="31" borderId="11" applyBorder="0"/>
    <xf numFmtId="4" fontId="16" fillId="50" borderId="9" applyNumberFormat="0" applyProtection="0">
      <alignment vertical="center"/>
    </xf>
    <xf numFmtId="4" fontId="19" fillId="50" borderId="9" applyNumberFormat="0" applyProtection="0">
      <alignment vertical="center"/>
    </xf>
    <xf numFmtId="4" fontId="16" fillId="50" borderId="9" applyNumberFormat="0" applyProtection="0">
      <alignment horizontal="left" vertical="center" indent="1"/>
    </xf>
    <xf numFmtId="0" fontId="16" fillId="50" borderId="9" applyNumberFormat="0" applyProtection="0">
      <alignment horizontal="left" vertical="top" indent="1"/>
    </xf>
    <xf numFmtId="4" fontId="16" fillId="45" borderId="9" applyNumberFormat="0" applyProtection="0">
      <alignment horizontal="right" vertical="center"/>
    </xf>
    <xf numFmtId="4" fontId="16" fillId="45" borderId="9" applyNumberFormat="0" applyProtection="0">
      <alignment horizontal="right" vertical="center"/>
    </xf>
    <xf numFmtId="4" fontId="16" fillId="45" borderId="9" applyNumberFormat="0" applyProtection="0">
      <alignment horizontal="right" vertical="center"/>
    </xf>
    <xf numFmtId="4" fontId="19" fillId="45" borderId="9" applyNumberFormat="0" applyProtection="0">
      <alignment horizontal="right" vertical="center"/>
    </xf>
    <xf numFmtId="4" fontId="20" fillId="47" borderId="9" applyNumberFormat="0" applyProtection="0">
      <alignment horizontal="left" vertical="center" indent="1"/>
    </xf>
    <xf numFmtId="4" fontId="20" fillId="47" borderId="9" applyNumberFormat="0" applyProtection="0">
      <alignment horizontal="left" vertical="center" indent="1"/>
    </xf>
    <xf numFmtId="4" fontId="16" fillId="47" borderId="9" applyNumberFormat="0" applyProtection="0">
      <alignment horizontal="left" vertical="center" indent="1"/>
    </xf>
    <xf numFmtId="0" fontId="20" fillId="43" borderId="9" applyNumberFormat="0" applyProtection="0">
      <alignment horizontal="left" vertical="top" indent="1"/>
    </xf>
    <xf numFmtId="0" fontId="20" fillId="43" borderId="9" applyNumberFormat="0" applyProtection="0">
      <alignment horizontal="left" vertical="top" indent="1"/>
    </xf>
    <xf numFmtId="0" fontId="20" fillId="43" borderId="9" applyNumberFormat="0" applyProtection="0">
      <alignment horizontal="left" vertical="top" indent="1"/>
    </xf>
    <xf numFmtId="4" fontId="21" fillId="0" borderId="0" applyNumberFormat="0" applyProtection="0">
      <alignment horizontal="left" vertical="center" indent="1"/>
    </xf>
    <xf numFmtId="4" fontId="27"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51" fillId="40" borderId="0" applyNumberFormat="0" applyProtection="0">
      <alignment horizontal="left" vertical="center" indent="1"/>
    </xf>
    <xf numFmtId="4" fontId="21" fillId="0" borderId="0" applyNumberFormat="0" applyProtection="0">
      <alignment horizontal="left" vertical="center" indent="1"/>
    </xf>
    <xf numFmtId="0" fontId="46" fillId="51" borderId="12"/>
    <xf numFmtId="4" fontId="22" fillId="45" borderId="9" applyNumberFormat="0" applyProtection="0">
      <alignment horizontal="right" vertical="center"/>
    </xf>
    <xf numFmtId="0" fontId="8" fillId="52" borderId="0"/>
    <xf numFmtId="49" fontId="9" fillId="52" borderId="0"/>
    <xf numFmtId="49" fontId="10" fillId="52" borderId="13">
      <alignment wrapText="1"/>
    </xf>
    <xf numFmtId="49" fontId="10" fillId="52" borderId="0">
      <alignment wrapText="1"/>
    </xf>
    <xf numFmtId="0" fontId="8" fillId="53" borderId="13">
      <protection locked="0"/>
    </xf>
    <xf numFmtId="0" fontId="8" fillId="52" borderId="0"/>
    <xf numFmtId="0" fontId="11" fillId="54" borderId="0"/>
    <xf numFmtId="0" fontId="11" fillId="55" borderId="0"/>
    <xf numFmtId="0" fontId="11" fillId="56" borderId="0"/>
    <xf numFmtId="0" fontId="45" fillId="0" borderId="0" applyNumberFormat="0" applyFill="0" applyBorder="0" applyAlignment="0" applyProtection="0"/>
    <xf numFmtId="39" fontId="3" fillId="0" borderId="0"/>
    <xf numFmtId="0" fontId="11" fillId="57" borderId="0"/>
    <xf numFmtId="0" fontId="42" fillId="0" borderId="0" applyNumberFormat="0" applyFill="0" applyBorder="0" applyAlignment="0" applyProtection="0"/>
    <xf numFmtId="0" fontId="42" fillId="0" borderId="0" applyNumberFormat="0" applyFill="0" applyBorder="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xf numFmtId="0" fontId="54" fillId="0" borderId="0" applyNumberFormat="0" applyFill="0" applyBorder="0" applyAlignment="0" applyProtection="0"/>
  </cellStyleXfs>
  <cellXfs count="87">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6" fillId="0" borderId="0" xfId="0" applyFont="1"/>
    <xf numFmtId="0" fontId="0" fillId="0" borderId="0" xfId="0" applyAlignment="1">
      <alignment horizontal="center"/>
    </xf>
    <xf numFmtId="37" fontId="5" fillId="0" borderId="0" xfId="499" applyNumberFormat="1" applyFont="1" applyFill="1" applyProtection="1"/>
    <xf numFmtId="37" fontId="5" fillId="0" borderId="0" xfId="498" applyNumberFormat="1" applyFont="1" applyFill="1" applyProtection="1"/>
    <xf numFmtId="37" fontId="5" fillId="0" borderId="0" xfId="500" applyNumberFormat="1" applyFont="1" applyFill="1" applyProtection="1"/>
    <xf numFmtId="3" fontId="5" fillId="0" borderId="0" xfId="500" applyNumberFormat="1" applyFont="1" applyFill="1" applyProtection="1"/>
    <xf numFmtId="3" fontId="5" fillId="0" borderId="0" xfId="498" applyNumberFormat="1" applyFont="1" applyFill="1" applyProtection="1"/>
    <xf numFmtId="3" fontId="5" fillId="0" borderId="0" xfId="499" applyNumberFormat="1" applyFont="1" applyFill="1" applyProtection="1"/>
    <xf numFmtId="3" fontId="5" fillId="0" borderId="0" xfId="0" applyNumberFormat="1" applyFont="1" applyFill="1" applyProtection="1"/>
    <xf numFmtId="3" fontId="5" fillId="0" borderId="0" xfId="499" applyNumberFormat="1" applyFont="1" applyFill="1" applyBorder="1" applyProtection="1"/>
    <xf numFmtId="3" fontId="5" fillId="0" borderId="0" xfId="498" applyNumberFormat="1" applyFont="1" applyFill="1" applyBorder="1" applyProtection="1"/>
    <xf numFmtId="3" fontId="5" fillId="0" borderId="0" xfId="500" applyNumberFormat="1" applyFont="1" applyFill="1" applyBorder="1" applyProtection="1"/>
    <xf numFmtId="41" fontId="5" fillId="0" borderId="0" xfId="499" applyNumberFormat="1" applyFont="1" applyFill="1" applyProtection="1"/>
    <xf numFmtId="41" fontId="5" fillId="0" borderId="0" xfId="500" applyNumberFormat="1" applyFont="1" applyFill="1" applyProtection="1"/>
    <xf numFmtId="37" fontId="5" fillId="0" borderId="0" xfId="498" applyNumberFormat="1" applyFont="1" applyFill="1" applyBorder="1" applyProtection="1"/>
    <xf numFmtId="3" fontId="5" fillId="0" borderId="0" xfId="0" applyNumberFormat="1" applyFont="1" applyFill="1" applyBorder="1" applyProtection="1"/>
    <xf numFmtId="0" fontId="0" fillId="58" borderId="0" xfId="0" applyFill="1" applyAlignment="1"/>
    <xf numFmtId="0" fontId="0" fillId="58" borderId="0" xfId="0" applyFill="1"/>
    <xf numFmtId="0" fontId="0" fillId="59" borderId="0" xfId="0" applyFill="1"/>
    <xf numFmtId="3" fontId="3" fillId="0" borderId="0" xfId="0" applyNumberFormat="1" applyFont="1" applyFill="1" applyAlignment="1">
      <alignment horizontal="right"/>
    </xf>
    <xf numFmtId="3" fontId="0" fillId="0" borderId="0" xfId="0" applyNumberFormat="1" applyFill="1"/>
    <xf numFmtId="0" fontId="3" fillId="0" borderId="0" xfId="0" applyFont="1"/>
    <xf numFmtId="0" fontId="3" fillId="0" borderId="0" xfId="0" applyFont="1" applyAlignment="1">
      <alignment horizontal="right"/>
    </xf>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3" fontId="0" fillId="58" borderId="0" xfId="0" applyNumberFormat="1" applyFill="1"/>
    <xf numFmtId="8" fontId="0" fillId="0" borderId="0" xfId="0" applyNumberFormat="1"/>
    <xf numFmtId="165" fontId="3" fillId="0" borderId="0" xfId="352" applyNumberFormat="1" applyBorder="1"/>
    <xf numFmtId="4" fontId="0" fillId="0" borderId="0" xfId="0" applyNumberFormat="1" applyBorder="1"/>
    <xf numFmtId="165" fontId="0" fillId="0" borderId="0" xfId="0" applyNumberFormat="1" applyBorder="1"/>
    <xf numFmtId="0" fontId="0" fillId="0" borderId="0" xfId="0" applyAlignment="1">
      <alignment horizontal="center"/>
    </xf>
    <xf numFmtId="0" fontId="53" fillId="60" borderId="0" xfId="2263" applyFont="1" applyFill="1" applyAlignment="1">
      <alignment horizontal="right" vertical="top"/>
    </xf>
    <xf numFmtId="0" fontId="55" fillId="60" borderId="15" xfId="2264" applyFont="1" applyFill="1" applyBorder="1" applyAlignment="1">
      <alignment horizontal="left" vertical="top" wrapText="1"/>
    </xf>
    <xf numFmtId="0" fontId="53" fillId="60" borderId="15" xfId="2263" applyFont="1" applyFill="1" applyBorder="1" applyAlignment="1">
      <alignment horizontal="right" vertical="top"/>
    </xf>
    <xf numFmtId="0" fontId="55" fillId="60" borderId="15" xfId="2264" applyFont="1" applyFill="1" applyBorder="1" applyAlignment="1">
      <alignment horizontal="left" vertical="top"/>
    </xf>
    <xf numFmtId="0" fontId="55" fillId="60" borderId="16" xfId="2264" applyFont="1" applyFill="1" applyBorder="1" applyAlignment="1">
      <alignment horizontal="left" vertical="top"/>
    </xf>
    <xf numFmtId="0" fontId="1" fillId="0" borderId="0" xfId="2263"/>
    <xf numFmtId="0" fontId="56" fillId="0" borderId="17" xfId="2263" applyFont="1" applyBorder="1" applyAlignment="1">
      <alignment horizontal="center" vertical="center"/>
    </xf>
    <xf numFmtId="0" fontId="56" fillId="0" borderId="15" xfId="2263" applyFont="1" applyBorder="1" applyAlignment="1">
      <alignment horizontal="center" vertical="center"/>
    </xf>
    <xf numFmtId="0" fontId="56" fillId="0" borderId="18" xfId="2263" applyFont="1" applyBorder="1" applyAlignment="1">
      <alignment horizontal="center" vertical="center"/>
    </xf>
    <xf numFmtId="0" fontId="56" fillId="60" borderId="15" xfId="2263" applyFont="1" applyFill="1" applyBorder="1" applyAlignment="1">
      <alignment horizontal="center" vertical="center" wrapText="1"/>
    </xf>
    <xf numFmtId="0" fontId="56" fillId="60" borderId="19" xfId="2263" applyFont="1" applyFill="1" applyBorder="1" applyAlignment="1">
      <alignment horizontal="center" vertical="center" wrapText="1"/>
    </xf>
    <xf numFmtId="0" fontId="56" fillId="60" borderId="20" xfId="2263" applyFont="1" applyFill="1" applyBorder="1" applyAlignment="1">
      <alignment horizontal="center" vertical="center" wrapText="1"/>
    </xf>
    <xf numFmtId="0" fontId="56" fillId="60" borderId="21" xfId="2263" applyFont="1" applyFill="1" applyBorder="1" applyAlignment="1">
      <alignment horizontal="center" vertical="center"/>
    </xf>
    <xf numFmtId="0" fontId="53" fillId="0" borderId="22" xfId="2263" applyFont="1" applyBorder="1" applyAlignment="1">
      <alignment horizontal="left" vertical="top"/>
    </xf>
    <xf numFmtId="0" fontId="53" fillId="0" borderId="22" xfId="2263" applyFont="1" applyBorder="1" applyAlignment="1">
      <alignment vertical="top" wrapText="1"/>
    </xf>
    <xf numFmtId="0" fontId="53" fillId="0" borderId="22" xfId="2263" applyFont="1" applyBorder="1" applyAlignment="1">
      <alignment horizontal="center" vertical="top" wrapText="1"/>
    </xf>
    <xf numFmtId="0" fontId="55" fillId="0" borderId="22" xfId="2264" applyFont="1" applyFill="1" applyBorder="1" applyAlignment="1">
      <alignment horizontal="center" vertical="center"/>
    </xf>
    <xf numFmtId="0" fontId="53" fillId="0" borderId="0" xfId="2263" applyFont="1"/>
    <xf numFmtId="0" fontId="53" fillId="0" borderId="0" xfId="2263" applyFont="1" applyAlignment="1">
      <alignment horizontal="left" vertical="top"/>
    </xf>
    <xf numFmtId="0" fontId="53" fillId="0" borderId="0" xfId="2263" applyFont="1" applyAlignment="1">
      <alignment horizontal="left" vertical="top" wrapText="1"/>
    </xf>
    <xf numFmtId="0" fontId="53" fillId="0" borderId="0" xfId="2263" applyFont="1" applyAlignment="1">
      <alignment horizontal="center" vertical="center" wrapText="1"/>
    </xf>
    <xf numFmtId="0" fontId="53" fillId="0" borderId="0" xfId="2263" applyFont="1" applyAlignment="1">
      <alignment horizontal="center" vertical="center"/>
    </xf>
    <xf numFmtId="0" fontId="57" fillId="0" borderId="0" xfId="2263" applyFont="1" applyAlignment="1">
      <alignment horizontal="center" vertical="center"/>
    </xf>
    <xf numFmtId="0" fontId="55" fillId="0" borderId="0" xfId="2264" applyFont="1" applyFill="1" applyBorder="1" applyAlignment="1">
      <alignment horizontal="center" vertical="center"/>
    </xf>
    <xf numFmtId="0" fontId="53" fillId="0" borderId="23" xfId="2263" applyFont="1" applyBorder="1"/>
    <xf numFmtId="0" fontId="53" fillId="0" borderId="23" xfId="2263" applyFont="1" applyBorder="1" applyAlignment="1">
      <alignment horizontal="left" vertical="top"/>
    </xf>
    <xf numFmtId="0" fontId="53" fillId="0" borderId="23" xfId="2263" applyFont="1" applyBorder="1" applyAlignment="1">
      <alignment horizontal="left" vertical="top" wrapText="1"/>
    </xf>
    <xf numFmtId="0" fontId="53" fillId="0" borderId="23" xfId="2263" applyFont="1" applyBorder="1" applyAlignment="1">
      <alignment horizontal="center" vertical="center"/>
    </xf>
    <xf numFmtId="0" fontId="53" fillId="0" borderId="23" xfId="2263" applyFont="1" applyBorder="1" applyAlignment="1">
      <alignment horizontal="center" vertical="center" wrapText="1"/>
    </xf>
    <xf numFmtId="0" fontId="55" fillId="0" borderId="23" xfId="2264" applyFont="1" applyFill="1" applyBorder="1" applyAlignment="1">
      <alignment horizontal="center" vertical="center"/>
    </xf>
    <xf numFmtId="0" fontId="53" fillId="0" borderId="22" xfId="2263" applyFont="1" applyBorder="1" applyAlignment="1">
      <alignment horizontal="left" vertical="top" wrapText="1"/>
    </xf>
    <xf numFmtId="0" fontId="53" fillId="0" borderId="22" xfId="2263" applyFont="1" applyBorder="1" applyAlignment="1">
      <alignment horizontal="center" vertical="center"/>
    </xf>
    <xf numFmtId="0" fontId="53" fillId="0" borderId="22" xfId="2263" applyFont="1" applyBorder="1" applyAlignment="1">
      <alignment horizontal="center" vertical="center" wrapText="1"/>
    </xf>
    <xf numFmtId="0" fontId="53" fillId="0" borderId="0" xfId="2263" quotePrefix="1" applyFont="1" applyAlignment="1">
      <alignment horizontal="center" vertical="center" wrapText="1"/>
    </xf>
    <xf numFmtId="0" fontId="53" fillId="0" borderId="0" xfId="2263" applyFont="1" applyAlignment="1">
      <alignment horizontal="left" vertical="top" wrapText="1"/>
    </xf>
    <xf numFmtId="0" fontId="53" fillId="0" borderId="0" xfId="2263" quotePrefix="1" applyFont="1" applyAlignment="1">
      <alignment horizontal="center" vertical="center"/>
    </xf>
    <xf numFmtId="0" fontId="53" fillId="0" borderId="23" xfId="2263" applyFont="1" applyBorder="1" applyAlignment="1">
      <alignment horizontal="left" vertical="top" wrapText="1"/>
    </xf>
    <xf numFmtId="0" fontId="53" fillId="0" borderId="23" xfId="2263" quotePrefix="1" applyFont="1" applyBorder="1" applyAlignment="1">
      <alignment horizontal="center" vertical="center"/>
    </xf>
    <xf numFmtId="0" fontId="53" fillId="0" borderId="15" xfId="2263" applyFont="1" applyBorder="1" applyAlignment="1">
      <alignment horizontal="left" vertical="top"/>
    </xf>
    <xf numFmtId="0" fontId="53" fillId="0" borderId="15" xfId="2263" applyFont="1" applyBorder="1" applyAlignment="1">
      <alignment horizontal="left" vertical="top" wrapText="1"/>
    </xf>
    <xf numFmtId="0" fontId="53" fillId="0" borderId="15" xfId="2263" applyFont="1" applyBorder="1" applyAlignment="1">
      <alignment horizontal="center" vertical="center"/>
    </xf>
    <xf numFmtId="0" fontId="53" fillId="0" borderId="15" xfId="2263" applyFont="1" applyBorder="1" applyAlignment="1">
      <alignment horizontal="center" vertical="center" wrapText="1"/>
    </xf>
    <xf numFmtId="0" fontId="55" fillId="0" borderId="15" xfId="2264" applyFont="1" applyFill="1" applyBorder="1" applyAlignment="1">
      <alignment horizontal="center" vertical="center"/>
    </xf>
    <xf numFmtId="0" fontId="1" fillId="0" borderId="0" xfId="2263" applyAlignment="1">
      <alignment vertical="top"/>
    </xf>
    <xf numFmtId="0" fontId="1" fillId="0" borderId="0" xfId="2263" applyAlignment="1">
      <alignment horizontal="left" vertical="top" wrapText="1"/>
    </xf>
    <xf numFmtId="0" fontId="1" fillId="0" borderId="0" xfId="2263" applyAlignment="1">
      <alignment horizontal="center" vertical="center"/>
    </xf>
    <xf numFmtId="0" fontId="54" fillId="0" borderId="0" xfId="2264" quotePrefix="1" applyBorder="1" applyAlignment="1">
      <alignment horizontal="left" vertical="top" wrapText="1"/>
    </xf>
  </cellXfs>
  <cellStyles count="2265">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4" xr:uid="{2419FECA-EAE0-422D-9908-D2A154B6F881}"/>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3" xr:uid="{DD53A033-87AE-4B49-A0D0-56CB3244D927}"/>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rmal_Addtional Local Option Fuel" xfId="498" xr:uid="{00000000-0005-0000-0000-0000F2010000}"/>
    <cellStyle name="Normal_Non-Voted Local Option Fuel " xfId="499" xr:uid="{00000000-0005-0000-0000-0000F3010000}"/>
    <cellStyle name="Normal_Voted 1-Cent Local Option Fuel" xfId="500" xr:uid="{00000000-0005-0000-0000-0000F4010000}"/>
    <cellStyle name="Note 10" xfId="501" xr:uid="{00000000-0005-0000-0000-0000F5010000}"/>
    <cellStyle name="Note 10 2" xfId="502" xr:uid="{00000000-0005-0000-0000-0000F6010000}"/>
    <cellStyle name="Note 10_autopost vouchers" xfId="503" xr:uid="{00000000-0005-0000-0000-0000F7010000}"/>
    <cellStyle name="Note 11" xfId="504" xr:uid="{00000000-0005-0000-0000-0000F8010000}"/>
    <cellStyle name="Note 12" xfId="505" xr:uid="{00000000-0005-0000-0000-0000F9010000}"/>
    <cellStyle name="Note 2" xfId="506" xr:uid="{00000000-0005-0000-0000-0000FA010000}"/>
    <cellStyle name="Note 2 10" xfId="507" xr:uid="{00000000-0005-0000-0000-0000FB010000}"/>
    <cellStyle name="Note 2 10 2" xfId="508" xr:uid="{00000000-0005-0000-0000-0000FC010000}"/>
    <cellStyle name="Note 2 10 2 2" xfId="509" xr:uid="{00000000-0005-0000-0000-0000FD010000}"/>
    <cellStyle name="Note 2 10 2_autopost vouchers" xfId="510" xr:uid="{00000000-0005-0000-0000-0000FE010000}"/>
    <cellStyle name="Note 2 10 3" xfId="511" xr:uid="{00000000-0005-0000-0000-0000FF010000}"/>
    <cellStyle name="Note 2 10_ Refunds" xfId="512" xr:uid="{00000000-0005-0000-0000-000000020000}"/>
    <cellStyle name="Note 2 11" xfId="513" xr:uid="{00000000-0005-0000-0000-000001020000}"/>
    <cellStyle name="Note 2 11 2" xfId="514" xr:uid="{00000000-0005-0000-0000-000002020000}"/>
    <cellStyle name="Note 2 11 2 2" xfId="515" xr:uid="{00000000-0005-0000-0000-000003020000}"/>
    <cellStyle name="Note 2 11 2_autopost vouchers" xfId="516" xr:uid="{00000000-0005-0000-0000-000004020000}"/>
    <cellStyle name="Note 2 11 3" xfId="517" xr:uid="{00000000-0005-0000-0000-000005020000}"/>
    <cellStyle name="Note 2 11_ Refunds" xfId="518" xr:uid="{00000000-0005-0000-0000-000006020000}"/>
    <cellStyle name="Note 2 12" xfId="519" xr:uid="{00000000-0005-0000-0000-000007020000}"/>
    <cellStyle name="Note 2 12 2" xfId="520" xr:uid="{00000000-0005-0000-0000-000008020000}"/>
    <cellStyle name="Note 2 12 2 2" xfId="521" xr:uid="{00000000-0005-0000-0000-000009020000}"/>
    <cellStyle name="Note 2 12 2_autopost vouchers" xfId="522" xr:uid="{00000000-0005-0000-0000-00000A020000}"/>
    <cellStyle name="Note 2 12 3" xfId="523" xr:uid="{00000000-0005-0000-0000-00000B020000}"/>
    <cellStyle name="Note 2 12_ Refunds" xfId="524" xr:uid="{00000000-0005-0000-0000-00000C020000}"/>
    <cellStyle name="Note 2 13" xfId="525" xr:uid="{00000000-0005-0000-0000-00000D020000}"/>
    <cellStyle name="Note 2 13 2" xfId="526" xr:uid="{00000000-0005-0000-0000-00000E020000}"/>
    <cellStyle name="Note 2 13 2 2" xfId="527" xr:uid="{00000000-0005-0000-0000-00000F020000}"/>
    <cellStyle name="Note 2 13 2_autopost vouchers" xfId="528" xr:uid="{00000000-0005-0000-0000-000010020000}"/>
    <cellStyle name="Note 2 13 3" xfId="529" xr:uid="{00000000-0005-0000-0000-000011020000}"/>
    <cellStyle name="Note 2 13_ Refunds" xfId="530" xr:uid="{00000000-0005-0000-0000-000012020000}"/>
    <cellStyle name="Note 2 14" xfId="531" xr:uid="{00000000-0005-0000-0000-000013020000}"/>
    <cellStyle name="Note 2 14 2" xfId="532" xr:uid="{00000000-0005-0000-0000-000014020000}"/>
    <cellStyle name="Note 2 14 2 2" xfId="533" xr:uid="{00000000-0005-0000-0000-000015020000}"/>
    <cellStyle name="Note 2 14 2_autopost vouchers" xfId="534" xr:uid="{00000000-0005-0000-0000-000016020000}"/>
    <cellStyle name="Note 2 14 3" xfId="535" xr:uid="{00000000-0005-0000-0000-000017020000}"/>
    <cellStyle name="Note 2 14_ Refunds" xfId="536" xr:uid="{00000000-0005-0000-0000-000018020000}"/>
    <cellStyle name="Note 2 15" xfId="537" xr:uid="{00000000-0005-0000-0000-000019020000}"/>
    <cellStyle name="Note 2 15 2" xfId="538" xr:uid="{00000000-0005-0000-0000-00001A020000}"/>
    <cellStyle name="Note 2 15 2 2" xfId="539" xr:uid="{00000000-0005-0000-0000-00001B020000}"/>
    <cellStyle name="Note 2 15 2_autopost vouchers" xfId="540" xr:uid="{00000000-0005-0000-0000-00001C020000}"/>
    <cellStyle name="Note 2 15 3" xfId="541" xr:uid="{00000000-0005-0000-0000-00001D020000}"/>
    <cellStyle name="Note 2 15_ Refunds" xfId="542" xr:uid="{00000000-0005-0000-0000-00001E020000}"/>
    <cellStyle name="Note 2 16" xfId="543" xr:uid="{00000000-0005-0000-0000-00001F020000}"/>
    <cellStyle name="Note 2 16 2" xfId="544" xr:uid="{00000000-0005-0000-0000-000020020000}"/>
    <cellStyle name="Note 2 16 2 2" xfId="545" xr:uid="{00000000-0005-0000-0000-000021020000}"/>
    <cellStyle name="Note 2 16 2_autopost vouchers" xfId="546" xr:uid="{00000000-0005-0000-0000-000022020000}"/>
    <cellStyle name="Note 2 16 3" xfId="547" xr:uid="{00000000-0005-0000-0000-000023020000}"/>
    <cellStyle name="Note 2 16_ Refunds" xfId="548" xr:uid="{00000000-0005-0000-0000-000024020000}"/>
    <cellStyle name="Note 2 17" xfId="549" xr:uid="{00000000-0005-0000-0000-000025020000}"/>
    <cellStyle name="Note 2 17 2" xfId="550" xr:uid="{00000000-0005-0000-0000-000026020000}"/>
    <cellStyle name="Note 2 17 2 2" xfId="551" xr:uid="{00000000-0005-0000-0000-000027020000}"/>
    <cellStyle name="Note 2 17 2_autopost vouchers" xfId="552" xr:uid="{00000000-0005-0000-0000-000028020000}"/>
    <cellStyle name="Note 2 17 3" xfId="553" xr:uid="{00000000-0005-0000-0000-000029020000}"/>
    <cellStyle name="Note 2 17_ Refunds" xfId="554" xr:uid="{00000000-0005-0000-0000-00002A020000}"/>
    <cellStyle name="Note 2 18" xfId="555" xr:uid="{00000000-0005-0000-0000-00002B020000}"/>
    <cellStyle name="Note 2 18 2" xfId="556" xr:uid="{00000000-0005-0000-0000-00002C020000}"/>
    <cellStyle name="Note 2 18 2 2" xfId="557" xr:uid="{00000000-0005-0000-0000-00002D020000}"/>
    <cellStyle name="Note 2 18 2_autopost vouchers" xfId="558" xr:uid="{00000000-0005-0000-0000-00002E020000}"/>
    <cellStyle name="Note 2 18 3" xfId="559" xr:uid="{00000000-0005-0000-0000-00002F020000}"/>
    <cellStyle name="Note 2 18_ Refunds" xfId="560" xr:uid="{00000000-0005-0000-0000-000030020000}"/>
    <cellStyle name="Note 2 19" xfId="561" xr:uid="{00000000-0005-0000-0000-000031020000}"/>
    <cellStyle name="Note 2 19 2" xfId="562" xr:uid="{00000000-0005-0000-0000-000032020000}"/>
    <cellStyle name="Note 2 19 2 2" xfId="563" xr:uid="{00000000-0005-0000-0000-000033020000}"/>
    <cellStyle name="Note 2 19 2_autopost vouchers" xfId="564" xr:uid="{00000000-0005-0000-0000-000034020000}"/>
    <cellStyle name="Note 2 19 3" xfId="565" xr:uid="{00000000-0005-0000-0000-000035020000}"/>
    <cellStyle name="Note 2 19_ Refunds" xfId="566" xr:uid="{00000000-0005-0000-0000-000036020000}"/>
    <cellStyle name="Note 2 2" xfId="567" xr:uid="{00000000-0005-0000-0000-000037020000}"/>
    <cellStyle name="Note 2 2 10" xfId="568" xr:uid="{00000000-0005-0000-0000-000038020000}"/>
    <cellStyle name="Note 2 2 2" xfId="569" xr:uid="{00000000-0005-0000-0000-000039020000}"/>
    <cellStyle name="Note 2 2 2 2" xfId="570" xr:uid="{00000000-0005-0000-0000-00003A020000}"/>
    <cellStyle name="Note 2 2 2 2 2" xfId="571" xr:uid="{00000000-0005-0000-0000-00003B020000}"/>
    <cellStyle name="Note 2 2 2 2_autopost vouchers" xfId="572" xr:uid="{00000000-0005-0000-0000-00003C020000}"/>
    <cellStyle name="Note 2 2 2 3" xfId="573" xr:uid="{00000000-0005-0000-0000-00003D020000}"/>
    <cellStyle name="Note 2 2 2_ Refunds" xfId="574" xr:uid="{00000000-0005-0000-0000-00003E020000}"/>
    <cellStyle name="Note 2 2 3" xfId="575" xr:uid="{00000000-0005-0000-0000-00003F020000}"/>
    <cellStyle name="Note 2 2 3 2" xfId="576" xr:uid="{00000000-0005-0000-0000-000040020000}"/>
    <cellStyle name="Note 2 2 3 2 2" xfId="577" xr:uid="{00000000-0005-0000-0000-000041020000}"/>
    <cellStyle name="Note 2 2 3 2_autopost vouchers" xfId="578" xr:uid="{00000000-0005-0000-0000-000042020000}"/>
    <cellStyle name="Note 2 2 3 3" xfId="579" xr:uid="{00000000-0005-0000-0000-000043020000}"/>
    <cellStyle name="Note 2 2 3_ Refunds" xfId="580" xr:uid="{00000000-0005-0000-0000-000044020000}"/>
    <cellStyle name="Note 2 2 4" xfId="581" xr:uid="{00000000-0005-0000-0000-000045020000}"/>
    <cellStyle name="Note 2 2 4 2" xfId="582" xr:uid="{00000000-0005-0000-0000-000046020000}"/>
    <cellStyle name="Note 2 2 4 2 2" xfId="583" xr:uid="{00000000-0005-0000-0000-000047020000}"/>
    <cellStyle name="Note 2 2 4 2_autopost vouchers" xfId="584" xr:uid="{00000000-0005-0000-0000-000048020000}"/>
    <cellStyle name="Note 2 2 4 3" xfId="585" xr:uid="{00000000-0005-0000-0000-000049020000}"/>
    <cellStyle name="Note 2 2 4_ Refunds" xfId="586" xr:uid="{00000000-0005-0000-0000-00004A020000}"/>
    <cellStyle name="Note 2 2 5" xfId="587" xr:uid="{00000000-0005-0000-0000-00004B020000}"/>
    <cellStyle name="Note 2 2 5 2" xfId="588" xr:uid="{00000000-0005-0000-0000-00004C020000}"/>
    <cellStyle name="Note 2 2 5 2 2" xfId="589" xr:uid="{00000000-0005-0000-0000-00004D020000}"/>
    <cellStyle name="Note 2 2 5 2_autopost vouchers" xfId="590" xr:uid="{00000000-0005-0000-0000-00004E020000}"/>
    <cellStyle name="Note 2 2 5 3" xfId="591" xr:uid="{00000000-0005-0000-0000-00004F020000}"/>
    <cellStyle name="Note 2 2 5_ Refunds" xfId="592" xr:uid="{00000000-0005-0000-0000-000050020000}"/>
    <cellStyle name="Note 2 2 6" xfId="593" xr:uid="{00000000-0005-0000-0000-000051020000}"/>
    <cellStyle name="Note 2 2 6 2" xfId="594" xr:uid="{00000000-0005-0000-0000-000052020000}"/>
    <cellStyle name="Note 2 2 6 2 2" xfId="595" xr:uid="{00000000-0005-0000-0000-000053020000}"/>
    <cellStyle name="Note 2 2 6 2_autopost vouchers" xfId="596" xr:uid="{00000000-0005-0000-0000-000054020000}"/>
    <cellStyle name="Note 2 2 6 3" xfId="597" xr:uid="{00000000-0005-0000-0000-000055020000}"/>
    <cellStyle name="Note 2 2 6_ Refunds" xfId="598" xr:uid="{00000000-0005-0000-0000-000056020000}"/>
    <cellStyle name="Note 2 2 7" xfId="599" xr:uid="{00000000-0005-0000-0000-000057020000}"/>
    <cellStyle name="Note 2 2 7 2" xfId="600" xr:uid="{00000000-0005-0000-0000-000058020000}"/>
    <cellStyle name="Note 2 2 7 2 2" xfId="601" xr:uid="{00000000-0005-0000-0000-000059020000}"/>
    <cellStyle name="Note 2 2 7 2_autopost vouchers" xfId="602" xr:uid="{00000000-0005-0000-0000-00005A020000}"/>
    <cellStyle name="Note 2 2 7 3" xfId="603" xr:uid="{00000000-0005-0000-0000-00005B020000}"/>
    <cellStyle name="Note 2 2 7_ Refunds" xfId="604" xr:uid="{00000000-0005-0000-0000-00005C020000}"/>
    <cellStyle name="Note 2 2 8" xfId="605" xr:uid="{00000000-0005-0000-0000-00005D020000}"/>
    <cellStyle name="Note 2 2 8 2" xfId="606" xr:uid="{00000000-0005-0000-0000-00005E020000}"/>
    <cellStyle name="Note 2 2 8 2 2" xfId="607" xr:uid="{00000000-0005-0000-0000-00005F020000}"/>
    <cellStyle name="Note 2 2 8 2_autopost vouchers" xfId="608" xr:uid="{00000000-0005-0000-0000-000060020000}"/>
    <cellStyle name="Note 2 2 8 3" xfId="609" xr:uid="{00000000-0005-0000-0000-000061020000}"/>
    <cellStyle name="Note 2 2 8_ Refunds" xfId="610" xr:uid="{00000000-0005-0000-0000-000062020000}"/>
    <cellStyle name="Note 2 2 9" xfId="611" xr:uid="{00000000-0005-0000-0000-000063020000}"/>
    <cellStyle name="Note 2 2 9 2" xfId="612" xr:uid="{00000000-0005-0000-0000-000064020000}"/>
    <cellStyle name="Note 2 2 9_autopost vouchers" xfId="613" xr:uid="{00000000-0005-0000-0000-000065020000}"/>
    <cellStyle name="Note 2 2_ Refunds" xfId="614" xr:uid="{00000000-0005-0000-0000-000066020000}"/>
    <cellStyle name="Note 2 20" xfId="615" xr:uid="{00000000-0005-0000-0000-000067020000}"/>
    <cellStyle name="Note 2 20 2" xfId="616" xr:uid="{00000000-0005-0000-0000-000068020000}"/>
    <cellStyle name="Note 2 20 2 2" xfId="617" xr:uid="{00000000-0005-0000-0000-000069020000}"/>
    <cellStyle name="Note 2 20 2_autopost vouchers" xfId="618" xr:uid="{00000000-0005-0000-0000-00006A020000}"/>
    <cellStyle name="Note 2 20 3" xfId="619" xr:uid="{00000000-0005-0000-0000-00006B020000}"/>
    <cellStyle name="Note 2 20_ Refunds" xfId="620" xr:uid="{00000000-0005-0000-0000-00006C020000}"/>
    <cellStyle name="Note 2 21" xfId="621" xr:uid="{00000000-0005-0000-0000-00006D020000}"/>
    <cellStyle name="Note 2 21 2" xfId="622" xr:uid="{00000000-0005-0000-0000-00006E020000}"/>
    <cellStyle name="Note 2 21 2 2" xfId="623" xr:uid="{00000000-0005-0000-0000-00006F020000}"/>
    <cellStyle name="Note 2 21 2_autopost vouchers" xfId="624" xr:uid="{00000000-0005-0000-0000-000070020000}"/>
    <cellStyle name="Note 2 21 3" xfId="625" xr:uid="{00000000-0005-0000-0000-000071020000}"/>
    <cellStyle name="Note 2 21_ Refunds" xfId="626" xr:uid="{00000000-0005-0000-0000-000072020000}"/>
    <cellStyle name="Note 2 22" xfId="627" xr:uid="{00000000-0005-0000-0000-000073020000}"/>
    <cellStyle name="Note 2 22 2" xfId="628" xr:uid="{00000000-0005-0000-0000-000074020000}"/>
    <cellStyle name="Note 2 22 2 2" xfId="629" xr:uid="{00000000-0005-0000-0000-000075020000}"/>
    <cellStyle name="Note 2 22 2_autopost vouchers" xfId="630" xr:uid="{00000000-0005-0000-0000-000076020000}"/>
    <cellStyle name="Note 2 22 3" xfId="631" xr:uid="{00000000-0005-0000-0000-000077020000}"/>
    <cellStyle name="Note 2 22_ Refunds" xfId="632" xr:uid="{00000000-0005-0000-0000-000078020000}"/>
    <cellStyle name="Note 2 23" xfId="633" xr:uid="{00000000-0005-0000-0000-000079020000}"/>
    <cellStyle name="Note 2 23 2" xfId="634" xr:uid="{00000000-0005-0000-0000-00007A020000}"/>
    <cellStyle name="Note 2 23 2 2" xfId="635" xr:uid="{00000000-0005-0000-0000-00007B020000}"/>
    <cellStyle name="Note 2 23 2_autopost vouchers" xfId="636" xr:uid="{00000000-0005-0000-0000-00007C020000}"/>
    <cellStyle name="Note 2 23 3" xfId="637" xr:uid="{00000000-0005-0000-0000-00007D020000}"/>
    <cellStyle name="Note 2 23_ Refunds" xfId="638" xr:uid="{00000000-0005-0000-0000-00007E020000}"/>
    <cellStyle name="Note 2 24" xfId="639" xr:uid="{00000000-0005-0000-0000-00007F020000}"/>
    <cellStyle name="Note 2 24 2" xfId="640" xr:uid="{00000000-0005-0000-0000-000080020000}"/>
    <cellStyle name="Note 2 24 2 2" xfId="641" xr:uid="{00000000-0005-0000-0000-000081020000}"/>
    <cellStyle name="Note 2 24 2_autopost vouchers" xfId="642" xr:uid="{00000000-0005-0000-0000-000082020000}"/>
    <cellStyle name="Note 2 24 3" xfId="643" xr:uid="{00000000-0005-0000-0000-000083020000}"/>
    <cellStyle name="Note 2 24_ Refunds" xfId="644" xr:uid="{00000000-0005-0000-0000-000084020000}"/>
    <cellStyle name="Note 2 25" xfId="645" xr:uid="{00000000-0005-0000-0000-000085020000}"/>
    <cellStyle name="Note 2 25 2" xfId="646" xr:uid="{00000000-0005-0000-0000-000086020000}"/>
    <cellStyle name="Note 2 25 2 2" xfId="647" xr:uid="{00000000-0005-0000-0000-000087020000}"/>
    <cellStyle name="Note 2 25 2_autopost vouchers" xfId="648" xr:uid="{00000000-0005-0000-0000-000088020000}"/>
    <cellStyle name="Note 2 25 3" xfId="649" xr:uid="{00000000-0005-0000-0000-000089020000}"/>
    <cellStyle name="Note 2 25_ Refunds" xfId="650" xr:uid="{00000000-0005-0000-0000-00008A020000}"/>
    <cellStyle name="Note 2 26" xfId="651" xr:uid="{00000000-0005-0000-0000-00008B020000}"/>
    <cellStyle name="Note 2 26 2" xfId="652" xr:uid="{00000000-0005-0000-0000-00008C020000}"/>
    <cellStyle name="Note 2 26 2 2" xfId="653" xr:uid="{00000000-0005-0000-0000-00008D020000}"/>
    <cellStyle name="Note 2 26 2_autopost vouchers" xfId="654" xr:uid="{00000000-0005-0000-0000-00008E020000}"/>
    <cellStyle name="Note 2 26 3" xfId="655" xr:uid="{00000000-0005-0000-0000-00008F020000}"/>
    <cellStyle name="Note 2 26_ Refunds" xfId="656" xr:uid="{00000000-0005-0000-0000-000090020000}"/>
    <cellStyle name="Note 2 27" xfId="657" xr:uid="{00000000-0005-0000-0000-000091020000}"/>
    <cellStyle name="Note 2 27 2" xfId="658" xr:uid="{00000000-0005-0000-0000-000092020000}"/>
    <cellStyle name="Note 2 27 2 2" xfId="659" xr:uid="{00000000-0005-0000-0000-000093020000}"/>
    <cellStyle name="Note 2 27 2_autopost vouchers" xfId="660" xr:uid="{00000000-0005-0000-0000-000094020000}"/>
    <cellStyle name="Note 2 27 3" xfId="661" xr:uid="{00000000-0005-0000-0000-000095020000}"/>
    <cellStyle name="Note 2 27_ Refunds" xfId="662" xr:uid="{00000000-0005-0000-0000-000096020000}"/>
    <cellStyle name="Note 2 28" xfId="663" xr:uid="{00000000-0005-0000-0000-000097020000}"/>
    <cellStyle name="Note 2 28 2" xfId="664" xr:uid="{00000000-0005-0000-0000-000098020000}"/>
    <cellStyle name="Note 2 28 2 2" xfId="665" xr:uid="{00000000-0005-0000-0000-000099020000}"/>
    <cellStyle name="Note 2 28 2_autopost vouchers" xfId="666" xr:uid="{00000000-0005-0000-0000-00009A020000}"/>
    <cellStyle name="Note 2 28 3" xfId="667" xr:uid="{00000000-0005-0000-0000-00009B020000}"/>
    <cellStyle name="Note 2 28_ Refunds" xfId="668" xr:uid="{00000000-0005-0000-0000-00009C020000}"/>
    <cellStyle name="Note 2 29" xfId="669" xr:uid="{00000000-0005-0000-0000-00009D020000}"/>
    <cellStyle name="Note 2 29 2" xfId="670" xr:uid="{00000000-0005-0000-0000-00009E020000}"/>
    <cellStyle name="Note 2 29 2 2" xfId="671" xr:uid="{00000000-0005-0000-0000-00009F020000}"/>
    <cellStyle name="Note 2 29 2_autopost vouchers" xfId="672" xr:uid="{00000000-0005-0000-0000-0000A0020000}"/>
    <cellStyle name="Note 2 29 3" xfId="673" xr:uid="{00000000-0005-0000-0000-0000A1020000}"/>
    <cellStyle name="Note 2 29_ Refunds" xfId="674" xr:uid="{00000000-0005-0000-0000-0000A2020000}"/>
    <cellStyle name="Note 2 3" xfId="675" xr:uid="{00000000-0005-0000-0000-0000A3020000}"/>
    <cellStyle name="Note 2 3 10" xfId="676" xr:uid="{00000000-0005-0000-0000-0000A4020000}"/>
    <cellStyle name="Note 2 3 2" xfId="677" xr:uid="{00000000-0005-0000-0000-0000A5020000}"/>
    <cellStyle name="Note 2 3 2 2" xfId="678" xr:uid="{00000000-0005-0000-0000-0000A6020000}"/>
    <cellStyle name="Note 2 3 2 2 2" xfId="679" xr:uid="{00000000-0005-0000-0000-0000A7020000}"/>
    <cellStyle name="Note 2 3 2 2_autopost vouchers" xfId="680" xr:uid="{00000000-0005-0000-0000-0000A8020000}"/>
    <cellStyle name="Note 2 3 2 3" xfId="681" xr:uid="{00000000-0005-0000-0000-0000A9020000}"/>
    <cellStyle name="Note 2 3 2_ Refunds" xfId="682" xr:uid="{00000000-0005-0000-0000-0000AA020000}"/>
    <cellStyle name="Note 2 3 3" xfId="683" xr:uid="{00000000-0005-0000-0000-0000AB020000}"/>
    <cellStyle name="Note 2 3 3 2" xfId="684" xr:uid="{00000000-0005-0000-0000-0000AC020000}"/>
    <cellStyle name="Note 2 3 3 2 2" xfId="685" xr:uid="{00000000-0005-0000-0000-0000AD020000}"/>
    <cellStyle name="Note 2 3 3 2_autopost vouchers" xfId="686" xr:uid="{00000000-0005-0000-0000-0000AE020000}"/>
    <cellStyle name="Note 2 3 3 3" xfId="687" xr:uid="{00000000-0005-0000-0000-0000AF020000}"/>
    <cellStyle name="Note 2 3 3_ Refunds" xfId="688" xr:uid="{00000000-0005-0000-0000-0000B0020000}"/>
    <cellStyle name="Note 2 3 4" xfId="689" xr:uid="{00000000-0005-0000-0000-0000B1020000}"/>
    <cellStyle name="Note 2 3 4 2" xfId="690" xr:uid="{00000000-0005-0000-0000-0000B2020000}"/>
    <cellStyle name="Note 2 3 4 2 2" xfId="691" xr:uid="{00000000-0005-0000-0000-0000B3020000}"/>
    <cellStyle name="Note 2 3 4 2_autopost vouchers" xfId="692" xr:uid="{00000000-0005-0000-0000-0000B4020000}"/>
    <cellStyle name="Note 2 3 4 3" xfId="693" xr:uid="{00000000-0005-0000-0000-0000B5020000}"/>
    <cellStyle name="Note 2 3 4_ Refunds" xfId="694" xr:uid="{00000000-0005-0000-0000-0000B6020000}"/>
    <cellStyle name="Note 2 3 5" xfId="695" xr:uid="{00000000-0005-0000-0000-0000B7020000}"/>
    <cellStyle name="Note 2 3 5 2" xfId="696" xr:uid="{00000000-0005-0000-0000-0000B8020000}"/>
    <cellStyle name="Note 2 3 5 2 2" xfId="697" xr:uid="{00000000-0005-0000-0000-0000B9020000}"/>
    <cellStyle name="Note 2 3 5 2_autopost vouchers" xfId="698" xr:uid="{00000000-0005-0000-0000-0000BA020000}"/>
    <cellStyle name="Note 2 3 5 3" xfId="699" xr:uid="{00000000-0005-0000-0000-0000BB020000}"/>
    <cellStyle name="Note 2 3 5_ Refunds" xfId="700" xr:uid="{00000000-0005-0000-0000-0000BC020000}"/>
    <cellStyle name="Note 2 3 6" xfId="701" xr:uid="{00000000-0005-0000-0000-0000BD020000}"/>
    <cellStyle name="Note 2 3 6 2" xfId="702" xr:uid="{00000000-0005-0000-0000-0000BE020000}"/>
    <cellStyle name="Note 2 3 6 2 2" xfId="703" xr:uid="{00000000-0005-0000-0000-0000BF020000}"/>
    <cellStyle name="Note 2 3 6 2_autopost vouchers" xfId="704" xr:uid="{00000000-0005-0000-0000-0000C0020000}"/>
    <cellStyle name="Note 2 3 6 3" xfId="705" xr:uid="{00000000-0005-0000-0000-0000C1020000}"/>
    <cellStyle name="Note 2 3 6_ Refunds" xfId="706" xr:uid="{00000000-0005-0000-0000-0000C2020000}"/>
    <cellStyle name="Note 2 3 7" xfId="707" xr:uid="{00000000-0005-0000-0000-0000C3020000}"/>
    <cellStyle name="Note 2 3 7 2" xfId="708" xr:uid="{00000000-0005-0000-0000-0000C4020000}"/>
    <cellStyle name="Note 2 3 7 2 2" xfId="709" xr:uid="{00000000-0005-0000-0000-0000C5020000}"/>
    <cellStyle name="Note 2 3 7 2_autopost vouchers" xfId="710" xr:uid="{00000000-0005-0000-0000-0000C6020000}"/>
    <cellStyle name="Note 2 3 7 3" xfId="711" xr:uid="{00000000-0005-0000-0000-0000C7020000}"/>
    <cellStyle name="Note 2 3 7_ Refunds" xfId="712" xr:uid="{00000000-0005-0000-0000-0000C8020000}"/>
    <cellStyle name="Note 2 3 8" xfId="713" xr:uid="{00000000-0005-0000-0000-0000C9020000}"/>
    <cellStyle name="Note 2 3 8 2" xfId="714" xr:uid="{00000000-0005-0000-0000-0000CA020000}"/>
    <cellStyle name="Note 2 3 8 2 2" xfId="715" xr:uid="{00000000-0005-0000-0000-0000CB020000}"/>
    <cellStyle name="Note 2 3 8 2_autopost vouchers" xfId="716" xr:uid="{00000000-0005-0000-0000-0000CC020000}"/>
    <cellStyle name="Note 2 3 8 3" xfId="717" xr:uid="{00000000-0005-0000-0000-0000CD020000}"/>
    <cellStyle name="Note 2 3 8_ Refunds" xfId="718" xr:uid="{00000000-0005-0000-0000-0000CE020000}"/>
    <cellStyle name="Note 2 3 9" xfId="719" xr:uid="{00000000-0005-0000-0000-0000CF020000}"/>
    <cellStyle name="Note 2 3 9 2" xfId="720" xr:uid="{00000000-0005-0000-0000-0000D0020000}"/>
    <cellStyle name="Note 2 3 9_autopost vouchers" xfId="721" xr:uid="{00000000-0005-0000-0000-0000D1020000}"/>
    <cellStyle name="Note 2 3_ Refunds" xfId="722" xr:uid="{00000000-0005-0000-0000-0000D2020000}"/>
    <cellStyle name="Note 2 30" xfId="723" xr:uid="{00000000-0005-0000-0000-0000D3020000}"/>
    <cellStyle name="Note 2 30 2" xfId="724" xr:uid="{00000000-0005-0000-0000-0000D4020000}"/>
    <cellStyle name="Note 2 30 2 2" xfId="725" xr:uid="{00000000-0005-0000-0000-0000D5020000}"/>
    <cellStyle name="Note 2 30 2_autopost vouchers" xfId="726" xr:uid="{00000000-0005-0000-0000-0000D6020000}"/>
    <cellStyle name="Note 2 30 3" xfId="727" xr:uid="{00000000-0005-0000-0000-0000D7020000}"/>
    <cellStyle name="Note 2 30_ Refunds" xfId="728" xr:uid="{00000000-0005-0000-0000-0000D8020000}"/>
    <cellStyle name="Note 2 31" xfId="729" xr:uid="{00000000-0005-0000-0000-0000D9020000}"/>
    <cellStyle name="Note 2 31 2" xfId="730" xr:uid="{00000000-0005-0000-0000-0000DA020000}"/>
    <cellStyle name="Note 2 31 2 2" xfId="731" xr:uid="{00000000-0005-0000-0000-0000DB020000}"/>
    <cellStyle name="Note 2 31 2_autopost vouchers" xfId="732" xr:uid="{00000000-0005-0000-0000-0000DC020000}"/>
    <cellStyle name="Note 2 31 3" xfId="733" xr:uid="{00000000-0005-0000-0000-0000DD020000}"/>
    <cellStyle name="Note 2 31_ Refunds" xfId="734" xr:uid="{00000000-0005-0000-0000-0000DE020000}"/>
    <cellStyle name="Note 2 32" xfId="735" xr:uid="{00000000-0005-0000-0000-0000DF020000}"/>
    <cellStyle name="Note 2 32 2" xfId="736" xr:uid="{00000000-0005-0000-0000-0000E0020000}"/>
    <cellStyle name="Note 2 32 2 2" xfId="737" xr:uid="{00000000-0005-0000-0000-0000E1020000}"/>
    <cellStyle name="Note 2 32 2_autopost vouchers" xfId="738" xr:uid="{00000000-0005-0000-0000-0000E2020000}"/>
    <cellStyle name="Note 2 32 3" xfId="739" xr:uid="{00000000-0005-0000-0000-0000E3020000}"/>
    <cellStyle name="Note 2 32_ Refunds" xfId="740" xr:uid="{00000000-0005-0000-0000-0000E4020000}"/>
    <cellStyle name="Note 2 33" xfId="741" xr:uid="{00000000-0005-0000-0000-0000E5020000}"/>
    <cellStyle name="Note 2 4" xfId="742" xr:uid="{00000000-0005-0000-0000-0000E6020000}"/>
    <cellStyle name="Note 2 4 10" xfId="743" xr:uid="{00000000-0005-0000-0000-0000E7020000}"/>
    <cellStyle name="Note 2 4 2" xfId="744" xr:uid="{00000000-0005-0000-0000-0000E8020000}"/>
    <cellStyle name="Note 2 4 2 2" xfId="745" xr:uid="{00000000-0005-0000-0000-0000E9020000}"/>
    <cellStyle name="Note 2 4 2 2 2" xfId="746" xr:uid="{00000000-0005-0000-0000-0000EA020000}"/>
    <cellStyle name="Note 2 4 2 2_autopost vouchers" xfId="747" xr:uid="{00000000-0005-0000-0000-0000EB020000}"/>
    <cellStyle name="Note 2 4 2 3" xfId="748" xr:uid="{00000000-0005-0000-0000-0000EC020000}"/>
    <cellStyle name="Note 2 4 2_ Refunds" xfId="749" xr:uid="{00000000-0005-0000-0000-0000ED020000}"/>
    <cellStyle name="Note 2 4 3" xfId="750" xr:uid="{00000000-0005-0000-0000-0000EE020000}"/>
    <cellStyle name="Note 2 4 3 2" xfId="751" xr:uid="{00000000-0005-0000-0000-0000EF020000}"/>
    <cellStyle name="Note 2 4 3 2 2" xfId="752" xr:uid="{00000000-0005-0000-0000-0000F0020000}"/>
    <cellStyle name="Note 2 4 3 2_autopost vouchers" xfId="753" xr:uid="{00000000-0005-0000-0000-0000F1020000}"/>
    <cellStyle name="Note 2 4 3 3" xfId="754" xr:uid="{00000000-0005-0000-0000-0000F2020000}"/>
    <cellStyle name="Note 2 4 3_ Refunds" xfId="755" xr:uid="{00000000-0005-0000-0000-0000F3020000}"/>
    <cellStyle name="Note 2 4 4" xfId="756" xr:uid="{00000000-0005-0000-0000-0000F4020000}"/>
    <cellStyle name="Note 2 4 4 2" xfId="757" xr:uid="{00000000-0005-0000-0000-0000F5020000}"/>
    <cellStyle name="Note 2 4 4 2 2" xfId="758" xr:uid="{00000000-0005-0000-0000-0000F6020000}"/>
    <cellStyle name="Note 2 4 4 2_autopost vouchers" xfId="759" xr:uid="{00000000-0005-0000-0000-0000F7020000}"/>
    <cellStyle name="Note 2 4 4 3" xfId="760" xr:uid="{00000000-0005-0000-0000-0000F8020000}"/>
    <cellStyle name="Note 2 4 4_ Refunds" xfId="761" xr:uid="{00000000-0005-0000-0000-0000F9020000}"/>
    <cellStyle name="Note 2 4 5" xfId="762" xr:uid="{00000000-0005-0000-0000-0000FA020000}"/>
    <cellStyle name="Note 2 4 5 2" xfId="763" xr:uid="{00000000-0005-0000-0000-0000FB020000}"/>
    <cellStyle name="Note 2 4 5 2 2" xfId="764" xr:uid="{00000000-0005-0000-0000-0000FC020000}"/>
    <cellStyle name="Note 2 4 5 2_autopost vouchers" xfId="765" xr:uid="{00000000-0005-0000-0000-0000FD020000}"/>
    <cellStyle name="Note 2 4 5 3" xfId="766" xr:uid="{00000000-0005-0000-0000-0000FE020000}"/>
    <cellStyle name="Note 2 4 5_ Refunds" xfId="767" xr:uid="{00000000-0005-0000-0000-0000FF020000}"/>
    <cellStyle name="Note 2 4 6" xfId="768" xr:uid="{00000000-0005-0000-0000-000000030000}"/>
    <cellStyle name="Note 2 4 6 2" xfId="769" xr:uid="{00000000-0005-0000-0000-000001030000}"/>
    <cellStyle name="Note 2 4 6 2 2" xfId="770" xr:uid="{00000000-0005-0000-0000-000002030000}"/>
    <cellStyle name="Note 2 4 6 2_autopost vouchers" xfId="771" xr:uid="{00000000-0005-0000-0000-000003030000}"/>
    <cellStyle name="Note 2 4 6 3" xfId="772" xr:uid="{00000000-0005-0000-0000-000004030000}"/>
    <cellStyle name="Note 2 4 6_ Refunds" xfId="773" xr:uid="{00000000-0005-0000-0000-000005030000}"/>
    <cellStyle name="Note 2 4 7" xfId="774" xr:uid="{00000000-0005-0000-0000-000006030000}"/>
    <cellStyle name="Note 2 4 7 2" xfId="775" xr:uid="{00000000-0005-0000-0000-000007030000}"/>
    <cellStyle name="Note 2 4 7 2 2" xfId="776" xr:uid="{00000000-0005-0000-0000-000008030000}"/>
    <cellStyle name="Note 2 4 7 2_autopost vouchers" xfId="777" xr:uid="{00000000-0005-0000-0000-000009030000}"/>
    <cellStyle name="Note 2 4 7 3" xfId="778" xr:uid="{00000000-0005-0000-0000-00000A030000}"/>
    <cellStyle name="Note 2 4 7_ Refunds" xfId="779" xr:uid="{00000000-0005-0000-0000-00000B030000}"/>
    <cellStyle name="Note 2 4 8" xfId="780" xr:uid="{00000000-0005-0000-0000-00000C030000}"/>
    <cellStyle name="Note 2 4 8 2" xfId="781" xr:uid="{00000000-0005-0000-0000-00000D030000}"/>
    <cellStyle name="Note 2 4 8 2 2" xfId="782" xr:uid="{00000000-0005-0000-0000-00000E030000}"/>
    <cellStyle name="Note 2 4 8 2_autopost vouchers" xfId="783" xr:uid="{00000000-0005-0000-0000-00000F030000}"/>
    <cellStyle name="Note 2 4 8 3" xfId="784" xr:uid="{00000000-0005-0000-0000-000010030000}"/>
    <cellStyle name="Note 2 4 8_ Refunds" xfId="785" xr:uid="{00000000-0005-0000-0000-000011030000}"/>
    <cellStyle name="Note 2 4 9" xfId="786" xr:uid="{00000000-0005-0000-0000-000012030000}"/>
    <cellStyle name="Note 2 4 9 2" xfId="787" xr:uid="{00000000-0005-0000-0000-000013030000}"/>
    <cellStyle name="Note 2 4 9_autopost vouchers" xfId="788" xr:uid="{00000000-0005-0000-0000-000014030000}"/>
    <cellStyle name="Note 2 4_ Refunds" xfId="789" xr:uid="{00000000-0005-0000-0000-000015030000}"/>
    <cellStyle name="Note 2 5" xfId="790" xr:uid="{00000000-0005-0000-0000-000016030000}"/>
    <cellStyle name="Note 2 5 2" xfId="791" xr:uid="{00000000-0005-0000-0000-000017030000}"/>
    <cellStyle name="Note 2 5 2 2" xfId="792" xr:uid="{00000000-0005-0000-0000-000018030000}"/>
    <cellStyle name="Note 2 5 2_autopost vouchers" xfId="793" xr:uid="{00000000-0005-0000-0000-000019030000}"/>
    <cellStyle name="Note 2 5 3" xfId="794" xr:uid="{00000000-0005-0000-0000-00001A030000}"/>
    <cellStyle name="Note 2 5_ Refunds" xfId="795" xr:uid="{00000000-0005-0000-0000-00001B030000}"/>
    <cellStyle name="Note 2 6" xfId="796" xr:uid="{00000000-0005-0000-0000-00001C030000}"/>
    <cellStyle name="Note 2 6 2" xfId="797" xr:uid="{00000000-0005-0000-0000-00001D030000}"/>
    <cellStyle name="Note 2 6 2 2" xfId="798" xr:uid="{00000000-0005-0000-0000-00001E030000}"/>
    <cellStyle name="Note 2 6 2_autopost vouchers" xfId="799" xr:uid="{00000000-0005-0000-0000-00001F030000}"/>
    <cellStyle name="Note 2 6 3" xfId="800" xr:uid="{00000000-0005-0000-0000-000020030000}"/>
    <cellStyle name="Note 2 6_ Refunds" xfId="801" xr:uid="{00000000-0005-0000-0000-000021030000}"/>
    <cellStyle name="Note 2 7" xfId="802" xr:uid="{00000000-0005-0000-0000-000022030000}"/>
    <cellStyle name="Note 2 7 2" xfId="803" xr:uid="{00000000-0005-0000-0000-000023030000}"/>
    <cellStyle name="Note 2 7 2 2" xfId="804" xr:uid="{00000000-0005-0000-0000-000024030000}"/>
    <cellStyle name="Note 2 7 2_autopost vouchers" xfId="805" xr:uid="{00000000-0005-0000-0000-000025030000}"/>
    <cellStyle name="Note 2 7 3" xfId="806" xr:uid="{00000000-0005-0000-0000-000026030000}"/>
    <cellStyle name="Note 2 7_ Refunds" xfId="807" xr:uid="{00000000-0005-0000-0000-000027030000}"/>
    <cellStyle name="Note 2 8" xfId="808" xr:uid="{00000000-0005-0000-0000-000028030000}"/>
    <cellStyle name="Note 2 8 2" xfId="809" xr:uid="{00000000-0005-0000-0000-000029030000}"/>
    <cellStyle name="Note 2 8 2 2" xfId="810" xr:uid="{00000000-0005-0000-0000-00002A030000}"/>
    <cellStyle name="Note 2 8 2_autopost vouchers" xfId="811" xr:uid="{00000000-0005-0000-0000-00002B030000}"/>
    <cellStyle name="Note 2 8 3" xfId="812" xr:uid="{00000000-0005-0000-0000-00002C030000}"/>
    <cellStyle name="Note 2 8_ Refunds" xfId="813" xr:uid="{00000000-0005-0000-0000-00002D030000}"/>
    <cellStyle name="Note 2 9" xfId="814" xr:uid="{00000000-0005-0000-0000-00002E030000}"/>
    <cellStyle name="Note 2 9 2" xfId="815" xr:uid="{00000000-0005-0000-0000-00002F030000}"/>
    <cellStyle name="Note 2 9 2 2" xfId="816" xr:uid="{00000000-0005-0000-0000-000030030000}"/>
    <cellStyle name="Note 2 9 2_autopost vouchers" xfId="817" xr:uid="{00000000-0005-0000-0000-000031030000}"/>
    <cellStyle name="Note 2 9 3" xfId="818" xr:uid="{00000000-0005-0000-0000-000032030000}"/>
    <cellStyle name="Note 2 9_ Refunds" xfId="819" xr:uid="{00000000-0005-0000-0000-000033030000}"/>
    <cellStyle name="Note 2_ Refunds" xfId="820" xr:uid="{00000000-0005-0000-0000-000034030000}"/>
    <cellStyle name="Note 3" xfId="821" xr:uid="{00000000-0005-0000-0000-000035030000}"/>
    <cellStyle name="Note 3 10" xfId="822" xr:uid="{00000000-0005-0000-0000-000036030000}"/>
    <cellStyle name="Note 3 10 2" xfId="823" xr:uid="{00000000-0005-0000-0000-000037030000}"/>
    <cellStyle name="Note 3 10 2 2" xfId="824" xr:uid="{00000000-0005-0000-0000-000038030000}"/>
    <cellStyle name="Note 3 10 2_autopost vouchers" xfId="825" xr:uid="{00000000-0005-0000-0000-000039030000}"/>
    <cellStyle name="Note 3 10 3" xfId="826" xr:uid="{00000000-0005-0000-0000-00003A030000}"/>
    <cellStyle name="Note 3 10_ Refunds" xfId="827" xr:uid="{00000000-0005-0000-0000-00003B030000}"/>
    <cellStyle name="Note 3 11" xfId="828" xr:uid="{00000000-0005-0000-0000-00003C030000}"/>
    <cellStyle name="Note 3 11 2" xfId="829" xr:uid="{00000000-0005-0000-0000-00003D030000}"/>
    <cellStyle name="Note 3 11 2 2" xfId="830" xr:uid="{00000000-0005-0000-0000-00003E030000}"/>
    <cellStyle name="Note 3 11 2_autopost vouchers" xfId="831" xr:uid="{00000000-0005-0000-0000-00003F030000}"/>
    <cellStyle name="Note 3 11 3" xfId="832" xr:uid="{00000000-0005-0000-0000-000040030000}"/>
    <cellStyle name="Note 3 11_ Refunds" xfId="833" xr:uid="{00000000-0005-0000-0000-000041030000}"/>
    <cellStyle name="Note 3 12" xfId="834" xr:uid="{00000000-0005-0000-0000-000042030000}"/>
    <cellStyle name="Note 3 12 2" xfId="835" xr:uid="{00000000-0005-0000-0000-000043030000}"/>
    <cellStyle name="Note 3 12 2 2" xfId="836" xr:uid="{00000000-0005-0000-0000-000044030000}"/>
    <cellStyle name="Note 3 12 2_autopost vouchers" xfId="837" xr:uid="{00000000-0005-0000-0000-000045030000}"/>
    <cellStyle name="Note 3 12 3" xfId="838" xr:uid="{00000000-0005-0000-0000-000046030000}"/>
    <cellStyle name="Note 3 12_ Refunds" xfId="839" xr:uid="{00000000-0005-0000-0000-000047030000}"/>
    <cellStyle name="Note 3 13" xfId="840" xr:uid="{00000000-0005-0000-0000-000048030000}"/>
    <cellStyle name="Note 3 13 2" xfId="841" xr:uid="{00000000-0005-0000-0000-000049030000}"/>
    <cellStyle name="Note 3 13 2 2" xfId="842" xr:uid="{00000000-0005-0000-0000-00004A030000}"/>
    <cellStyle name="Note 3 13 2_autopost vouchers" xfId="843" xr:uid="{00000000-0005-0000-0000-00004B030000}"/>
    <cellStyle name="Note 3 13 3" xfId="844" xr:uid="{00000000-0005-0000-0000-00004C030000}"/>
    <cellStyle name="Note 3 13_ Refunds" xfId="845" xr:uid="{00000000-0005-0000-0000-00004D030000}"/>
    <cellStyle name="Note 3 14" xfId="846" xr:uid="{00000000-0005-0000-0000-00004E030000}"/>
    <cellStyle name="Note 3 14 2" xfId="847" xr:uid="{00000000-0005-0000-0000-00004F030000}"/>
    <cellStyle name="Note 3 14 2 2" xfId="848" xr:uid="{00000000-0005-0000-0000-000050030000}"/>
    <cellStyle name="Note 3 14 2_autopost vouchers" xfId="849" xr:uid="{00000000-0005-0000-0000-000051030000}"/>
    <cellStyle name="Note 3 14 3" xfId="850" xr:uid="{00000000-0005-0000-0000-000052030000}"/>
    <cellStyle name="Note 3 14_ Refunds" xfId="851" xr:uid="{00000000-0005-0000-0000-000053030000}"/>
    <cellStyle name="Note 3 15" xfId="852" xr:uid="{00000000-0005-0000-0000-000054030000}"/>
    <cellStyle name="Note 3 15 2" xfId="853" xr:uid="{00000000-0005-0000-0000-000055030000}"/>
    <cellStyle name="Note 3 15 2 2" xfId="854" xr:uid="{00000000-0005-0000-0000-000056030000}"/>
    <cellStyle name="Note 3 15 2_autopost vouchers" xfId="855" xr:uid="{00000000-0005-0000-0000-000057030000}"/>
    <cellStyle name="Note 3 15 3" xfId="856" xr:uid="{00000000-0005-0000-0000-000058030000}"/>
    <cellStyle name="Note 3 15_ Refunds" xfId="857" xr:uid="{00000000-0005-0000-0000-000059030000}"/>
    <cellStyle name="Note 3 16" xfId="858" xr:uid="{00000000-0005-0000-0000-00005A030000}"/>
    <cellStyle name="Note 3 16 2" xfId="859" xr:uid="{00000000-0005-0000-0000-00005B030000}"/>
    <cellStyle name="Note 3 16 2 2" xfId="860" xr:uid="{00000000-0005-0000-0000-00005C030000}"/>
    <cellStyle name="Note 3 16 2_autopost vouchers" xfId="861" xr:uid="{00000000-0005-0000-0000-00005D030000}"/>
    <cellStyle name="Note 3 16 3" xfId="862" xr:uid="{00000000-0005-0000-0000-00005E030000}"/>
    <cellStyle name="Note 3 16_ Refunds" xfId="863" xr:uid="{00000000-0005-0000-0000-00005F030000}"/>
    <cellStyle name="Note 3 17" xfId="864" xr:uid="{00000000-0005-0000-0000-000060030000}"/>
    <cellStyle name="Note 3 17 2" xfId="865" xr:uid="{00000000-0005-0000-0000-000061030000}"/>
    <cellStyle name="Note 3 17 2 2" xfId="866" xr:uid="{00000000-0005-0000-0000-000062030000}"/>
    <cellStyle name="Note 3 17 2_autopost vouchers" xfId="867" xr:uid="{00000000-0005-0000-0000-000063030000}"/>
    <cellStyle name="Note 3 17 3" xfId="868" xr:uid="{00000000-0005-0000-0000-000064030000}"/>
    <cellStyle name="Note 3 17_ Refunds" xfId="869" xr:uid="{00000000-0005-0000-0000-000065030000}"/>
    <cellStyle name="Note 3 18" xfId="870" xr:uid="{00000000-0005-0000-0000-000066030000}"/>
    <cellStyle name="Note 3 18 2" xfId="871" xr:uid="{00000000-0005-0000-0000-000067030000}"/>
    <cellStyle name="Note 3 18 2 2" xfId="872" xr:uid="{00000000-0005-0000-0000-000068030000}"/>
    <cellStyle name="Note 3 18 2_autopost vouchers" xfId="873" xr:uid="{00000000-0005-0000-0000-000069030000}"/>
    <cellStyle name="Note 3 18 3" xfId="874" xr:uid="{00000000-0005-0000-0000-00006A030000}"/>
    <cellStyle name="Note 3 18_ Refunds" xfId="875" xr:uid="{00000000-0005-0000-0000-00006B030000}"/>
    <cellStyle name="Note 3 19" xfId="876" xr:uid="{00000000-0005-0000-0000-00006C030000}"/>
    <cellStyle name="Note 3 19 2" xfId="877" xr:uid="{00000000-0005-0000-0000-00006D030000}"/>
    <cellStyle name="Note 3 19 2 2" xfId="878" xr:uid="{00000000-0005-0000-0000-00006E030000}"/>
    <cellStyle name="Note 3 19 2_autopost vouchers" xfId="879" xr:uid="{00000000-0005-0000-0000-00006F030000}"/>
    <cellStyle name="Note 3 19 3" xfId="880" xr:uid="{00000000-0005-0000-0000-000070030000}"/>
    <cellStyle name="Note 3 19_ Refunds" xfId="881" xr:uid="{00000000-0005-0000-0000-000071030000}"/>
    <cellStyle name="Note 3 2" xfId="882" xr:uid="{00000000-0005-0000-0000-000072030000}"/>
    <cellStyle name="Note 3 2 10" xfId="883" xr:uid="{00000000-0005-0000-0000-000073030000}"/>
    <cellStyle name="Note 3 2 2" xfId="884" xr:uid="{00000000-0005-0000-0000-000074030000}"/>
    <cellStyle name="Note 3 2 2 2" xfId="885" xr:uid="{00000000-0005-0000-0000-000075030000}"/>
    <cellStyle name="Note 3 2 2 2 2" xfId="886" xr:uid="{00000000-0005-0000-0000-000076030000}"/>
    <cellStyle name="Note 3 2 2 2_autopost vouchers" xfId="887" xr:uid="{00000000-0005-0000-0000-000077030000}"/>
    <cellStyle name="Note 3 2 2 3" xfId="888" xr:uid="{00000000-0005-0000-0000-000078030000}"/>
    <cellStyle name="Note 3 2 2_ Refunds" xfId="889" xr:uid="{00000000-0005-0000-0000-000079030000}"/>
    <cellStyle name="Note 3 2 3" xfId="890" xr:uid="{00000000-0005-0000-0000-00007A030000}"/>
    <cellStyle name="Note 3 2 3 2" xfId="891" xr:uid="{00000000-0005-0000-0000-00007B030000}"/>
    <cellStyle name="Note 3 2 3 2 2" xfId="892" xr:uid="{00000000-0005-0000-0000-00007C030000}"/>
    <cellStyle name="Note 3 2 3 2_autopost vouchers" xfId="893" xr:uid="{00000000-0005-0000-0000-00007D030000}"/>
    <cellStyle name="Note 3 2 3 3" xfId="894" xr:uid="{00000000-0005-0000-0000-00007E030000}"/>
    <cellStyle name="Note 3 2 3_ Refunds" xfId="895" xr:uid="{00000000-0005-0000-0000-00007F030000}"/>
    <cellStyle name="Note 3 2 4" xfId="896" xr:uid="{00000000-0005-0000-0000-000080030000}"/>
    <cellStyle name="Note 3 2 4 2" xfId="897" xr:uid="{00000000-0005-0000-0000-000081030000}"/>
    <cellStyle name="Note 3 2 4 2 2" xfId="898" xr:uid="{00000000-0005-0000-0000-000082030000}"/>
    <cellStyle name="Note 3 2 4 2_autopost vouchers" xfId="899" xr:uid="{00000000-0005-0000-0000-000083030000}"/>
    <cellStyle name="Note 3 2 4 3" xfId="900" xr:uid="{00000000-0005-0000-0000-000084030000}"/>
    <cellStyle name="Note 3 2 4_ Refunds" xfId="901" xr:uid="{00000000-0005-0000-0000-000085030000}"/>
    <cellStyle name="Note 3 2 5" xfId="902" xr:uid="{00000000-0005-0000-0000-000086030000}"/>
    <cellStyle name="Note 3 2 5 2" xfId="903" xr:uid="{00000000-0005-0000-0000-000087030000}"/>
    <cellStyle name="Note 3 2 5 2 2" xfId="904" xr:uid="{00000000-0005-0000-0000-000088030000}"/>
    <cellStyle name="Note 3 2 5 2_autopost vouchers" xfId="905" xr:uid="{00000000-0005-0000-0000-000089030000}"/>
    <cellStyle name="Note 3 2 5 3" xfId="906" xr:uid="{00000000-0005-0000-0000-00008A030000}"/>
    <cellStyle name="Note 3 2 5_ Refunds" xfId="907" xr:uid="{00000000-0005-0000-0000-00008B030000}"/>
    <cellStyle name="Note 3 2 6" xfId="908" xr:uid="{00000000-0005-0000-0000-00008C030000}"/>
    <cellStyle name="Note 3 2 6 2" xfId="909" xr:uid="{00000000-0005-0000-0000-00008D030000}"/>
    <cellStyle name="Note 3 2 6 2 2" xfId="910" xr:uid="{00000000-0005-0000-0000-00008E030000}"/>
    <cellStyle name="Note 3 2 6 2_autopost vouchers" xfId="911" xr:uid="{00000000-0005-0000-0000-00008F030000}"/>
    <cellStyle name="Note 3 2 6 3" xfId="912" xr:uid="{00000000-0005-0000-0000-000090030000}"/>
    <cellStyle name="Note 3 2 6_ Refunds" xfId="913" xr:uid="{00000000-0005-0000-0000-000091030000}"/>
    <cellStyle name="Note 3 2 7" xfId="914" xr:uid="{00000000-0005-0000-0000-000092030000}"/>
    <cellStyle name="Note 3 2 7 2" xfId="915" xr:uid="{00000000-0005-0000-0000-000093030000}"/>
    <cellStyle name="Note 3 2 7 2 2" xfId="916" xr:uid="{00000000-0005-0000-0000-000094030000}"/>
    <cellStyle name="Note 3 2 7 2_autopost vouchers" xfId="917" xr:uid="{00000000-0005-0000-0000-000095030000}"/>
    <cellStyle name="Note 3 2 7 3" xfId="918" xr:uid="{00000000-0005-0000-0000-000096030000}"/>
    <cellStyle name="Note 3 2 7_ Refunds" xfId="919" xr:uid="{00000000-0005-0000-0000-000097030000}"/>
    <cellStyle name="Note 3 2 8" xfId="920" xr:uid="{00000000-0005-0000-0000-000098030000}"/>
    <cellStyle name="Note 3 2 8 2" xfId="921" xr:uid="{00000000-0005-0000-0000-000099030000}"/>
    <cellStyle name="Note 3 2 8 2 2" xfId="922" xr:uid="{00000000-0005-0000-0000-00009A030000}"/>
    <cellStyle name="Note 3 2 8 2_autopost vouchers" xfId="923" xr:uid="{00000000-0005-0000-0000-00009B030000}"/>
    <cellStyle name="Note 3 2 8 3" xfId="924" xr:uid="{00000000-0005-0000-0000-00009C030000}"/>
    <cellStyle name="Note 3 2 8_ Refunds" xfId="925" xr:uid="{00000000-0005-0000-0000-00009D030000}"/>
    <cellStyle name="Note 3 2 9" xfId="926" xr:uid="{00000000-0005-0000-0000-00009E030000}"/>
    <cellStyle name="Note 3 2 9 2" xfId="927" xr:uid="{00000000-0005-0000-0000-00009F030000}"/>
    <cellStyle name="Note 3 2 9_autopost vouchers" xfId="928" xr:uid="{00000000-0005-0000-0000-0000A0030000}"/>
    <cellStyle name="Note 3 2_ Refunds" xfId="929" xr:uid="{00000000-0005-0000-0000-0000A1030000}"/>
    <cellStyle name="Note 3 20" xfId="930" xr:uid="{00000000-0005-0000-0000-0000A2030000}"/>
    <cellStyle name="Note 3 20 2" xfId="931" xr:uid="{00000000-0005-0000-0000-0000A3030000}"/>
    <cellStyle name="Note 3 20 2 2" xfId="932" xr:uid="{00000000-0005-0000-0000-0000A4030000}"/>
    <cellStyle name="Note 3 20 2_autopost vouchers" xfId="933" xr:uid="{00000000-0005-0000-0000-0000A5030000}"/>
    <cellStyle name="Note 3 20 3" xfId="934" xr:uid="{00000000-0005-0000-0000-0000A6030000}"/>
    <cellStyle name="Note 3 20_ Refunds" xfId="935" xr:uid="{00000000-0005-0000-0000-0000A7030000}"/>
    <cellStyle name="Note 3 21" xfId="936" xr:uid="{00000000-0005-0000-0000-0000A8030000}"/>
    <cellStyle name="Note 3 21 2" xfId="937" xr:uid="{00000000-0005-0000-0000-0000A9030000}"/>
    <cellStyle name="Note 3 21 2 2" xfId="938" xr:uid="{00000000-0005-0000-0000-0000AA030000}"/>
    <cellStyle name="Note 3 21 2_autopost vouchers" xfId="939" xr:uid="{00000000-0005-0000-0000-0000AB030000}"/>
    <cellStyle name="Note 3 21 3" xfId="940" xr:uid="{00000000-0005-0000-0000-0000AC030000}"/>
    <cellStyle name="Note 3 21_ Refunds" xfId="941" xr:uid="{00000000-0005-0000-0000-0000AD030000}"/>
    <cellStyle name="Note 3 22" xfId="942" xr:uid="{00000000-0005-0000-0000-0000AE030000}"/>
    <cellStyle name="Note 3 22 2" xfId="943" xr:uid="{00000000-0005-0000-0000-0000AF030000}"/>
    <cellStyle name="Note 3 22 2 2" xfId="944" xr:uid="{00000000-0005-0000-0000-0000B0030000}"/>
    <cellStyle name="Note 3 22 2_autopost vouchers" xfId="945" xr:uid="{00000000-0005-0000-0000-0000B1030000}"/>
    <cellStyle name="Note 3 22 3" xfId="946" xr:uid="{00000000-0005-0000-0000-0000B2030000}"/>
    <cellStyle name="Note 3 22_ Refunds" xfId="947" xr:uid="{00000000-0005-0000-0000-0000B3030000}"/>
    <cellStyle name="Note 3 23" xfId="948" xr:uid="{00000000-0005-0000-0000-0000B4030000}"/>
    <cellStyle name="Note 3 23 2" xfId="949" xr:uid="{00000000-0005-0000-0000-0000B5030000}"/>
    <cellStyle name="Note 3 23 2 2" xfId="950" xr:uid="{00000000-0005-0000-0000-0000B6030000}"/>
    <cellStyle name="Note 3 23 2_autopost vouchers" xfId="951" xr:uid="{00000000-0005-0000-0000-0000B7030000}"/>
    <cellStyle name="Note 3 23 3" xfId="952" xr:uid="{00000000-0005-0000-0000-0000B8030000}"/>
    <cellStyle name="Note 3 23_ Refunds" xfId="953" xr:uid="{00000000-0005-0000-0000-0000B9030000}"/>
    <cellStyle name="Note 3 24" xfId="954" xr:uid="{00000000-0005-0000-0000-0000BA030000}"/>
    <cellStyle name="Note 3 24 2" xfId="955" xr:uid="{00000000-0005-0000-0000-0000BB030000}"/>
    <cellStyle name="Note 3 24 2 2" xfId="956" xr:uid="{00000000-0005-0000-0000-0000BC030000}"/>
    <cellStyle name="Note 3 24 2_autopost vouchers" xfId="957" xr:uid="{00000000-0005-0000-0000-0000BD030000}"/>
    <cellStyle name="Note 3 24 3" xfId="958" xr:uid="{00000000-0005-0000-0000-0000BE030000}"/>
    <cellStyle name="Note 3 24_ Refunds" xfId="959" xr:uid="{00000000-0005-0000-0000-0000BF030000}"/>
    <cellStyle name="Note 3 25" xfId="960" xr:uid="{00000000-0005-0000-0000-0000C0030000}"/>
    <cellStyle name="Note 3 25 2" xfId="961" xr:uid="{00000000-0005-0000-0000-0000C1030000}"/>
    <cellStyle name="Note 3 25 2 2" xfId="962" xr:uid="{00000000-0005-0000-0000-0000C2030000}"/>
    <cellStyle name="Note 3 25 2_autopost vouchers" xfId="963" xr:uid="{00000000-0005-0000-0000-0000C3030000}"/>
    <cellStyle name="Note 3 25 3" xfId="964" xr:uid="{00000000-0005-0000-0000-0000C4030000}"/>
    <cellStyle name="Note 3 25_ Refunds" xfId="965" xr:uid="{00000000-0005-0000-0000-0000C5030000}"/>
    <cellStyle name="Note 3 26" xfId="966" xr:uid="{00000000-0005-0000-0000-0000C6030000}"/>
    <cellStyle name="Note 3 26 2" xfId="967" xr:uid="{00000000-0005-0000-0000-0000C7030000}"/>
    <cellStyle name="Note 3 26 2 2" xfId="968" xr:uid="{00000000-0005-0000-0000-0000C8030000}"/>
    <cellStyle name="Note 3 26 2_autopost vouchers" xfId="969" xr:uid="{00000000-0005-0000-0000-0000C9030000}"/>
    <cellStyle name="Note 3 26 3" xfId="970" xr:uid="{00000000-0005-0000-0000-0000CA030000}"/>
    <cellStyle name="Note 3 26_ Refunds" xfId="971" xr:uid="{00000000-0005-0000-0000-0000CB030000}"/>
    <cellStyle name="Note 3 27" xfId="972" xr:uid="{00000000-0005-0000-0000-0000CC030000}"/>
    <cellStyle name="Note 3 27 2" xfId="973" xr:uid="{00000000-0005-0000-0000-0000CD030000}"/>
    <cellStyle name="Note 3 27 2 2" xfId="974" xr:uid="{00000000-0005-0000-0000-0000CE030000}"/>
    <cellStyle name="Note 3 27 2_autopost vouchers" xfId="975" xr:uid="{00000000-0005-0000-0000-0000CF030000}"/>
    <cellStyle name="Note 3 27 3" xfId="976" xr:uid="{00000000-0005-0000-0000-0000D0030000}"/>
    <cellStyle name="Note 3 27_ Refunds" xfId="977" xr:uid="{00000000-0005-0000-0000-0000D1030000}"/>
    <cellStyle name="Note 3 28" xfId="978" xr:uid="{00000000-0005-0000-0000-0000D2030000}"/>
    <cellStyle name="Note 3 28 2" xfId="979" xr:uid="{00000000-0005-0000-0000-0000D3030000}"/>
    <cellStyle name="Note 3 28 2 2" xfId="980" xr:uid="{00000000-0005-0000-0000-0000D4030000}"/>
    <cellStyle name="Note 3 28 2_autopost vouchers" xfId="981" xr:uid="{00000000-0005-0000-0000-0000D5030000}"/>
    <cellStyle name="Note 3 28 3" xfId="982" xr:uid="{00000000-0005-0000-0000-0000D6030000}"/>
    <cellStyle name="Note 3 28_ Refunds" xfId="983" xr:uid="{00000000-0005-0000-0000-0000D7030000}"/>
    <cellStyle name="Note 3 29" xfId="984" xr:uid="{00000000-0005-0000-0000-0000D8030000}"/>
    <cellStyle name="Note 3 29 2" xfId="985" xr:uid="{00000000-0005-0000-0000-0000D9030000}"/>
    <cellStyle name="Note 3 29 2 2" xfId="986" xr:uid="{00000000-0005-0000-0000-0000DA030000}"/>
    <cellStyle name="Note 3 29 2_autopost vouchers" xfId="987" xr:uid="{00000000-0005-0000-0000-0000DB030000}"/>
    <cellStyle name="Note 3 29 3" xfId="988" xr:uid="{00000000-0005-0000-0000-0000DC030000}"/>
    <cellStyle name="Note 3 29_ Refunds" xfId="989" xr:uid="{00000000-0005-0000-0000-0000DD030000}"/>
    <cellStyle name="Note 3 3" xfId="990" xr:uid="{00000000-0005-0000-0000-0000DE030000}"/>
    <cellStyle name="Note 3 3 10" xfId="991" xr:uid="{00000000-0005-0000-0000-0000DF030000}"/>
    <cellStyle name="Note 3 3 2" xfId="992" xr:uid="{00000000-0005-0000-0000-0000E0030000}"/>
    <cellStyle name="Note 3 3 2 2" xfId="993" xr:uid="{00000000-0005-0000-0000-0000E1030000}"/>
    <cellStyle name="Note 3 3 2 2 2" xfId="994" xr:uid="{00000000-0005-0000-0000-0000E2030000}"/>
    <cellStyle name="Note 3 3 2 2_autopost vouchers" xfId="995" xr:uid="{00000000-0005-0000-0000-0000E3030000}"/>
    <cellStyle name="Note 3 3 2 3" xfId="996" xr:uid="{00000000-0005-0000-0000-0000E4030000}"/>
    <cellStyle name="Note 3 3 2_ Refunds" xfId="997" xr:uid="{00000000-0005-0000-0000-0000E5030000}"/>
    <cellStyle name="Note 3 3 3" xfId="998" xr:uid="{00000000-0005-0000-0000-0000E6030000}"/>
    <cellStyle name="Note 3 3 3 2" xfId="999" xr:uid="{00000000-0005-0000-0000-0000E7030000}"/>
    <cellStyle name="Note 3 3 3 2 2" xfId="1000" xr:uid="{00000000-0005-0000-0000-0000E8030000}"/>
    <cellStyle name="Note 3 3 3 2_autopost vouchers" xfId="1001" xr:uid="{00000000-0005-0000-0000-0000E9030000}"/>
    <cellStyle name="Note 3 3 3 3" xfId="1002" xr:uid="{00000000-0005-0000-0000-0000EA030000}"/>
    <cellStyle name="Note 3 3 3_ Refunds" xfId="1003" xr:uid="{00000000-0005-0000-0000-0000EB030000}"/>
    <cellStyle name="Note 3 3 4" xfId="1004" xr:uid="{00000000-0005-0000-0000-0000EC030000}"/>
    <cellStyle name="Note 3 3 4 2" xfId="1005" xr:uid="{00000000-0005-0000-0000-0000ED030000}"/>
    <cellStyle name="Note 3 3 4 2 2" xfId="1006" xr:uid="{00000000-0005-0000-0000-0000EE030000}"/>
    <cellStyle name="Note 3 3 4 2_autopost vouchers" xfId="1007" xr:uid="{00000000-0005-0000-0000-0000EF030000}"/>
    <cellStyle name="Note 3 3 4 3" xfId="1008" xr:uid="{00000000-0005-0000-0000-0000F0030000}"/>
    <cellStyle name="Note 3 3 4_ Refunds" xfId="1009" xr:uid="{00000000-0005-0000-0000-0000F1030000}"/>
    <cellStyle name="Note 3 3 5" xfId="1010" xr:uid="{00000000-0005-0000-0000-0000F2030000}"/>
    <cellStyle name="Note 3 3 5 2" xfId="1011" xr:uid="{00000000-0005-0000-0000-0000F3030000}"/>
    <cellStyle name="Note 3 3 5 2 2" xfId="1012" xr:uid="{00000000-0005-0000-0000-0000F4030000}"/>
    <cellStyle name="Note 3 3 5 2_autopost vouchers" xfId="1013" xr:uid="{00000000-0005-0000-0000-0000F5030000}"/>
    <cellStyle name="Note 3 3 5 3" xfId="1014" xr:uid="{00000000-0005-0000-0000-0000F6030000}"/>
    <cellStyle name="Note 3 3 5_ Refunds" xfId="1015" xr:uid="{00000000-0005-0000-0000-0000F7030000}"/>
    <cellStyle name="Note 3 3 6" xfId="1016" xr:uid="{00000000-0005-0000-0000-0000F8030000}"/>
    <cellStyle name="Note 3 3 6 2" xfId="1017" xr:uid="{00000000-0005-0000-0000-0000F9030000}"/>
    <cellStyle name="Note 3 3 6 2 2" xfId="1018" xr:uid="{00000000-0005-0000-0000-0000FA030000}"/>
    <cellStyle name="Note 3 3 6 2_autopost vouchers" xfId="1019" xr:uid="{00000000-0005-0000-0000-0000FB030000}"/>
    <cellStyle name="Note 3 3 6 3" xfId="1020" xr:uid="{00000000-0005-0000-0000-0000FC030000}"/>
    <cellStyle name="Note 3 3 6_ Refunds" xfId="1021" xr:uid="{00000000-0005-0000-0000-0000FD030000}"/>
    <cellStyle name="Note 3 3 7" xfId="1022" xr:uid="{00000000-0005-0000-0000-0000FE030000}"/>
    <cellStyle name="Note 3 3 7 2" xfId="1023" xr:uid="{00000000-0005-0000-0000-0000FF030000}"/>
    <cellStyle name="Note 3 3 7 2 2" xfId="1024" xr:uid="{00000000-0005-0000-0000-000000040000}"/>
    <cellStyle name="Note 3 3 7 2_autopost vouchers" xfId="1025" xr:uid="{00000000-0005-0000-0000-000001040000}"/>
    <cellStyle name="Note 3 3 7 3" xfId="1026" xr:uid="{00000000-0005-0000-0000-000002040000}"/>
    <cellStyle name="Note 3 3 7_ Refunds" xfId="1027" xr:uid="{00000000-0005-0000-0000-000003040000}"/>
    <cellStyle name="Note 3 3 8" xfId="1028" xr:uid="{00000000-0005-0000-0000-000004040000}"/>
    <cellStyle name="Note 3 3 8 2" xfId="1029" xr:uid="{00000000-0005-0000-0000-000005040000}"/>
    <cellStyle name="Note 3 3 8 2 2" xfId="1030" xr:uid="{00000000-0005-0000-0000-000006040000}"/>
    <cellStyle name="Note 3 3 8 2_autopost vouchers" xfId="1031" xr:uid="{00000000-0005-0000-0000-000007040000}"/>
    <cellStyle name="Note 3 3 8 3" xfId="1032" xr:uid="{00000000-0005-0000-0000-000008040000}"/>
    <cellStyle name="Note 3 3 8_ Refunds" xfId="1033" xr:uid="{00000000-0005-0000-0000-000009040000}"/>
    <cellStyle name="Note 3 3 9" xfId="1034" xr:uid="{00000000-0005-0000-0000-00000A040000}"/>
    <cellStyle name="Note 3 3 9 2" xfId="1035" xr:uid="{00000000-0005-0000-0000-00000B040000}"/>
    <cellStyle name="Note 3 3 9_autopost vouchers" xfId="1036" xr:uid="{00000000-0005-0000-0000-00000C040000}"/>
    <cellStyle name="Note 3 3_ Refunds" xfId="1037" xr:uid="{00000000-0005-0000-0000-00000D040000}"/>
    <cellStyle name="Note 3 30" xfId="1038" xr:uid="{00000000-0005-0000-0000-00000E040000}"/>
    <cellStyle name="Note 3 30 2" xfId="1039" xr:uid="{00000000-0005-0000-0000-00000F040000}"/>
    <cellStyle name="Note 3 30 2 2" xfId="1040" xr:uid="{00000000-0005-0000-0000-000010040000}"/>
    <cellStyle name="Note 3 30 2_autopost vouchers" xfId="1041" xr:uid="{00000000-0005-0000-0000-000011040000}"/>
    <cellStyle name="Note 3 30 3" xfId="1042" xr:uid="{00000000-0005-0000-0000-000012040000}"/>
    <cellStyle name="Note 3 30_ Refunds" xfId="1043" xr:uid="{00000000-0005-0000-0000-000013040000}"/>
    <cellStyle name="Note 3 31" xfId="1044" xr:uid="{00000000-0005-0000-0000-000014040000}"/>
    <cellStyle name="Note 3 31 2" xfId="1045" xr:uid="{00000000-0005-0000-0000-000015040000}"/>
    <cellStyle name="Note 3 31 2 2" xfId="1046" xr:uid="{00000000-0005-0000-0000-000016040000}"/>
    <cellStyle name="Note 3 31 2_autopost vouchers" xfId="1047" xr:uid="{00000000-0005-0000-0000-000017040000}"/>
    <cellStyle name="Note 3 31 3" xfId="1048" xr:uid="{00000000-0005-0000-0000-000018040000}"/>
    <cellStyle name="Note 3 31_ Refunds" xfId="1049" xr:uid="{00000000-0005-0000-0000-000019040000}"/>
    <cellStyle name="Note 3 32" xfId="1050" xr:uid="{00000000-0005-0000-0000-00001A040000}"/>
    <cellStyle name="Note 3 32 2" xfId="1051" xr:uid="{00000000-0005-0000-0000-00001B040000}"/>
    <cellStyle name="Note 3 32 2 2" xfId="1052" xr:uid="{00000000-0005-0000-0000-00001C040000}"/>
    <cellStyle name="Note 3 32 2_autopost vouchers" xfId="1053" xr:uid="{00000000-0005-0000-0000-00001D040000}"/>
    <cellStyle name="Note 3 32 3" xfId="1054" xr:uid="{00000000-0005-0000-0000-00001E040000}"/>
    <cellStyle name="Note 3 32_ Refunds" xfId="1055" xr:uid="{00000000-0005-0000-0000-00001F040000}"/>
    <cellStyle name="Note 3 33" xfId="1056" xr:uid="{00000000-0005-0000-0000-000020040000}"/>
    <cellStyle name="Note 3 33 2" xfId="1057" xr:uid="{00000000-0005-0000-0000-000021040000}"/>
    <cellStyle name="Note 3 33_autopost vouchers" xfId="1058" xr:uid="{00000000-0005-0000-0000-000022040000}"/>
    <cellStyle name="Note 3 34" xfId="1059" xr:uid="{00000000-0005-0000-0000-000023040000}"/>
    <cellStyle name="Note 3 4" xfId="1060" xr:uid="{00000000-0005-0000-0000-000024040000}"/>
    <cellStyle name="Note 3 4 10" xfId="1061" xr:uid="{00000000-0005-0000-0000-000025040000}"/>
    <cellStyle name="Note 3 4 2" xfId="1062" xr:uid="{00000000-0005-0000-0000-000026040000}"/>
    <cellStyle name="Note 3 4 2 2" xfId="1063" xr:uid="{00000000-0005-0000-0000-000027040000}"/>
    <cellStyle name="Note 3 4 2 2 2" xfId="1064" xr:uid="{00000000-0005-0000-0000-000028040000}"/>
    <cellStyle name="Note 3 4 2 2_autopost vouchers" xfId="1065" xr:uid="{00000000-0005-0000-0000-000029040000}"/>
    <cellStyle name="Note 3 4 2 3" xfId="1066" xr:uid="{00000000-0005-0000-0000-00002A040000}"/>
    <cellStyle name="Note 3 4 2_ Refunds" xfId="1067" xr:uid="{00000000-0005-0000-0000-00002B040000}"/>
    <cellStyle name="Note 3 4 3" xfId="1068" xr:uid="{00000000-0005-0000-0000-00002C040000}"/>
    <cellStyle name="Note 3 4 3 2" xfId="1069" xr:uid="{00000000-0005-0000-0000-00002D040000}"/>
    <cellStyle name="Note 3 4 3 2 2" xfId="1070" xr:uid="{00000000-0005-0000-0000-00002E040000}"/>
    <cellStyle name="Note 3 4 3 2_autopost vouchers" xfId="1071" xr:uid="{00000000-0005-0000-0000-00002F040000}"/>
    <cellStyle name="Note 3 4 3 3" xfId="1072" xr:uid="{00000000-0005-0000-0000-000030040000}"/>
    <cellStyle name="Note 3 4 3_ Refunds" xfId="1073" xr:uid="{00000000-0005-0000-0000-000031040000}"/>
    <cellStyle name="Note 3 4 4" xfId="1074" xr:uid="{00000000-0005-0000-0000-000032040000}"/>
    <cellStyle name="Note 3 4 4 2" xfId="1075" xr:uid="{00000000-0005-0000-0000-000033040000}"/>
    <cellStyle name="Note 3 4 4 2 2" xfId="1076" xr:uid="{00000000-0005-0000-0000-000034040000}"/>
    <cellStyle name="Note 3 4 4 2_autopost vouchers" xfId="1077" xr:uid="{00000000-0005-0000-0000-000035040000}"/>
    <cellStyle name="Note 3 4 4 3" xfId="1078" xr:uid="{00000000-0005-0000-0000-000036040000}"/>
    <cellStyle name="Note 3 4 4_ Refunds" xfId="1079" xr:uid="{00000000-0005-0000-0000-000037040000}"/>
    <cellStyle name="Note 3 4 5" xfId="1080" xr:uid="{00000000-0005-0000-0000-000038040000}"/>
    <cellStyle name="Note 3 4 5 2" xfId="1081" xr:uid="{00000000-0005-0000-0000-000039040000}"/>
    <cellStyle name="Note 3 4 5 2 2" xfId="1082" xr:uid="{00000000-0005-0000-0000-00003A040000}"/>
    <cellStyle name="Note 3 4 5 2_autopost vouchers" xfId="1083" xr:uid="{00000000-0005-0000-0000-00003B040000}"/>
    <cellStyle name="Note 3 4 5 3" xfId="1084" xr:uid="{00000000-0005-0000-0000-00003C040000}"/>
    <cellStyle name="Note 3 4 5_ Refunds" xfId="1085" xr:uid="{00000000-0005-0000-0000-00003D040000}"/>
    <cellStyle name="Note 3 4 6" xfId="1086" xr:uid="{00000000-0005-0000-0000-00003E040000}"/>
    <cellStyle name="Note 3 4 6 2" xfId="1087" xr:uid="{00000000-0005-0000-0000-00003F040000}"/>
    <cellStyle name="Note 3 4 6 2 2" xfId="1088" xr:uid="{00000000-0005-0000-0000-000040040000}"/>
    <cellStyle name="Note 3 4 6 2_autopost vouchers" xfId="1089" xr:uid="{00000000-0005-0000-0000-000041040000}"/>
    <cellStyle name="Note 3 4 6 3" xfId="1090" xr:uid="{00000000-0005-0000-0000-000042040000}"/>
    <cellStyle name="Note 3 4 6_ Refunds" xfId="1091" xr:uid="{00000000-0005-0000-0000-000043040000}"/>
    <cellStyle name="Note 3 4 7" xfId="1092" xr:uid="{00000000-0005-0000-0000-000044040000}"/>
    <cellStyle name="Note 3 4 7 2" xfId="1093" xr:uid="{00000000-0005-0000-0000-000045040000}"/>
    <cellStyle name="Note 3 4 7 2 2" xfId="1094" xr:uid="{00000000-0005-0000-0000-000046040000}"/>
    <cellStyle name="Note 3 4 7 2_autopost vouchers" xfId="1095" xr:uid="{00000000-0005-0000-0000-000047040000}"/>
    <cellStyle name="Note 3 4 7 3" xfId="1096" xr:uid="{00000000-0005-0000-0000-000048040000}"/>
    <cellStyle name="Note 3 4 7_ Refunds" xfId="1097" xr:uid="{00000000-0005-0000-0000-000049040000}"/>
    <cellStyle name="Note 3 4 8" xfId="1098" xr:uid="{00000000-0005-0000-0000-00004A040000}"/>
    <cellStyle name="Note 3 4 8 2" xfId="1099" xr:uid="{00000000-0005-0000-0000-00004B040000}"/>
    <cellStyle name="Note 3 4 8 2 2" xfId="1100" xr:uid="{00000000-0005-0000-0000-00004C040000}"/>
    <cellStyle name="Note 3 4 8 2_autopost vouchers" xfId="1101" xr:uid="{00000000-0005-0000-0000-00004D040000}"/>
    <cellStyle name="Note 3 4 8 3" xfId="1102" xr:uid="{00000000-0005-0000-0000-00004E040000}"/>
    <cellStyle name="Note 3 4 8_ Refunds" xfId="1103" xr:uid="{00000000-0005-0000-0000-00004F040000}"/>
    <cellStyle name="Note 3 4 9" xfId="1104" xr:uid="{00000000-0005-0000-0000-000050040000}"/>
    <cellStyle name="Note 3 4 9 2" xfId="1105" xr:uid="{00000000-0005-0000-0000-000051040000}"/>
    <cellStyle name="Note 3 4 9_autopost vouchers" xfId="1106" xr:uid="{00000000-0005-0000-0000-000052040000}"/>
    <cellStyle name="Note 3 4_ Refunds" xfId="1107" xr:uid="{00000000-0005-0000-0000-000053040000}"/>
    <cellStyle name="Note 3 5" xfId="1108" xr:uid="{00000000-0005-0000-0000-000054040000}"/>
    <cellStyle name="Note 3 5 2" xfId="1109" xr:uid="{00000000-0005-0000-0000-000055040000}"/>
    <cellStyle name="Note 3 5 2 2" xfId="1110" xr:uid="{00000000-0005-0000-0000-000056040000}"/>
    <cellStyle name="Note 3 5 2_autopost vouchers" xfId="1111" xr:uid="{00000000-0005-0000-0000-000057040000}"/>
    <cellStyle name="Note 3 5 3" xfId="1112" xr:uid="{00000000-0005-0000-0000-000058040000}"/>
    <cellStyle name="Note 3 5_ Refunds" xfId="1113" xr:uid="{00000000-0005-0000-0000-000059040000}"/>
    <cellStyle name="Note 3 6" xfId="1114" xr:uid="{00000000-0005-0000-0000-00005A040000}"/>
    <cellStyle name="Note 3 6 2" xfId="1115" xr:uid="{00000000-0005-0000-0000-00005B040000}"/>
    <cellStyle name="Note 3 6 2 2" xfId="1116" xr:uid="{00000000-0005-0000-0000-00005C040000}"/>
    <cellStyle name="Note 3 6 2_autopost vouchers" xfId="1117" xr:uid="{00000000-0005-0000-0000-00005D040000}"/>
    <cellStyle name="Note 3 6 3" xfId="1118" xr:uid="{00000000-0005-0000-0000-00005E040000}"/>
    <cellStyle name="Note 3 6_ Refunds" xfId="1119" xr:uid="{00000000-0005-0000-0000-00005F040000}"/>
    <cellStyle name="Note 3 7" xfId="1120" xr:uid="{00000000-0005-0000-0000-000060040000}"/>
    <cellStyle name="Note 3 7 2" xfId="1121" xr:uid="{00000000-0005-0000-0000-000061040000}"/>
    <cellStyle name="Note 3 7 2 2" xfId="1122" xr:uid="{00000000-0005-0000-0000-000062040000}"/>
    <cellStyle name="Note 3 7 2_autopost vouchers" xfId="1123" xr:uid="{00000000-0005-0000-0000-000063040000}"/>
    <cellStyle name="Note 3 7 3" xfId="1124" xr:uid="{00000000-0005-0000-0000-000064040000}"/>
    <cellStyle name="Note 3 7_ Refunds" xfId="1125" xr:uid="{00000000-0005-0000-0000-000065040000}"/>
    <cellStyle name="Note 3 8" xfId="1126" xr:uid="{00000000-0005-0000-0000-000066040000}"/>
    <cellStyle name="Note 3 8 2" xfId="1127" xr:uid="{00000000-0005-0000-0000-000067040000}"/>
    <cellStyle name="Note 3 8 2 2" xfId="1128" xr:uid="{00000000-0005-0000-0000-000068040000}"/>
    <cellStyle name="Note 3 8 2_autopost vouchers" xfId="1129" xr:uid="{00000000-0005-0000-0000-000069040000}"/>
    <cellStyle name="Note 3 8 3" xfId="1130" xr:uid="{00000000-0005-0000-0000-00006A040000}"/>
    <cellStyle name="Note 3 8_ Refunds" xfId="1131" xr:uid="{00000000-0005-0000-0000-00006B040000}"/>
    <cellStyle name="Note 3 9" xfId="1132" xr:uid="{00000000-0005-0000-0000-00006C040000}"/>
    <cellStyle name="Note 3 9 2" xfId="1133" xr:uid="{00000000-0005-0000-0000-00006D040000}"/>
    <cellStyle name="Note 3 9 2 2" xfId="1134" xr:uid="{00000000-0005-0000-0000-00006E040000}"/>
    <cellStyle name="Note 3 9 2_autopost vouchers" xfId="1135" xr:uid="{00000000-0005-0000-0000-00006F040000}"/>
    <cellStyle name="Note 3 9 3" xfId="1136" xr:uid="{00000000-0005-0000-0000-000070040000}"/>
    <cellStyle name="Note 3 9_ Refunds" xfId="1137" xr:uid="{00000000-0005-0000-0000-000071040000}"/>
    <cellStyle name="Note 3_ Refunds" xfId="1138" xr:uid="{00000000-0005-0000-0000-000072040000}"/>
    <cellStyle name="Note 4" xfId="1139" xr:uid="{00000000-0005-0000-0000-000073040000}"/>
    <cellStyle name="Note 4 10" xfId="1140" xr:uid="{00000000-0005-0000-0000-000074040000}"/>
    <cellStyle name="Note 4 10 2" xfId="1141" xr:uid="{00000000-0005-0000-0000-000075040000}"/>
    <cellStyle name="Note 4 10 2 2" xfId="1142" xr:uid="{00000000-0005-0000-0000-000076040000}"/>
    <cellStyle name="Note 4 10 2_autopost vouchers" xfId="1143" xr:uid="{00000000-0005-0000-0000-000077040000}"/>
    <cellStyle name="Note 4 10 3" xfId="1144" xr:uid="{00000000-0005-0000-0000-000078040000}"/>
    <cellStyle name="Note 4 10_ Refunds" xfId="1145" xr:uid="{00000000-0005-0000-0000-000079040000}"/>
    <cellStyle name="Note 4 11" xfId="1146" xr:uid="{00000000-0005-0000-0000-00007A040000}"/>
    <cellStyle name="Note 4 11 2" xfId="1147" xr:uid="{00000000-0005-0000-0000-00007B040000}"/>
    <cellStyle name="Note 4 11 2 2" xfId="1148" xr:uid="{00000000-0005-0000-0000-00007C040000}"/>
    <cellStyle name="Note 4 11 2_autopost vouchers" xfId="1149" xr:uid="{00000000-0005-0000-0000-00007D040000}"/>
    <cellStyle name="Note 4 11 3" xfId="1150" xr:uid="{00000000-0005-0000-0000-00007E040000}"/>
    <cellStyle name="Note 4 11_ Refunds" xfId="1151" xr:uid="{00000000-0005-0000-0000-00007F040000}"/>
    <cellStyle name="Note 4 12" xfId="1152" xr:uid="{00000000-0005-0000-0000-000080040000}"/>
    <cellStyle name="Note 4 12 2" xfId="1153" xr:uid="{00000000-0005-0000-0000-000081040000}"/>
    <cellStyle name="Note 4 12 2 2" xfId="1154" xr:uid="{00000000-0005-0000-0000-000082040000}"/>
    <cellStyle name="Note 4 12 2_autopost vouchers" xfId="1155" xr:uid="{00000000-0005-0000-0000-000083040000}"/>
    <cellStyle name="Note 4 12 3" xfId="1156" xr:uid="{00000000-0005-0000-0000-000084040000}"/>
    <cellStyle name="Note 4 12_ Refunds" xfId="1157" xr:uid="{00000000-0005-0000-0000-000085040000}"/>
    <cellStyle name="Note 4 13" xfId="1158" xr:uid="{00000000-0005-0000-0000-000086040000}"/>
    <cellStyle name="Note 4 13 2" xfId="1159" xr:uid="{00000000-0005-0000-0000-000087040000}"/>
    <cellStyle name="Note 4 13 2 2" xfId="1160" xr:uid="{00000000-0005-0000-0000-000088040000}"/>
    <cellStyle name="Note 4 13 2_autopost vouchers" xfId="1161" xr:uid="{00000000-0005-0000-0000-000089040000}"/>
    <cellStyle name="Note 4 13 3" xfId="1162" xr:uid="{00000000-0005-0000-0000-00008A040000}"/>
    <cellStyle name="Note 4 13_ Refunds" xfId="1163" xr:uid="{00000000-0005-0000-0000-00008B040000}"/>
    <cellStyle name="Note 4 14" xfId="1164" xr:uid="{00000000-0005-0000-0000-00008C040000}"/>
    <cellStyle name="Note 4 14 2" xfId="1165" xr:uid="{00000000-0005-0000-0000-00008D040000}"/>
    <cellStyle name="Note 4 14 2 2" xfId="1166" xr:uid="{00000000-0005-0000-0000-00008E040000}"/>
    <cellStyle name="Note 4 14 2_autopost vouchers" xfId="1167" xr:uid="{00000000-0005-0000-0000-00008F040000}"/>
    <cellStyle name="Note 4 14 3" xfId="1168" xr:uid="{00000000-0005-0000-0000-000090040000}"/>
    <cellStyle name="Note 4 14_ Refunds" xfId="1169" xr:uid="{00000000-0005-0000-0000-000091040000}"/>
    <cellStyle name="Note 4 15" xfId="1170" xr:uid="{00000000-0005-0000-0000-000092040000}"/>
    <cellStyle name="Note 4 15 2" xfId="1171" xr:uid="{00000000-0005-0000-0000-000093040000}"/>
    <cellStyle name="Note 4 15 2 2" xfId="1172" xr:uid="{00000000-0005-0000-0000-000094040000}"/>
    <cellStyle name="Note 4 15 2_autopost vouchers" xfId="1173" xr:uid="{00000000-0005-0000-0000-000095040000}"/>
    <cellStyle name="Note 4 15 3" xfId="1174" xr:uid="{00000000-0005-0000-0000-000096040000}"/>
    <cellStyle name="Note 4 15_ Refunds" xfId="1175" xr:uid="{00000000-0005-0000-0000-000097040000}"/>
    <cellStyle name="Note 4 16" xfId="1176" xr:uid="{00000000-0005-0000-0000-000098040000}"/>
    <cellStyle name="Note 4 16 2" xfId="1177" xr:uid="{00000000-0005-0000-0000-000099040000}"/>
    <cellStyle name="Note 4 16 2 2" xfId="1178" xr:uid="{00000000-0005-0000-0000-00009A040000}"/>
    <cellStyle name="Note 4 16 2_autopost vouchers" xfId="1179" xr:uid="{00000000-0005-0000-0000-00009B040000}"/>
    <cellStyle name="Note 4 16 3" xfId="1180" xr:uid="{00000000-0005-0000-0000-00009C040000}"/>
    <cellStyle name="Note 4 16_ Refunds" xfId="1181" xr:uid="{00000000-0005-0000-0000-00009D040000}"/>
    <cellStyle name="Note 4 17" xfId="1182" xr:uid="{00000000-0005-0000-0000-00009E040000}"/>
    <cellStyle name="Note 4 17 2" xfId="1183" xr:uid="{00000000-0005-0000-0000-00009F040000}"/>
    <cellStyle name="Note 4 17 2 2" xfId="1184" xr:uid="{00000000-0005-0000-0000-0000A0040000}"/>
    <cellStyle name="Note 4 17 2_autopost vouchers" xfId="1185" xr:uid="{00000000-0005-0000-0000-0000A1040000}"/>
    <cellStyle name="Note 4 17 3" xfId="1186" xr:uid="{00000000-0005-0000-0000-0000A2040000}"/>
    <cellStyle name="Note 4 17_ Refunds" xfId="1187" xr:uid="{00000000-0005-0000-0000-0000A3040000}"/>
    <cellStyle name="Note 4 18" xfId="1188" xr:uid="{00000000-0005-0000-0000-0000A4040000}"/>
    <cellStyle name="Note 4 18 2" xfId="1189" xr:uid="{00000000-0005-0000-0000-0000A5040000}"/>
    <cellStyle name="Note 4 18 2 2" xfId="1190" xr:uid="{00000000-0005-0000-0000-0000A6040000}"/>
    <cellStyle name="Note 4 18 2_autopost vouchers" xfId="1191" xr:uid="{00000000-0005-0000-0000-0000A7040000}"/>
    <cellStyle name="Note 4 18 3" xfId="1192" xr:uid="{00000000-0005-0000-0000-0000A8040000}"/>
    <cellStyle name="Note 4 18_ Refunds" xfId="1193" xr:uid="{00000000-0005-0000-0000-0000A9040000}"/>
    <cellStyle name="Note 4 19" xfId="1194" xr:uid="{00000000-0005-0000-0000-0000AA040000}"/>
    <cellStyle name="Note 4 19 2" xfId="1195" xr:uid="{00000000-0005-0000-0000-0000AB040000}"/>
    <cellStyle name="Note 4 19 2 2" xfId="1196" xr:uid="{00000000-0005-0000-0000-0000AC040000}"/>
    <cellStyle name="Note 4 19 2_autopost vouchers" xfId="1197" xr:uid="{00000000-0005-0000-0000-0000AD040000}"/>
    <cellStyle name="Note 4 19 3" xfId="1198" xr:uid="{00000000-0005-0000-0000-0000AE040000}"/>
    <cellStyle name="Note 4 19_ Refunds" xfId="1199" xr:uid="{00000000-0005-0000-0000-0000AF040000}"/>
    <cellStyle name="Note 4 2" xfId="1200" xr:uid="{00000000-0005-0000-0000-0000B0040000}"/>
    <cellStyle name="Note 4 2 10" xfId="1201" xr:uid="{00000000-0005-0000-0000-0000B1040000}"/>
    <cellStyle name="Note 4 2 2" xfId="1202" xr:uid="{00000000-0005-0000-0000-0000B2040000}"/>
    <cellStyle name="Note 4 2 2 2" xfId="1203" xr:uid="{00000000-0005-0000-0000-0000B3040000}"/>
    <cellStyle name="Note 4 2 2 2 2" xfId="1204" xr:uid="{00000000-0005-0000-0000-0000B4040000}"/>
    <cellStyle name="Note 4 2 2 2_autopost vouchers" xfId="1205" xr:uid="{00000000-0005-0000-0000-0000B5040000}"/>
    <cellStyle name="Note 4 2 2 3" xfId="1206" xr:uid="{00000000-0005-0000-0000-0000B6040000}"/>
    <cellStyle name="Note 4 2 2_ Refunds" xfId="1207" xr:uid="{00000000-0005-0000-0000-0000B7040000}"/>
    <cellStyle name="Note 4 2 3" xfId="1208" xr:uid="{00000000-0005-0000-0000-0000B8040000}"/>
    <cellStyle name="Note 4 2 3 2" xfId="1209" xr:uid="{00000000-0005-0000-0000-0000B9040000}"/>
    <cellStyle name="Note 4 2 3 2 2" xfId="1210" xr:uid="{00000000-0005-0000-0000-0000BA040000}"/>
    <cellStyle name="Note 4 2 3 2_autopost vouchers" xfId="1211" xr:uid="{00000000-0005-0000-0000-0000BB040000}"/>
    <cellStyle name="Note 4 2 3 3" xfId="1212" xr:uid="{00000000-0005-0000-0000-0000BC040000}"/>
    <cellStyle name="Note 4 2 3_ Refunds" xfId="1213" xr:uid="{00000000-0005-0000-0000-0000BD040000}"/>
    <cellStyle name="Note 4 2 4" xfId="1214" xr:uid="{00000000-0005-0000-0000-0000BE040000}"/>
    <cellStyle name="Note 4 2 4 2" xfId="1215" xr:uid="{00000000-0005-0000-0000-0000BF040000}"/>
    <cellStyle name="Note 4 2 4 2 2" xfId="1216" xr:uid="{00000000-0005-0000-0000-0000C0040000}"/>
    <cellStyle name="Note 4 2 4 2_autopost vouchers" xfId="1217" xr:uid="{00000000-0005-0000-0000-0000C1040000}"/>
    <cellStyle name="Note 4 2 4 3" xfId="1218" xr:uid="{00000000-0005-0000-0000-0000C2040000}"/>
    <cellStyle name="Note 4 2 4_ Refunds" xfId="1219" xr:uid="{00000000-0005-0000-0000-0000C3040000}"/>
    <cellStyle name="Note 4 2 5" xfId="1220" xr:uid="{00000000-0005-0000-0000-0000C4040000}"/>
    <cellStyle name="Note 4 2 5 2" xfId="1221" xr:uid="{00000000-0005-0000-0000-0000C5040000}"/>
    <cellStyle name="Note 4 2 5 2 2" xfId="1222" xr:uid="{00000000-0005-0000-0000-0000C6040000}"/>
    <cellStyle name="Note 4 2 5 2_autopost vouchers" xfId="1223" xr:uid="{00000000-0005-0000-0000-0000C7040000}"/>
    <cellStyle name="Note 4 2 5 3" xfId="1224" xr:uid="{00000000-0005-0000-0000-0000C8040000}"/>
    <cellStyle name="Note 4 2 5_ Refunds" xfId="1225" xr:uid="{00000000-0005-0000-0000-0000C9040000}"/>
    <cellStyle name="Note 4 2 6" xfId="1226" xr:uid="{00000000-0005-0000-0000-0000CA040000}"/>
    <cellStyle name="Note 4 2 6 2" xfId="1227" xr:uid="{00000000-0005-0000-0000-0000CB040000}"/>
    <cellStyle name="Note 4 2 6 2 2" xfId="1228" xr:uid="{00000000-0005-0000-0000-0000CC040000}"/>
    <cellStyle name="Note 4 2 6 2_autopost vouchers" xfId="1229" xr:uid="{00000000-0005-0000-0000-0000CD040000}"/>
    <cellStyle name="Note 4 2 6 3" xfId="1230" xr:uid="{00000000-0005-0000-0000-0000CE040000}"/>
    <cellStyle name="Note 4 2 6_ Refunds" xfId="1231" xr:uid="{00000000-0005-0000-0000-0000CF040000}"/>
    <cellStyle name="Note 4 2 7" xfId="1232" xr:uid="{00000000-0005-0000-0000-0000D0040000}"/>
    <cellStyle name="Note 4 2 7 2" xfId="1233" xr:uid="{00000000-0005-0000-0000-0000D1040000}"/>
    <cellStyle name="Note 4 2 7 2 2" xfId="1234" xr:uid="{00000000-0005-0000-0000-0000D2040000}"/>
    <cellStyle name="Note 4 2 7 2_autopost vouchers" xfId="1235" xr:uid="{00000000-0005-0000-0000-0000D3040000}"/>
    <cellStyle name="Note 4 2 7 3" xfId="1236" xr:uid="{00000000-0005-0000-0000-0000D4040000}"/>
    <cellStyle name="Note 4 2 7_ Refunds" xfId="1237" xr:uid="{00000000-0005-0000-0000-0000D5040000}"/>
    <cellStyle name="Note 4 2 8" xfId="1238" xr:uid="{00000000-0005-0000-0000-0000D6040000}"/>
    <cellStyle name="Note 4 2 8 2" xfId="1239" xr:uid="{00000000-0005-0000-0000-0000D7040000}"/>
    <cellStyle name="Note 4 2 8 2 2" xfId="1240" xr:uid="{00000000-0005-0000-0000-0000D8040000}"/>
    <cellStyle name="Note 4 2 8 2_autopost vouchers" xfId="1241" xr:uid="{00000000-0005-0000-0000-0000D9040000}"/>
    <cellStyle name="Note 4 2 8 3" xfId="1242" xr:uid="{00000000-0005-0000-0000-0000DA040000}"/>
    <cellStyle name="Note 4 2 8_ Refunds" xfId="1243" xr:uid="{00000000-0005-0000-0000-0000DB040000}"/>
    <cellStyle name="Note 4 2 9" xfId="1244" xr:uid="{00000000-0005-0000-0000-0000DC040000}"/>
    <cellStyle name="Note 4 2 9 2" xfId="1245" xr:uid="{00000000-0005-0000-0000-0000DD040000}"/>
    <cellStyle name="Note 4 2 9_autopost vouchers" xfId="1246" xr:uid="{00000000-0005-0000-0000-0000DE040000}"/>
    <cellStyle name="Note 4 2_ Refunds" xfId="1247" xr:uid="{00000000-0005-0000-0000-0000DF040000}"/>
    <cellStyle name="Note 4 20" xfId="1248" xr:uid="{00000000-0005-0000-0000-0000E0040000}"/>
    <cellStyle name="Note 4 20 2" xfId="1249" xr:uid="{00000000-0005-0000-0000-0000E1040000}"/>
    <cellStyle name="Note 4 20 2 2" xfId="1250" xr:uid="{00000000-0005-0000-0000-0000E2040000}"/>
    <cellStyle name="Note 4 20 2_autopost vouchers" xfId="1251" xr:uid="{00000000-0005-0000-0000-0000E3040000}"/>
    <cellStyle name="Note 4 20 3" xfId="1252" xr:uid="{00000000-0005-0000-0000-0000E4040000}"/>
    <cellStyle name="Note 4 20_ Refunds" xfId="1253" xr:uid="{00000000-0005-0000-0000-0000E5040000}"/>
    <cellStyle name="Note 4 21" xfId="1254" xr:uid="{00000000-0005-0000-0000-0000E6040000}"/>
    <cellStyle name="Note 4 21 2" xfId="1255" xr:uid="{00000000-0005-0000-0000-0000E7040000}"/>
    <cellStyle name="Note 4 21 2 2" xfId="1256" xr:uid="{00000000-0005-0000-0000-0000E8040000}"/>
    <cellStyle name="Note 4 21 2_autopost vouchers" xfId="1257" xr:uid="{00000000-0005-0000-0000-0000E9040000}"/>
    <cellStyle name="Note 4 21 3" xfId="1258" xr:uid="{00000000-0005-0000-0000-0000EA040000}"/>
    <cellStyle name="Note 4 21_ Refunds" xfId="1259" xr:uid="{00000000-0005-0000-0000-0000EB040000}"/>
    <cellStyle name="Note 4 22" xfId="1260" xr:uid="{00000000-0005-0000-0000-0000EC040000}"/>
    <cellStyle name="Note 4 22 2" xfId="1261" xr:uid="{00000000-0005-0000-0000-0000ED040000}"/>
    <cellStyle name="Note 4 22 2 2" xfId="1262" xr:uid="{00000000-0005-0000-0000-0000EE040000}"/>
    <cellStyle name="Note 4 22 2_autopost vouchers" xfId="1263" xr:uid="{00000000-0005-0000-0000-0000EF040000}"/>
    <cellStyle name="Note 4 22 3" xfId="1264" xr:uid="{00000000-0005-0000-0000-0000F0040000}"/>
    <cellStyle name="Note 4 22_ Refunds" xfId="1265" xr:uid="{00000000-0005-0000-0000-0000F1040000}"/>
    <cellStyle name="Note 4 23" xfId="1266" xr:uid="{00000000-0005-0000-0000-0000F2040000}"/>
    <cellStyle name="Note 4 23 2" xfId="1267" xr:uid="{00000000-0005-0000-0000-0000F3040000}"/>
    <cellStyle name="Note 4 23 2 2" xfId="1268" xr:uid="{00000000-0005-0000-0000-0000F4040000}"/>
    <cellStyle name="Note 4 23 2_autopost vouchers" xfId="1269" xr:uid="{00000000-0005-0000-0000-0000F5040000}"/>
    <cellStyle name="Note 4 23 3" xfId="1270" xr:uid="{00000000-0005-0000-0000-0000F6040000}"/>
    <cellStyle name="Note 4 23_ Refunds" xfId="1271" xr:uid="{00000000-0005-0000-0000-0000F7040000}"/>
    <cellStyle name="Note 4 24" xfId="1272" xr:uid="{00000000-0005-0000-0000-0000F8040000}"/>
    <cellStyle name="Note 4 24 2" xfId="1273" xr:uid="{00000000-0005-0000-0000-0000F9040000}"/>
    <cellStyle name="Note 4 24 2 2" xfId="1274" xr:uid="{00000000-0005-0000-0000-0000FA040000}"/>
    <cellStyle name="Note 4 24 2_autopost vouchers" xfId="1275" xr:uid="{00000000-0005-0000-0000-0000FB040000}"/>
    <cellStyle name="Note 4 24 3" xfId="1276" xr:uid="{00000000-0005-0000-0000-0000FC040000}"/>
    <cellStyle name="Note 4 24_ Refunds" xfId="1277" xr:uid="{00000000-0005-0000-0000-0000FD040000}"/>
    <cellStyle name="Note 4 25" xfId="1278" xr:uid="{00000000-0005-0000-0000-0000FE040000}"/>
    <cellStyle name="Note 4 25 2" xfId="1279" xr:uid="{00000000-0005-0000-0000-0000FF040000}"/>
    <cellStyle name="Note 4 25 2 2" xfId="1280" xr:uid="{00000000-0005-0000-0000-000000050000}"/>
    <cellStyle name="Note 4 25 2_autopost vouchers" xfId="1281" xr:uid="{00000000-0005-0000-0000-000001050000}"/>
    <cellStyle name="Note 4 25 3" xfId="1282" xr:uid="{00000000-0005-0000-0000-000002050000}"/>
    <cellStyle name="Note 4 25_ Refunds" xfId="1283" xr:uid="{00000000-0005-0000-0000-000003050000}"/>
    <cellStyle name="Note 4 26" xfId="1284" xr:uid="{00000000-0005-0000-0000-000004050000}"/>
    <cellStyle name="Note 4 26 2" xfId="1285" xr:uid="{00000000-0005-0000-0000-000005050000}"/>
    <cellStyle name="Note 4 26 2 2" xfId="1286" xr:uid="{00000000-0005-0000-0000-000006050000}"/>
    <cellStyle name="Note 4 26 2_autopost vouchers" xfId="1287" xr:uid="{00000000-0005-0000-0000-000007050000}"/>
    <cellStyle name="Note 4 26 3" xfId="1288" xr:uid="{00000000-0005-0000-0000-000008050000}"/>
    <cellStyle name="Note 4 26_ Refunds" xfId="1289" xr:uid="{00000000-0005-0000-0000-000009050000}"/>
    <cellStyle name="Note 4 27" xfId="1290" xr:uid="{00000000-0005-0000-0000-00000A050000}"/>
    <cellStyle name="Note 4 27 2" xfId="1291" xr:uid="{00000000-0005-0000-0000-00000B050000}"/>
    <cellStyle name="Note 4 27 2 2" xfId="1292" xr:uid="{00000000-0005-0000-0000-00000C050000}"/>
    <cellStyle name="Note 4 27 2_autopost vouchers" xfId="1293" xr:uid="{00000000-0005-0000-0000-00000D050000}"/>
    <cellStyle name="Note 4 27 3" xfId="1294" xr:uid="{00000000-0005-0000-0000-00000E050000}"/>
    <cellStyle name="Note 4 27_ Refunds" xfId="1295" xr:uid="{00000000-0005-0000-0000-00000F050000}"/>
    <cellStyle name="Note 4 28" xfId="1296" xr:uid="{00000000-0005-0000-0000-000010050000}"/>
    <cellStyle name="Note 4 28 2" xfId="1297" xr:uid="{00000000-0005-0000-0000-000011050000}"/>
    <cellStyle name="Note 4 28 2 2" xfId="1298" xr:uid="{00000000-0005-0000-0000-000012050000}"/>
    <cellStyle name="Note 4 28 2_autopost vouchers" xfId="1299" xr:uid="{00000000-0005-0000-0000-000013050000}"/>
    <cellStyle name="Note 4 28 3" xfId="1300" xr:uid="{00000000-0005-0000-0000-000014050000}"/>
    <cellStyle name="Note 4 28_ Refunds" xfId="1301" xr:uid="{00000000-0005-0000-0000-000015050000}"/>
    <cellStyle name="Note 4 29" xfId="1302" xr:uid="{00000000-0005-0000-0000-000016050000}"/>
    <cellStyle name="Note 4 29 2" xfId="1303" xr:uid="{00000000-0005-0000-0000-000017050000}"/>
    <cellStyle name="Note 4 29 2 2" xfId="1304" xr:uid="{00000000-0005-0000-0000-000018050000}"/>
    <cellStyle name="Note 4 29 2_autopost vouchers" xfId="1305" xr:uid="{00000000-0005-0000-0000-000019050000}"/>
    <cellStyle name="Note 4 29 3" xfId="1306" xr:uid="{00000000-0005-0000-0000-00001A050000}"/>
    <cellStyle name="Note 4 29_ Refunds" xfId="1307" xr:uid="{00000000-0005-0000-0000-00001B050000}"/>
    <cellStyle name="Note 4 3" xfId="1308" xr:uid="{00000000-0005-0000-0000-00001C050000}"/>
    <cellStyle name="Note 4 3 10" xfId="1309" xr:uid="{00000000-0005-0000-0000-00001D050000}"/>
    <cellStyle name="Note 4 3 2" xfId="1310" xr:uid="{00000000-0005-0000-0000-00001E050000}"/>
    <cellStyle name="Note 4 3 2 2" xfId="1311" xr:uid="{00000000-0005-0000-0000-00001F050000}"/>
    <cellStyle name="Note 4 3 2 2 2" xfId="1312" xr:uid="{00000000-0005-0000-0000-000020050000}"/>
    <cellStyle name="Note 4 3 2 2_autopost vouchers" xfId="1313" xr:uid="{00000000-0005-0000-0000-000021050000}"/>
    <cellStyle name="Note 4 3 2 3" xfId="1314" xr:uid="{00000000-0005-0000-0000-000022050000}"/>
    <cellStyle name="Note 4 3 2_ Refunds" xfId="1315" xr:uid="{00000000-0005-0000-0000-000023050000}"/>
    <cellStyle name="Note 4 3 3" xfId="1316" xr:uid="{00000000-0005-0000-0000-000024050000}"/>
    <cellStyle name="Note 4 3 3 2" xfId="1317" xr:uid="{00000000-0005-0000-0000-000025050000}"/>
    <cellStyle name="Note 4 3 3 2 2" xfId="1318" xr:uid="{00000000-0005-0000-0000-000026050000}"/>
    <cellStyle name="Note 4 3 3 2_autopost vouchers" xfId="1319" xr:uid="{00000000-0005-0000-0000-000027050000}"/>
    <cellStyle name="Note 4 3 3 3" xfId="1320" xr:uid="{00000000-0005-0000-0000-000028050000}"/>
    <cellStyle name="Note 4 3 3_ Refunds" xfId="1321" xr:uid="{00000000-0005-0000-0000-000029050000}"/>
    <cellStyle name="Note 4 3 4" xfId="1322" xr:uid="{00000000-0005-0000-0000-00002A050000}"/>
    <cellStyle name="Note 4 3 4 2" xfId="1323" xr:uid="{00000000-0005-0000-0000-00002B050000}"/>
    <cellStyle name="Note 4 3 4 2 2" xfId="1324" xr:uid="{00000000-0005-0000-0000-00002C050000}"/>
    <cellStyle name="Note 4 3 4 2_autopost vouchers" xfId="1325" xr:uid="{00000000-0005-0000-0000-00002D050000}"/>
    <cellStyle name="Note 4 3 4 3" xfId="1326" xr:uid="{00000000-0005-0000-0000-00002E050000}"/>
    <cellStyle name="Note 4 3 4_ Refunds" xfId="1327" xr:uid="{00000000-0005-0000-0000-00002F050000}"/>
    <cellStyle name="Note 4 3 5" xfId="1328" xr:uid="{00000000-0005-0000-0000-000030050000}"/>
    <cellStyle name="Note 4 3 5 2" xfId="1329" xr:uid="{00000000-0005-0000-0000-000031050000}"/>
    <cellStyle name="Note 4 3 5 2 2" xfId="1330" xr:uid="{00000000-0005-0000-0000-000032050000}"/>
    <cellStyle name="Note 4 3 5 2_autopost vouchers" xfId="1331" xr:uid="{00000000-0005-0000-0000-000033050000}"/>
    <cellStyle name="Note 4 3 5 3" xfId="1332" xr:uid="{00000000-0005-0000-0000-000034050000}"/>
    <cellStyle name="Note 4 3 5_ Refunds" xfId="1333" xr:uid="{00000000-0005-0000-0000-000035050000}"/>
    <cellStyle name="Note 4 3 6" xfId="1334" xr:uid="{00000000-0005-0000-0000-000036050000}"/>
    <cellStyle name="Note 4 3 6 2" xfId="1335" xr:uid="{00000000-0005-0000-0000-000037050000}"/>
    <cellStyle name="Note 4 3 6 2 2" xfId="1336" xr:uid="{00000000-0005-0000-0000-000038050000}"/>
    <cellStyle name="Note 4 3 6 2_autopost vouchers" xfId="1337" xr:uid="{00000000-0005-0000-0000-000039050000}"/>
    <cellStyle name="Note 4 3 6 3" xfId="1338" xr:uid="{00000000-0005-0000-0000-00003A050000}"/>
    <cellStyle name="Note 4 3 6_ Refunds" xfId="1339" xr:uid="{00000000-0005-0000-0000-00003B050000}"/>
    <cellStyle name="Note 4 3 7" xfId="1340" xr:uid="{00000000-0005-0000-0000-00003C050000}"/>
    <cellStyle name="Note 4 3 7 2" xfId="1341" xr:uid="{00000000-0005-0000-0000-00003D050000}"/>
    <cellStyle name="Note 4 3 7 2 2" xfId="1342" xr:uid="{00000000-0005-0000-0000-00003E050000}"/>
    <cellStyle name="Note 4 3 7 2_autopost vouchers" xfId="1343" xr:uid="{00000000-0005-0000-0000-00003F050000}"/>
    <cellStyle name="Note 4 3 7 3" xfId="1344" xr:uid="{00000000-0005-0000-0000-000040050000}"/>
    <cellStyle name="Note 4 3 7_ Refunds" xfId="1345" xr:uid="{00000000-0005-0000-0000-000041050000}"/>
    <cellStyle name="Note 4 3 8" xfId="1346" xr:uid="{00000000-0005-0000-0000-000042050000}"/>
    <cellStyle name="Note 4 3 8 2" xfId="1347" xr:uid="{00000000-0005-0000-0000-000043050000}"/>
    <cellStyle name="Note 4 3 8 2 2" xfId="1348" xr:uid="{00000000-0005-0000-0000-000044050000}"/>
    <cellStyle name="Note 4 3 8 2_autopost vouchers" xfId="1349" xr:uid="{00000000-0005-0000-0000-000045050000}"/>
    <cellStyle name="Note 4 3 8 3" xfId="1350" xr:uid="{00000000-0005-0000-0000-000046050000}"/>
    <cellStyle name="Note 4 3 8_ Refunds" xfId="1351" xr:uid="{00000000-0005-0000-0000-000047050000}"/>
    <cellStyle name="Note 4 3 9" xfId="1352" xr:uid="{00000000-0005-0000-0000-000048050000}"/>
    <cellStyle name="Note 4 3 9 2" xfId="1353" xr:uid="{00000000-0005-0000-0000-000049050000}"/>
    <cellStyle name="Note 4 3 9_autopost vouchers" xfId="1354" xr:uid="{00000000-0005-0000-0000-00004A050000}"/>
    <cellStyle name="Note 4 3_ Refunds" xfId="1355" xr:uid="{00000000-0005-0000-0000-00004B050000}"/>
    <cellStyle name="Note 4 30" xfId="1356" xr:uid="{00000000-0005-0000-0000-00004C050000}"/>
    <cellStyle name="Note 4 30 2" xfId="1357" xr:uid="{00000000-0005-0000-0000-00004D050000}"/>
    <cellStyle name="Note 4 30 2 2" xfId="1358" xr:uid="{00000000-0005-0000-0000-00004E050000}"/>
    <cellStyle name="Note 4 30 2_autopost vouchers" xfId="1359" xr:uid="{00000000-0005-0000-0000-00004F050000}"/>
    <cellStyle name="Note 4 30 3" xfId="1360" xr:uid="{00000000-0005-0000-0000-000050050000}"/>
    <cellStyle name="Note 4 30_ Refunds" xfId="1361" xr:uid="{00000000-0005-0000-0000-000051050000}"/>
    <cellStyle name="Note 4 31" xfId="1362" xr:uid="{00000000-0005-0000-0000-000052050000}"/>
    <cellStyle name="Note 4 31 2" xfId="1363" xr:uid="{00000000-0005-0000-0000-000053050000}"/>
    <cellStyle name="Note 4 31 2 2" xfId="1364" xr:uid="{00000000-0005-0000-0000-000054050000}"/>
    <cellStyle name="Note 4 31 2_autopost vouchers" xfId="1365" xr:uid="{00000000-0005-0000-0000-000055050000}"/>
    <cellStyle name="Note 4 31 3" xfId="1366" xr:uid="{00000000-0005-0000-0000-000056050000}"/>
    <cellStyle name="Note 4 31_ Refunds" xfId="1367" xr:uid="{00000000-0005-0000-0000-000057050000}"/>
    <cellStyle name="Note 4 32" xfId="1368" xr:uid="{00000000-0005-0000-0000-000058050000}"/>
    <cellStyle name="Note 4 32 2" xfId="1369" xr:uid="{00000000-0005-0000-0000-000059050000}"/>
    <cellStyle name="Note 4 32 2 2" xfId="1370" xr:uid="{00000000-0005-0000-0000-00005A050000}"/>
    <cellStyle name="Note 4 32 2_autopost vouchers" xfId="1371" xr:uid="{00000000-0005-0000-0000-00005B050000}"/>
    <cellStyle name="Note 4 32 3" xfId="1372" xr:uid="{00000000-0005-0000-0000-00005C050000}"/>
    <cellStyle name="Note 4 32_ Refunds" xfId="1373" xr:uid="{00000000-0005-0000-0000-00005D050000}"/>
    <cellStyle name="Note 4 33" xfId="1374" xr:uid="{00000000-0005-0000-0000-00005E050000}"/>
    <cellStyle name="Note 4 33 2" xfId="1375" xr:uid="{00000000-0005-0000-0000-00005F050000}"/>
    <cellStyle name="Note 4 33_autopost vouchers" xfId="1376" xr:uid="{00000000-0005-0000-0000-000060050000}"/>
    <cellStyle name="Note 4 34" xfId="1377" xr:uid="{00000000-0005-0000-0000-000061050000}"/>
    <cellStyle name="Note 4 4" xfId="1378" xr:uid="{00000000-0005-0000-0000-000062050000}"/>
    <cellStyle name="Note 4 4 10" xfId="1379" xr:uid="{00000000-0005-0000-0000-000063050000}"/>
    <cellStyle name="Note 4 4 2" xfId="1380" xr:uid="{00000000-0005-0000-0000-000064050000}"/>
    <cellStyle name="Note 4 4 2 2" xfId="1381" xr:uid="{00000000-0005-0000-0000-000065050000}"/>
    <cellStyle name="Note 4 4 2 2 2" xfId="1382" xr:uid="{00000000-0005-0000-0000-000066050000}"/>
    <cellStyle name="Note 4 4 2 2_autopost vouchers" xfId="1383" xr:uid="{00000000-0005-0000-0000-000067050000}"/>
    <cellStyle name="Note 4 4 2 3" xfId="1384" xr:uid="{00000000-0005-0000-0000-000068050000}"/>
    <cellStyle name="Note 4 4 2_ Refunds" xfId="1385" xr:uid="{00000000-0005-0000-0000-000069050000}"/>
    <cellStyle name="Note 4 4 3" xfId="1386" xr:uid="{00000000-0005-0000-0000-00006A050000}"/>
    <cellStyle name="Note 4 4 3 2" xfId="1387" xr:uid="{00000000-0005-0000-0000-00006B050000}"/>
    <cellStyle name="Note 4 4 3 2 2" xfId="1388" xr:uid="{00000000-0005-0000-0000-00006C050000}"/>
    <cellStyle name="Note 4 4 3 2_autopost vouchers" xfId="1389" xr:uid="{00000000-0005-0000-0000-00006D050000}"/>
    <cellStyle name="Note 4 4 3 3" xfId="1390" xr:uid="{00000000-0005-0000-0000-00006E050000}"/>
    <cellStyle name="Note 4 4 3_ Refunds" xfId="1391" xr:uid="{00000000-0005-0000-0000-00006F050000}"/>
    <cellStyle name="Note 4 4 4" xfId="1392" xr:uid="{00000000-0005-0000-0000-000070050000}"/>
    <cellStyle name="Note 4 4 4 2" xfId="1393" xr:uid="{00000000-0005-0000-0000-000071050000}"/>
    <cellStyle name="Note 4 4 4 2 2" xfId="1394" xr:uid="{00000000-0005-0000-0000-000072050000}"/>
    <cellStyle name="Note 4 4 4 2_autopost vouchers" xfId="1395" xr:uid="{00000000-0005-0000-0000-000073050000}"/>
    <cellStyle name="Note 4 4 4 3" xfId="1396" xr:uid="{00000000-0005-0000-0000-000074050000}"/>
    <cellStyle name="Note 4 4 4_ Refunds" xfId="1397" xr:uid="{00000000-0005-0000-0000-000075050000}"/>
    <cellStyle name="Note 4 4 5" xfId="1398" xr:uid="{00000000-0005-0000-0000-000076050000}"/>
    <cellStyle name="Note 4 4 5 2" xfId="1399" xr:uid="{00000000-0005-0000-0000-000077050000}"/>
    <cellStyle name="Note 4 4 5 2 2" xfId="1400" xr:uid="{00000000-0005-0000-0000-000078050000}"/>
    <cellStyle name="Note 4 4 5 2_autopost vouchers" xfId="1401" xr:uid="{00000000-0005-0000-0000-000079050000}"/>
    <cellStyle name="Note 4 4 5 3" xfId="1402" xr:uid="{00000000-0005-0000-0000-00007A050000}"/>
    <cellStyle name="Note 4 4 5_ Refunds" xfId="1403" xr:uid="{00000000-0005-0000-0000-00007B050000}"/>
    <cellStyle name="Note 4 4 6" xfId="1404" xr:uid="{00000000-0005-0000-0000-00007C050000}"/>
    <cellStyle name="Note 4 4 6 2" xfId="1405" xr:uid="{00000000-0005-0000-0000-00007D050000}"/>
    <cellStyle name="Note 4 4 6 2 2" xfId="1406" xr:uid="{00000000-0005-0000-0000-00007E050000}"/>
    <cellStyle name="Note 4 4 6 2_autopost vouchers" xfId="1407" xr:uid="{00000000-0005-0000-0000-00007F050000}"/>
    <cellStyle name="Note 4 4 6 3" xfId="1408" xr:uid="{00000000-0005-0000-0000-000080050000}"/>
    <cellStyle name="Note 4 4 6_ Refunds" xfId="1409" xr:uid="{00000000-0005-0000-0000-000081050000}"/>
    <cellStyle name="Note 4 4 7" xfId="1410" xr:uid="{00000000-0005-0000-0000-000082050000}"/>
    <cellStyle name="Note 4 4 7 2" xfId="1411" xr:uid="{00000000-0005-0000-0000-000083050000}"/>
    <cellStyle name="Note 4 4 7 2 2" xfId="1412" xr:uid="{00000000-0005-0000-0000-000084050000}"/>
    <cellStyle name="Note 4 4 7 2_autopost vouchers" xfId="1413" xr:uid="{00000000-0005-0000-0000-000085050000}"/>
    <cellStyle name="Note 4 4 7 3" xfId="1414" xr:uid="{00000000-0005-0000-0000-000086050000}"/>
    <cellStyle name="Note 4 4 7_ Refunds" xfId="1415" xr:uid="{00000000-0005-0000-0000-000087050000}"/>
    <cellStyle name="Note 4 4 8" xfId="1416" xr:uid="{00000000-0005-0000-0000-000088050000}"/>
    <cellStyle name="Note 4 4 8 2" xfId="1417" xr:uid="{00000000-0005-0000-0000-000089050000}"/>
    <cellStyle name="Note 4 4 8 2 2" xfId="1418" xr:uid="{00000000-0005-0000-0000-00008A050000}"/>
    <cellStyle name="Note 4 4 8 2_autopost vouchers" xfId="1419" xr:uid="{00000000-0005-0000-0000-00008B050000}"/>
    <cellStyle name="Note 4 4 8 3" xfId="1420" xr:uid="{00000000-0005-0000-0000-00008C050000}"/>
    <cellStyle name="Note 4 4 8_ Refunds" xfId="1421" xr:uid="{00000000-0005-0000-0000-00008D050000}"/>
    <cellStyle name="Note 4 4 9" xfId="1422" xr:uid="{00000000-0005-0000-0000-00008E050000}"/>
    <cellStyle name="Note 4 4 9 2" xfId="1423" xr:uid="{00000000-0005-0000-0000-00008F050000}"/>
    <cellStyle name="Note 4 4 9_autopost vouchers" xfId="1424" xr:uid="{00000000-0005-0000-0000-000090050000}"/>
    <cellStyle name="Note 4 4_ Refunds" xfId="1425" xr:uid="{00000000-0005-0000-0000-000091050000}"/>
    <cellStyle name="Note 4 5" xfId="1426" xr:uid="{00000000-0005-0000-0000-000092050000}"/>
    <cellStyle name="Note 4 5 2" xfId="1427" xr:uid="{00000000-0005-0000-0000-000093050000}"/>
    <cellStyle name="Note 4 5 2 2" xfId="1428" xr:uid="{00000000-0005-0000-0000-000094050000}"/>
    <cellStyle name="Note 4 5 2_autopost vouchers" xfId="1429" xr:uid="{00000000-0005-0000-0000-000095050000}"/>
    <cellStyle name="Note 4 5 3" xfId="1430" xr:uid="{00000000-0005-0000-0000-000096050000}"/>
    <cellStyle name="Note 4 5_ Refunds" xfId="1431" xr:uid="{00000000-0005-0000-0000-000097050000}"/>
    <cellStyle name="Note 4 6" xfId="1432" xr:uid="{00000000-0005-0000-0000-000098050000}"/>
    <cellStyle name="Note 4 6 2" xfId="1433" xr:uid="{00000000-0005-0000-0000-000099050000}"/>
    <cellStyle name="Note 4 6 2 2" xfId="1434" xr:uid="{00000000-0005-0000-0000-00009A050000}"/>
    <cellStyle name="Note 4 6 2_autopost vouchers" xfId="1435" xr:uid="{00000000-0005-0000-0000-00009B050000}"/>
    <cellStyle name="Note 4 6 3" xfId="1436" xr:uid="{00000000-0005-0000-0000-00009C050000}"/>
    <cellStyle name="Note 4 6_ Refunds" xfId="1437" xr:uid="{00000000-0005-0000-0000-00009D050000}"/>
    <cellStyle name="Note 4 7" xfId="1438" xr:uid="{00000000-0005-0000-0000-00009E050000}"/>
    <cellStyle name="Note 4 7 2" xfId="1439" xr:uid="{00000000-0005-0000-0000-00009F050000}"/>
    <cellStyle name="Note 4 7 2 2" xfId="1440" xr:uid="{00000000-0005-0000-0000-0000A0050000}"/>
    <cellStyle name="Note 4 7 2_autopost vouchers" xfId="1441" xr:uid="{00000000-0005-0000-0000-0000A1050000}"/>
    <cellStyle name="Note 4 7 3" xfId="1442" xr:uid="{00000000-0005-0000-0000-0000A2050000}"/>
    <cellStyle name="Note 4 7_ Refunds" xfId="1443" xr:uid="{00000000-0005-0000-0000-0000A3050000}"/>
    <cellStyle name="Note 4 8" xfId="1444" xr:uid="{00000000-0005-0000-0000-0000A4050000}"/>
    <cellStyle name="Note 4 8 2" xfId="1445" xr:uid="{00000000-0005-0000-0000-0000A5050000}"/>
    <cellStyle name="Note 4 8 2 2" xfId="1446" xr:uid="{00000000-0005-0000-0000-0000A6050000}"/>
    <cellStyle name="Note 4 8 2_autopost vouchers" xfId="1447" xr:uid="{00000000-0005-0000-0000-0000A7050000}"/>
    <cellStyle name="Note 4 8 3" xfId="1448" xr:uid="{00000000-0005-0000-0000-0000A8050000}"/>
    <cellStyle name="Note 4 8_ Refunds" xfId="1449" xr:uid="{00000000-0005-0000-0000-0000A9050000}"/>
    <cellStyle name="Note 4 9" xfId="1450" xr:uid="{00000000-0005-0000-0000-0000AA050000}"/>
    <cellStyle name="Note 4 9 2" xfId="1451" xr:uid="{00000000-0005-0000-0000-0000AB050000}"/>
    <cellStyle name="Note 4 9 2 2" xfId="1452" xr:uid="{00000000-0005-0000-0000-0000AC050000}"/>
    <cellStyle name="Note 4 9 2_autopost vouchers" xfId="1453" xr:uid="{00000000-0005-0000-0000-0000AD050000}"/>
    <cellStyle name="Note 4 9 3" xfId="1454" xr:uid="{00000000-0005-0000-0000-0000AE050000}"/>
    <cellStyle name="Note 4 9_ Refunds" xfId="1455" xr:uid="{00000000-0005-0000-0000-0000AF050000}"/>
    <cellStyle name="Note 4_ Refunds" xfId="1456" xr:uid="{00000000-0005-0000-0000-0000B0050000}"/>
    <cellStyle name="Note 5" xfId="1457" xr:uid="{00000000-0005-0000-0000-0000B1050000}"/>
    <cellStyle name="Note 5 10" xfId="1458" xr:uid="{00000000-0005-0000-0000-0000B2050000}"/>
    <cellStyle name="Note 5 10 2" xfId="1459" xr:uid="{00000000-0005-0000-0000-0000B3050000}"/>
    <cellStyle name="Note 5 10 2 2" xfId="1460" xr:uid="{00000000-0005-0000-0000-0000B4050000}"/>
    <cellStyle name="Note 5 10 2_autopost vouchers" xfId="1461" xr:uid="{00000000-0005-0000-0000-0000B5050000}"/>
    <cellStyle name="Note 5 10 3" xfId="1462" xr:uid="{00000000-0005-0000-0000-0000B6050000}"/>
    <cellStyle name="Note 5 10_ Refunds" xfId="1463" xr:uid="{00000000-0005-0000-0000-0000B7050000}"/>
    <cellStyle name="Note 5 11" xfId="1464" xr:uid="{00000000-0005-0000-0000-0000B8050000}"/>
    <cellStyle name="Note 5 11 2" xfId="1465" xr:uid="{00000000-0005-0000-0000-0000B9050000}"/>
    <cellStyle name="Note 5 11 2 2" xfId="1466" xr:uid="{00000000-0005-0000-0000-0000BA050000}"/>
    <cellStyle name="Note 5 11 2_autopost vouchers" xfId="1467" xr:uid="{00000000-0005-0000-0000-0000BB050000}"/>
    <cellStyle name="Note 5 11 3" xfId="1468" xr:uid="{00000000-0005-0000-0000-0000BC050000}"/>
    <cellStyle name="Note 5 11_ Refunds" xfId="1469" xr:uid="{00000000-0005-0000-0000-0000BD050000}"/>
    <cellStyle name="Note 5 12" xfId="1470" xr:uid="{00000000-0005-0000-0000-0000BE050000}"/>
    <cellStyle name="Note 5 12 2" xfId="1471" xr:uid="{00000000-0005-0000-0000-0000BF050000}"/>
    <cellStyle name="Note 5 12 2 2" xfId="1472" xr:uid="{00000000-0005-0000-0000-0000C0050000}"/>
    <cellStyle name="Note 5 12 2_autopost vouchers" xfId="1473" xr:uid="{00000000-0005-0000-0000-0000C1050000}"/>
    <cellStyle name="Note 5 12 3" xfId="1474" xr:uid="{00000000-0005-0000-0000-0000C2050000}"/>
    <cellStyle name="Note 5 12_ Refunds" xfId="1475" xr:uid="{00000000-0005-0000-0000-0000C3050000}"/>
    <cellStyle name="Note 5 13" xfId="1476" xr:uid="{00000000-0005-0000-0000-0000C4050000}"/>
    <cellStyle name="Note 5 13 2" xfId="1477" xr:uid="{00000000-0005-0000-0000-0000C5050000}"/>
    <cellStyle name="Note 5 13 2 2" xfId="1478" xr:uid="{00000000-0005-0000-0000-0000C6050000}"/>
    <cellStyle name="Note 5 13 2_autopost vouchers" xfId="1479" xr:uid="{00000000-0005-0000-0000-0000C7050000}"/>
    <cellStyle name="Note 5 13 3" xfId="1480" xr:uid="{00000000-0005-0000-0000-0000C8050000}"/>
    <cellStyle name="Note 5 13_ Refunds" xfId="1481" xr:uid="{00000000-0005-0000-0000-0000C9050000}"/>
    <cellStyle name="Note 5 14" xfId="1482" xr:uid="{00000000-0005-0000-0000-0000CA050000}"/>
    <cellStyle name="Note 5 14 2" xfId="1483" xr:uid="{00000000-0005-0000-0000-0000CB050000}"/>
    <cellStyle name="Note 5 14 2 2" xfId="1484" xr:uid="{00000000-0005-0000-0000-0000CC050000}"/>
    <cellStyle name="Note 5 14 2_autopost vouchers" xfId="1485" xr:uid="{00000000-0005-0000-0000-0000CD050000}"/>
    <cellStyle name="Note 5 14 3" xfId="1486" xr:uid="{00000000-0005-0000-0000-0000CE050000}"/>
    <cellStyle name="Note 5 14_ Refunds" xfId="1487" xr:uid="{00000000-0005-0000-0000-0000CF050000}"/>
    <cellStyle name="Note 5 15" xfId="1488" xr:uid="{00000000-0005-0000-0000-0000D0050000}"/>
    <cellStyle name="Note 5 15 2" xfId="1489" xr:uid="{00000000-0005-0000-0000-0000D1050000}"/>
    <cellStyle name="Note 5 15 2 2" xfId="1490" xr:uid="{00000000-0005-0000-0000-0000D2050000}"/>
    <cellStyle name="Note 5 15 2_autopost vouchers" xfId="1491" xr:uid="{00000000-0005-0000-0000-0000D3050000}"/>
    <cellStyle name="Note 5 15 3" xfId="1492" xr:uid="{00000000-0005-0000-0000-0000D4050000}"/>
    <cellStyle name="Note 5 15_ Refunds" xfId="1493" xr:uid="{00000000-0005-0000-0000-0000D5050000}"/>
    <cellStyle name="Note 5 16" xfId="1494" xr:uid="{00000000-0005-0000-0000-0000D6050000}"/>
    <cellStyle name="Note 5 16 2" xfId="1495" xr:uid="{00000000-0005-0000-0000-0000D7050000}"/>
    <cellStyle name="Note 5 16 2 2" xfId="1496" xr:uid="{00000000-0005-0000-0000-0000D8050000}"/>
    <cellStyle name="Note 5 16 2_autopost vouchers" xfId="1497" xr:uid="{00000000-0005-0000-0000-0000D9050000}"/>
    <cellStyle name="Note 5 16 3" xfId="1498" xr:uid="{00000000-0005-0000-0000-0000DA050000}"/>
    <cellStyle name="Note 5 16_ Refunds" xfId="1499" xr:uid="{00000000-0005-0000-0000-0000DB050000}"/>
    <cellStyle name="Note 5 17" xfId="1500" xr:uid="{00000000-0005-0000-0000-0000DC050000}"/>
    <cellStyle name="Note 5 17 2" xfId="1501" xr:uid="{00000000-0005-0000-0000-0000DD050000}"/>
    <cellStyle name="Note 5 17 2 2" xfId="1502" xr:uid="{00000000-0005-0000-0000-0000DE050000}"/>
    <cellStyle name="Note 5 17 2_autopost vouchers" xfId="1503" xr:uid="{00000000-0005-0000-0000-0000DF050000}"/>
    <cellStyle name="Note 5 17 3" xfId="1504" xr:uid="{00000000-0005-0000-0000-0000E0050000}"/>
    <cellStyle name="Note 5 17_ Refunds" xfId="1505" xr:uid="{00000000-0005-0000-0000-0000E1050000}"/>
    <cellStyle name="Note 5 18" xfId="1506" xr:uid="{00000000-0005-0000-0000-0000E2050000}"/>
    <cellStyle name="Note 5 18 2" xfId="1507" xr:uid="{00000000-0005-0000-0000-0000E3050000}"/>
    <cellStyle name="Note 5 18 2 2" xfId="1508" xr:uid="{00000000-0005-0000-0000-0000E4050000}"/>
    <cellStyle name="Note 5 18 2_autopost vouchers" xfId="1509" xr:uid="{00000000-0005-0000-0000-0000E5050000}"/>
    <cellStyle name="Note 5 18 3" xfId="1510" xr:uid="{00000000-0005-0000-0000-0000E6050000}"/>
    <cellStyle name="Note 5 18_ Refunds" xfId="1511" xr:uid="{00000000-0005-0000-0000-0000E7050000}"/>
    <cellStyle name="Note 5 19" xfId="1512" xr:uid="{00000000-0005-0000-0000-0000E8050000}"/>
    <cellStyle name="Note 5 19 2" xfId="1513" xr:uid="{00000000-0005-0000-0000-0000E9050000}"/>
    <cellStyle name="Note 5 19 2 2" xfId="1514" xr:uid="{00000000-0005-0000-0000-0000EA050000}"/>
    <cellStyle name="Note 5 19 2_autopost vouchers" xfId="1515" xr:uid="{00000000-0005-0000-0000-0000EB050000}"/>
    <cellStyle name="Note 5 19 3" xfId="1516" xr:uid="{00000000-0005-0000-0000-0000EC050000}"/>
    <cellStyle name="Note 5 19_ Refunds" xfId="1517" xr:uid="{00000000-0005-0000-0000-0000ED050000}"/>
    <cellStyle name="Note 5 2" xfId="1518" xr:uid="{00000000-0005-0000-0000-0000EE050000}"/>
    <cellStyle name="Note 5 2 10" xfId="1519" xr:uid="{00000000-0005-0000-0000-0000EF050000}"/>
    <cellStyle name="Note 5 2 2" xfId="1520" xr:uid="{00000000-0005-0000-0000-0000F0050000}"/>
    <cellStyle name="Note 5 2 2 2" xfId="1521" xr:uid="{00000000-0005-0000-0000-0000F1050000}"/>
    <cellStyle name="Note 5 2 2 2 2" xfId="1522" xr:uid="{00000000-0005-0000-0000-0000F2050000}"/>
    <cellStyle name="Note 5 2 2 2_autopost vouchers" xfId="1523" xr:uid="{00000000-0005-0000-0000-0000F3050000}"/>
    <cellStyle name="Note 5 2 2 3" xfId="1524" xr:uid="{00000000-0005-0000-0000-0000F4050000}"/>
    <cellStyle name="Note 5 2 2_ Refunds" xfId="1525" xr:uid="{00000000-0005-0000-0000-0000F5050000}"/>
    <cellStyle name="Note 5 2 3" xfId="1526" xr:uid="{00000000-0005-0000-0000-0000F6050000}"/>
    <cellStyle name="Note 5 2 3 2" xfId="1527" xr:uid="{00000000-0005-0000-0000-0000F7050000}"/>
    <cellStyle name="Note 5 2 3 2 2" xfId="1528" xr:uid="{00000000-0005-0000-0000-0000F8050000}"/>
    <cellStyle name="Note 5 2 3 2_autopost vouchers" xfId="1529" xr:uid="{00000000-0005-0000-0000-0000F9050000}"/>
    <cellStyle name="Note 5 2 3 3" xfId="1530" xr:uid="{00000000-0005-0000-0000-0000FA050000}"/>
    <cellStyle name="Note 5 2 3_ Refunds" xfId="1531" xr:uid="{00000000-0005-0000-0000-0000FB050000}"/>
    <cellStyle name="Note 5 2 4" xfId="1532" xr:uid="{00000000-0005-0000-0000-0000FC050000}"/>
    <cellStyle name="Note 5 2 4 2" xfId="1533" xr:uid="{00000000-0005-0000-0000-0000FD050000}"/>
    <cellStyle name="Note 5 2 4 2 2" xfId="1534" xr:uid="{00000000-0005-0000-0000-0000FE050000}"/>
    <cellStyle name="Note 5 2 4 2_autopost vouchers" xfId="1535" xr:uid="{00000000-0005-0000-0000-0000FF050000}"/>
    <cellStyle name="Note 5 2 4 3" xfId="1536" xr:uid="{00000000-0005-0000-0000-000000060000}"/>
    <cellStyle name="Note 5 2 4_ Refunds" xfId="1537" xr:uid="{00000000-0005-0000-0000-000001060000}"/>
    <cellStyle name="Note 5 2 5" xfId="1538" xr:uid="{00000000-0005-0000-0000-000002060000}"/>
    <cellStyle name="Note 5 2 5 2" xfId="1539" xr:uid="{00000000-0005-0000-0000-000003060000}"/>
    <cellStyle name="Note 5 2 5 2 2" xfId="1540" xr:uid="{00000000-0005-0000-0000-000004060000}"/>
    <cellStyle name="Note 5 2 5 2_autopost vouchers" xfId="1541" xr:uid="{00000000-0005-0000-0000-000005060000}"/>
    <cellStyle name="Note 5 2 5 3" xfId="1542" xr:uid="{00000000-0005-0000-0000-000006060000}"/>
    <cellStyle name="Note 5 2 5_ Refunds" xfId="1543" xr:uid="{00000000-0005-0000-0000-000007060000}"/>
    <cellStyle name="Note 5 2 6" xfId="1544" xr:uid="{00000000-0005-0000-0000-000008060000}"/>
    <cellStyle name="Note 5 2 6 2" xfId="1545" xr:uid="{00000000-0005-0000-0000-000009060000}"/>
    <cellStyle name="Note 5 2 6 2 2" xfId="1546" xr:uid="{00000000-0005-0000-0000-00000A060000}"/>
    <cellStyle name="Note 5 2 6 2_autopost vouchers" xfId="1547" xr:uid="{00000000-0005-0000-0000-00000B060000}"/>
    <cellStyle name="Note 5 2 6 3" xfId="1548" xr:uid="{00000000-0005-0000-0000-00000C060000}"/>
    <cellStyle name="Note 5 2 6_ Refunds" xfId="1549" xr:uid="{00000000-0005-0000-0000-00000D060000}"/>
    <cellStyle name="Note 5 2 7" xfId="1550" xr:uid="{00000000-0005-0000-0000-00000E060000}"/>
    <cellStyle name="Note 5 2 7 2" xfId="1551" xr:uid="{00000000-0005-0000-0000-00000F060000}"/>
    <cellStyle name="Note 5 2 7 2 2" xfId="1552" xr:uid="{00000000-0005-0000-0000-000010060000}"/>
    <cellStyle name="Note 5 2 7 2_autopost vouchers" xfId="1553" xr:uid="{00000000-0005-0000-0000-000011060000}"/>
    <cellStyle name="Note 5 2 7 3" xfId="1554" xr:uid="{00000000-0005-0000-0000-000012060000}"/>
    <cellStyle name="Note 5 2 7_ Refunds" xfId="1555" xr:uid="{00000000-0005-0000-0000-000013060000}"/>
    <cellStyle name="Note 5 2 8" xfId="1556" xr:uid="{00000000-0005-0000-0000-000014060000}"/>
    <cellStyle name="Note 5 2 8 2" xfId="1557" xr:uid="{00000000-0005-0000-0000-000015060000}"/>
    <cellStyle name="Note 5 2 8 2 2" xfId="1558" xr:uid="{00000000-0005-0000-0000-000016060000}"/>
    <cellStyle name="Note 5 2 8 2_autopost vouchers" xfId="1559" xr:uid="{00000000-0005-0000-0000-000017060000}"/>
    <cellStyle name="Note 5 2 8 3" xfId="1560" xr:uid="{00000000-0005-0000-0000-000018060000}"/>
    <cellStyle name="Note 5 2 8_ Refunds" xfId="1561" xr:uid="{00000000-0005-0000-0000-000019060000}"/>
    <cellStyle name="Note 5 2 9" xfId="1562" xr:uid="{00000000-0005-0000-0000-00001A060000}"/>
    <cellStyle name="Note 5 2 9 2" xfId="1563" xr:uid="{00000000-0005-0000-0000-00001B060000}"/>
    <cellStyle name="Note 5 2 9_autopost vouchers" xfId="1564" xr:uid="{00000000-0005-0000-0000-00001C060000}"/>
    <cellStyle name="Note 5 2_ Refunds" xfId="1565" xr:uid="{00000000-0005-0000-0000-00001D060000}"/>
    <cellStyle name="Note 5 20" xfId="1566" xr:uid="{00000000-0005-0000-0000-00001E060000}"/>
    <cellStyle name="Note 5 20 2" xfId="1567" xr:uid="{00000000-0005-0000-0000-00001F060000}"/>
    <cellStyle name="Note 5 20 2 2" xfId="1568" xr:uid="{00000000-0005-0000-0000-000020060000}"/>
    <cellStyle name="Note 5 20 2_autopost vouchers" xfId="1569" xr:uid="{00000000-0005-0000-0000-000021060000}"/>
    <cellStyle name="Note 5 20 3" xfId="1570" xr:uid="{00000000-0005-0000-0000-000022060000}"/>
    <cellStyle name="Note 5 20_ Refunds" xfId="1571" xr:uid="{00000000-0005-0000-0000-000023060000}"/>
    <cellStyle name="Note 5 21" xfId="1572" xr:uid="{00000000-0005-0000-0000-000024060000}"/>
    <cellStyle name="Note 5 21 2" xfId="1573" xr:uid="{00000000-0005-0000-0000-000025060000}"/>
    <cellStyle name="Note 5 21 2 2" xfId="1574" xr:uid="{00000000-0005-0000-0000-000026060000}"/>
    <cellStyle name="Note 5 21 2_autopost vouchers" xfId="1575" xr:uid="{00000000-0005-0000-0000-000027060000}"/>
    <cellStyle name="Note 5 21 3" xfId="1576" xr:uid="{00000000-0005-0000-0000-000028060000}"/>
    <cellStyle name="Note 5 21_ Refunds" xfId="1577" xr:uid="{00000000-0005-0000-0000-000029060000}"/>
    <cellStyle name="Note 5 22" xfId="1578" xr:uid="{00000000-0005-0000-0000-00002A060000}"/>
    <cellStyle name="Note 5 22 2" xfId="1579" xr:uid="{00000000-0005-0000-0000-00002B060000}"/>
    <cellStyle name="Note 5 22 2 2" xfId="1580" xr:uid="{00000000-0005-0000-0000-00002C060000}"/>
    <cellStyle name="Note 5 22 2_autopost vouchers" xfId="1581" xr:uid="{00000000-0005-0000-0000-00002D060000}"/>
    <cellStyle name="Note 5 22 3" xfId="1582" xr:uid="{00000000-0005-0000-0000-00002E060000}"/>
    <cellStyle name="Note 5 22_ Refunds" xfId="1583" xr:uid="{00000000-0005-0000-0000-00002F060000}"/>
    <cellStyle name="Note 5 23" xfId="1584" xr:uid="{00000000-0005-0000-0000-000030060000}"/>
    <cellStyle name="Note 5 23 2" xfId="1585" xr:uid="{00000000-0005-0000-0000-000031060000}"/>
    <cellStyle name="Note 5 23 2 2" xfId="1586" xr:uid="{00000000-0005-0000-0000-000032060000}"/>
    <cellStyle name="Note 5 23 2_autopost vouchers" xfId="1587" xr:uid="{00000000-0005-0000-0000-000033060000}"/>
    <cellStyle name="Note 5 23 3" xfId="1588" xr:uid="{00000000-0005-0000-0000-000034060000}"/>
    <cellStyle name="Note 5 23_ Refunds" xfId="1589" xr:uid="{00000000-0005-0000-0000-000035060000}"/>
    <cellStyle name="Note 5 24" xfId="1590" xr:uid="{00000000-0005-0000-0000-000036060000}"/>
    <cellStyle name="Note 5 24 2" xfId="1591" xr:uid="{00000000-0005-0000-0000-000037060000}"/>
    <cellStyle name="Note 5 24 2 2" xfId="1592" xr:uid="{00000000-0005-0000-0000-000038060000}"/>
    <cellStyle name="Note 5 24 2_autopost vouchers" xfId="1593" xr:uid="{00000000-0005-0000-0000-000039060000}"/>
    <cellStyle name="Note 5 24 3" xfId="1594" xr:uid="{00000000-0005-0000-0000-00003A060000}"/>
    <cellStyle name="Note 5 24_ Refunds" xfId="1595" xr:uid="{00000000-0005-0000-0000-00003B060000}"/>
    <cellStyle name="Note 5 25" xfId="1596" xr:uid="{00000000-0005-0000-0000-00003C060000}"/>
    <cellStyle name="Note 5 25 2" xfId="1597" xr:uid="{00000000-0005-0000-0000-00003D060000}"/>
    <cellStyle name="Note 5 25 2 2" xfId="1598" xr:uid="{00000000-0005-0000-0000-00003E060000}"/>
    <cellStyle name="Note 5 25 2_autopost vouchers" xfId="1599" xr:uid="{00000000-0005-0000-0000-00003F060000}"/>
    <cellStyle name="Note 5 25 3" xfId="1600" xr:uid="{00000000-0005-0000-0000-000040060000}"/>
    <cellStyle name="Note 5 25_ Refunds" xfId="1601" xr:uid="{00000000-0005-0000-0000-000041060000}"/>
    <cellStyle name="Note 5 26" xfId="1602" xr:uid="{00000000-0005-0000-0000-000042060000}"/>
    <cellStyle name="Note 5 26 2" xfId="1603" xr:uid="{00000000-0005-0000-0000-000043060000}"/>
    <cellStyle name="Note 5 26 2 2" xfId="1604" xr:uid="{00000000-0005-0000-0000-000044060000}"/>
    <cellStyle name="Note 5 26 2_autopost vouchers" xfId="1605" xr:uid="{00000000-0005-0000-0000-000045060000}"/>
    <cellStyle name="Note 5 26 3" xfId="1606" xr:uid="{00000000-0005-0000-0000-000046060000}"/>
    <cellStyle name="Note 5 26_ Refunds" xfId="1607" xr:uid="{00000000-0005-0000-0000-000047060000}"/>
    <cellStyle name="Note 5 27" xfId="1608" xr:uid="{00000000-0005-0000-0000-000048060000}"/>
    <cellStyle name="Note 5 27 2" xfId="1609" xr:uid="{00000000-0005-0000-0000-000049060000}"/>
    <cellStyle name="Note 5 27 2 2" xfId="1610" xr:uid="{00000000-0005-0000-0000-00004A060000}"/>
    <cellStyle name="Note 5 27 2_autopost vouchers" xfId="1611" xr:uid="{00000000-0005-0000-0000-00004B060000}"/>
    <cellStyle name="Note 5 27 3" xfId="1612" xr:uid="{00000000-0005-0000-0000-00004C060000}"/>
    <cellStyle name="Note 5 27_ Refunds" xfId="1613" xr:uid="{00000000-0005-0000-0000-00004D060000}"/>
    <cellStyle name="Note 5 28" xfId="1614" xr:uid="{00000000-0005-0000-0000-00004E060000}"/>
    <cellStyle name="Note 5 28 2" xfId="1615" xr:uid="{00000000-0005-0000-0000-00004F060000}"/>
    <cellStyle name="Note 5 28 2 2" xfId="1616" xr:uid="{00000000-0005-0000-0000-000050060000}"/>
    <cellStyle name="Note 5 28 2_autopost vouchers" xfId="1617" xr:uid="{00000000-0005-0000-0000-000051060000}"/>
    <cellStyle name="Note 5 28 3" xfId="1618" xr:uid="{00000000-0005-0000-0000-000052060000}"/>
    <cellStyle name="Note 5 28_ Refunds" xfId="1619" xr:uid="{00000000-0005-0000-0000-000053060000}"/>
    <cellStyle name="Note 5 29" xfId="1620" xr:uid="{00000000-0005-0000-0000-000054060000}"/>
    <cellStyle name="Note 5 29 2" xfId="1621" xr:uid="{00000000-0005-0000-0000-000055060000}"/>
    <cellStyle name="Note 5 29 2 2" xfId="1622" xr:uid="{00000000-0005-0000-0000-000056060000}"/>
    <cellStyle name="Note 5 29 2_autopost vouchers" xfId="1623" xr:uid="{00000000-0005-0000-0000-000057060000}"/>
    <cellStyle name="Note 5 29 3" xfId="1624" xr:uid="{00000000-0005-0000-0000-000058060000}"/>
    <cellStyle name="Note 5 29_ Refunds" xfId="1625" xr:uid="{00000000-0005-0000-0000-000059060000}"/>
    <cellStyle name="Note 5 3" xfId="1626" xr:uid="{00000000-0005-0000-0000-00005A060000}"/>
    <cellStyle name="Note 5 3 10" xfId="1627" xr:uid="{00000000-0005-0000-0000-00005B060000}"/>
    <cellStyle name="Note 5 3 2" xfId="1628" xr:uid="{00000000-0005-0000-0000-00005C060000}"/>
    <cellStyle name="Note 5 3 2 2" xfId="1629" xr:uid="{00000000-0005-0000-0000-00005D060000}"/>
    <cellStyle name="Note 5 3 2 2 2" xfId="1630" xr:uid="{00000000-0005-0000-0000-00005E060000}"/>
    <cellStyle name="Note 5 3 2 2_autopost vouchers" xfId="1631" xr:uid="{00000000-0005-0000-0000-00005F060000}"/>
    <cellStyle name="Note 5 3 2 3" xfId="1632" xr:uid="{00000000-0005-0000-0000-000060060000}"/>
    <cellStyle name="Note 5 3 2_ Refunds" xfId="1633" xr:uid="{00000000-0005-0000-0000-000061060000}"/>
    <cellStyle name="Note 5 3 3" xfId="1634" xr:uid="{00000000-0005-0000-0000-000062060000}"/>
    <cellStyle name="Note 5 3 3 2" xfId="1635" xr:uid="{00000000-0005-0000-0000-000063060000}"/>
    <cellStyle name="Note 5 3 3 2 2" xfId="1636" xr:uid="{00000000-0005-0000-0000-000064060000}"/>
    <cellStyle name="Note 5 3 3 2_autopost vouchers" xfId="1637" xr:uid="{00000000-0005-0000-0000-000065060000}"/>
    <cellStyle name="Note 5 3 3 3" xfId="1638" xr:uid="{00000000-0005-0000-0000-000066060000}"/>
    <cellStyle name="Note 5 3 3_ Refunds" xfId="1639" xr:uid="{00000000-0005-0000-0000-000067060000}"/>
    <cellStyle name="Note 5 3 4" xfId="1640" xr:uid="{00000000-0005-0000-0000-000068060000}"/>
    <cellStyle name="Note 5 3 4 2" xfId="1641" xr:uid="{00000000-0005-0000-0000-000069060000}"/>
    <cellStyle name="Note 5 3 4 2 2" xfId="1642" xr:uid="{00000000-0005-0000-0000-00006A060000}"/>
    <cellStyle name="Note 5 3 4 2_autopost vouchers" xfId="1643" xr:uid="{00000000-0005-0000-0000-00006B060000}"/>
    <cellStyle name="Note 5 3 4 3" xfId="1644" xr:uid="{00000000-0005-0000-0000-00006C060000}"/>
    <cellStyle name="Note 5 3 4_ Refunds" xfId="1645" xr:uid="{00000000-0005-0000-0000-00006D060000}"/>
    <cellStyle name="Note 5 3 5" xfId="1646" xr:uid="{00000000-0005-0000-0000-00006E060000}"/>
    <cellStyle name="Note 5 3 5 2" xfId="1647" xr:uid="{00000000-0005-0000-0000-00006F060000}"/>
    <cellStyle name="Note 5 3 5 2 2" xfId="1648" xr:uid="{00000000-0005-0000-0000-000070060000}"/>
    <cellStyle name="Note 5 3 5 2_autopost vouchers" xfId="1649" xr:uid="{00000000-0005-0000-0000-000071060000}"/>
    <cellStyle name="Note 5 3 5 3" xfId="1650" xr:uid="{00000000-0005-0000-0000-000072060000}"/>
    <cellStyle name="Note 5 3 5_ Refunds" xfId="1651" xr:uid="{00000000-0005-0000-0000-000073060000}"/>
    <cellStyle name="Note 5 3 6" xfId="1652" xr:uid="{00000000-0005-0000-0000-000074060000}"/>
    <cellStyle name="Note 5 3 6 2" xfId="1653" xr:uid="{00000000-0005-0000-0000-000075060000}"/>
    <cellStyle name="Note 5 3 6 2 2" xfId="1654" xr:uid="{00000000-0005-0000-0000-000076060000}"/>
    <cellStyle name="Note 5 3 6 2_autopost vouchers" xfId="1655" xr:uid="{00000000-0005-0000-0000-000077060000}"/>
    <cellStyle name="Note 5 3 6 3" xfId="1656" xr:uid="{00000000-0005-0000-0000-000078060000}"/>
    <cellStyle name="Note 5 3 6_ Refunds" xfId="1657" xr:uid="{00000000-0005-0000-0000-000079060000}"/>
    <cellStyle name="Note 5 3 7" xfId="1658" xr:uid="{00000000-0005-0000-0000-00007A060000}"/>
    <cellStyle name="Note 5 3 7 2" xfId="1659" xr:uid="{00000000-0005-0000-0000-00007B060000}"/>
    <cellStyle name="Note 5 3 7 2 2" xfId="1660" xr:uid="{00000000-0005-0000-0000-00007C060000}"/>
    <cellStyle name="Note 5 3 7 2_autopost vouchers" xfId="1661" xr:uid="{00000000-0005-0000-0000-00007D060000}"/>
    <cellStyle name="Note 5 3 7 3" xfId="1662" xr:uid="{00000000-0005-0000-0000-00007E060000}"/>
    <cellStyle name="Note 5 3 7_ Refunds" xfId="1663" xr:uid="{00000000-0005-0000-0000-00007F060000}"/>
    <cellStyle name="Note 5 3 8" xfId="1664" xr:uid="{00000000-0005-0000-0000-000080060000}"/>
    <cellStyle name="Note 5 3 8 2" xfId="1665" xr:uid="{00000000-0005-0000-0000-000081060000}"/>
    <cellStyle name="Note 5 3 8 2 2" xfId="1666" xr:uid="{00000000-0005-0000-0000-000082060000}"/>
    <cellStyle name="Note 5 3 8 2_autopost vouchers" xfId="1667" xr:uid="{00000000-0005-0000-0000-000083060000}"/>
    <cellStyle name="Note 5 3 8 3" xfId="1668" xr:uid="{00000000-0005-0000-0000-000084060000}"/>
    <cellStyle name="Note 5 3 8_ Refunds" xfId="1669" xr:uid="{00000000-0005-0000-0000-000085060000}"/>
    <cellStyle name="Note 5 3 9" xfId="1670" xr:uid="{00000000-0005-0000-0000-000086060000}"/>
    <cellStyle name="Note 5 3 9 2" xfId="1671" xr:uid="{00000000-0005-0000-0000-000087060000}"/>
    <cellStyle name="Note 5 3 9_autopost vouchers" xfId="1672" xr:uid="{00000000-0005-0000-0000-000088060000}"/>
    <cellStyle name="Note 5 3_ Refunds" xfId="1673" xr:uid="{00000000-0005-0000-0000-000089060000}"/>
    <cellStyle name="Note 5 30" xfId="1674" xr:uid="{00000000-0005-0000-0000-00008A060000}"/>
    <cellStyle name="Note 5 30 2" xfId="1675" xr:uid="{00000000-0005-0000-0000-00008B060000}"/>
    <cellStyle name="Note 5 30 2 2" xfId="1676" xr:uid="{00000000-0005-0000-0000-00008C060000}"/>
    <cellStyle name="Note 5 30 2_autopost vouchers" xfId="1677" xr:uid="{00000000-0005-0000-0000-00008D060000}"/>
    <cellStyle name="Note 5 30 3" xfId="1678" xr:uid="{00000000-0005-0000-0000-00008E060000}"/>
    <cellStyle name="Note 5 30_ Refunds" xfId="1679" xr:uid="{00000000-0005-0000-0000-00008F060000}"/>
    <cellStyle name="Note 5 31" xfId="1680" xr:uid="{00000000-0005-0000-0000-000090060000}"/>
    <cellStyle name="Note 5 31 2" xfId="1681" xr:uid="{00000000-0005-0000-0000-000091060000}"/>
    <cellStyle name="Note 5 31 2 2" xfId="1682" xr:uid="{00000000-0005-0000-0000-000092060000}"/>
    <cellStyle name="Note 5 31 2_autopost vouchers" xfId="1683" xr:uid="{00000000-0005-0000-0000-000093060000}"/>
    <cellStyle name="Note 5 31 3" xfId="1684" xr:uid="{00000000-0005-0000-0000-000094060000}"/>
    <cellStyle name="Note 5 31_ Refunds" xfId="1685" xr:uid="{00000000-0005-0000-0000-000095060000}"/>
    <cellStyle name="Note 5 32" xfId="1686" xr:uid="{00000000-0005-0000-0000-000096060000}"/>
    <cellStyle name="Note 5 32 2" xfId="1687" xr:uid="{00000000-0005-0000-0000-000097060000}"/>
    <cellStyle name="Note 5 32 2 2" xfId="1688" xr:uid="{00000000-0005-0000-0000-000098060000}"/>
    <cellStyle name="Note 5 32 2_autopost vouchers" xfId="1689" xr:uid="{00000000-0005-0000-0000-000099060000}"/>
    <cellStyle name="Note 5 32 3" xfId="1690" xr:uid="{00000000-0005-0000-0000-00009A060000}"/>
    <cellStyle name="Note 5 32_ Refunds" xfId="1691" xr:uid="{00000000-0005-0000-0000-00009B060000}"/>
    <cellStyle name="Note 5 33" xfId="1692" xr:uid="{00000000-0005-0000-0000-00009C060000}"/>
    <cellStyle name="Note 5 33 2" xfId="1693" xr:uid="{00000000-0005-0000-0000-00009D060000}"/>
    <cellStyle name="Note 5 33_autopost vouchers" xfId="1694" xr:uid="{00000000-0005-0000-0000-00009E060000}"/>
    <cellStyle name="Note 5 34" xfId="1695" xr:uid="{00000000-0005-0000-0000-00009F060000}"/>
    <cellStyle name="Note 5 4" xfId="1696" xr:uid="{00000000-0005-0000-0000-0000A0060000}"/>
    <cellStyle name="Note 5 4 10" xfId="1697" xr:uid="{00000000-0005-0000-0000-0000A1060000}"/>
    <cellStyle name="Note 5 4 2" xfId="1698" xr:uid="{00000000-0005-0000-0000-0000A2060000}"/>
    <cellStyle name="Note 5 4 2 2" xfId="1699" xr:uid="{00000000-0005-0000-0000-0000A3060000}"/>
    <cellStyle name="Note 5 4 2 2 2" xfId="1700" xr:uid="{00000000-0005-0000-0000-0000A4060000}"/>
    <cellStyle name="Note 5 4 2 2_autopost vouchers" xfId="1701" xr:uid="{00000000-0005-0000-0000-0000A5060000}"/>
    <cellStyle name="Note 5 4 2 3" xfId="1702" xr:uid="{00000000-0005-0000-0000-0000A6060000}"/>
    <cellStyle name="Note 5 4 2_ Refunds" xfId="1703" xr:uid="{00000000-0005-0000-0000-0000A7060000}"/>
    <cellStyle name="Note 5 4 3" xfId="1704" xr:uid="{00000000-0005-0000-0000-0000A8060000}"/>
    <cellStyle name="Note 5 4 3 2" xfId="1705" xr:uid="{00000000-0005-0000-0000-0000A9060000}"/>
    <cellStyle name="Note 5 4 3 2 2" xfId="1706" xr:uid="{00000000-0005-0000-0000-0000AA060000}"/>
    <cellStyle name="Note 5 4 3 2_autopost vouchers" xfId="1707" xr:uid="{00000000-0005-0000-0000-0000AB060000}"/>
    <cellStyle name="Note 5 4 3 3" xfId="1708" xr:uid="{00000000-0005-0000-0000-0000AC060000}"/>
    <cellStyle name="Note 5 4 3_ Refunds" xfId="1709" xr:uid="{00000000-0005-0000-0000-0000AD060000}"/>
    <cellStyle name="Note 5 4 4" xfId="1710" xr:uid="{00000000-0005-0000-0000-0000AE060000}"/>
    <cellStyle name="Note 5 4 4 2" xfId="1711" xr:uid="{00000000-0005-0000-0000-0000AF060000}"/>
    <cellStyle name="Note 5 4 4 2 2" xfId="1712" xr:uid="{00000000-0005-0000-0000-0000B0060000}"/>
    <cellStyle name="Note 5 4 4 2_autopost vouchers" xfId="1713" xr:uid="{00000000-0005-0000-0000-0000B1060000}"/>
    <cellStyle name="Note 5 4 4 3" xfId="1714" xr:uid="{00000000-0005-0000-0000-0000B2060000}"/>
    <cellStyle name="Note 5 4 4_ Refunds" xfId="1715" xr:uid="{00000000-0005-0000-0000-0000B3060000}"/>
    <cellStyle name="Note 5 4 5" xfId="1716" xr:uid="{00000000-0005-0000-0000-0000B4060000}"/>
    <cellStyle name="Note 5 4 5 2" xfId="1717" xr:uid="{00000000-0005-0000-0000-0000B5060000}"/>
    <cellStyle name="Note 5 4 5 2 2" xfId="1718" xr:uid="{00000000-0005-0000-0000-0000B6060000}"/>
    <cellStyle name="Note 5 4 5 2_autopost vouchers" xfId="1719" xr:uid="{00000000-0005-0000-0000-0000B7060000}"/>
    <cellStyle name="Note 5 4 5 3" xfId="1720" xr:uid="{00000000-0005-0000-0000-0000B8060000}"/>
    <cellStyle name="Note 5 4 5_ Refunds" xfId="1721" xr:uid="{00000000-0005-0000-0000-0000B9060000}"/>
    <cellStyle name="Note 5 4 6" xfId="1722" xr:uid="{00000000-0005-0000-0000-0000BA060000}"/>
    <cellStyle name="Note 5 4 6 2" xfId="1723" xr:uid="{00000000-0005-0000-0000-0000BB060000}"/>
    <cellStyle name="Note 5 4 6 2 2" xfId="1724" xr:uid="{00000000-0005-0000-0000-0000BC060000}"/>
    <cellStyle name="Note 5 4 6 2_autopost vouchers" xfId="1725" xr:uid="{00000000-0005-0000-0000-0000BD060000}"/>
    <cellStyle name="Note 5 4 6 3" xfId="1726" xr:uid="{00000000-0005-0000-0000-0000BE060000}"/>
    <cellStyle name="Note 5 4 6_ Refunds" xfId="1727" xr:uid="{00000000-0005-0000-0000-0000BF060000}"/>
    <cellStyle name="Note 5 4 7" xfId="1728" xr:uid="{00000000-0005-0000-0000-0000C0060000}"/>
    <cellStyle name="Note 5 4 7 2" xfId="1729" xr:uid="{00000000-0005-0000-0000-0000C1060000}"/>
    <cellStyle name="Note 5 4 7 2 2" xfId="1730" xr:uid="{00000000-0005-0000-0000-0000C2060000}"/>
    <cellStyle name="Note 5 4 7 2_autopost vouchers" xfId="1731" xr:uid="{00000000-0005-0000-0000-0000C3060000}"/>
    <cellStyle name="Note 5 4 7 3" xfId="1732" xr:uid="{00000000-0005-0000-0000-0000C4060000}"/>
    <cellStyle name="Note 5 4 7_ Refunds" xfId="1733" xr:uid="{00000000-0005-0000-0000-0000C5060000}"/>
    <cellStyle name="Note 5 4 8" xfId="1734" xr:uid="{00000000-0005-0000-0000-0000C6060000}"/>
    <cellStyle name="Note 5 4 8 2" xfId="1735" xr:uid="{00000000-0005-0000-0000-0000C7060000}"/>
    <cellStyle name="Note 5 4 8 2 2" xfId="1736" xr:uid="{00000000-0005-0000-0000-0000C8060000}"/>
    <cellStyle name="Note 5 4 8 2_autopost vouchers" xfId="1737" xr:uid="{00000000-0005-0000-0000-0000C9060000}"/>
    <cellStyle name="Note 5 4 8 3" xfId="1738" xr:uid="{00000000-0005-0000-0000-0000CA060000}"/>
    <cellStyle name="Note 5 4 8_ Refunds" xfId="1739" xr:uid="{00000000-0005-0000-0000-0000CB060000}"/>
    <cellStyle name="Note 5 4 9" xfId="1740" xr:uid="{00000000-0005-0000-0000-0000CC060000}"/>
    <cellStyle name="Note 5 4 9 2" xfId="1741" xr:uid="{00000000-0005-0000-0000-0000CD060000}"/>
    <cellStyle name="Note 5 4 9_autopost vouchers" xfId="1742" xr:uid="{00000000-0005-0000-0000-0000CE060000}"/>
    <cellStyle name="Note 5 4_ Refunds" xfId="1743" xr:uid="{00000000-0005-0000-0000-0000CF060000}"/>
    <cellStyle name="Note 5 5" xfId="1744" xr:uid="{00000000-0005-0000-0000-0000D0060000}"/>
    <cellStyle name="Note 5 5 2" xfId="1745" xr:uid="{00000000-0005-0000-0000-0000D1060000}"/>
    <cellStyle name="Note 5 5 2 2" xfId="1746" xr:uid="{00000000-0005-0000-0000-0000D2060000}"/>
    <cellStyle name="Note 5 5 2_autopost vouchers" xfId="1747" xr:uid="{00000000-0005-0000-0000-0000D3060000}"/>
    <cellStyle name="Note 5 5 3" xfId="1748" xr:uid="{00000000-0005-0000-0000-0000D4060000}"/>
    <cellStyle name="Note 5 5_ Refunds" xfId="1749" xr:uid="{00000000-0005-0000-0000-0000D5060000}"/>
    <cellStyle name="Note 5 6" xfId="1750" xr:uid="{00000000-0005-0000-0000-0000D6060000}"/>
    <cellStyle name="Note 5 6 2" xfId="1751" xr:uid="{00000000-0005-0000-0000-0000D7060000}"/>
    <cellStyle name="Note 5 6 2 2" xfId="1752" xr:uid="{00000000-0005-0000-0000-0000D8060000}"/>
    <cellStyle name="Note 5 6 2_autopost vouchers" xfId="1753" xr:uid="{00000000-0005-0000-0000-0000D9060000}"/>
    <cellStyle name="Note 5 6 3" xfId="1754" xr:uid="{00000000-0005-0000-0000-0000DA060000}"/>
    <cellStyle name="Note 5 6_ Refunds" xfId="1755" xr:uid="{00000000-0005-0000-0000-0000DB060000}"/>
    <cellStyle name="Note 5 7" xfId="1756" xr:uid="{00000000-0005-0000-0000-0000DC060000}"/>
    <cellStyle name="Note 5 7 2" xfId="1757" xr:uid="{00000000-0005-0000-0000-0000DD060000}"/>
    <cellStyle name="Note 5 7 2 2" xfId="1758" xr:uid="{00000000-0005-0000-0000-0000DE060000}"/>
    <cellStyle name="Note 5 7 2_autopost vouchers" xfId="1759" xr:uid="{00000000-0005-0000-0000-0000DF060000}"/>
    <cellStyle name="Note 5 7 3" xfId="1760" xr:uid="{00000000-0005-0000-0000-0000E0060000}"/>
    <cellStyle name="Note 5 7_ Refunds" xfId="1761" xr:uid="{00000000-0005-0000-0000-0000E1060000}"/>
    <cellStyle name="Note 5 8" xfId="1762" xr:uid="{00000000-0005-0000-0000-0000E2060000}"/>
    <cellStyle name="Note 5 8 2" xfId="1763" xr:uid="{00000000-0005-0000-0000-0000E3060000}"/>
    <cellStyle name="Note 5 8 2 2" xfId="1764" xr:uid="{00000000-0005-0000-0000-0000E4060000}"/>
    <cellStyle name="Note 5 8 2_autopost vouchers" xfId="1765" xr:uid="{00000000-0005-0000-0000-0000E5060000}"/>
    <cellStyle name="Note 5 8 3" xfId="1766" xr:uid="{00000000-0005-0000-0000-0000E6060000}"/>
    <cellStyle name="Note 5 8_ Refunds" xfId="1767" xr:uid="{00000000-0005-0000-0000-0000E7060000}"/>
    <cellStyle name="Note 5 9" xfId="1768" xr:uid="{00000000-0005-0000-0000-0000E8060000}"/>
    <cellStyle name="Note 5 9 2" xfId="1769" xr:uid="{00000000-0005-0000-0000-0000E9060000}"/>
    <cellStyle name="Note 5 9 2 2" xfId="1770" xr:uid="{00000000-0005-0000-0000-0000EA060000}"/>
    <cellStyle name="Note 5 9 2_autopost vouchers" xfId="1771" xr:uid="{00000000-0005-0000-0000-0000EB060000}"/>
    <cellStyle name="Note 5 9 3" xfId="1772" xr:uid="{00000000-0005-0000-0000-0000EC060000}"/>
    <cellStyle name="Note 5 9_ Refunds" xfId="1773" xr:uid="{00000000-0005-0000-0000-0000ED060000}"/>
    <cellStyle name="Note 5_ Refunds" xfId="1774" xr:uid="{00000000-0005-0000-0000-0000EE060000}"/>
    <cellStyle name="Note 6" xfId="1775" xr:uid="{00000000-0005-0000-0000-0000EF060000}"/>
    <cellStyle name="Note 6 10" xfId="1776" xr:uid="{00000000-0005-0000-0000-0000F0060000}"/>
    <cellStyle name="Note 6 10 2" xfId="1777" xr:uid="{00000000-0005-0000-0000-0000F1060000}"/>
    <cellStyle name="Note 6 10 2 2" xfId="1778" xr:uid="{00000000-0005-0000-0000-0000F2060000}"/>
    <cellStyle name="Note 6 10 2_autopost vouchers" xfId="1779" xr:uid="{00000000-0005-0000-0000-0000F3060000}"/>
    <cellStyle name="Note 6 10 3" xfId="1780" xr:uid="{00000000-0005-0000-0000-0000F4060000}"/>
    <cellStyle name="Note 6 10_ Refunds" xfId="1781" xr:uid="{00000000-0005-0000-0000-0000F5060000}"/>
    <cellStyle name="Note 6 11" xfId="1782" xr:uid="{00000000-0005-0000-0000-0000F6060000}"/>
    <cellStyle name="Note 6 11 2" xfId="1783" xr:uid="{00000000-0005-0000-0000-0000F7060000}"/>
    <cellStyle name="Note 6 11 2 2" xfId="1784" xr:uid="{00000000-0005-0000-0000-0000F8060000}"/>
    <cellStyle name="Note 6 11 2_autopost vouchers" xfId="1785" xr:uid="{00000000-0005-0000-0000-0000F9060000}"/>
    <cellStyle name="Note 6 11 3" xfId="1786" xr:uid="{00000000-0005-0000-0000-0000FA060000}"/>
    <cellStyle name="Note 6 11_ Refunds" xfId="1787" xr:uid="{00000000-0005-0000-0000-0000FB060000}"/>
    <cellStyle name="Note 6 12" xfId="1788" xr:uid="{00000000-0005-0000-0000-0000FC060000}"/>
    <cellStyle name="Note 6 12 2" xfId="1789" xr:uid="{00000000-0005-0000-0000-0000FD060000}"/>
    <cellStyle name="Note 6 12 2 2" xfId="1790" xr:uid="{00000000-0005-0000-0000-0000FE060000}"/>
    <cellStyle name="Note 6 12 2_autopost vouchers" xfId="1791" xr:uid="{00000000-0005-0000-0000-0000FF060000}"/>
    <cellStyle name="Note 6 12 3" xfId="1792" xr:uid="{00000000-0005-0000-0000-000000070000}"/>
    <cellStyle name="Note 6 12_ Refunds" xfId="1793" xr:uid="{00000000-0005-0000-0000-000001070000}"/>
    <cellStyle name="Note 6 13" xfId="1794" xr:uid="{00000000-0005-0000-0000-000002070000}"/>
    <cellStyle name="Note 6 13 2" xfId="1795" xr:uid="{00000000-0005-0000-0000-000003070000}"/>
    <cellStyle name="Note 6 13 2 2" xfId="1796" xr:uid="{00000000-0005-0000-0000-000004070000}"/>
    <cellStyle name="Note 6 13 2_autopost vouchers" xfId="1797" xr:uid="{00000000-0005-0000-0000-000005070000}"/>
    <cellStyle name="Note 6 13 3" xfId="1798" xr:uid="{00000000-0005-0000-0000-000006070000}"/>
    <cellStyle name="Note 6 13_ Refunds" xfId="1799" xr:uid="{00000000-0005-0000-0000-000007070000}"/>
    <cellStyle name="Note 6 14" xfId="1800" xr:uid="{00000000-0005-0000-0000-000008070000}"/>
    <cellStyle name="Note 6 14 2" xfId="1801" xr:uid="{00000000-0005-0000-0000-000009070000}"/>
    <cellStyle name="Note 6 14 2 2" xfId="1802" xr:uid="{00000000-0005-0000-0000-00000A070000}"/>
    <cellStyle name="Note 6 14 2_autopost vouchers" xfId="1803" xr:uid="{00000000-0005-0000-0000-00000B070000}"/>
    <cellStyle name="Note 6 14 3" xfId="1804" xr:uid="{00000000-0005-0000-0000-00000C070000}"/>
    <cellStyle name="Note 6 14_ Refunds" xfId="1805" xr:uid="{00000000-0005-0000-0000-00000D070000}"/>
    <cellStyle name="Note 6 15" xfId="1806" xr:uid="{00000000-0005-0000-0000-00000E070000}"/>
    <cellStyle name="Note 6 15 2" xfId="1807" xr:uid="{00000000-0005-0000-0000-00000F070000}"/>
    <cellStyle name="Note 6 15 2 2" xfId="1808" xr:uid="{00000000-0005-0000-0000-000010070000}"/>
    <cellStyle name="Note 6 15 2_autopost vouchers" xfId="1809" xr:uid="{00000000-0005-0000-0000-000011070000}"/>
    <cellStyle name="Note 6 15 3" xfId="1810" xr:uid="{00000000-0005-0000-0000-000012070000}"/>
    <cellStyle name="Note 6 15_ Refunds" xfId="1811" xr:uid="{00000000-0005-0000-0000-000013070000}"/>
    <cellStyle name="Note 6 16" xfId="1812" xr:uid="{00000000-0005-0000-0000-000014070000}"/>
    <cellStyle name="Note 6 16 2" xfId="1813" xr:uid="{00000000-0005-0000-0000-000015070000}"/>
    <cellStyle name="Note 6 16 2 2" xfId="1814" xr:uid="{00000000-0005-0000-0000-000016070000}"/>
    <cellStyle name="Note 6 16 2_autopost vouchers" xfId="1815" xr:uid="{00000000-0005-0000-0000-000017070000}"/>
    <cellStyle name="Note 6 16 3" xfId="1816" xr:uid="{00000000-0005-0000-0000-000018070000}"/>
    <cellStyle name="Note 6 16_ Refunds" xfId="1817" xr:uid="{00000000-0005-0000-0000-000019070000}"/>
    <cellStyle name="Note 6 17" xfId="1818" xr:uid="{00000000-0005-0000-0000-00001A070000}"/>
    <cellStyle name="Note 6 17 2" xfId="1819" xr:uid="{00000000-0005-0000-0000-00001B070000}"/>
    <cellStyle name="Note 6 17 2 2" xfId="1820" xr:uid="{00000000-0005-0000-0000-00001C070000}"/>
    <cellStyle name="Note 6 17 2_autopost vouchers" xfId="1821" xr:uid="{00000000-0005-0000-0000-00001D070000}"/>
    <cellStyle name="Note 6 17 3" xfId="1822" xr:uid="{00000000-0005-0000-0000-00001E070000}"/>
    <cellStyle name="Note 6 17_ Refunds" xfId="1823" xr:uid="{00000000-0005-0000-0000-00001F070000}"/>
    <cellStyle name="Note 6 18" xfId="1824" xr:uid="{00000000-0005-0000-0000-000020070000}"/>
    <cellStyle name="Note 6 18 2" xfId="1825" xr:uid="{00000000-0005-0000-0000-000021070000}"/>
    <cellStyle name="Note 6 18 2 2" xfId="1826" xr:uid="{00000000-0005-0000-0000-000022070000}"/>
    <cellStyle name="Note 6 18 2_autopost vouchers" xfId="1827" xr:uid="{00000000-0005-0000-0000-000023070000}"/>
    <cellStyle name="Note 6 18 3" xfId="1828" xr:uid="{00000000-0005-0000-0000-000024070000}"/>
    <cellStyle name="Note 6 18_ Refunds" xfId="1829" xr:uid="{00000000-0005-0000-0000-000025070000}"/>
    <cellStyle name="Note 6 19" xfId="1830" xr:uid="{00000000-0005-0000-0000-000026070000}"/>
    <cellStyle name="Note 6 19 2" xfId="1831" xr:uid="{00000000-0005-0000-0000-000027070000}"/>
    <cellStyle name="Note 6 19 2 2" xfId="1832" xr:uid="{00000000-0005-0000-0000-000028070000}"/>
    <cellStyle name="Note 6 19 2_autopost vouchers" xfId="1833" xr:uid="{00000000-0005-0000-0000-000029070000}"/>
    <cellStyle name="Note 6 19 3" xfId="1834" xr:uid="{00000000-0005-0000-0000-00002A070000}"/>
    <cellStyle name="Note 6 19_ Refunds" xfId="1835" xr:uid="{00000000-0005-0000-0000-00002B070000}"/>
    <cellStyle name="Note 6 2" xfId="1836" xr:uid="{00000000-0005-0000-0000-00002C070000}"/>
    <cellStyle name="Note 6 2 10" xfId="1837" xr:uid="{00000000-0005-0000-0000-00002D070000}"/>
    <cellStyle name="Note 6 2 10 2" xfId="1838" xr:uid="{00000000-0005-0000-0000-00002E070000}"/>
    <cellStyle name="Note 6 2 10 2 2" xfId="1839" xr:uid="{00000000-0005-0000-0000-00002F070000}"/>
    <cellStyle name="Note 6 2 10 2_autopost vouchers" xfId="1840" xr:uid="{00000000-0005-0000-0000-000030070000}"/>
    <cellStyle name="Note 6 2 10 3" xfId="1841" xr:uid="{00000000-0005-0000-0000-000031070000}"/>
    <cellStyle name="Note 6 2 10_ Refunds" xfId="1842" xr:uid="{00000000-0005-0000-0000-000032070000}"/>
    <cellStyle name="Note 6 2 11" xfId="1843" xr:uid="{00000000-0005-0000-0000-000033070000}"/>
    <cellStyle name="Note 6 2 11 2" xfId="1844" xr:uid="{00000000-0005-0000-0000-000034070000}"/>
    <cellStyle name="Note 6 2 11_autopost vouchers" xfId="1845" xr:uid="{00000000-0005-0000-0000-000035070000}"/>
    <cellStyle name="Note 6 2 12" xfId="1846" xr:uid="{00000000-0005-0000-0000-000036070000}"/>
    <cellStyle name="Note 6 2 2" xfId="1847" xr:uid="{00000000-0005-0000-0000-000037070000}"/>
    <cellStyle name="Note 6 2 2 10" xfId="1848" xr:uid="{00000000-0005-0000-0000-000038070000}"/>
    <cellStyle name="Note 6 2 2 10 2" xfId="1849" xr:uid="{00000000-0005-0000-0000-000039070000}"/>
    <cellStyle name="Note 6 2 2 10_autopost vouchers" xfId="1850" xr:uid="{00000000-0005-0000-0000-00003A070000}"/>
    <cellStyle name="Note 6 2 2 11" xfId="1851" xr:uid="{00000000-0005-0000-0000-00003B070000}"/>
    <cellStyle name="Note 6 2 2 2" xfId="1852" xr:uid="{00000000-0005-0000-0000-00003C070000}"/>
    <cellStyle name="Note 6 2 2 2 2" xfId="1853" xr:uid="{00000000-0005-0000-0000-00003D070000}"/>
    <cellStyle name="Note 6 2 2 2 2 2" xfId="1854" xr:uid="{00000000-0005-0000-0000-00003E070000}"/>
    <cellStyle name="Note 6 2 2 2 2_autopost vouchers" xfId="1855" xr:uid="{00000000-0005-0000-0000-00003F070000}"/>
    <cellStyle name="Note 6 2 2 2 3" xfId="1856" xr:uid="{00000000-0005-0000-0000-000040070000}"/>
    <cellStyle name="Note 6 2 2 2_ Refunds" xfId="1857" xr:uid="{00000000-0005-0000-0000-000041070000}"/>
    <cellStyle name="Note 6 2 2 3" xfId="1858" xr:uid="{00000000-0005-0000-0000-000042070000}"/>
    <cellStyle name="Note 6 2 2 3 2" xfId="1859" xr:uid="{00000000-0005-0000-0000-000043070000}"/>
    <cellStyle name="Note 6 2 2 3 2 2" xfId="1860" xr:uid="{00000000-0005-0000-0000-000044070000}"/>
    <cellStyle name="Note 6 2 2 3 2_autopost vouchers" xfId="1861" xr:uid="{00000000-0005-0000-0000-000045070000}"/>
    <cellStyle name="Note 6 2 2 3 3" xfId="1862" xr:uid="{00000000-0005-0000-0000-000046070000}"/>
    <cellStyle name="Note 6 2 2 3_ Refunds" xfId="1863" xr:uid="{00000000-0005-0000-0000-000047070000}"/>
    <cellStyle name="Note 6 2 2 4" xfId="1864" xr:uid="{00000000-0005-0000-0000-000048070000}"/>
    <cellStyle name="Note 6 2 2 4 2" xfId="1865" xr:uid="{00000000-0005-0000-0000-000049070000}"/>
    <cellStyle name="Note 6 2 2 4 2 2" xfId="1866" xr:uid="{00000000-0005-0000-0000-00004A070000}"/>
    <cellStyle name="Note 6 2 2 4 2_autopost vouchers" xfId="1867" xr:uid="{00000000-0005-0000-0000-00004B070000}"/>
    <cellStyle name="Note 6 2 2 4 3" xfId="1868" xr:uid="{00000000-0005-0000-0000-00004C070000}"/>
    <cellStyle name="Note 6 2 2 4_ Refunds" xfId="1869" xr:uid="{00000000-0005-0000-0000-00004D070000}"/>
    <cellStyle name="Note 6 2 2 5" xfId="1870" xr:uid="{00000000-0005-0000-0000-00004E070000}"/>
    <cellStyle name="Note 6 2 2 5 2" xfId="1871" xr:uid="{00000000-0005-0000-0000-00004F070000}"/>
    <cellStyle name="Note 6 2 2 5 2 2" xfId="1872" xr:uid="{00000000-0005-0000-0000-000050070000}"/>
    <cellStyle name="Note 6 2 2 5 2_autopost vouchers" xfId="1873" xr:uid="{00000000-0005-0000-0000-000051070000}"/>
    <cellStyle name="Note 6 2 2 5 3" xfId="1874" xr:uid="{00000000-0005-0000-0000-000052070000}"/>
    <cellStyle name="Note 6 2 2 5_ Refunds" xfId="1875" xr:uid="{00000000-0005-0000-0000-000053070000}"/>
    <cellStyle name="Note 6 2 2 6" xfId="1876" xr:uid="{00000000-0005-0000-0000-000054070000}"/>
    <cellStyle name="Note 6 2 2 6 2" xfId="1877" xr:uid="{00000000-0005-0000-0000-000055070000}"/>
    <cellStyle name="Note 6 2 2 6 2 2" xfId="1878" xr:uid="{00000000-0005-0000-0000-000056070000}"/>
    <cellStyle name="Note 6 2 2 6 2_autopost vouchers" xfId="1879" xr:uid="{00000000-0005-0000-0000-000057070000}"/>
    <cellStyle name="Note 6 2 2 6 3" xfId="1880" xr:uid="{00000000-0005-0000-0000-000058070000}"/>
    <cellStyle name="Note 6 2 2 6_ Refunds" xfId="1881" xr:uid="{00000000-0005-0000-0000-000059070000}"/>
    <cellStyle name="Note 6 2 2 7" xfId="1882" xr:uid="{00000000-0005-0000-0000-00005A070000}"/>
    <cellStyle name="Note 6 2 2 7 2" xfId="1883" xr:uid="{00000000-0005-0000-0000-00005B070000}"/>
    <cellStyle name="Note 6 2 2 7 2 2" xfId="1884" xr:uid="{00000000-0005-0000-0000-00005C070000}"/>
    <cellStyle name="Note 6 2 2 7 2_autopost vouchers" xfId="1885" xr:uid="{00000000-0005-0000-0000-00005D070000}"/>
    <cellStyle name="Note 6 2 2 7 3" xfId="1886" xr:uid="{00000000-0005-0000-0000-00005E070000}"/>
    <cellStyle name="Note 6 2 2 7_ Refunds" xfId="1887" xr:uid="{00000000-0005-0000-0000-00005F070000}"/>
    <cellStyle name="Note 6 2 2 8" xfId="1888" xr:uid="{00000000-0005-0000-0000-000060070000}"/>
    <cellStyle name="Note 6 2 2 8 2" xfId="1889" xr:uid="{00000000-0005-0000-0000-000061070000}"/>
    <cellStyle name="Note 6 2 2 8 2 2" xfId="1890" xr:uid="{00000000-0005-0000-0000-000062070000}"/>
    <cellStyle name="Note 6 2 2 8 2_autopost vouchers" xfId="1891" xr:uid="{00000000-0005-0000-0000-000063070000}"/>
    <cellStyle name="Note 6 2 2 8 3" xfId="1892" xr:uid="{00000000-0005-0000-0000-000064070000}"/>
    <cellStyle name="Note 6 2 2 8_ Refunds" xfId="1893" xr:uid="{00000000-0005-0000-0000-000065070000}"/>
    <cellStyle name="Note 6 2 2 9" xfId="1894" xr:uid="{00000000-0005-0000-0000-000066070000}"/>
    <cellStyle name="Note 6 2 2 9 2" xfId="1895" xr:uid="{00000000-0005-0000-0000-000067070000}"/>
    <cellStyle name="Note 6 2 2 9 2 2" xfId="1896" xr:uid="{00000000-0005-0000-0000-000068070000}"/>
    <cellStyle name="Note 6 2 2 9 2_autopost vouchers" xfId="1897" xr:uid="{00000000-0005-0000-0000-000069070000}"/>
    <cellStyle name="Note 6 2 2 9 3" xfId="1898" xr:uid="{00000000-0005-0000-0000-00006A070000}"/>
    <cellStyle name="Note 6 2 2 9_ Refunds" xfId="1899" xr:uid="{00000000-0005-0000-0000-00006B070000}"/>
    <cellStyle name="Note 6 2 2_ Refunds" xfId="1900" xr:uid="{00000000-0005-0000-0000-00006C070000}"/>
    <cellStyle name="Note 6 2 3" xfId="1901" xr:uid="{00000000-0005-0000-0000-00006D070000}"/>
    <cellStyle name="Note 6 2 3 2" xfId="1902" xr:uid="{00000000-0005-0000-0000-00006E070000}"/>
    <cellStyle name="Note 6 2 3 2 2" xfId="1903" xr:uid="{00000000-0005-0000-0000-00006F070000}"/>
    <cellStyle name="Note 6 2 3 2_autopost vouchers" xfId="1904" xr:uid="{00000000-0005-0000-0000-000070070000}"/>
    <cellStyle name="Note 6 2 3 3" xfId="1905" xr:uid="{00000000-0005-0000-0000-000071070000}"/>
    <cellStyle name="Note 6 2 3_ Refunds" xfId="1906" xr:uid="{00000000-0005-0000-0000-000072070000}"/>
    <cellStyle name="Note 6 2 4" xfId="1907" xr:uid="{00000000-0005-0000-0000-000073070000}"/>
    <cellStyle name="Note 6 2 4 2" xfId="1908" xr:uid="{00000000-0005-0000-0000-000074070000}"/>
    <cellStyle name="Note 6 2 4 2 2" xfId="1909" xr:uid="{00000000-0005-0000-0000-000075070000}"/>
    <cellStyle name="Note 6 2 4 2_autopost vouchers" xfId="1910" xr:uid="{00000000-0005-0000-0000-000076070000}"/>
    <cellStyle name="Note 6 2 4 3" xfId="1911" xr:uid="{00000000-0005-0000-0000-000077070000}"/>
    <cellStyle name="Note 6 2 4_ Refunds" xfId="1912" xr:uid="{00000000-0005-0000-0000-000078070000}"/>
    <cellStyle name="Note 6 2 5" xfId="1913" xr:uid="{00000000-0005-0000-0000-000079070000}"/>
    <cellStyle name="Note 6 2 5 2" xfId="1914" xr:uid="{00000000-0005-0000-0000-00007A070000}"/>
    <cellStyle name="Note 6 2 5 2 2" xfId="1915" xr:uid="{00000000-0005-0000-0000-00007B070000}"/>
    <cellStyle name="Note 6 2 5 2_autopost vouchers" xfId="1916" xr:uid="{00000000-0005-0000-0000-00007C070000}"/>
    <cellStyle name="Note 6 2 5 3" xfId="1917" xr:uid="{00000000-0005-0000-0000-00007D070000}"/>
    <cellStyle name="Note 6 2 5_ Refunds" xfId="1918" xr:uid="{00000000-0005-0000-0000-00007E070000}"/>
    <cellStyle name="Note 6 2 6" xfId="1919" xr:uid="{00000000-0005-0000-0000-00007F070000}"/>
    <cellStyle name="Note 6 2 6 2" xfId="1920" xr:uid="{00000000-0005-0000-0000-000080070000}"/>
    <cellStyle name="Note 6 2 6 2 2" xfId="1921" xr:uid="{00000000-0005-0000-0000-000081070000}"/>
    <cellStyle name="Note 6 2 6 2_autopost vouchers" xfId="1922" xr:uid="{00000000-0005-0000-0000-000082070000}"/>
    <cellStyle name="Note 6 2 6 3" xfId="1923" xr:uid="{00000000-0005-0000-0000-000083070000}"/>
    <cellStyle name="Note 6 2 6_ Refunds" xfId="1924" xr:uid="{00000000-0005-0000-0000-000084070000}"/>
    <cellStyle name="Note 6 2 7" xfId="1925" xr:uid="{00000000-0005-0000-0000-000085070000}"/>
    <cellStyle name="Note 6 2 7 2" xfId="1926" xr:uid="{00000000-0005-0000-0000-000086070000}"/>
    <cellStyle name="Note 6 2 7 2 2" xfId="1927" xr:uid="{00000000-0005-0000-0000-000087070000}"/>
    <cellStyle name="Note 6 2 7 2_autopost vouchers" xfId="1928" xr:uid="{00000000-0005-0000-0000-000088070000}"/>
    <cellStyle name="Note 6 2 7 3" xfId="1929" xr:uid="{00000000-0005-0000-0000-000089070000}"/>
    <cellStyle name="Note 6 2 7_ Refunds" xfId="1930" xr:uid="{00000000-0005-0000-0000-00008A070000}"/>
    <cellStyle name="Note 6 2 8" xfId="1931" xr:uid="{00000000-0005-0000-0000-00008B070000}"/>
    <cellStyle name="Note 6 2 8 2" xfId="1932" xr:uid="{00000000-0005-0000-0000-00008C070000}"/>
    <cellStyle name="Note 6 2 8 2 2" xfId="1933" xr:uid="{00000000-0005-0000-0000-00008D070000}"/>
    <cellStyle name="Note 6 2 8 2_autopost vouchers" xfId="1934" xr:uid="{00000000-0005-0000-0000-00008E070000}"/>
    <cellStyle name="Note 6 2 8 3" xfId="1935" xr:uid="{00000000-0005-0000-0000-00008F070000}"/>
    <cellStyle name="Note 6 2 8_ Refunds" xfId="1936" xr:uid="{00000000-0005-0000-0000-000090070000}"/>
    <cellStyle name="Note 6 2 9" xfId="1937" xr:uid="{00000000-0005-0000-0000-000091070000}"/>
    <cellStyle name="Note 6 2 9 2" xfId="1938" xr:uid="{00000000-0005-0000-0000-000092070000}"/>
    <cellStyle name="Note 6 2 9 2 2" xfId="1939" xr:uid="{00000000-0005-0000-0000-000093070000}"/>
    <cellStyle name="Note 6 2 9 2_autopost vouchers" xfId="1940" xr:uid="{00000000-0005-0000-0000-000094070000}"/>
    <cellStyle name="Note 6 2 9 3" xfId="1941" xr:uid="{00000000-0005-0000-0000-000095070000}"/>
    <cellStyle name="Note 6 2 9_ Refunds" xfId="1942" xr:uid="{00000000-0005-0000-0000-000096070000}"/>
    <cellStyle name="Note 6 2_ Refunds" xfId="1943" xr:uid="{00000000-0005-0000-0000-000097070000}"/>
    <cellStyle name="Note 6 20" xfId="1944" xr:uid="{00000000-0005-0000-0000-000098070000}"/>
    <cellStyle name="Note 6 20 2" xfId="1945" xr:uid="{00000000-0005-0000-0000-000099070000}"/>
    <cellStyle name="Note 6 20 2 2" xfId="1946" xr:uid="{00000000-0005-0000-0000-00009A070000}"/>
    <cellStyle name="Note 6 20 2_autopost vouchers" xfId="1947" xr:uid="{00000000-0005-0000-0000-00009B070000}"/>
    <cellStyle name="Note 6 20 3" xfId="1948" xr:uid="{00000000-0005-0000-0000-00009C070000}"/>
    <cellStyle name="Note 6 20_ Refunds" xfId="1949" xr:uid="{00000000-0005-0000-0000-00009D070000}"/>
    <cellStyle name="Note 6 21" xfId="1950" xr:uid="{00000000-0005-0000-0000-00009E070000}"/>
    <cellStyle name="Note 6 21 2" xfId="1951" xr:uid="{00000000-0005-0000-0000-00009F070000}"/>
    <cellStyle name="Note 6 21 2 2" xfId="1952" xr:uid="{00000000-0005-0000-0000-0000A0070000}"/>
    <cellStyle name="Note 6 21 2_autopost vouchers" xfId="1953" xr:uid="{00000000-0005-0000-0000-0000A1070000}"/>
    <cellStyle name="Note 6 21 3" xfId="1954" xr:uid="{00000000-0005-0000-0000-0000A2070000}"/>
    <cellStyle name="Note 6 21_ Refunds" xfId="1955" xr:uid="{00000000-0005-0000-0000-0000A3070000}"/>
    <cellStyle name="Note 6 22" xfId="1956" xr:uid="{00000000-0005-0000-0000-0000A4070000}"/>
    <cellStyle name="Note 6 22 2" xfId="1957" xr:uid="{00000000-0005-0000-0000-0000A5070000}"/>
    <cellStyle name="Note 6 22 2 2" xfId="1958" xr:uid="{00000000-0005-0000-0000-0000A6070000}"/>
    <cellStyle name="Note 6 22 2_autopost vouchers" xfId="1959" xr:uid="{00000000-0005-0000-0000-0000A7070000}"/>
    <cellStyle name="Note 6 22 3" xfId="1960" xr:uid="{00000000-0005-0000-0000-0000A8070000}"/>
    <cellStyle name="Note 6 22_ Refunds" xfId="1961" xr:uid="{00000000-0005-0000-0000-0000A9070000}"/>
    <cellStyle name="Note 6 23" xfId="1962" xr:uid="{00000000-0005-0000-0000-0000AA070000}"/>
    <cellStyle name="Note 6 23 2" xfId="1963" xr:uid="{00000000-0005-0000-0000-0000AB070000}"/>
    <cellStyle name="Note 6 23_autopost vouchers" xfId="1964" xr:uid="{00000000-0005-0000-0000-0000AC070000}"/>
    <cellStyle name="Note 6 24" xfId="1965" xr:uid="{00000000-0005-0000-0000-0000AD070000}"/>
    <cellStyle name="Note 6 3" xfId="1966" xr:uid="{00000000-0005-0000-0000-0000AE070000}"/>
    <cellStyle name="Note 6 3 2" xfId="1967" xr:uid="{00000000-0005-0000-0000-0000AF070000}"/>
    <cellStyle name="Note 6 3 2 2" xfId="1968" xr:uid="{00000000-0005-0000-0000-0000B0070000}"/>
    <cellStyle name="Note 6 3 2_autopost vouchers" xfId="1969" xr:uid="{00000000-0005-0000-0000-0000B1070000}"/>
    <cellStyle name="Note 6 3 3" xfId="1970" xr:uid="{00000000-0005-0000-0000-0000B2070000}"/>
    <cellStyle name="Note 6 3_ Refunds" xfId="1971" xr:uid="{00000000-0005-0000-0000-0000B3070000}"/>
    <cellStyle name="Note 6 4" xfId="1972" xr:uid="{00000000-0005-0000-0000-0000B4070000}"/>
    <cellStyle name="Note 6 4 10" xfId="1973" xr:uid="{00000000-0005-0000-0000-0000B5070000}"/>
    <cellStyle name="Note 6 4 2" xfId="1974" xr:uid="{00000000-0005-0000-0000-0000B6070000}"/>
    <cellStyle name="Note 6 4 2 2" xfId="1975" xr:uid="{00000000-0005-0000-0000-0000B7070000}"/>
    <cellStyle name="Note 6 4 2 2 2" xfId="1976" xr:uid="{00000000-0005-0000-0000-0000B8070000}"/>
    <cellStyle name="Note 6 4 2 2_autopost vouchers" xfId="1977" xr:uid="{00000000-0005-0000-0000-0000B9070000}"/>
    <cellStyle name="Note 6 4 2 3" xfId="1978" xr:uid="{00000000-0005-0000-0000-0000BA070000}"/>
    <cellStyle name="Note 6 4 2_ Refunds" xfId="1979" xr:uid="{00000000-0005-0000-0000-0000BB070000}"/>
    <cellStyle name="Note 6 4 3" xfId="1980" xr:uid="{00000000-0005-0000-0000-0000BC070000}"/>
    <cellStyle name="Note 6 4 3 2" xfId="1981" xr:uid="{00000000-0005-0000-0000-0000BD070000}"/>
    <cellStyle name="Note 6 4 3 2 2" xfId="1982" xr:uid="{00000000-0005-0000-0000-0000BE070000}"/>
    <cellStyle name="Note 6 4 3 2_autopost vouchers" xfId="1983" xr:uid="{00000000-0005-0000-0000-0000BF070000}"/>
    <cellStyle name="Note 6 4 3 3" xfId="1984" xr:uid="{00000000-0005-0000-0000-0000C0070000}"/>
    <cellStyle name="Note 6 4 3_ Refunds" xfId="1985" xr:uid="{00000000-0005-0000-0000-0000C1070000}"/>
    <cellStyle name="Note 6 4 4" xfId="1986" xr:uid="{00000000-0005-0000-0000-0000C2070000}"/>
    <cellStyle name="Note 6 4 4 2" xfId="1987" xr:uid="{00000000-0005-0000-0000-0000C3070000}"/>
    <cellStyle name="Note 6 4 4 2 2" xfId="1988" xr:uid="{00000000-0005-0000-0000-0000C4070000}"/>
    <cellStyle name="Note 6 4 4 2_autopost vouchers" xfId="1989" xr:uid="{00000000-0005-0000-0000-0000C5070000}"/>
    <cellStyle name="Note 6 4 4 3" xfId="1990" xr:uid="{00000000-0005-0000-0000-0000C6070000}"/>
    <cellStyle name="Note 6 4 4_ Refunds" xfId="1991" xr:uid="{00000000-0005-0000-0000-0000C7070000}"/>
    <cellStyle name="Note 6 4 5" xfId="1992" xr:uid="{00000000-0005-0000-0000-0000C8070000}"/>
    <cellStyle name="Note 6 4 5 2" xfId="1993" xr:uid="{00000000-0005-0000-0000-0000C9070000}"/>
    <cellStyle name="Note 6 4 5 2 2" xfId="1994" xr:uid="{00000000-0005-0000-0000-0000CA070000}"/>
    <cellStyle name="Note 6 4 5 2_autopost vouchers" xfId="1995" xr:uid="{00000000-0005-0000-0000-0000CB070000}"/>
    <cellStyle name="Note 6 4 5 3" xfId="1996" xr:uid="{00000000-0005-0000-0000-0000CC070000}"/>
    <cellStyle name="Note 6 4 5_ Refunds" xfId="1997" xr:uid="{00000000-0005-0000-0000-0000CD070000}"/>
    <cellStyle name="Note 6 4 6" xfId="1998" xr:uid="{00000000-0005-0000-0000-0000CE070000}"/>
    <cellStyle name="Note 6 4 6 2" xfId="1999" xr:uid="{00000000-0005-0000-0000-0000CF070000}"/>
    <cellStyle name="Note 6 4 6 2 2" xfId="2000" xr:uid="{00000000-0005-0000-0000-0000D0070000}"/>
    <cellStyle name="Note 6 4 6 2_autopost vouchers" xfId="2001" xr:uid="{00000000-0005-0000-0000-0000D1070000}"/>
    <cellStyle name="Note 6 4 6 3" xfId="2002" xr:uid="{00000000-0005-0000-0000-0000D2070000}"/>
    <cellStyle name="Note 6 4 6_ Refunds" xfId="2003" xr:uid="{00000000-0005-0000-0000-0000D3070000}"/>
    <cellStyle name="Note 6 4 7" xfId="2004" xr:uid="{00000000-0005-0000-0000-0000D4070000}"/>
    <cellStyle name="Note 6 4 7 2" xfId="2005" xr:uid="{00000000-0005-0000-0000-0000D5070000}"/>
    <cellStyle name="Note 6 4 7 2 2" xfId="2006" xr:uid="{00000000-0005-0000-0000-0000D6070000}"/>
    <cellStyle name="Note 6 4 7 2_autopost vouchers" xfId="2007" xr:uid="{00000000-0005-0000-0000-0000D7070000}"/>
    <cellStyle name="Note 6 4 7 3" xfId="2008" xr:uid="{00000000-0005-0000-0000-0000D8070000}"/>
    <cellStyle name="Note 6 4 7_ Refunds" xfId="2009" xr:uid="{00000000-0005-0000-0000-0000D9070000}"/>
    <cellStyle name="Note 6 4 8" xfId="2010" xr:uid="{00000000-0005-0000-0000-0000DA070000}"/>
    <cellStyle name="Note 6 4 8 2" xfId="2011" xr:uid="{00000000-0005-0000-0000-0000DB070000}"/>
    <cellStyle name="Note 6 4 8 2 2" xfId="2012" xr:uid="{00000000-0005-0000-0000-0000DC070000}"/>
    <cellStyle name="Note 6 4 8 2_autopost vouchers" xfId="2013" xr:uid="{00000000-0005-0000-0000-0000DD070000}"/>
    <cellStyle name="Note 6 4 8 3" xfId="2014" xr:uid="{00000000-0005-0000-0000-0000DE070000}"/>
    <cellStyle name="Note 6 4 8_ Refunds" xfId="2015" xr:uid="{00000000-0005-0000-0000-0000DF070000}"/>
    <cellStyle name="Note 6 4 9" xfId="2016" xr:uid="{00000000-0005-0000-0000-0000E0070000}"/>
    <cellStyle name="Note 6 4 9 2" xfId="2017" xr:uid="{00000000-0005-0000-0000-0000E1070000}"/>
    <cellStyle name="Note 6 4 9_autopost vouchers" xfId="2018" xr:uid="{00000000-0005-0000-0000-0000E2070000}"/>
    <cellStyle name="Note 6 4_ Refunds" xfId="2019" xr:uid="{00000000-0005-0000-0000-0000E3070000}"/>
    <cellStyle name="Note 6 5" xfId="2020" xr:uid="{00000000-0005-0000-0000-0000E4070000}"/>
    <cellStyle name="Note 6 5 2" xfId="2021" xr:uid="{00000000-0005-0000-0000-0000E5070000}"/>
    <cellStyle name="Note 6 5 2 2" xfId="2022" xr:uid="{00000000-0005-0000-0000-0000E6070000}"/>
    <cellStyle name="Note 6 5 2_autopost vouchers" xfId="2023" xr:uid="{00000000-0005-0000-0000-0000E7070000}"/>
    <cellStyle name="Note 6 5 3" xfId="2024" xr:uid="{00000000-0005-0000-0000-0000E8070000}"/>
    <cellStyle name="Note 6 5_ Refunds" xfId="2025" xr:uid="{00000000-0005-0000-0000-0000E9070000}"/>
    <cellStyle name="Note 6 6" xfId="2026" xr:uid="{00000000-0005-0000-0000-0000EA070000}"/>
    <cellStyle name="Note 6 6 2" xfId="2027" xr:uid="{00000000-0005-0000-0000-0000EB070000}"/>
    <cellStyle name="Note 6 6 2 2" xfId="2028" xr:uid="{00000000-0005-0000-0000-0000EC070000}"/>
    <cellStyle name="Note 6 6 2_autopost vouchers" xfId="2029" xr:uid="{00000000-0005-0000-0000-0000ED070000}"/>
    <cellStyle name="Note 6 6 3" xfId="2030" xr:uid="{00000000-0005-0000-0000-0000EE070000}"/>
    <cellStyle name="Note 6 6_ Refunds" xfId="2031" xr:uid="{00000000-0005-0000-0000-0000EF070000}"/>
    <cellStyle name="Note 6 7" xfId="2032" xr:uid="{00000000-0005-0000-0000-0000F0070000}"/>
    <cellStyle name="Note 6 7 2" xfId="2033" xr:uid="{00000000-0005-0000-0000-0000F1070000}"/>
    <cellStyle name="Note 6 7 2 2" xfId="2034" xr:uid="{00000000-0005-0000-0000-0000F2070000}"/>
    <cellStyle name="Note 6 7 2_autopost vouchers" xfId="2035" xr:uid="{00000000-0005-0000-0000-0000F3070000}"/>
    <cellStyle name="Note 6 7 3" xfId="2036" xr:uid="{00000000-0005-0000-0000-0000F4070000}"/>
    <cellStyle name="Note 6 7_ Refunds" xfId="2037" xr:uid="{00000000-0005-0000-0000-0000F5070000}"/>
    <cellStyle name="Note 6 8" xfId="2038" xr:uid="{00000000-0005-0000-0000-0000F6070000}"/>
    <cellStyle name="Note 6 8 2" xfId="2039" xr:uid="{00000000-0005-0000-0000-0000F7070000}"/>
    <cellStyle name="Note 6 8 2 2" xfId="2040" xr:uid="{00000000-0005-0000-0000-0000F8070000}"/>
    <cellStyle name="Note 6 8 2_autopost vouchers" xfId="2041" xr:uid="{00000000-0005-0000-0000-0000F9070000}"/>
    <cellStyle name="Note 6 8 3" xfId="2042" xr:uid="{00000000-0005-0000-0000-0000FA070000}"/>
    <cellStyle name="Note 6 8_ Refunds" xfId="2043" xr:uid="{00000000-0005-0000-0000-0000FB070000}"/>
    <cellStyle name="Note 6 9" xfId="2044" xr:uid="{00000000-0005-0000-0000-0000FC070000}"/>
    <cellStyle name="Note 6 9 2" xfId="2045" xr:uid="{00000000-0005-0000-0000-0000FD070000}"/>
    <cellStyle name="Note 6 9 2 2" xfId="2046" xr:uid="{00000000-0005-0000-0000-0000FE070000}"/>
    <cellStyle name="Note 6 9 2_autopost vouchers" xfId="2047" xr:uid="{00000000-0005-0000-0000-0000FF070000}"/>
    <cellStyle name="Note 6 9 3" xfId="2048" xr:uid="{00000000-0005-0000-0000-000000080000}"/>
    <cellStyle name="Note 6 9_ Refunds" xfId="2049" xr:uid="{00000000-0005-0000-0000-000001080000}"/>
    <cellStyle name="Note 6_ Refunds" xfId="2050" xr:uid="{00000000-0005-0000-0000-000002080000}"/>
    <cellStyle name="Note 7" xfId="2051" xr:uid="{00000000-0005-0000-0000-000003080000}"/>
    <cellStyle name="Note 7 10" xfId="2052" xr:uid="{00000000-0005-0000-0000-000004080000}"/>
    <cellStyle name="Note 7 10 2" xfId="2053" xr:uid="{00000000-0005-0000-0000-000005080000}"/>
    <cellStyle name="Note 7 10 2 2" xfId="2054" xr:uid="{00000000-0005-0000-0000-000006080000}"/>
    <cellStyle name="Note 7 10 2_autopost vouchers" xfId="2055" xr:uid="{00000000-0005-0000-0000-000007080000}"/>
    <cellStyle name="Note 7 10 3" xfId="2056" xr:uid="{00000000-0005-0000-0000-000008080000}"/>
    <cellStyle name="Note 7 10_ Refunds" xfId="2057" xr:uid="{00000000-0005-0000-0000-000009080000}"/>
    <cellStyle name="Note 7 11" xfId="2058" xr:uid="{00000000-0005-0000-0000-00000A080000}"/>
    <cellStyle name="Note 7 11 2" xfId="2059" xr:uid="{00000000-0005-0000-0000-00000B080000}"/>
    <cellStyle name="Note 7 11 2 2" xfId="2060" xr:uid="{00000000-0005-0000-0000-00000C080000}"/>
    <cellStyle name="Note 7 11 2_autopost vouchers" xfId="2061" xr:uid="{00000000-0005-0000-0000-00000D080000}"/>
    <cellStyle name="Note 7 11 3" xfId="2062" xr:uid="{00000000-0005-0000-0000-00000E080000}"/>
    <cellStyle name="Note 7 11_ Refunds" xfId="2063" xr:uid="{00000000-0005-0000-0000-00000F080000}"/>
    <cellStyle name="Note 7 12" xfId="2064" xr:uid="{00000000-0005-0000-0000-000010080000}"/>
    <cellStyle name="Note 7 12 2" xfId="2065" xr:uid="{00000000-0005-0000-0000-000011080000}"/>
    <cellStyle name="Note 7 12 2 2" xfId="2066" xr:uid="{00000000-0005-0000-0000-000012080000}"/>
    <cellStyle name="Note 7 12 2_autopost vouchers" xfId="2067" xr:uid="{00000000-0005-0000-0000-000013080000}"/>
    <cellStyle name="Note 7 12 3" xfId="2068" xr:uid="{00000000-0005-0000-0000-000014080000}"/>
    <cellStyle name="Note 7 12_ Refunds" xfId="2069" xr:uid="{00000000-0005-0000-0000-000015080000}"/>
    <cellStyle name="Note 7 13" xfId="2070" xr:uid="{00000000-0005-0000-0000-000016080000}"/>
    <cellStyle name="Note 7 13 2" xfId="2071" xr:uid="{00000000-0005-0000-0000-000017080000}"/>
    <cellStyle name="Note 7 13 2 2" xfId="2072" xr:uid="{00000000-0005-0000-0000-000018080000}"/>
    <cellStyle name="Note 7 13 2_autopost vouchers" xfId="2073" xr:uid="{00000000-0005-0000-0000-000019080000}"/>
    <cellStyle name="Note 7 13_ Refunds" xfId="2074" xr:uid="{00000000-0005-0000-0000-00001A080000}"/>
    <cellStyle name="Note 7 14" xfId="2075" xr:uid="{00000000-0005-0000-0000-00001B080000}"/>
    <cellStyle name="Note 7 14 2" xfId="2076" xr:uid="{00000000-0005-0000-0000-00001C080000}"/>
    <cellStyle name="Note 7 14_ Refunds" xfId="2077" xr:uid="{00000000-0005-0000-0000-00001D080000}"/>
    <cellStyle name="Note 7 15" xfId="2078" xr:uid="{00000000-0005-0000-0000-00001E080000}"/>
    <cellStyle name="Note 7 15 2" xfId="2079" xr:uid="{00000000-0005-0000-0000-00001F080000}"/>
    <cellStyle name="Note 7 15_ Refunds" xfId="2080" xr:uid="{00000000-0005-0000-0000-000020080000}"/>
    <cellStyle name="Note 7 16" xfId="2081" xr:uid="{00000000-0005-0000-0000-000021080000}"/>
    <cellStyle name="Note 7 2" xfId="2082" xr:uid="{00000000-0005-0000-0000-000022080000}"/>
    <cellStyle name="Note 7 2 2" xfId="2083" xr:uid="{00000000-0005-0000-0000-000023080000}"/>
    <cellStyle name="Note 7 2 2 2" xfId="2084" xr:uid="{00000000-0005-0000-0000-000024080000}"/>
    <cellStyle name="Note 7 2 2_ Refunds" xfId="2085" xr:uid="{00000000-0005-0000-0000-000025080000}"/>
    <cellStyle name="Note 7 2 3" xfId="2086" xr:uid="{00000000-0005-0000-0000-000026080000}"/>
    <cellStyle name="Note 7 2 3 2" xfId="2087" xr:uid="{00000000-0005-0000-0000-000027080000}"/>
    <cellStyle name="Note 7 2 3_ Refunds" xfId="2088" xr:uid="{00000000-0005-0000-0000-000028080000}"/>
    <cellStyle name="Note 7 2 4" xfId="2089" xr:uid="{00000000-0005-0000-0000-000029080000}"/>
    <cellStyle name="Note 7 2 4 2" xfId="2090" xr:uid="{00000000-0005-0000-0000-00002A080000}"/>
    <cellStyle name="Note 7 2 4_ Refunds" xfId="2091" xr:uid="{00000000-0005-0000-0000-00002B080000}"/>
    <cellStyle name="Note 7 2 5" xfId="2092" xr:uid="{00000000-0005-0000-0000-00002C080000}"/>
    <cellStyle name="Note 7 2 5 2" xfId="2093" xr:uid="{00000000-0005-0000-0000-00002D080000}"/>
    <cellStyle name="Note 7 2 5_ Refunds" xfId="2094" xr:uid="{00000000-0005-0000-0000-00002E080000}"/>
    <cellStyle name="Note 7 2 6" xfId="2095" xr:uid="{00000000-0005-0000-0000-00002F080000}"/>
    <cellStyle name="Note 7 2 6 2" xfId="2096" xr:uid="{00000000-0005-0000-0000-000030080000}"/>
    <cellStyle name="Note 7 2 6_ Refunds" xfId="2097" xr:uid="{00000000-0005-0000-0000-000031080000}"/>
    <cellStyle name="Note 7 2 7" xfId="2098" xr:uid="{00000000-0005-0000-0000-000032080000}"/>
    <cellStyle name="Note 7 2 7 2" xfId="2099" xr:uid="{00000000-0005-0000-0000-000033080000}"/>
    <cellStyle name="Note 7 2 7_ Refunds" xfId="2100" xr:uid="{00000000-0005-0000-0000-000034080000}"/>
    <cellStyle name="Note 7 2 8" xfId="2101" xr:uid="{00000000-0005-0000-0000-000035080000}"/>
    <cellStyle name="Note 7 2 8 2" xfId="2102" xr:uid="{00000000-0005-0000-0000-000036080000}"/>
    <cellStyle name="Note 7 2 8_ Refunds" xfId="2103" xr:uid="{00000000-0005-0000-0000-000037080000}"/>
    <cellStyle name="Note 7 2 9" xfId="2104" xr:uid="{00000000-0005-0000-0000-000038080000}"/>
    <cellStyle name="Note 7 2_ Refunds" xfId="2105" xr:uid="{00000000-0005-0000-0000-000039080000}"/>
    <cellStyle name="Note 7 3" xfId="2106" xr:uid="{00000000-0005-0000-0000-00003A080000}"/>
    <cellStyle name="Note 7 3 2" xfId="2107" xr:uid="{00000000-0005-0000-0000-00003B080000}"/>
    <cellStyle name="Note 7 3_ Refunds" xfId="2108" xr:uid="{00000000-0005-0000-0000-00003C080000}"/>
    <cellStyle name="Note 7 4" xfId="2109" xr:uid="{00000000-0005-0000-0000-00003D080000}"/>
    <cellStyle name="Note 7 4 2" xfId="2110" xr:uid="{00000000-0005-0000-0000-00003E080000}"/>
    <cellStyle name="Note 7 4_ Refunds" xfId="2111" xr:uid="{00000000-0005-0000-0000-00003F080000}"/>
    <cellStyle name="Note 7 5" xfId="2112" xr:uid="{00000000-0005-0000-0000-000040080000}"/>
    <cellStyle name="Note 7 5 2" xfId="2113" xr:uid="{00000000-0005-0000-0000-000041080000}"/>
    <cellStyle name="Note 7 5_ Refunds" xfId="2114" xr:uid="{00000000-0005-0000-0000-000042080000}"/>
    <cellStyle name="Note 7 6" xfId="2115" xr:uid="{00000000-0005-0000-0000-000043080000}"/>
    <cellStyle name="Note 7 6 2" xfId="2116" xr:uid="{00000000-0005-0000-0000-000044080000}"/>
    <cellStyle name="Note 7 6_ Refunds" xfId="2117" xr:uid="{00000000-0005-0000-0000-000045080000}"/>
    <cellStyle name="Note 7 7" xfId="2118" xr:uid="{00000000-0005-0000-0000-000046080000}"/>
    <cellStyle name="Note 7 7 2" xfId="2119" xr:uid="{00000000-0005-0000-0000-000047080000}"/>
    <cellStyle name="Note 7 7_ Refunds" xfId="2120" xr:uid="{00000000-0005-0000-0000-000048080000}"/>
    <cellStyle name="Note 7 8" xfId="2121" xr:uid="{00000000-0005-0000-0000-000049080000}"/>
    <cellStyle name="Note 7 8 2" xfId="2122" xr:uid="{00000000-0005-0000-0000-00004A080000}"/>
    <cellStyle name="Note 7 8_ Refunds" xfId="2123" xr:uid="{00000000-0005-0000-0000-00004B080000}"/>
    <cellStyle name="Note 7 9" xfId="2124" xr:uid="{00000000-0005-0000-0000-00004C080000}"/>
    <cellStyle name="Note 7 9 2" xfId="2125" xr:uid="{00000000-0005-0000-0000-00004D080000}"/>
    <cellStyle name="Note 7 9_ Refunds" xfId="2126" xr:uid="{00000000-0005-0000-0000-00004E080000}"/>
    <cellStyle name="Note 7_ Refunds" xfId="2127" xr:uid="{00000000-0005-0000-0000-00004F080000}"/>
    <cellStyle name="Note 8" xfId="2128" xr:uid="{00000000-0005-0000-0000-000050080000}"/>
    <cellStyle name="Note 8 2" xfId="2129" xr:uid="{00000000-0005-0000-0000-000051080000}"/>
    <cellStyle name="Note 8_ Refunds" xfId="2130" xr:uid="{00000000-0005-0000-0000-000052080000}"/>
    <cellStyle name="Note 9" xfId="2131" xr:uid="{00000000-0005-0000-0000-000053080000}"/>
    <cellStyle name="Output 2" xfId="2132" xr:uid="{00000000-0005-0000-0000-000054080000}"/>
    <cellStyle name="Output 3" xfId="2133" xr:uid="{00000000-0005-0000-0000-000055080000}"/>
    <cellStyle name="Percent 2" xfId="2134" xr:uid="{00000000-0005-0000-0000-000056080000}"/>
    <cellStyle name="Percent 2 2" xfId="2135" xr:uid="{00000000-0005-0000-0000-000057080000}"/>
    <cellStyle name="Percent 2 3" xfId="2136" xr:uid="{00000000-0005-0000-0000-000058080000}"/>
    <cellStyle name="Percent 3" xfId="2137" xr:uid="{00000000-0005-0000-0000-000059080000}"/>
    <cellStyle name="Percent 4" xfId="2138" xr:uid="{00000000-0005-0000-0000-00005A080000}"/>
    <cellStyle name="SAPBEXaggData" xfId="2139" xr:uid="{00000000-0005-0000-0000-00005B080000}"/>
    <cellStyle name="SAPBEXaggDataEmph" xfId="2140" xr:uid="{00000000-0005-0000-0000-00005C080000}"/>
    <cellStyle name="SAPBEXaggItem" xfId="2141" xr:uid="{00000000-0005-0000-0000-00005D080000}"/>
    <cellStyle name="SAPBEXaggItem 2" xfId="2142" xr:uid="{00000000-0005-0000-0000-00005E080000}"/>
    <cellStyle name="SAPBEXaggItem_ Refunds" xfId="2143" xr:uid="{00000000-0005-0000-0000-00005F080000}"/>
    <cellStyle name="SAPBEXaggItemX" xfId="2144" xr:uid="{00000000-0005-0000-0000-000060080000}"/>
    <cellStyle name="SAPBEXchaText" xfId="2145" xr:uid="{00000000-0005-0000-0000-000061080000}"/>
    <cellStyle name="SAPBEXchaText 2" xfId="2146" xr:uid="{00000000-0005-0000-0000-000062080000}"/>
    <cellStyle name="SAPBEXchaText_ Refunds" xfId="2147" xr:uid="{00000000-0005-0000-0000-000063080000}"/>
    <cellStyle name="SAPBEXexcBad7" xfId="2148" xr:uid="{00000000-0005-0000-0000-000064080000}"/>
    <cellStyle name="SAPBEXexcBad8" xfId="2149" xr:uid="{00000000-0005-0000-0000-000065080000}"/>
    <cellStyle name="SAPBEXexcBad9" xfId="2150" xr:uid="{00000000-0005-0000-0000-000066080000}"/>
    <cellStyle name="SAPBEXexcCritical4" xfId="2151" xr:uid="{00000000-0005-0000-0000-000067080000}"/>
    <cellStyle name="SAPBEXexcCritical5" xfId="2152" xr:uid="{00000000-0005-0000-0000-000068080000}"/>
    <cellStyle name="SAPBEXexcCritical6" xfId="2153" xr:uid="{00000000-0005-0000-0000-000069080000}"/>
    <cellStyle name="SAPBEXexcGood1" xfId="2154" xr:uid="{00000000-0005-0000-0000-00006A080000}"/>
    <cellStyle name="SAPBEXexcGood2" xfId="2155" xr:uid="{00000000-0005-0000-0000-00006B080000}"/>
    <cellStyle name="SAPBEXexcGood3" xfId="2156" xr:uid="{00000000-0005-0000-0000-00006C080000}"/>
    <cellStyle name="SAPBEXfilterDrill" xfId="2157" xr:uid="{00000000-0005-0000-0000-00006D080000}"/>
    <cellStyle name="SAPBEXfilterItem" xfId="2158" xr:uid="{00000000-0005-0000-0000-00006E080000}"/>
    <cellStyle name="SAPBEXfilterText" xfId="2159" xr:uid="{00000000-0005-0000-0000-00006F080000}"/>
    <cellStyle name="SAPBEXfilterText 2" xfId="2160" xr:uid="{00000000-0005-0000-0000-000070080000}"/>
    <cellStyle name="SAPBEXfilterText 2 2" xfId="2161" xr:uid="{00000000-0005-0000-0000-000071080000}"/>
    <cellStyle name="SAPBEXfilterText 3" xfId="2162" xr:uid="{00000000-0005-0000-0000-000072080000}"/>
    <cellStyle name="SAPBEXfilterText_ Refunds" xfId="2163" xr:uid="{00000000-0005-0000-0000-000073080000}"/>
    <cellStyle name="SAPBEXformats" xfId="2164" xr:uid="{00000000-0005-0000-0000-000074080000}"/>
    <cellStyle name="SAPBEXheaderItem" xfId="2165" xr:uid="{00000000-0005-0000-0000-000075080000}"/>
    <cellStyle name="SAPBEXheaderItem 2" xfId="2166" xr:uid="{00000000-0005-0000-0000-000076080000}"/>
    <cellStyle name="SAPBEXheaderItem 2 2" xfId="2167" xr:uid="{00000000-0005-0000-0000-000077080000}"/>
    <cellStyle name="SAPBEXheaderItem 3" xfId="2168" xr:uid="{00000000-0005-0000-0000-000078080000}"/>
    <cellStyle name="SAPBEXheaderItem 4" xfId="2169" xr:uid="{00000000-0005-0000-0000-000079080000}"/>
    <cellStyle name="SAPBEXheaderItem_ Refunds" xfId="2170" xr:uid="{00000000-0005-0000-0000-00007A080000}"/>
    <cellStyle name="SAPBEXheaderText" xfId="2171" xr:uid="{00000000-0005-0000-0000-00007B080000}"/>
    <cellStyle name="SAPBEXheaderText 2" xfId="2172" xr:uid="{00000000-0005-0000-0000-00007C080000}"/>
    <cellStyle name="SAPBEXheaderText 2 2" xfId="2173" xr:uid="{00000000-0005-0000-0000-00007D080000}"/>
    <cellStyle name="SAPBEXheaderText 3" xfId="2174" xr:uid="{00000000-0005-0000-0000-00007E080000}"/>
    <cellStyle name="SAPBEXheaderText 4" xfId="2175" xr:uid="{00000000-0005-0000-0000-00007F080000}"/>
    <cellStyle name="SAPBEXheaderText_ Refunds" xfId="2176" xr:uid="{00000000-0005-0000-0000-000080080000}"/>
    <cellStyle name="SAPBEXHLevel0" xfId="2177" xr:uid="{00000000-0005-0000-0000-000081080000}"/>
    <cellStyle name="SAPBEXHLevel0 2" xfId="2178" xr:uid="{00000000-0005-0000-0000-000082080000}"/>
    <cellStyle name="SAPBEXHLevel0 2 2" xfId="2179" xr:uid="{00000000-0005-0000-0000-000083080000}"/>
    <cellStyle name="SAPBEXHLevel0 3" xfId="2180" xr:uid="{00000000-0005-0000-0000-000084080000}"/>
    <cellStyle name="SAPBEXHLevel0_ Refunds" xfId="2181" xr:uid="{00000000-0005-0000-0000-000085080000}"/>
    <cellStyle name="SAPBEXHLevel0X" xfId="2182" xr:uid="{00000000-0005-0000-0000-000086080000}"/>
    <cellStyle name="SAPBEXHLevel0X 2" xfId="2183" xr:uid="{00000000-0005-0000-0000-000087080000}"/>
    <cellStyle name="SAPBEXHLevel0X 2 2" xfId="2184" xr:uid="{00000000-0005-0000-0000-000088080000}"/>
    <cellStyle name="SAPBEXHLevel0X 3" xfId="2185" xr:uid="{00000000-0005-0000-0000-000089080000}"/>
    <cellStyle name="SAPBEXHLevel0X_ Refunds" xfId="2186" xr:uid="{00000000-0005-0000-0000-00008A080000}"/>
    <cellStyle name="SAPBEXHLevel1" xfId="2187" xr:uid="{00000000-0005-0000-0000-00008B080000}"/>
    <cellStyle name="SAPBEXHLevel1 2" xfId="2188" xr:uid="{00000000-0005-0000-0000-00008C080000}"/>
    <cellStyle name="SAPBEXHLevel1 2 2" xfId="2189" xr:uid="{00000000-0005-0000-0000-00008D080000}"/>
    <cellStyle name="SAPBEXHLevel1 3" xfId="2190" xr:uid="{00000000-0005-0000-0000-00008E080000}"/>
    <cellStyle name="SAPBEXHLevel1_ Refunds" xfId="2191" xr:uid="{00000000-0005-0000-0000-00008F080000}"/>
    <cellStyle name="SAPBEXHLevel1X" xfId="2192" xr:uid="{00000000-0005-0000-0000-000090080000}"/>
    <cellStyle name="SAPBEXHLevel1X 2" xfId="2193" xr:uid="{00000000-0005-0000-0000-000091080000}"/>
    <cellStyle name="SAPBEXHLevel1X 2 2" xfId="2194" xr:uid="{00000000-0005-0000-0000-000092080000}"/>
    <cellStyle name="SAPBEXHLevel1X 3" xfId="2195" xr:uid="{00000000-0005-0000-0000-000093080000}"/>
    <cellStyle name="SAPBEXHLevel1X_ Refunds" xfId="2196" xr:uid="{00000000-0005-0000-0000-000094080000}"/>
    <cellStyle name="SAPBEXHLevel2" xfId="2197" xr:uid="{00000000-0005-0000-0000-000095080000}"/>
    <cellStyle name="SAPBEXHLevel2 2" xfId="2198" xr:uid="{00000000-0005-0000-0000-000096080000}"/>
    <cellStyle name="SAPBEXHLevel2 2 2" xfId="2199" xr:uid="{00000000-0005-0000-0000-000097080000}"/>
    <cellStyle name="SAPBEXHLevel2 3" xfId="2200" xr:uid="{00000000-0005-0000-0000-000098080000}"/>
    <cellStyle name="SAPBEXHLevel2_ Refunds" xfId="2201" xr:uid="{00000000-0005-0000-0000-000099080000}"/>
    <cellStyle name="SAPBEXHLevel2X" xfId="2202" xr:uid="{00000000-0005-0000-0000-00009A080000}"/>
    <cellStyle name="SAPBEXHLevel2X 2" xfId="2203" xr:uid="{00000000-0005-0000-0000-00009B080000}"/>
    <cellStyle name="SAPBEXHLevel2X 2 2" xfId="2204" xr:uid="{00000000-0005-0000-0000-00009C080000}"/>
    <cellStyle name="SAPBEXHLevel2X 3" xfId="2205" xr:uid="{00000000-0005-0000-0000-00009D080000}"/>
    <cellStyle name="SAPBEXHLevel2X_ Refunds" xfId="2206" xr:uid="{00000000-0005-0000-0000-00009E080000}"/>
    <cellStyle name="SAPBEXHLevel3" xfId="2207" xr:uid="{00000000-0005-0000-0000-00009F080000}"/>
    <cellStyle name="SAPBEXHLevel3 2" xfId="2208" xr:uid="{00000000-0005-0000-0000-0000A0080000}"/>
    <cellStyle name="SAPBEXHLevel3 2 2" xfId="2209" xr:uid="{00000000-0005-0000-0000-0000A1080000}"/>
    <cellStyle name="SAPBEXHLevel3 3" xfId="2210" xr:uid="{00000000-0005-0000-0000-0000A2080000}"/>
    <cellStyle name="SAPBEXHLevel3_ Refunds" xfId="2211" xr:uid="{00000000-0005-0000-0000-0000A3080000}"/>
    <cellStyle name="SAPBEXHLevel3X" xfId="2212" xr:uid="{00000000-0005-0000-0000-0000A4080000}"/>
    <cellStyle name="SAPBEXHLevel3X 2" xfId="2213" xr:uid="{00000000-0005-0000-0000-0000A5080000}"/>
    <cellStyle name="SAPBEXHLevel3X 2 2" xfId="2214" xr:uid="{00000000-0005-0000-0000-0000A6080000}"/>
    <cellStyle name="SAPBEXHLevel3X 3" xfId="2215" xr:uid="{00000000-0005-0000-0000-0000A7080000}"/>
    <cellStyle name="SAPBEXHLevel3X_ Refunds" xfId="2216" xr:uid="{00000000-0005-0000-0000-0000A8080000}"/>
    <cellStyle name="SAPBEXinputData" xfId="2217" xr:uid="{00000000-0005-0000-0000-0000A9080000}"/>
    <cellStyle name="SAPBEXinputData 2" xfId="2218" xr:uid="{00000000-0005-0000-0000-0000AA080000}"/>
    <cellStyle name="SAPBEXinputData 3" xfId="2219" xr:uid="{00000000-0005-0000-0000-0000AB080000}"/>
    <cellStyle name="SAPBEXinputData_ Refunds" xfId="2220" xr:uid="{00000000-0005-0000-0000-0000AC080000}"/>
    <cellStyle name="SAPBEXItemHeader" xfId="2221" xr:uid="{00000000-0005-0000-0000-0000AD080000}"/>
    <cellStyle name="SAPBEXresData" xfId="2222" xr:uid="{00000000-0005-0000-0000-0000AE080000}"/>
    <cellStyle name="SAPBEXresDataEmph" xfId="2223" xr:uid="{00000000-0005-0000-0000-0000AF080000}"/>
    <cellStyle name="SAPBEXresItem" xfId="2224" xr:uid="{00000000-0005-0000-0000-0000B0080000}"/>
    <cellStyle name="SAPBEXresItemX" xfId="2225" xr:uid="{00000000-0005-0000-0000-0000B1080000}"/>
    <cellStyle name="SAPBEXstdData" xfId="2226" xr:uid="{00000000-0005-0000-0000-0000B2080000}"/>
    <cellStyle name="SAPBEXstdData 2" xfId="2227" xr:uid="{00000000-0005-0000-0000-0000B3080000}"/>
    <cellStyle name="SAPBEXstdData_ Refunds" xfId="2228" xr:uid="{00000000-0005-0000-0000-0000B4080000}"/>
    <cellStyle name="SAPBEXstdDataEmph" xfId="2229" xr:uid="{00000000-0005-0000-0000-0000B5080000}"/>
    <cellStyle name="SAPBEXstdItem" xfId="2230" xr:uid="{00000000-0005-0000-0000-0000B6080000}"/>
    <cellStyle name="SAPBEXstdItem 2" xfId="2231" xr:uid="{00000000-0005-0000-0000-0000B7080000}"/>
    <cellStyle name="SAPBEXstdItem_ Refunds" xfId="2232" xr:uid="{00000000-0005-0000-0000-0000B8080000}"/>
    <cellStyle name="SAPBEXstdItemX" xfId="2233" xr:uid="{00000000-0005-0000-0000-0000B9080000}"/>
    <cellStyle name="SAPBEXstdItemX 2" xfId="2234" xr:uid="{00000000-0005-0000-0000-0000BA080000}"/>
    <cellStyle name="SAPBEXstdItemX_ Refunds" xfId="2235" xr:uid="{00000000-0005-0000-0000-0000BB080000}"/>
    <cellStyle name="SAPBEXtitle" xfId="2236" xr:uid="{00000000-0005-0000-0000-0000BC080000}"/>
    <cellStyle name="SAPBEXtitle 2" xfId="2237" xr:uid="{00000000-0005-0000-0000-0000BD080000}"/>
    <cellStyle name="SAPBEXtitle 2 2" xfId="2238" xr:uid="{00000000-0005-0000-0000-0000BE080000}"/>
    <cellStyle name="SAPBEXtitle 2 3" xfId="2239" xr:uid="{00000000-0005-0000-0000-0000BF080000}"/>
    <cellStyle name="SAPBEXtitle 2_ Refunds" xfId="2240" xr:uid="{00000000-0005-0000-0000-0000C0080000}"/>
    <cellStyle name="SAPBEXtitle 3" xfId="2241" xr:uid="{00000000-0005-0000-0000-0000C1080000}"/>
    <cellStyle name="SAPBEXtitle_ Refunds" xfId="2242" xr:uid="{00000000-0005-0000-0000-0000C2080000}"/>
    <cellStyle name="SAPBEXunassignedItem" xfId="2243" xr:uid="{00000000-0005-0000-0000-0000C3080000}"/>
    <cellStyle name="SAPBEXundefined" xfId="2244" xr:uid="{00000000-0005-0000-0000-0000C4080000}"/>
    <cellStyle name="SEM-BPS-data" xfId="2245" xr:uid="{00000000-0005-0000-0000-0000C5080000}"/>
    <cellStyle name="SEM-BPS-head" xfId="2246" xr:uid="{00000000-0005-0000-0000-0000C6080000}"/>
    <cellStyle name="SEM-BPS-headdata" xfId="2247" xr:uid="{00000000-0005-0000-0000-0000C7080000}"/>
    <cellStyle name="SEM-BPS-headkey" xfId="2248" xr:uid="{00000000-0005-0000-0000-0000C8080000}"/>
    <cellStyle name="SEM-BPS-input-on" xfId="2249" xr:uid="{00000000-0005-0000-0000-0000C9080000}"/>
    <cellStyle name="SEM-BPS-key" xfId="2250" xr:uid="{00000000-0005-0000-0000-0000CA080000}"/>
    <cellStyle name="SEM-BPS-sub1" xfId="2251" xr:uid="{00000000-0005-0000-0000-0000CB080000}"/>
    <cellStyle name="SEM-BPS-sub2" xfId="2252" xr:uid="{00000000-0005-0000-0000-0000CC080000}"/>
    <cellStyle name="SEM-BPS-total" xfId="2253" xr:uid="{00000000-0005-0000-0000-0000CD080000}"/>
    <cellStyle name="Sheet Title" xfId="2254" xr:uid="{00000000-0005-0000-0000-0000CE080000}"/>
    <cellStyle name="Style 1" xfId="2255" xr:uid="{00000000-0005-0000-0000-0000CF080000}"/>
    <cellStyle name="Temp" xfId="2256" xr:uid="{00000000-0005-0000-0000-0000D0080000}"/>
    <cellStyle name="Title 2" xfId="2257" xr:uid="{00000000-0005-0000-0000-0000D1080000}"/>
    <cellStyle name="Title 3" xfId="2258" xr:uid="{00000000-0005-0000-0000-0000D2080000}"/>
    <cellStyle name="Total 2" xfId="2259" xr:uid="{00000000-0005-0000-0000-0000D3080000}"/>
    <cellStyle name="Total 3" xfId="2260" xr:uid="{00000000-0005-0000-0000-0000D4080000}"/>
    <cellStyle name="Warning Text 2" xfId="2261" xr:uid="{00000000-0005-0000-0000-0000D5080000}"/>
    <cellStyle name="Warning Text 3" xfId="2262" xr:uid="{00000000-0005-0000-0000-0000D6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7E0E-E5F8-4EB8-8E37-8DFEDA461E9B}">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45" customWidth="1"/>
    <col min="3" max="3" width="44.5" style="83" customWidth="1"/>
    <col min="4" max="4" width="101.83203125" style="84" customWidth="1"/>
    <col min="5" max="5" width="21.6640625" style="85" bestFit="1" customWidth="1"/>
    <col min="6" max="6" width="20.5" style="85" customWidth="1"/>
    <col min="7" max="7" width="15.6640625" style="85" customWidth="1"/>
    <col min="8" max="8" width="83.5" style="85" bestFit="1" customWidth="1"/>
    <col min="9" max="16384" width="9.33203125" style="45"/>
  </cols>
  <sheetData>
    <row r="1" spans="1:9" ht="26.25" customHeight="1" thickBot="1">
      <c r="A1" s="40" t="s">
        <v>141</v>
      </c>
      <c r="B1" s="40"/>
      <c r="C1" s="40"/>
      <c r="D1" s="41" t="s">
        <v>142</v>
      </c>
      <c r="E1" s="42" t="s">
        <v>143</v>
      </c>
      <c r="F1" s="42"/>
      <c r="G1" s="43" t="s">
        <v>144</v>
      </c>
      <c r="H1" s="44"/>
    </row>
    <row r="2" spans="1:9" ht="26.25" thickBot="1">
      <c r="A2" s="46" t="s">
        <v>145</v>
      </c>
      <c r="B2" s="47"/>
      <c r="C2" s="48"/>
      <c r="D2" s="49" t="s">
        <v>146</v>
      </c>
      <c r="E2" s="50" t="s">
        <v>147</v>
      </c>
      <c r="F2" s="51" t="s">
        <v>148</v>
      </c>
      <c r="G2" s="51" t="s">
        <v>149</v>
      </c>
      <c r="H2" s="52" t="s">
        <v>150</v>
      </c>
    </row>
    <row r="3" spans="1:9" ht="30" customHeight="1">
      <c r="A3" s="53" t="s">
        <v>151</v>
      </c>
      <c r="B3" s="53"/>
      <c r="C3" s="53"/>
      <c r="D3" s="54" t="s">
        <v>152</v>
      </c>
      <c r="E3" s="54"/>
      <c r="F3" s="55"/>
      <c r="G3" s="56" t="s">
        <v>153</v>
      </c>
      <c r="H3" s="56" t="s">
        <v>154</v>
      </c>
    </row>
    <row r="4" spans="1:9" ht="76.5">
      <c r="A4" s="57"/>
      <c r="B4" s="58" t="s">
        <v>155</v>
      </c>
      <c r="C4" s="58"/>
      <c r="D4" s="59" t="s">
        <v>156</v>
      </c>
      <c r="E4" s="60" t="s">
        <v>157</v>
      </c>
      <c r="F4" s="60" t="s">
        <v>158</v>
      </c>
      <c r="G4" s="61"/>
      <c r="H4" s="61"/>
      <c r="I4" s="62"/>
    </row>
    <row r="5" spans="1:9" ht="63.75">
      <c r="A5" s="57"/>
      <c r="B5" s="58" t="s">
        <v>159</v>
      </c>
      <c r="C5" s="58"/>
      <c r="D5" s="59" t="s">
        <v>160</v>
      </c>
      <c r="E5" s="61" t="s">
        <v>161</v>
      </c>
      <c r="F5" s="60" t="s">
        <v>162</v>
      </c>
      <c r="G5" s="63"/>
      <c r="H5" s="61"/>
      <c r="I5" s="62"/>
    </row>
    <row r="6" spans="1:9" ht="63.75">
      <c r="A6" s="57"/>
      <c r="B6" s="58" t="s">
        <v>163</v>
      </c>
      <c r="C6" s="58"/>
      <c r="D6" s="59" t="s">
        <v>164</v>
      </c>
      <c r="E6" s="61" t="s">
        <v>165</v>
      </c>
      <c r="F6" s="60" t="s">
        <v>166</v>
      </c>
      <c r="G6" s="63"/>
      <c r="H6" s="61"/>
      <c r="I6" s="62"/>
    </row>
    <row r="7" spans="1:9" ht="76.5">
      <c r="A7" s="57"/>
      <c r="B7" s="58" t="s">
        <v>167</v>
      </c>
      <c r="C7" s="58"/>
      <c r="D7" s="59" t="s">
        <v>168</v>
      </c>
      <c r="E7" s="60" t="s">
        <v>169</v>
      </c>
      <c r="F7" s="60" t="s">
        <v>170</v>
      </c>
      <c r="G7" s="63"/>
      <c r="H7" s="61"/>
      <c r="I7" s="62"/>
    </row>
    <row r="8" spans="1:9" ht="51">
      <c r="A8" s="57"/>
      <c r="B8" s="58" t="s">
        <v>171</v>
      </c>
      <c r="C8" s="58"/>
      <c r="D8" s="59" t="s">
        <v>172</v>
      </c>
      <c r="E8" s="61" t="s">
        <v>173</v>
      </c>
      <c r="F8" s="60" t="s">
        <v>174</v>
      </c>
      <c r="G8" s="63"/>
      <c r="H8" s="61"/>
    </row>
    <row r="9" spans="1:9" ht="64.5" thickBot="1">
      <c r="A9" s="64"/>
      <c r="B9" s="65" t="s">
        <v>175</v>
      </c>
      <c r="C9" s="65"/>
      <c r="D9" s="66" t="s">
        <v>176</v>
      </c>
      <c r="E9" s="67" t="s">
        <v>177</v>
      </c>
      <c r="F9" s="68" t="s">
        <v>178</v>
      </c>
      <c r="G9" s="69"/>
      <c r="H9" s="67"/>
    </row>
    <row r="10" spans="1:9" ht="75" customHeight="1">
      <c r="A10" s="53" t="s">
        <v>179</v>
      </c>
      <c r="B10" s="53"/>
      <c r="C10" s="53"/>
      <c r="D10" s="70" t="s">
        <v>180</v>
      </c>
      <c r="E10" s="71">
        <v>125.0104</v>
      </c>
      <c r="F10" s="72" t="s">
        <v>181</v>
      </c>
      <c r="G10" s="56" t="s">
        <v>153</v>
      </c>
      <c r="H10" s="56" t="s">
        <v>182</v>
      </c>
    </row>
    <row r="11" spans="1:9" ht="61.5">
      <c r="A11" s="57"/>
      <c r="B11" s="58" t="s">
        <v>183</v>
      </c>
      <c r="C11" s="58"/>
      <c r="D11" s="59" t="s">
        <v>184</v>
      </c>
      <c r="E11" s="73" t="s">
        <v>185</v>
      </c>
      <c r="F11" s="60" t="s">
        <v>186</v>
      </c>
      <c r="G11" s="61"/>
      <c r="H11" s="61"/>
      <c r="I11" s="62"/>
    </row>
    <row r="12" spans="1:9" ht="76.5">
      <c r="A12" s="57"/>
      <c r="B12" s="74" t="s">
        <v>187</v>
      </c>
      <c r="C12" s="74"/>
      <c r="D12" s="59" t="s">
        <v>188</v>
      </c>
      <c r="E12" s="75" t="s">
        <v>189</v>
      </c>
      <c r="F12" s="60" t="s">
        <v>190</v>
      </c>
      <c r="G12" s="63"/>
      <c r="H12" s="61"/>
      <c r="I12" s="62"/>
    </row>
    <row r="13" spans="1:9" ht="61.5">
      <c r="A13" s="57"/>
      <c r="B13" s="74" t="s">
        <v>191</v>
      </c>
      <c r="C13" s="74"/>
      <c r="D13" s="59" t="s">
        <v>192</v>
      </c>
      <c r="E13" s="75" t="s">
        <v>193</v>
      </c>
      <c r="F13" s="60" t="s">
        <v>194</v>
      </c>
      <c r="G13" s="63"/>
      <c r="H13" s="61"/>
      <c r="I13" s="62"/>
    </row>
    <row r="14" spans="1:9" ht="76.5">
      <c r="A14" s="57"/>
      <c r="B14" s="58" t="s">
        <v>195</v>
      </c>
      <c r="C14" s="58"/>
      <c r="D14" s="59" t="s">
        <v>196</v>
      </c>
      <c r="E14" s="73" t="s">
        <v>197</v>
      </c>
      <c r="F14" s="60" t="s">
        <v>198</v>
      </c>
      <c r="G14" s="63"/>
      <c r="H14" s="61"/>
      <c r="I14" s="62"/>
    </row>
    <row r="15" spans="1:9" ht="57" customHeight="1" thickBot="1">
      <c r="A15" s="64"/>
      <c r="B15" s="76" t="s">
        <v>199</v>
      </c>
      <c r="C15" s="76"/>
      <c r="D15" s="66" t="s">
        <v>200</v>
      </c>
      <c r="E15" s="77" t="s">
        <v>201</v>
      </c>
      <c r="F15" s="68" t="s">
        <v>202</v>
      </c>
      <c r="G15" s="69"/>
      <c r="H15" s="67"/>
    </row>
    <row r="16" spans="1:9" ht="25.5">
      <c r="A16" s="53" t="s">
        <v>203</v>
      </c>
      <c r="B16" s="53"/>
      <c r="C16" s="53"/>
      <c r="D16" s="70" t="s">
        <v>204</v>
      </c>
      <c r="E16" s="71"/>
      <c r="F16" s="72"/>
      <c r="G16" s="56" t="s">
        <v>153</v>
      </c>
      <c r="H16" s="56" t="s">
        <v>182</v>
      </c>
    </row>
    <row r="17" spans="1:9" ht="89.25">
      <c r="A17" s="57"/>
      <c r="B17" s="58" t="s">
        <v>205</v>
      </c>
      <c r="C17" s="58"/>
      <c r="D17" s="59" t="s">
        <v>206</v>
      </c>
      <c r="E17" s="73" t="s">
        <v>207</v>
      </c>
      <c r="F17" s="60" t="s">
        <v>208</v>
      </c>
      <c r="G17" s="61"/>
      <c r="H17" s="61"/>
      <c r="I17" s="62"/>
    </row>
    <row r="18" spans="1:9" ht="63.75">
      <c r="A18" s="57"/>
      <c r="B18" s="58" t="s">
        <v>209</v>
      </c>
      <c r="C18" s="58"/>
      <c r="D18" s="59" t="s">
        <v>210</v>
      </c>
      <c r="E18" s="75" t="s">
        <v>211</v>
      </c>
      <c r="F18" s="60" t="s">
        <v>212</v>
      </c>
      <c r="G18" s="63"/>
      <c r="H18" s="61"/>
      <c r="I18" s="62"/>
    </row>
    <row r="19" spans="1:9" ht="76.5">
      <c r="A19" s="57"/>
      <c r="B19" s="58" t="s">
        <v>213</v>
      </c>
      <c r="C19" s="58"/>
      <c r="D19" s="59" t="s">
        <v>214</v>
      </c>
      <c r="E19" s="61" t="s">
        <v>215</v>
      </c>
      <c r="F19" s="60" t="s">
        <v>216</v>
      </c>
      <c r="G19" s="63"/>
      <c r="H19" s="61"/>
      <c r="I19" s="62"/>
    </row>
    <row r="20" spans="1:9" ht="115.5" thickBot="1">
      <c r="A20" s="57"/>
      <c r="B20" s="74" t="s">
        <v>217</v>
      </c>
      <c r="C20" s="74"/>
      <c r="D20" s="59" t="s">
        <v>218</v>
      </c>
      <c r="E20" s="73" t="s">
        <v>219</v>
      </c>
      <c r="F20" s="60" t="s">
        <v>220</v>
      </c>
      <c r="G20" s="63"/>
      <c r="H20" s="61"/>
      <c r="I20" s="62"/>
    </row>
    <row r="21" spans="1:9" ht="39" thickBot="1">
      <c r="A21" s="78" t="s">
        <v>221</v>
      </c>
      <c r="B21" s="78"/>
      <c r="C21" s="78"/>
      <c r="D21" s="79" t="s">
        <v>222</v>
      </c>
      <c r="E21" s="80">
        <v>336.02100000000002</v>
      </c>
      <c r="F21" s="81" t="s">
        <v>223</v>
      </c>
      <c r="G21" s="82" t="s">
        <v>224</v>
      </c>
      <c r="H21" s="80"/>
    </row>
    <row r="22" spans="1:9" ht="39" thickBot="1">
      <c r="A22" s="78" t="s">
        <v>225</v>
      </c>
      <c r="B22" s="78"/>
      <c r="C22" s="78"/>
      <c r="D22" s="79" t="s">
        <v>226</v>
      </c>
      <c r="E22" s="80" t="s">
        <v>227</v>
      </c>
      <c r="F22" s="81" t="s">
        <v>228</v>
      </c>
      <c r="G22" s="82" t="s">
        <v>224</v>
      </c>
      <c r="H22" s="80"/>
    </row>
    <row r="23" spans="1:9" ht="39" thickBot="1">
      <c r="A23" s="65" t="s">
        <v>229</v>
      </c>
      <c r="B23" s="65"/>
      <c r="C23" s="65"/>
      <c r="D23" s="66" t="s">
        <v>230</v>
      </c>
      <c r="E23" s="67" t="s">
        <v>231</v>
      </c>
      <c r="F23" s="68" t="s">
        <v>232</v>
      </c>
      <c r="G23" s="69" t="s">
        <v>224</v>
      </c>
      <c r="H23" s="67"/>
    </row>
    <row r="25" spans="1:9">
      <c r="D25" s="84" t="s">
        <v>233</v>
      </c>
    </row>
    <row r="29" spans="1:9">
      <c r="D29" s="86"/>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6BA3A191-E162-4F2C-A9BE-BD0F4212C0B7}"/>
    <hyperlink ref="D1" r:id="rId2" xr:uid="{041AFEAE-867A-4100-A79F-99EDA091D5A2}"/>
    <hyperlink ref="G1" r:id="rId3" xr:uid="{7356795B-2811-42BA-B9BE-CD31E4F25C43}"/>
    <hyperlink ref="G10" r:id="rId4" xr:uid="{EB303C13-CFE3-4A31-A69E-8984FD3D2B8B}"/>
    <hyperlink ref="H10" r:id="rId5" location="tourist_development" xr:uid="{C70B0E10-6420-4504-B07A-AB209895FDC7}"/>
    <hyperlink ref="G11:G15" r:id="rId6" display="DR-15" xr:uid="{8D31FFBA-B569-41BB-B537-CB86BD2CA3B2}"/>
    <hyperlink ref="G17:G20" r:id="rId7" display="DR-15" xr:uid="{63471CF0-1C5B-4A2C-B1AE-DB09BA4B77DE}"/>
    <hyperlink ref="G3:G9" r:id="rId8" display="DR-15" xr:uid="{1D7C6AAA-6931-4C97-B933-04A307BBD899}"/>
    <hyperlink ref="G16" r:id="rId9" xr:uid="{9925601E-9316-4C6F-8037-EBA47B23144A}"/>
    <hyperlink ref="H16" r:id="rId10" location="tourist_development" xr:uid="{90CB9F91-9310-428F-9DB2-2E8EE3FB9B35}"/>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G85"/>
  <sheetViews>
    <sheetView workbookViewId="0">
      <pane xSplit="1" ySplit="10" topLeftCell="B11" activePane="bottomRight" state="frozen"/>
      <selection pane="topRight" activeCell="B1" sqref="B1"/>
      <selection pane="bottomLeft" activeCell="A11" sqref="A11"/>
      <selection pane="bottomRight" activeCell="C24" sqref="C24"/>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29" t="s">
        <v>139</v>
      </c>
      <c r="G1" t="s">
        <v>89</v>
      </c>
    </row>
    <row r="2" spans="1:7">
      <c r="A2" t="s">
        <v>136</v>
      </c>
    </row>
    <row r="3" spans="1:7">
      <c r="A3" s="39" t="s">
        <v>69</v>
      </c>
      <c r="B3" s="39"/>
      <c r="C3" s="39"/>
      <c r="D3" s="39"/>
      <c r="E3" s="39"/>
      <c r="F3" s="39"/>
      <c r="G3" s="39"/>
    </row>
    <row r="4" spans="1:7">
      <c r="A4" s="39" t="s">
        <v>131</v>
      </c>
      <c r="B4" s="39"/>
      <c r="C4" s="39"/>
      <c r="D4" s="39"/>
      <c r="E4" s="39"/>
      <c r="F4" s="39"/>
      <c r="G4" s="39"/>
    </row>
    <row r="5" spans="1:7">
      <c r="A5" s="39" t="s">
        <v>70</v>
      </c>
      <c r="B5" s="39"/>
      <c r="C5" s="39"/>
      <c r="D5" s="39"/>
      <c r="E5" s="39"/>
      <c r="F5" s="39"/>
      <c r="G5" s="39"/>
    </row>
    <row r="6" spans="1:7">
      <c r="A6" s="39" t="s">
        <v>135</v>
      </c>
      <c r="B6" s="39"/>
      <c r="C6" s="39"/>
      <c r="D6" s="39"/>
      <c r="E6" s="39"/>
      <c r="F6" s="39"/>
      <c r="G6" s="39"/>
    </row>
    <row r="8" spans="1:7">
      <c r="B8" s="2" t="s">
        <v>71</v>
      </c>
      <c r="C8" s="2" t="s">
        <v>72</v>
      </c>
      <c r="D8" s="2" t="s">
        <v>73</v>
      </c>
      <c r="E8" s="2" t="s">
        <v>74</v>
      </c>
      <c r="F8" s="2" t="s">
        <v>75</v>
      </c>
      <c r="G8" s="2" t="s">
        <v>76</v>
      </c>
    </row>
    <row r="9" spans="1:7">
      <c r="A9" t="s">
        <v>0</v>
      </c>
      <c r="B9" s="2" t="s">
        <v>77</v>
      </c>
      <c r="C9" s="2" t="s">
        <v>78</v>
      </c>
      <c r="D9" s="2" t="s">
        <v>79</v>
      </c>
      <c r="E9" s="2" t="s">
        <v>80</v>
      </c>
      <c r="F9" s="2" t="s">
        <v>81</v>
      </c>
      <c r="G9" s="2" t="s">
        <v>82</v>
      </c>
    </row>
    <row r="10" spans="1:7">
      <c r="A10" t="s">
        <v>1</v>
      </c>
      <c r="B10" s="2" t="s">
        <v>83</v>
      </c>
      <c r="C10" s="2" t="s">
        <v>84</v>
      </c>
      <c r="D10" s="2" t="s">
        <v>84</v>
      </c>
      <c r="E10" s="2" t="s">
        <v>84</v>
      </c>
      <c r="F10" s="2" t="s">
        <v>84</v>
      </c>
      <c r="G10" s="2" t="s">
        <v>85</v>
      </c>
    </row>
    <row r="11" spans="1:7">
      <c r="A11" s="3" t="s">
        <v>2</v>
      </c>
      <c r="B11" s="4">
        <f>SUM('Local Option Sales Tax Coll'!B12:M12)</f>
        <v>8707389.1699999999</v>
      </c>
      <c r="C11" s="4">
        <f>SUM('Tourist Development Tax'!B12:M12)</f>
        <v>4794489.42</v>
      </c>
      <c r="D11" s="4">
        <f>SUM('Conv &amp; Tourist Impact'!B12:M12)</f>
        <v>0</v>
      </c>
      <c r="E11" s="4">
        <f>SUM('Voted 1-Cent Local Option Fuel'!B12:M12)</f>
        <v>1403803.2</v>
      </c>
      <c r="F11" s="4">
        <f>SUM('Non-Voted Local Option Fuel '!B12:M12)</f>
        <v>8400874.9700000007</v>
      </c>
      <c r="G11" s="4">
        <f>SUM('Addtional Local Option Fuel'!B12:M12)</f>
        <v>6239643.3200000003</v>
      </c>
    </row>
    <row r="12" spans="1:7">
      <c r="A12" s="3" t="s">
        <v>3</v>
      </c>
      <c r="B12" s="4">
        <f>SUM('Local Option Sales Tax Coll'!B13:M13)</f>
        <v>1709025.27</v>
      </c>
      <c r="C12" s="4">
        <f>SUM('Tourist Development Tax'!B13:M13)</f>
        <v>44418.86</v>
      </c>
      <c r="D12" s="4">
        <f>SUM('Conv &amp; Tourist Impact'!B13:M13)</f>
        <v>0</v>
      </c>
      <c r="E12" s="4">
        <f>SUM('Voted 1-Cent Local Option Fuel'!B13:M13)</f>
        <v>205158.88999999998</v>
      </c>
      <c r="F12" s="4">
        <f>SUM('Non-Voted Local Option Fuel '!B13:M13)</f>
        <v>1223596.7600000002</v>
      </c>
      <c r="G12" s="4">
        <f>SUM('Addtional Local Option Fuel'!B13:M13)</f>
        <v>0</v>
      </c>
    </row>
    <row r="13" spans="1:7">
      <c r="A13" s="3" t="s">
        <v>4</v>
      </c>
      <c r="B13" s="4">
        <f>SUM('Local Option Sales Tax Coll'!B14:M14)</f>
        <v>26899210.469999999</v>
      </c>
      <c r="C13" s="4">
        <f>SUM('Tourist Development Tax'!B14:M14)</f>
        <v>22213119.329999998</v>
      </c>
      <c r="D13" s="4">
        <f>SUM('Conv &amp; Tourist Impact'!B14:M14)</f>
        <v>0</v>
      </c>
      <c r="E13" s="4">
        <f>SUM('Voted 1-Cent Local Option Fuel'!B14:M14)</f>
        <v>1098000.67</v>
      </c>
      <c r="F13" s="4">
        <f>SUM('Non-Voted Local Option Fuel '!B14:M14)</f>
        <v>6570700.4699999988</v>
      </c>
      <c r="G13" s="4">
        <f>SUM('Addtional Local Option Fuel'!B14:M14)</f>
        <v>0</v>
      </c>
    </row>
    <row r="14" spans="1:7">
      <c r="A14" s="3" t="s">
        <v>5</v>
      </c>
      <c r="B14" s="4">
        <f>SUM('Local Option Sales Tax Coll'!B15:M15)</f>
        <v>2498860.7299999995</v>
      </c>
      <c r="C14" s="4">
        <f>SUM('Tourist Development Tax'!B15:M15)</f>
        <v>143321.4</v>
      </c>
      <c r="D14" s="4">
        <f>SUM('Conv &amp; Tourist Impact'!B15:M15)</f>
        <v>0</v>
      </c>
      <c r="E14" s="4">
        <f>SUM('Voted 1-Cent Local Option Fuel'!B15:M15)</f>
        <v>29898.969999999998</v>
      </c>
      <c r="F14" s="4">
        <f>SUM('Non-Voted Local Option Fuel '!B15:M15)</f>
        <v>1068831.3900000001</v>
      </c>
      <c r="G14" s="4">
        <f>SUM('Addtional Local Option Fuel'!B15:M15)</f>
        <v>0</v>
      </c>
    </row>
    <row r="15" spans="1:7">
      <c r="A15" s="3" t="s">
        <v>6</v>
      </c>
      <c r="B15" s="4">
        <f>SUM('Local Option Sales Tax Coll'!B16:M16)</f>
        <v>54518767.490000002</v>
      </c>
      <c r="C15" s="4">
        <f>SUM('Tourist Development Tax'!B16:M16)</f>
        <v>13221405.940000001</v>
      </c>
      <c r="D15" s="4">
        <f>SUM('Conv &amp; Tourist Impact'!B16:M16)</f>
        <v>0</v>
      </c>
      <c r="E15" s="4">
        <f>SUM('Voted 1-Cent Local Option Fuel'!B16:M16)</f>
        <v>1606787.6500000001</v>
      </c>
      <c r="F15" s="4">
        <f>SUM('Non-Voted Local Option Fuel '!B16:M16)</f>
        <v>24851750.199999999</v>
      </c>
      <c r="G15" s="4">
        <f>SUM('Addtional Local Option Fuel'!B16:M16)</f>
        <v>0</v>
      </c>
    </row>
    <row r="16" spans="1:7">
      <c r="A16" s="3" t="s">
        <v>7</v>
      </c>
      <c r="B16" s="4">
        <f>SUM('Local Option Sales Tax Coll'!B17:M17)</f>
        <v>23788678.690000001</v>
      </c>
      <c r="C16" s="4">
        <f>SUM('Tourist Development Tax'!B17:M17)</f>
        <v>60707032.669999994</v>
      </c>
      <c r="D16" s="4">
        <f>SUM('Conv &amp; Tourist Impact'!B17:M17)</f>
        <v>0</v>
      </c>
      <c r="E16" s="4">
        <f>SUM('Voted 1-Cent Local Option Fuel'!B17:M17)</f>
        <v>9373785.7599999979</v>
      </c>
      <c r="F16" s="4">
        <f>SUM('Non-Voted Local Option Fuel '!B17:M17)</f>
        <v>56111577.650000013</v>
      </c>
      <c r="G16" s="4">
        <f>SUM('Addtional Local Option Fuel'!B17:M17)</f>
        <v>42481093.119999997</v>
      </c>
    </row>
    <row r="17" spans="1:7">
      <c r="A17" s="3" t="s">
        <v>8</v>
      </c>
      <c r="B17" s="4">
        <f>SUM('Local Option Sales Tax Coll'!B18:M18)</f>
        <v>1010134.66</v>
      </c>
      <c r="C17" s="4">
        <f>SUM('Tourist Development Tax'!B18:M18)</f>
        <v>0</v>
      </c>
      <c r="D17" s="4">
        <f>SUM('Conv &amp; Tourist Impact'!B18:M18)</f>
        <v>0</v>
      </c>
      <c r="E17" s="4">
        <f>SUM('Voted 1-Cent Local Option Fuel'!B18:M18)</f>
        <v>23275.070000000007</v>
      </c>
      <c r="F17" s="4">
        <f>SUM('Non-Voted Local Option Fuel '!B18:M18)</f>
        <v>391129.13999999996</v>
      </c>
      <c r="G17" s="4">
        <f>SUM('Addtional Local Option Fuel'!B18:M18)</f>
        <v>0</v>
      </c>
    </row>
    <row r="18" spans="1:7">
      <c r="A18" s="3" t="s">
        <v>9</v>
      </c>
      <c r="B18" s="4">
        <f>SUM('Local Option Sales Tax Coll'!B19:M19)</f>
        <v>24626585.620000001</v>
      </c>
      <c r="C18" s="4">
        <f>SUM('Tourist Development Tax'!B19:M19)</f>
        <v>3818050.09</v>
      </c>
      <c r="D18" s="4">
        <f>SUM('Conv &amp; Tourist Impact'!B19:M19)</f>
        <v>0</v>
      </c>
      <c r="E18" s="4">
        <f>SUM('Voted 1-Cent Local Option Fuel'!B19:M19)</f>
        <v>1034650.14</v>
      </c>
      <c r="F18" s="4">
        <f>SUM('Non-Voted Local Option Fuel '!B19:M19)</f>
        <v>6190231.370000001</v>
      </c>
      <c r="G18" s="4">
        <f>SUM('Addtional Local Option Fuel'!B19:M19)</f>
        <v>4495404.83</v>
      </c>
    </row>
    <row r="19" spans="1:7">
      <c r="A19" s="3" t="s">
        <v>96</v>
      </c>
      <c r="B19" s="4">
        <f>SUM('Local Option Sales Tax Coll'!B20:M20)</f>
        <v>584824.56000000006</v>
      </c>
      <c r="C19" s="4">
        <f>SUM('Tourist Development Tax'!B20:M20)</f>
        <v>1201818.26</v>
      </c>
      <c r="D19" s="4">
        <f>SUM('Conv &amp; Tourist Impact'!B20:M20)</f>
        <v>0</v>
      </c>
      <c r="E19" s="4">
        <f>SUM('Voted 1-Cent Local Option Fuel'!B20:M20)</f>
        <v>626746.02999999991</v>
      </c>
      <c r="F19" s="4">
        <f>SUM('Non-Voted Local Option Fuel '!B20:M20)</f>
        <v>3751479.24</v>
      </c>
      <c r="G19" s="4">
        <f>SUM('Addtional Local Option Fuel'!B20:M20)</f>
        <v>2788328.2600000002</v>
      </c>
    </row>
    <row r="20" spans="1:7">
      <c r="A20" s="3" t="s">
        <v>10</v>
      </c>
      <c r="B20" s="4">
        <f>SUM('Local Option Sales Tax Coll'!B21:M21)</f>
        <v>18300716.359999999</v>
      </c>
      <c r="C20" s="4">
        <f>SUM('Tourist Development Tax'!C21:M21)</f>
        <v>541363.88</v>
      </c>
      <c r="D20" s="4">
        <f>SUM('Conv &amp; Tourist Impact'!B21:M21)</f>
        <v>0</v>
      </c>
      <c r="E20" s="4">
        <f>SUM('Voted 1-Cent Local Option Fuel'!B21:M21)</f>
        <v>879593.68</v>
      </c>
      <c r="F20" s="4">
        <f>SUM('Non-Voted Local Option Fuel '!B21:M21)</f>
        <v>5256518.2699999996</v>
      </c>
      <c r="G20" s="4">
        <f>SUM('Addtional Local Option Fuel'!B21:M21)</f>
        <v>0</v>
      </c>
    </row>
    <row r="21" spans="1:7">
      <c r="A21" s="3" t="s">
        <v>11</v>
      </c>
      <c r="B21" s="4">
        <f>SUM('Local Option Sales Tax Coll'!B22:M22)</f>
        <v>1732798.74</v>
      </c>
      <c r="C21" s="4">
        <f>SUM('Tourist Development Tax'!B22:M22)</f>
        <v>21777337.920000002</v>
      </c>
      <c r="D21" s="4">
        <f>SUM('Conv &amp; Tourist Impact'!B22:M22)</f>
        <v>0</v>
      </c>
      <c r="E21" s="4">
        <f>SUM('Voted 1-Cent Local Option Fuel'!B22:M22)</f>
        <v>1641895.45</v>
      </c>
      <c r="F21" s="4">
        <f>SUM('Non-Voted Local Option Fuel '!B22:M22)</f>
        <v>9832306.5099999998</v>
      </c>
      <c r="G21" s="4">
        <f>SUM('Addtional Local Option Fuel'!B22:M22)</f>
        <v>7555124.7400000002</v>
      </c>
    </row>
    <row r="22" spans="1:7">
      <c r="A22" s="3" t="s">
        <v>12</v>
      </c>
      <c r="B22" s="4">
        <f>SUM('Local Option Sales Tax Coll'!B23:M23)</f>
        <v>7670341.040000001</v>
      </c>
      <c r="C22" s="4">
        <f>SUM('Tourist Development Tax'!B23:M23)</f>
        <v>1523443.02</v>
      </c>
      <c r="D22" s="4">
        <f>SUM('Conv &amp; Tourist Impact'!B23:M23)</f>
        <v>0</v>
      </c>
      <c r="E22" s="4">
        <f>SUM('Voted 1-Cent Local Option Fuel'!B23:M23)</f>
        <v>616770.35000000009</v>
      </c>
      <c r="F22" s="4">
        <f>SUM('Non-Voted Local Option Fuel '!B23:M23)</f>
        <v>3682637.6699999995</v>
      </c>
      <c r="G22" s="4">
        <f>SUM('Addtional Local Option Fuel'!B23:M23)</f>
        <v>0</v>
      </c>
    </row>
    <row r="23" spans="1:7">
      <c r="A23" s="3" t="s">
        <v>128</v>
      </c>
      <c r="B23" s="4">
        <f>SUM('Local Option Sales Tax Coll'!B24:M24)</f>
        <v>451460035.18000007</v>
      </c>
      <c r="C23" s="4">
        <f>SUM('Tourist Development Tax'!B24:M24)</f>
        <v>38427676.509999998</v>
      </c>
      <c r="D23" s="4">
        <f>SUM('Conv &amp; Tourist Impact'!B24:M24)</f>
        <v>78011557.00999999</v>
      </c>
      <c r="E23" s="4">
        <f>SUM('Voted 1-Cent Local Option Fuel'!B24:M24)</f>
        <v>11805267.68</v>
      </c>
      <c r="F23" s="4">
        <f>SUM('Non-Voted Local Option Fuel '!B24:M24)</f>
        <v>70621462.090000004</v>
      </c>
      <c r="G23" s="4">
        <f>SUM('Addtional Local Option Fuel'!B24:M24)</f>
        <v>31751806.879999995</v>
      </c>
    </row>
    <row r="24" spans="1:7">
      <c r="A24" s="3" t="s">
        <v>13</v>
      </c>
      <c r="B24" s="4">
        <f>SUM('Local Option Sales Tax Coll'!B25:M25)</f>
        <v>3035008.7300000004</v>
      </c>
      <c r="C24" s="4">
        <f>SUM('Tourist Development Tax'!B25:M25)</f>
        <v>83129.81</v>
      </c>
      <c r="D24" s="4">
        <f>SUM('Conv &amp; Tourist Impact'!B25:M25)</f>
        <v>0</v>
      </c>
      <c r="E24" s="4">
        <f>SUM('Voted 1-Cent Local Option Fuel'!B25:M25)</f>
        <v>155005.01</v>
      </c>
      <c r="F24" s="4">
        <f>SUM('Non-Voted Local Option Fuel '!B25:M25)</f>
        <v>922798.56000000017</v>
      </c>
      <c r="G24" s="4">
        <f>SUM('Addtional Local Option Fuel'!B25:M25)</f>
        <v>590803.75</v>
      </c>
    </row>
    <row r="25" spans="1:7">
      <c r="A25" s="3" t="s">
        <v>14</v>
      </c>
      <c r="B25" s="4">
        <f>SUM('Local Option Sales Tax Coll'!B26:M26)</f>
        <v>692620.52999999991</v>
      </c>
      <c r="C25" s="4">
        <f>SUM('Tourist Development Tax'!B26:M26)</f>
        <v>45416.71</v>
      </c>
      <c r="D25" s="4">
        <f>SUM('Conv &amp; Tourist Impact'!B26:M26)</f>
        <v>0</v>
      </c>
      <c r="E25" s="4">
        <f>SUM('Voted 1-Cent Local Option Fuel'!B26:M26)</f>
        <v>38908.339999999997</v>
      </c>
      <c r="F25" s="4">
        <f>SUM('Non-Voted Local Option Fuel '!B26:M26)</f>
        <v>595532.44999999995</v>
      </c>
      <c r="G25" s="4">
        <f>SUM('Addtional Local Option Fuel'!B26:M26)</f>
        <v>0</v>
      </c>
    </row>
    <row r="26" spans="1:7">
      <c r="A26" s="3" t="s">
        <v>15</v>
      </c>
      <c r="B26" s="4">
        <f>SUM('Local Option Sales Tax Coll'!B27:M27)</f>
        <v>150401298.56999999</v>
      </c>
      <c r="C26" s="4">
        <f>SUM('Tourist Development Tax'!B27:M27)</f>
        <v>15600987.98</v>
      </c>
      <c r="D26" s="4">
        <f>SUM('Conv &amp; Tourist Impact'!B27:M27)</f>
        <v>7800493.9900000002</v>
      </c>
      <c r="E26" s="4">
        <f>SUM('Voted 1-Cent Local Option Fuel'!B27:M27)</f>
        <v>1159479.5299999998</v>
      </c>
      <c r="F26" s="4">
        <f>SUM('Non-Voted Local Option Fuel '!B27:M27)</f>
        <v>34633523.75</v>
      </c>
      <c r="G26" s="4">
        <f>SUM('Addtional Local Option Fuel'!B27:M27)</f>
        <v>0</v>
      </c>
    </row>
    <row r="27" spans="1:7">
      <c r="A27" s="3" t="s">
        <v>16</v>
      </c>
      <c r="B27" s="4">
        <f>SUM('Local Option Sales Tax Coll'!B28:M28)</f>
        <v>66580241.269999996</v>
      </c>
      <c r="C27" s="4">
        <f>SUM('Tourist Development Tax'!B28:M28)</f>
        <v>10482786.860000003</v>
      </c>
      <c r="D27" s="4">
        <f>SUM('Conv &amp; Tourist Impact'!B28:M28)</f>
        <v>0</v>
      </c>
      <c r="E27" s="4">
        <f>SUM('Voted 1-Cent Local Option Fuel'!B28:M28)</f>
        <v>1614227.1300000001</v>
      </c>
      <c r="F27" s="4">
        <f>SUM('Non-Voted Local Option Fuel '!B28:M28)</f>
        <v>9647399.0700000003</v>
      </c>
      <c r="G27" s="4">
        <f>SUM('Addtional Local Option Fuel'!B28:M28)</f>
        <v>5340720.3900000006</v>
      </c>
    </row>
    <row r="28" spans="1:7">
      <c r="A28" s="3" t="s">
        <v>17</v>
      </c>
      <c r="B28" s="4">
        <f>SUM('Local Option Sales Tax Coll'!B29:M29)</f>
        <v>9069894.6099999994</v>
      </c>
      <c r="C28" s="4">
        <f>SUM('Tourist Development Tax'!B29:M29)</f>
        <v>2040538.3599999999</v>
      </c>
      <c r="D28" s="4">
        <f>SUM('Conv &amp; Tourist Impact'!B29:M29)</f>
        <v>0</v>
      </c>
      <c r="E28" s="4">
        <f>SUM('Voted 1-Cent Local Option Fuel'!B29:M29)</f>
        <v>469209.45999999996</v>
      </c>
      <c r="F28" s="4">
        <f>SUM('Non-Voted Local Option Fuel '!B29:M29)</f>
        <v>2808831.68</v>
      </c>
      <c r="G28" s="4">
        <f>SUM('Addtional Local Option Fuel'!B29:M29)</f>
        <v>0</v>
      </c>
    </row>
    <row r="29" spans="1:7">
      <c r="A29" s="3" t="s">
        <v>18</v>
      </c>
      <c r="B29" s="4">
        <f>SUM('Local Option Sales Tax Coll'!B30:M30)</f>
        <v>1815744.9500000002</v>
      </c>
      <c r="C29" s="4">
        <f>SUM('Tourist Development Tax'!B30:M30)</f>
        <v>1252867.31</v>
      </c>
      <c r="D29" s="4">
        <f>SUM('Conv &amp; Tourist Impact'!B30:M30)</f>
        <v>0</v>
      </c>
      <c r="E29" s="4">
        <f>SUM('Voted 1-Cent Local Option Fuel'!B30:M30)</f>
        <v>13209.609999999999</v>
      </c>
      <c r="F29" s="4">
        <f>SUM('Non-Voted Local Option Fuel '!B30:M30)</f>
        <v>398267.84</v>
      </c>
      <c r="G29" s="4">
        <f>SUM('Addtional Local Option Fuel'!B30:M30)</f>
        <v>0</v>
      </c>
    </row>
    <row r="30" spans="1:7">
      <c r="A30" s="3" t="s">
        <v>19</v>
      </c>
      <c r="B30" s="4">
        <f>SUM('Local Option Sales Tax Coll'!B31:M31)</f>
        <v>3836460.8499999996</v>
      </c>
      <c r="C30" s="4">
        <f>SUM('Tourist Development Tax'!B31:M31)</f>
        <v>138748.37</v>
      </c>
      <c r="D30" s="4">
        <f>SUM('Conv &amp; Tourist Impact'!B31:M31)</f>
        <v>0</v>
      </c>
      <c r="E30" s="4">
        <f>SUM('Voted 1-Cent Local Option Fuel'!B31:M31)</f>
        <v>202272.53</v>
      </c>
      <c r="F30" s="4">
        <f>SUM('Non-Voted Local Option Fuel '!B31:M31)</f>
        <v>2860781.9499999997</v>
      </c>
      <c r="G30" s="4">
        <f>SUM('Addtional Local Option Fuel'!B31:M31)</f>
        <v>0</v>
      </c>
    </row>
    <row r="31" spans="1:7">
      <c r="A31" s="3" t="s">
        <v>20</v>
      </c>
      <c r="B31" s="4">
        <f>SUM('Local Option Sales Tax Coll'!B32:M32)</f>
        <v>689927.92</v>
      </c>
      <c r="C31" s="4">
        <f>SUM('Tourist Development Tax'!B32:M32)</f>
        <v>51738.83</v>
      </c>
      <c r="D31" s="4">
        <f>SUM('Conv &amp; Tourist Impact'!B32:M32)</f>
        <v>0</v>
      </c>
      <c r="E31" s="4">
        <f>SUM('Voted 1-Cent Local Option Fuel'!B32:M32)</f>
        <v>78698.720000000001</v>
      </c>
      <c r="F31" s="4">
        <f>SUM('Non-Voted Local Option Fuel '!B32:M32)</f>
        <v>470877.08000000007</v>
      </c>
      <c r="G31" s="4">
        <f>SUM('Addtional Local Option Fuel'!B32:M32)</f>
        <v>0</v>
      </c>
    </row>
    <row r="32" spans="1:7">
      <c r="A32" s="3" t="s">
        <v>21</v>
      </c>
      <c r="B32" s="4">
        <f>SUM('Local Option Sales Tax Coll'!B33:M33)</f>
        <v>398271.82999999996</v>
      </c>
      <c r="C32" s="4">
        <f>SUM('Tourist Development Tax'!B33:M33)</f>
        <v>19169.28</v>
      </c>
      <c r="D32" s="4">
        <f>SUM('Conv &amp; Tourist Impact'!B33:M33)</f>
        <v>0</v>
      </c>
      <c r="E32" s="4">
        <f>SUM('Voted 1-Cent Local Option Fuel'!B33:M33)</f>
        <v>61116.94999999999</v>
      </c>
      <c r="F32" s="4">
        <f>SUM('Non-Voted Local Option Fuel '!B33:M33)</f>
        <v>364468.6</v>
      </c>
      <c r="G32" s="4">
        <f>SUM('Addtional Local Option Fuel'!B33:M33)</f>
        <v>0</v>
      </c>
    </row>
    <row r="33" spans="1:7">
      <c r="A33" s="3" t="s">
        <v>22</v>
      </c>
      <c r="B33" s="4">
        <f>SUM('Local Option Sales Tax Coll'!B34:M34)</f>
        <v>1543565.0699999998</v>
      </c>
      <c r="C33" s="4">
        <f>SUM('Tourist Development Tax'!B34:M34)</f>
        <v>1953414.6</v>
      </c>
      <c r="D33" s="4">
        <f>SUM('Conv &amp; Tourist Impact'!B34:M34)</f>
        <v>0</v>
      </c>
      <c r="E33" s="4">
        <f>SUM('Voted 1-Cent Local Option Fuel'!B34:M34)</f>
        <v>66656.100000000006</v>
      </c>
      <c r="F33" s="4">
        <f>SUM('Non-Voted Local Option Fuel '!B34:M34)</f>
        <v>396875.62000000005</v>
      </c>
      <c r="G33" s="4">
        <f>SUM('Addtional Local Option Fuel'!B34:M34)</f>
        <v>0</v>
      </c>
    </row>
    <row r="34" spans="1:7">
      <c r="A34" s="3" t="s">
        <v>23</v>
      </c>
      <c r="B34" s="4">
        <f>SUM('Local Option Sales Tax Coll'!B35:M35)</f>
        <v>812175.31999999983</v>
      </c>
      <c r="C34" s="4">
        <f>SUM('Tourist Development Tax'!B35:M35)</f>
        <v>30612.03</v>
      </c>
      <c r="D34" s="4">
        <f>SUM('Conv &amp; Tourist Impact'!B35:M35)</f>
        <v>0</v>
      </c>
      <c r="E34" s="4">
        <f>SUM('Voted 1-Cent Local Option Fuel'!B35:M35)</f>
        <v>407792.82999999996</v>
      </c>
      <c r="F34" s="4">
        <f>SUM('Non-Voted Local Option Fuel '!B35:M35)</f>
        <v>3696838.2</v>
      </c>
      <c r="G34" s="4">
        <f>SUM('Addtional Local Option Fuel'!B35:M35)</f>
        <v>0</v>
      </c>
    </row>
    <row r="35" spans="1:7">
      <c r="A35" s="3" t="s">
        <v>24</v>
      </c>
      <c r="B35" s="4">
        <f>SUM('Local Option Sales Tax Coll'!B36:M36)</f>
        <v>1500841.3000000003</v>
      </c>
      <c r="C35" s="4">
        <f>SUM('Tourist Development Tax'!B36:M36)</f>
        <v>17294.07</v>
      </c>
      <c r="D35" s="4">
        <f>SUM('Conv &amp; Tourist Impact'!B36:M36)</f>
        <v>0</v>
      </c>
      <c r="E35" s="4">
        <f>SUM('Voted 1-Cent Local Option Fuel'!B36:M36)</f>
        <v>157425.75000000003</v>
      </c>
      <c r="F35" s="4">
        <f>SUM('Non-Voted Local Option Fuel '!B36:M36)</f>
        <v>938735.07000000007</v>
      </c>
      <c r="G35" s="4">
        <f>SUM('Addtional Local Option Fuel'!B36:M36)</f>
        <v>576774.91</v>
      </c>
    </row>
    <row r="36" spans="1:7">
      <c r="A36" s="3" t="s">
        <v>25</v>
      </c>
      <c r="B36" s="4">
        <f>SUM('Local Option Sales Tax Coll'!B37:M37)</f>
        <v>3038447.8600000003</v>
      </c>
      <c r="C36" s="4">
        <f>SUM('Tourist Development Tax'!B37:M37)</f>
        <v>236568.41</v>
      </c>
      <c r="D36" s="4">
        <f>SUM('Conv &amp; Tourist Impact'!B37:M37)</f>
        <v>0</v>
      </c>
      <c r="E36" s="4">
        <f>SUM('Voted 1-Cent Local Option Fuel'!B37:M37)</f>
        <v>274458.28000000003</v>
      </c>
      <c r="F36" s="4">
        <f>SUM('Non-Voted Local Option Fuel '!B37:M37)</f>
        <v>1631439.9400000002</v>
      </c>
      <c r="G36" s="4">
        <f>SUM('Addtional Local Option Fuel'!B37:M37)</f>
        <v>339661.27999999997</v>
      </c>
    </row>
    <row r="37" spans="1:7">
      <c r="A37" s="3" t="s">
        <v>26</v>
      </c>
      <c r="B37" s="4">
        <f>SUM('Local Option Sales Tax Coll'!B38:M38)</f>
        <v>8510926.1099999994</v>
      </c>
      <c r="C37" s="4">
        <f>SUM('Tourist Development Tax'!B38:M38)</f>
        <v>929449.05</v>
      </c>
      <c r="D37" s="4">
        <f>SUM('Conv &amp; Tourist Impact'!B38:M38)</f>
        <v>0</v>
      </c>
      <c r="E37" s="4">
        <f>SUM('Voted 1-Cent Local Option Fuel'!B38:M38)</f>
        <v>871768.52999999991</v>
      </c>
      <c r="F37" s="4">
        <f>SUM('Non-Voted Local Option Fuel '!B38:M38)</f>
        <v>5213443.3499999996</v>
      </c>
      <c r="G37" s="4">
        <f>SUM('Addtional Local Option Fuel'!B38:M38)</f>
        <v>3682040.69</v>
      </c>
    </row>
    <row r="38" spans="1:7">
      <c r="A38" s="3" t="s">
        <v>27</v>
      </c>
      <c r="B38" s="4">
        <f>SUM('Local Option Sales Tax Coll'!B39:M39)</f>
        <v>11232683.220000001</v>
      </c>
      <c r="C38" s="4">
        <f>SUM('Tourist Development Tax'!B39:M39)</f>
        <v>416378.20999999996</v>
      </c>
      <c r="D38" s="4">
        <f>SUM('Conv &amp; Tourist Impact'!B39:M39)</f>
        <v>0</v>
      </c>
      <c r="E38" s="4">
        <f>SUM('Voted 1-Cent Local Option Fuel'!B39:M39)</f>
        <v>543594.34</v>
      </c>
      <c r="F38" s="4">
        <f>SUM('Non-Voted Local Option Fuel '!B39:M39)</f>
        <v>3244550.3699999996</v>
      </c>
      <c r="G38" s="4">
        <f>SUM('Addtional Local Option Fuel'!B39:M39)</f>
        <v>2132970.7000000002</v>
      </c>
    </row>
    <row r="39" spans="1:7">
      <c r="A39" s="3" t="s">
        <v>28</v>
      </c>
      <c r="B39" s="4">
        <f>SUM('Local Option Sales Tax Coll'!B40:M40)</f>
        <v>215942571.89000005</v>
      </c>
      <c r="C39" s="4">
        <f>SUM('Tourist Development Tax'!B40:M40)</f>
        <v>30339119.670000002</v>
      </c>
      <c r="D39" s="4">
        <f>SUM('Conv &amp; Tourist Impact'!B40:M40)</f>
        <v>0</v>
      </c>
      <c r="E39" s="4">
        <f>SUM('Voted 1-Cent Local Option Fuel'!B40:M40)</f>
        <v>7306395.9899999993</v>
      </c>
      <c r="F39" s="4">
        <f>SUM('Non-Voted Local Option Fuel '!B40:M40)</f>
        <v>43691636.319999993</v>
      </c>
      <c r="G39" s="4">
        <f>SUM('Addtional Local Option Fuel'!B40:M40)</f>
        <v>0</v>
      </c>
    </row>
    <row r="40" spans="1:7">
      <c r="A40" s="3" t="s">
        <v>29</v>
      </c>
      <c r="B40" s="4">
        <f>SUM('Local Option Sales Tax Coll'!B41:M41)</f>
        <v>800642.10000000009</v>
      </c>
      <c r="C40" s="4">
        <f>SUM('Tourist Development Tax'!B41:M41)</f>
        <v>50236.209999999992</v>
      </c>
      <c r="D40" s="4">
        <f>SUM('Conv &amp; Tourist Impact'!B41:M41)</f>
        <v>0</v>
      </c>
      <c r="E40" s="4">
        <f>SUM('Voted 1-Cent Local Option Fuel'!B41:M41)</f>
        <v>117794.75000000001</v>
      </c>
      <c r="F40" s="4">
        <f>SUM('Non-Voted Local Option Fuel '!B41:M41)</f>
        <v>692046.32</v>
      </c>
      <c r="G40" s="4">
        <f>SUM('Addtional Local Option Fuel'!B41:M41)</f>
        <v>0</v>
      </c>
    </row>
    <row r="41" spans="1:7">
      <c r="A41" s="3" t="s">
        <v>30</v>
      </c>
      <c r="B41" s="4">
        <f>SUM('Local Option Sales Tax Coll'!B42:M42)</f>
        <v>20791793.140000004</v>
      </c>
      <c r="C41" s="4">
        <f>SUM('Tourist Development Tax'!B42:M42)</f>
        <v>2816652.71</v>
      </c>
      <c r="D41" s="4">
        <f>SUM('Conv &amp; Tourist Impact'!B42:M42)</f>
        <v>0</v>
      </c>
      <c r="E41" s="4">
        <f>SUM('Voted 1-Cent Local Option Fuel'!B42:M42)</f>
        <v>171661.41000000003</v>
      </c>
      <c r="F41" s="4">
        <f>SUM('Non-Voted Local Option Fuel '!B42:M42)</f>
        <v>5408905.5</v>
      </c>
      <c r="G41" s="4">
        <f>SUM('Addtional Local Option Fuel'!B42:M42)</f>
        <v>0</v>
      </c>
    </row>
    <row r="42" spans="1:7">
      <c r="A42" s="3" t="s">
        <v>31</v>
      </c>
      <c r="B42" s="4">
        <f>SUM('Local Option Sales Tax Coll'!B43:M43)</f>
        <v>5688719.9600000009</v>
      </c>
      <c r="C42" s="4">
        <f>SUM('Tourist Development Tax'!B43:M43)</f>
        <v>354569.43000000005</v>
      </c>
      <c r="D42" s="4">
        <f>SUM('Conv &amp; Tourist Impact'!B43:M43)</f>
        <v>0</v>
      </c>
      <c r="E42" s="4">
        <f>SUM('Voted 1-Cent Local Option Fuel'!B43:M43)</f>
        <v>576730.65999999992</v>
      </c>
      <c r="F42" s="4">
        <f>SUM('Non-Voted Local Option Fuel '!B43:M43)</f>
        <v>3431546.8599999994</v>
      </c>
      <c r="G42" s="4">
        <f>SUM('Addtional Local Option Fuel'!B43:M43)</f>
        <v>0</v>
      </c>
    </row>
    <row r="43" spans="1:7">
      <c r="A43" s="3" t="s">
        <v>32</v>
      </c>
      <c r="B43" s="4">
        <f>SUM('Local Option Sales Tax Coll'!B44:M44)</f>
        <v>951537.49</v>
      </c>
      <c r="C43" s="4">
        <f>SUM('Tourist Development Tax'!B44:M44)</f>
        <v>37019.49</v>
      </c>
      <c r="D43" s="4">
        <f>SUM('Conv &amp; Tourist Impact'!B44:M44)</f>
        <v>0</v>
      </c>
      <c r="E43" s="4">
        <f>SUM('Voted 1-Cent Local Option Fuel'!B44:M44)</f>
        <v>141625.32999999999</v>
      </c>
      <c r="F43" s="4">
        <f>SUM('Non-Voted Local Option Fuel '!B44:M44)</f>
        <v>842432.08</v>
      </c>
      <c r="G43" s="4">
        <f>SUM('Addtional Local Option Fuel'!B44:M44)</f>
        <v>0</v>
      </c>
    </row>
    <row r="44" spans="1:7">
      <c r="A44" s="3" t="s">
        <v>33</v>
      </c>
      <c r="B44" s="4">
        <f>SUM('Local Option Sales Tax Coll'!B45:M45)</f>
        <v>277922</v>
      </c>
      <c r="C44" s="4">
        <f>SUM('Tourist Development Tax'!B45:M45)</f>
        <v>0</v>
      </c>
      <c r="D44" s="4">
        <f>SUM('Conv &amp; Tourist Impact'!B45:M45)</f>
        <v>0</v>
      </c>
      <c r="E44" s="4">
        <f>SUM('Voted 1-Cent Local Option Fuel'!B45:M45)</f>
        <v>15221.8</v>
      </c>
      <c r="F44" s="4">
        <f>SUM('Non-Voted Local Option Fuel '!B45:M45)</f>
        <v>218492.62999999998</v>
      </c>
      <c r="G44" s="4">
        <f>SUM('Addtional Local Option Fuel'!B45:M45)</f>
        <v>0</v>
      </c>
    </row>
    <row r="45" spans="1:7">
      <c r="A45" s="3" t="s">
        <v>34</v>
      </c>
      <c r="B45" s="4">
        <f>SUM('Local Option Sales Tax Coll'!B46:M46)</f>
        <v>37514578.350000001</v>
      </c>
      <c r="C45" s="4">
        <f>SUM('Tourist Development Tax'!B46:M46)</f>
        <v>3063987.1700000004</v>
      </c>
      <c r="D45" s="4">
        <f>SUM('Conv &amp; Tourist Impact'!B46:M46)</f>
        <v>0</v>
      </c>
      <c r="E45" s="4">
        <f>SUM('Voted 1-Cent Local Option Fuel'!B46:M46)</f>
        <v>1622247.41</v>
      </c>
      <c r="F45" s="4">
        <f>SUM('Non-Voted Local Option Fuel '!B46:M46)</f>
        <v>9697080.0600000005</v>
      </c>
      <c r="G45" s="4">
        <f>SUM('Addtional Local Option Fuel'!B46:M46)</f>
        <v>0</v>
      </c>
    </row>
    <row r="46" spans="1:7">
      <c r="A46" s="3" t="s">
        <v>35</v>
      </c>
      <c r="B46" s="4">
        <f>SUM('Local Option Sales Tax Coll'!B47:M47)</f>
        <v>3228211.29</v>
      </c>
      <c r="C46" s="4">
        <f>SUM('Tourist Development Tax'!B47:M47)</f>
        <v>39464292.909999996</v>
      </c>
      <c r="D46" s="4">
        <f>SUM('Conv &amp; Tourist Impact'!B47:M47)</f>
        <v>0</v>
      </c>
      <c r="E46" s="4">
        <f>SUM('Voted 1-Cent Local Option Fuel'!B47:M47)</f>
        <v>3706208.22</v>
      </c>
      <c r="F46" s="4">
        <f>SUM('Non-Voted Local Option Fuel '!B47:M47)</f>
        <v>22179152.840000004</v>
      </c>
      <c r="G46" s="4">
        <f>SUM('Addtional Local Option Fuel'!B47:M47)</f>
        <v>16526487.770000001</v>
      </c>
    </row>
    <row r="47" spans="1:7">
      <c r="A47" s="3" t="s">
        <v>36</v>
      </c>
      <c r="B47" s="4">
        <f>SUM('Local Option Sales Tax Coll'!B48:M48)</f>
        <v>54747147.380000003</v>
      </c>
      <c r="C47" s="4">
        <f>SUM('Tourist Development Tax'!B48:M48)</f>
        <v>5706302.5</v>
      </c>
      <c r="D47" s="4">
        <f>SUM('Conv &amp; Tourist Impact'!B48:M48)</f>
        <v>0</v>
      </c>
      <c r="E47" s="4">
        <f>SUM('Voted 1-Cent Local Option Fuel'!B48:M48)</f>
        <v>1450714.4</v>
      </c>
      <c r="F47" s="4">
        <f>SUM('Non-Voted Local Option Fuel '!B48:M48)</f>
        <v>8675928.7899999991</v>
      </c>
      <c r="G47" s="4">
        <f>SUM('Addtional Local Option Fuel'!B48:M48)</f>
        <v>6575172.0100000007</v>
      </c>
    </row>
    <row r="48" spans="1:7">
      <c r="A48" s="3" t="s">
        <v>37</v>
      </c>
      <c r="B48" s="4">
        <f>SUM('Local Option Sales Tax Coll'!B49:M49)</f>
        <v>3029729.21</v>
      </c>
      <c r="C48" s="4">
        <f>SUM('Tourist Development Tax'!B49:M49)</f>
        <v>212997.55999999997</v>
      </c>
      <c r="D48" s="4">
        <f>SUM('Conv &amp; Tourist Impact'!B49:M49)</f>
        <v>0</v>
      </c>
      <c r="E48" s="4">
        <f>SUM('Voted 1-Cent Local Option Fuel'!B49:M49)</f>
        <v>49857.08</v>
      </c>
      <c r="F48" s="4">
        <f>SUM('Non-Voted Local Option Fuel '!B49:M49)</f>
        <v>1472735.9899999998</v>
      </c>
      <c r="G48" s="4">
        <f>SUM('Addtional Local Option Fuel'!B49:M49)</f>
        <v>0</v>
      </c>
    </row>
    <row r="49" spans="1:7">
      <c r="A49" s="3" t="s">
        <v>38</v>
      </c>
      <c r="B49" s="4">
        <f>SUM('Local Option Sales Tax Coll'!B50:M50)</f>
        <v>364166.82</v>
      </c>
      <c r="C49" s="4">
        <f>SUM('Tourist Development Tax'!B50:M50)</f>
        <v>0</v>
      </c>
      <c r="D49" s="4">
        <f>SUM('Conv &amp; Tourist Impact'!B50:M50)</f>
        <v>0</v>
      </c>
      <c r="E49" s="4">
        <f>SUM('Voted 1-Cent Local Option Fuel'!B50:M50)</f>
        <v>53906.540000000008</v>
      </c>
      <c r="F49" s="4">
        <f>SUM('Non-Voted Local Option Fuel '!B50:M50)</f>
        <v>320793.42</v>
      </c>
      <c r="G49" s="4">
        <f>SUM('Addtional Local Option Fuel'!B50:M50)</f>
        <v>0</v>
      </c>
    </row>
    <row r="50" spans="1:7">
      <c r="A50" s="3" t="s">
        <v>39</v>
      </c>
      <c r="B50" s="4">
        <f>SUM('Local Option Sales Tax Coll'!B51:M51)</f>
        <v>1306892.4000000001</v>
      </c>
      <c r="C50" s="4">
        <f>SUM('Tourist Development Tax'!B51:M51)</f>
        <v>125361.2</v>
      </c>
      <c r="D50" s="4">
        <f>SUM('Conv &amp; Tourist Impact'!B51:M51)</f>
        <v>0</v>
      </c>
      <c r="E50" s="4">
        <f>SUM('Voted 1-Cent Local Option Fuel'!B51:M51)</f>
        <v>313715.20999999996</v>
      </c>
      <c r="F50" s="4">
        <f>SUM('Non-Voted Local Option Fuel '!B51:M51)</f>
        <v>1860187.1800000002</v>
      </c>
      <c r="G50" s="4">
        <f>SUM('Addtional Local Option Fuel'!B51:M51)</f>
        <v>665231.87</v>
      </c>
    </row>
    <row r="51" spans="1:7">
      <c r="A51" s="3" t="s">
        <v>40</v>
      </c>
      <c r="B51" s="4">
        <f>SUM('Local Option Sales Tax Coll'!B52:M52)</f>
        <v>37077058.660000004</v>
      </c>
      <c r="C51" s="4">
        <f>SUM('Tourist Development Tax'!B52:M52)</f>
        <v>13183453.18</v>
      </c>
      <c r="D51" s="4">
        <f>SUM('Conv &amp; Tourist Impact'!B52:M52)</f>
        <v>0</v>
      </c>
      <c r="E51" s="4">
        <f>SUM('Voted 1-Cent Local Option Fuel'!B52:M52)</f>
        <v>1908803.4300000002</v>
      </c>
      <c r="F51" s="4">
        <f>SUM('Non-Voted Local Option Fuel '!B52:M52)</f>
        <v>11424386.629999999</v>
      </c>
      <c r="G51" s="4">
        <f>SUM('Addtional Local Option Fuel'!B52:M52)</f>
        <v>8517810.9800000004</v>
      </c>
    </row>
    <row r="52" spans="1:7">
      <c r="A52" s="3" t="s">
        <v>41</v>
      </c>
      <c r="B52" s="4">
        <f>SUM('Local Option Sales Tax Coll'!B53:M53)</f>
        <v>18342728.41</v>
      </c>
      <c r="C52" s="4">
        <f>SUM('Tourist Development Tax'!B53:M53)</f>
        <v>2834799.55</v>
      </c>
      <c r="D52" s="4">
        <f>SUM('Conv &amp; Tourist Impact'!B53:M53)</f>
        <v>0</v>
      </c>
      <c r="E52" s="4">
        <f>SUM('Voted 1-Cent Local Option Fuel'!B53:M53)</f>
        <v>2193895.81</v>
      </c>
      <c r="F52" s="4">
        <f>SUM('Non-Voted Local Option Fuel '!B53:M53)</f>
        <v>13099875.970000001</v>
      </c>
      <c r="G52" s="4">
        <f>SUM('Addtional Local Option Fuel'!B53:M53)</f>
        <v>8756846.6699999999</v>
      </c>
    </row>
    <row r="53" spans="1:7">
      <c r="A53" s="3" t="s">
        <v>42</v>
      </c>
      <c r="B53" s="4">
        <f>SUM('Local Option Sales Tax Coll'!B54:M54)</f>
        <v>1768608.16</v>
      </c>
      <c r="C53" s="4">
        <f>SUM('Tourist Development Tax'!B54:M54)</f>
        <v>2124307.17</v>
      </c>
      <c r="D53" s="4">
        <f>SUM('Conv &amp; Tourist Impact'!B54:M54)</f>
        <v>0</v>
      </c>
      <c r="E53" s="4">
        <f>SUM('Voted 1-Cent Local Option Fuel'!B54:M54)</f>
        <v>869292.75</v>
      </c>
      <c r="F53" s="4">
        <f>SUM('Non-Voted Local Option Fuel '!B54:M54)</f>
        <v>5203890.9799999995</v>
      </c>
      <c r="G53" s="4">
        <f>SUM('Addtional Local Option Fuel'!B54:M54)</f>
        <v>3901665.11</v>
      </c>
    </row>
    <row r="54" spans="1:7">
      <c r="A54" s="3" t="s">
        <v>43</v>
      </c>
      <c r="B54" s="4">
        <f>SUM('Local Option Sales Tax Coll'!B55:M55)</f>
        <v>50561934.469999999</v>
      </c>
      <c r="C54" s="4">
        <f>SUM('Tourist Development Tax'!B55:M55)</f>
        <v>38305460.920000002</v>
      </c>
      <c r="D54" s="4">
        <f>SUM('Conv &amp; Tourist Impact'!C55:M55)</f>
        <v>8881928.1800000016</v>
      </c>
      <c r="E54" s="4">
        <f>SUM('Voted 1-Cent Local Option Fuel'!B55:M55)</f>
        <v>567527.34</v>
      </c>
      <c r="F54" s="4">
        <f>SUM('Non-Voted Local Option Fuel '!B55:M55)</f>
        <v>3399003.9099999997</v>
      </c>
      <c r="G54" s="4">
        <f>SUM('Addtional Local Option Fuel'!B55:M55)</f>
        <v>1580931.97</v>
      </c>
    </row>
    <row r="55" spans="1:7">
      <c r="A55" s="3" t="s">
        <v>44</v>
      </c>
      <c r="B55" s="4">
        <f>SUM('Local Option Sales Tax Coll'!B56:M56)</f>
        <v>9996756.9500000011</v>
      </c>
      <c r="C55" s="4">
        <f>SUM('Tourist Development Tax'!B56:M56)</f>
        <v>5486192.4700000007</v>
      </c>
      <c r="D55" s="4">
        <f>SUM('Conv &amp; Tourist Impact'!B56:M56)</f>
        <v>0</v>
      </c>
      <c r="E55" s="4">
        <f>SUM('Voted 1-Cent Local Option Fuel'!B56:M56)</f>
        <v>497242.63</v>
      </c>
      <c r="F55" s="4">
        <f>SUM('Non-Voted Local Option Fuel '!B56:M56)</f>
        <v>2970012.3699999996</v>
      </c>
      <c r="G55" s="4">
        <f>SUM('Addtional Local Option Fuel'!B56:M56)</f>
        <v>0</v>
      </c>
    </row>
    <row r="56" spans="1:7">
      <c r="A56" s="3" t="s">
        <v>45</v>
      </c>
      <c r="B56" s="4">
        <f>SUM('Local Option Sales Tax Coll'!B57:M57)</f>
        <v>2407303.91</v>
      </c>
      <c r="C56" s="4">
        <f>SUM('Tourist Development Tax'!B57:M57)</f>
        <v>15826602.610000001</v>
      </c>
      <c r="D56" s="4">
        <f>SUM('Conv &amp; Tourist Impact'!B57:M57)</f>
        <v>0</v>
      </c>
      <c r="E56" s="4">
        <f>SUM('Voted 1-Cent Local Option Fuel'!B57:M57)</f>
        <v>1059593.4099999999</v>
      </c>
      <c r="F56" s="4">
        <f>SUM('Non-Voted Local Option Fuel '!B57:M57)</f>
        <v>6345089.21</v>
      </c>
      <c r="G56" s="4">
        <f>SUM('Addtional Local Option Fuel'!B57:M57)</f>
        <v>2904973.25</v>
      </c>
    </row>
    <row r="57" spans="1:7">
      <c r="A57" s="3" t="s">
        <v>46</v>
      </c>
      <c r="B57" s="4">
        <f>SUM('Local Option Sales Tax Coll'!B58:M58)</f>
        <v>4666410.66</v>
      </c>
      <c r="C57" s="4">
        <f>SUM('Tourist Development Tax'!B58:M58)</f>
        <v>309961.26</v>
      </c>
      <c r="D57" s="4">
        <f>SUM('Conv &amp; Tourist Impact'!B58:M58)</f>
        <v>0</v>
      </c>
      <c r="E57" s="4">
        <f>SUM('Voted 1-Cent Local Option Fuel'!B58:M58)</f>
        <v>348461.12</v>
      </c>
      <c r="F57" s="4">
        <f>SUM('Non-Voted Local Option Fuel '!B58:M58)</f>
        <v>2080246.83</v>
      </c>
      <c r="G57" s="4">
        <f>SUM('Addtional Local Option Fuel'!B58:M58)</f>
        <v>1329323.25</v>
      </c>
    </row>
    <row r="58" spans="1:7">
      <c r="A58" s="3" t="s">
        <v>47</v>
      </c>
      <c r="B58" s="4">
        <f>SUM('Local Option Sales Tax Coll'!B59:M59)</f>
        <v>220003384.22999999</v>
      </c>
      <c r="C58" s="4">
        <f>SUM('Tourist Development Tax'!B59:M59)</f>
        <v>250175100</v>
      </c>
      <c r="D58" s="4">
        <f>SUM('Conv &amp; Tourist Impact'!B59:M59)</f>
        <v>0</v>
      </c>
      <c r="E58" s="4">
        <f>SUM('Voted 1-Cent Local Option Fuel'!B59:M59)</f>
        <v>1221619.19</v>
      </c>
      <c r="F58" s="4">
        <f>SUM('Non-Voted Local Option Fuel '!B59:M59)</f>
        <v>47350097.890000001</v>
      </c>
      <c r="G58" s="4">
        <f>SUM('Addtional Local Option Fuel'!B59:M59)</f>
        <v>0</v>
      </c>
    </row>
    <row r="59" spans="1:7">
      <c r="A59" s="3" t="s">
        <v>48</v>
      </c>
      <c r="B59" s="4">
        <f>SUM('Local Option Sales Tax Coll'!B60:M60)</f>
        <v>59213547.890000001</v>
      </c>
      <c r="C59" s="4">
        <f>SUM('Tourist Development Tax'!B60:M60)</f>
        <v>50240995.019999996</v>
      </c>
      <c r="D59" s="4">
        <f>SUM('Conv &amp; Tourist Impact'!B60:M60)</f>
        <v>0</v>
      </c>
      <c r="E59" s="4">
        <f>SUM('Voted 1-Cent Local Option Fuel'!B60:M60)</f>
        <v>1948441.56</v>
      </c>
      <c r="F59" s="4">
        <f>SUM('Non-Voted Local Option Fuel '!B60:M60)</f>
        <v>11669554.400000002</v>
      </c>
      <c r="G59" s="4">
        <f>SUM('Addtional Local Option Fuel'!B60:M60)</f>
        <v>9032494.3800000008</v>
      </c>
    </row>
    <row r="60" spans="1:7">
      <c r="A60" s="3" t="s">
        <v>49</v>
      </c>
      <c r="B60" s="4">
        <f>SUM('Local Option Sales Tax Coll'!B61:M61)</f>
        <v>103769510.88</v>
      </c>
      <c r="C60" s="4">
        <f>SUM('Tourist Development Tax'!B61:M61)</f>
        <v>48515804.090000004</v>
      </c>
      <c r="D60" s="4">
        <f>SUM('Conv &amp; Tourist Impact'!B61:M61)</f>
        <v>0</v>
      </c>
      <c r="E60" s="4">
        <f>SUM('Voted 1-Cent Local Option Fuel'!B61:M61)</f>
        <v>6689492.7700000005</v>
      </c>
      <c r="F60" s="4">
        <f>SUM('Non-Voted Local Option Fuel '!B61:M61)</f>
        <v>40039720.860000007</v>
      </c>
      <c r="G60" s="4">
        <f>SUM('Addtional Local Option Fuel'!B61:M61)</f>
        <v>29993895.440000001</v>
      </c>
    </row>
    <row r="61" spans="1:7">
      <c r="A61" s="3" t="s">
        <v>50</v>
      </c>
      <c r="B61" s="4">
        <f>SUM('Local Option Sales Tax Coll'!B62:M62)</f>
        <v>48844029.550000004</v>
      </c>
      <c r="C61" s="4">
        <f>SUM('Tourist Development Tax'!B62:M62)</f>
        <v>1130814.73</v>
      </c>
      <c r="D61" s="4">
        <f>SUM('Conv &amp; Tourist Impact'!B62:M62)</f>
        <v>0</v>
      </c>
      <c r="E61" s="4">
        <f>SUM('Voted 1-Cent Local Option Fuel'!B62:M62)</f>
        <v>2297820.7399999998</v>
      </c>
      <c r="F61" s="4">
        <f>SUM('Non-Voted Local Option Fuel '!B62:M62)</f>
        <v>13751792.270000001</v>
      </c>
      <c r="G61" s="4">
        <f>SUM('Addtional Local Option Fuel'!B62:M62)</f>
        <v>10221214.549999997</v>
      </c>
    </row>
    <row r="62" spans="1:7">
      <c r="A62" s="3" t="s">
        <v>51</v>
      </c>
      <c r="B62" s="4">
        <f>SUM('Local Option Sales Tax Coll'!B63:M63)</f>
        <v>137838271.75999999</v>
      </c>
      <c r="C62" s="4">
        <f>SUM('Tourist Development Tax'!B63:M63)</f>
        <v>53367870.539999992</v>
      </c>
      <c r="D62" s="4">
        <f>SUM('Conv &amp; Tourist Impact'!B63:M63)</f>
        <v>0</v>
      </c>
      <c r="E62" s="4">
        <f>SUM('Voted 1-Cent Local Option Fuel'!B63:M63)</f>
        <v>4175190.6599999997</v>
      </c>
      <c r="F62" s="4">
        <f>SUM('Non-Voted Local Option Fuel '!B63:M63)</f>
        <v>24992305.539999999</v>
      </c>
      <c r="G62" s="4">
        <f>SUM('Addtional Local Option Fuel'!B63:M63)</f>
        <v>0</v>
      </c>
    </row>
    <row r="63" spans="1:7">
      <c r="A63" s="3" t="s">
        <v>52</v>
      </c>
      <c r="B63" s="4">
        <f>SUM('Local Option Sales Tax Coll'!B64:M64)</f>
        <v>71626300.390000001</v>
      </c>
      <c r="C63" s="4">
        <f>SUM('Tourist Development Tax'!B64:M64)</f>
        <v>11152128.82</v>
      </c>
      <c r="D63" s="4">
        <f>SUM('Conv &amp; Tourist Impact'!B64:M64)</f>
        <v>0</v>
      </c>
      <c r="E63" s="4">
        <f>SUM('Voted 1-Cent Local Option Fuel'!B64:M64)</f>
        <v>3459653.3700000006</v>
      </c>
      <c r="F63" s="4">
        <f>SUM('Non-Voted Local Option Fuel '!B64:M64)</f>
        <v>20653586.579999998</v>
      </c>
      <c r="G63" s="4">
        <f>SUM('Addtional Local Option Fuel'!B64:M64)</f>
        <v>13247832.969999999</v>
      </c>
    </row>
    <row r="64" spans="1:7">
      <c r="A64" s="3" t="s">
        <v>53</v>
      </c>
      <c r="B64" s="4">
        <f>SUM('Local Option Sales Tax Coll'!B65:M65)</f>
        <v>5257378.419999999</v>
      </c>
      <c r="C64" s="4">
        <f>SUM('Tourist Development Tax'!B65:M65)</f>
        <v>421236.76999999996</v>
      </c>
      <c r="D64" s="4">
        <f>SUM('Conv &amp; Tourist Impact'!B65:M65)</f>
        <v>0</v>
      </c>
      <c r="E64" s="4">
        <f>SUM('Voted 1-Cent Local Option Fuel'!B65:M65)</f>
        <v>395670.77</v>
      </c>
      <c r="F64" s="4">
        <f>SUM('Non-Voted Local Option Fuel '!B65:M65)</f>
        <v>2362944.25</v>
      </c>
      <c r="G64" s="4">
        <f>SUM('Addtional Local Option Fuel'!B65:M65)</f>
        <v>1645026.4999999998</v>
      </c>
    </row>
    <row r="65" spans="1:7">
      <c r="A65" s="3" t="s">
        <v>54</v>
      </c>
      <c r="B65" s="4">
        <f>SUM('Local Option Sales Tax Coll'!B66:M66)</f>
        <v>16307609.170000002</v>
      </c>
      <c r="C65" s="4">
        <f>SUM('Tourist Development Tax'!B66:M66)</f>
        <v>10221333.209999999</v>
      </c>
      <c r="D65" s="4">
        <f>SUM('Conv &amp; Tourist Impact'!B66:M66)</f>
        <v>0</v>
      </c>
      <c r="E65" s="4">
        <f>SUM('Voted 1-Cent Local Option Fuel'!B66:M66)</f>
        <v>210262.55000000002</v>
      </c>
      <c r="F65" s="4">
        <f>SUM('Non-Voted Local Option Fuel '!B66:M66)</f>
        <v>8406216.5800000001</v>
      </c>
      <c r="G65" s="4">
        <f>SUM('Addtional Local Option Fuel'!B66:M66)</f>
        <v>0</v>
      </c>
    </row>
    <row r="66" spans="1:7">
      <c r="A66" s="3" t="s">
        <v>55</v>
      </c>
      <c r="B66" s="4">
        <f>SUM('Local Option Sales Tax Coll'!B67:M67)</f>
        <v>14146001.949999999</v>
      </c>
      <c r="C66" s="4">
        <f>SUM('Tourist Development Tax'!B67:M67)</f>
        <v>3828253.97</v>
      </c>
      <c r="D66" s="4">
        <f>SUM('Conv &amp; Tourist Impact'!B67:M67)</f>
        <v>0</v>
      </c>
      <c r="E66" s="4">
        <f>SUM('Voted 1-Cent Local Option Fuel'!B67:M67)</f>
        <v>1543187.4500000002</v>
      </c>
      <c r="F66" s="4">
        <f>SUM('Non-Voted Local Option Fuel '!B67:M67)</f>
        <v>9231607.7000000011</v>
      </c>
      <c r="G66" s="4">
        <f>SUM('Addtional Local Option Fuel'!B67:M67)</f>
        <v>6668779.2699999986</v>
      </c>
    </row>
    <row r="67" spans="1:7">
      <c r="A67" s="3" t="s">
        <v>56</v>
      </c>
      <c r="B67" s="4">
        <f>SUM('Local Option Sales Tax Coll'!B68:M68)</f>
        <v>10454681.5</v>
      </c>
      <c r="C67" s="4">
        <f>SUM('Tourist Development Tax'!B68:M68)</f>
        <v>2588717.7800000003</v>
      </c>
      <c r="D67" s="4">
        <f>SUM('Conv &amp; Tourist Impact'!B68:M68)</f>
        <v>0</v>
      </c>
      <c r="E67" s="4">
        <f>SUM('Voted 1-Cent Local Option Fuel'!B68:M68)</f>
        <v>821204.23</v>
      </c>
      <c r="F67" s="4">
        <f>SUM('Non-Voted Local Option Fuel '!B68:M68)</f>
        <v>4909026.16</v>
      </c>
      <c r="G67" s="4">
        <f>SUM('Addtional Local Option Fuel'!B68:M68)</f>
        <v>3546905.6300000008</v>
      </c>
    </row>
    <row r="68" spans="1:7">
      <c r="A68" s="3" t="s">
        <v>57</v>
      </c>
      <c r="B68" s="4">
        <f>SUM('Local Option Sales Tax Coll'!B69:M69)</f>
        <v>66562475.589999996</v>
      </c>
      <c r="C68" s="4">
        <f>SUM('Tourist Development Tax'!B69:M69)</f>
        <v>20895287.98</v>
      </c>
      <c r="D68" s="4">
        <f>SUM('Conv &amp; Tourist Impact'!B69:M69)</f>
        <v>0</v>
      </c>
      <c r="E68" s="4">
        <f>SUM('Voted 1-Cent Local Option Fuel'!B69:M69)</f>
        <v>1750284.46</v>
      </c>
      <c r="F68" s="4">
        <f>SUM('Non-Voted Local Option Fuel '!B69:M69)</f>
        <v>10478025.970000001</v>
      </c>
      <c r="G68" s="4">
        <f>SUM('Addtional Local Option Fuel'!B69:M69)</f>
        <v>7975679.290000001</v>
      </c>
    </row>
    <row r="69" spans="1:7">
      <c r="A69" s="3" t="s">
        <v>58</v>
      </c>
      <c r="B69" s="4">
        <f>SUM('Local Option Sales Tax Coll'!B70:M70)</f>
        <v>61644428.639999993</v>
      </c>
      <c r="C69" s="4">
        <f>SUM('Tourist Development Tax'!B70:M70)</f>
        <v>5137640.42</v>
      </c>
      <c r="D69" s="4">
        <f>SUM('Conv &amp; Tourist Impact'!B70:M70)</f>
        <v>0</v>
      </c>
      <c r="E69" s="4">
        <f>SUM('Voted 1-Cent Local Option Fuel'!B70:M70)</f>
        <v>2274298.6300000004</v>
      </c>
      <c r="F69" s="4">
        <f>SUM('Non-Voted Local Option Fuel '!B70:M70)</f>
        <v>13618484.689999998</v>
      </c>
      <c r="G69" s="4">
        <f>SUM('Addtional Local Option Fuel'!B70:M70)</f>
        <v>0</v>
      </c>
    </row>
    <row r="70" spans="1:7">
      <c r="A70" s="3" t="s">
        <v>59</v>
      </c>
      <c r="B70" s="4">
        <f>SUM('Local Option Sales Tax Coll'!B71:M71)</f>
        <v>11594367.719999999</v>
      </c>
      <c r="C70" s="4">
        <f>SUM('Tourist Development Tax'!B71:M71)</f>
        <v>684797.29</v>
      </c>
      <c r="D70" s="4">
        <f>SUM('Conv &amp; Tourist Impact'!B71:M71)</f>
        <v>0</v>
      </c>
      <c r="E70" s="4">
        <f>SUM('Voted 1-Cent Local Option Fuel'!B71:M71)</f>
        <v>910784.53</v>
      </c>
      <c r="F70" s="4">
        <f>SUM('Non-Voted Local Option Fuel '!B71:M71)</f>
        <v>5427035.8499999996</v>
      </c>
      <c r="G70" s="4">
        <f>SUM('Addtional Local Option Fuel'!B71:M71)</f>
        <v>0</v>
      </c>
    </row>
    <row r="71" spans="1:7">
      <c r="A71" s="3" t="s">
        <v>60</v>
      </c>
      <c r="B71" s="4">
        <f>SUM('Local Option Sales Tax Coll'!B72:M72)</f>
        <v>3499331.64</v>
      </c>
      <c r="C71" s="4">
        <f>SUM('Tourist Development Tax'!B72:M72)</f>
        <v>278054.38</v>
      </c>
      <c r="D71" s="4">
        <f>SUM('Conv &amp; Tourist Impact'!B72:M72)</f>
        <v>0</v>
      </c>
      <c r="E71" s="4">
        <f>SUM('Voted 1-Cent Local Option Fuel'!B72:M72)</f>
        <v>319971.62</v>
      </c>
      <c r="F71" s="4">
        <f>SUM('Non-Voted Local Option Fuel '!B72:M72)</f>
        <v>1907844.6400000001</v>
      </c>
      <c r="G71" s="4">
        <f>SUM('Addtional Local Option Fuel'!B72:M72)</f>
        <v>1212774.3399999999</v>
      </c>
    </row>
    <row r="72" spans="1:7">
      <c r="A72" s="3" t="s">
        <v>130</v>
      </c>
      <c r="B72" s="4">
        <f>SUM('Local Option Sales Tax Coll'!B73:M73)</f>
        <v>1920538.45</v>
      </c>
      <c r="C72" s="4">
        <f>SUM('Tourist Development Tax'!B73:M73)</f>
        <v>340504.25</v>
      </c>
      <c r="D72" s="4">
        <f>SUM('Conv &amp; Tourist Impact'!B73:M73)</f>
        <v>0</v>
      </c>
      <c r="E72" s="4">
        <f>SUM('Voted 1-Cent Local Option Fuel'!B73:M73)</f>
        <v>72136.25</v>
      </c>
      <c r="F72" s="4">
        <f>SUM('Non-Voted Local Option Fuel '!B73:M73)</f>
        <v>1109452.2</v>
      </c>
      <c r="G72" s="4">
        <f>SUM('Addtional Local Option Fuel'!B73:M73)</f>
        <v>0</v>
      </c>
    </row>
    <row r="73" spans="1:7">
      <c r="A73" s="3" t="s">
        <v>62</v>
      </c>
      <c r="B73" s="4">
        <f>SUM('Local Option Sales Tax Coll'!B74:M74)</f>
        <v>504583.22000000003</v>
      </c>
      <c r="C73" s="4">
        <f>SUM('Tourist Development Tax'!B74:M74)</f>
        <v>0</v>
      </c>
      <c r="D73" s="4">
        <f>SUM('Conv &amp; Tourist Impact'!B74:M74)</f>
        <v>0</v>
      </c>
      <c r="E73" s="4">
        <f>SUM('Voted 1-Cent Local Option Fuel'!B74:M74)</f>
        <v>80019.78</v>
      </c>
      <c r="F73" s="4">
        <f>SUM('Non-Voted Local Option Fuel '!B74:M74)</f>
        <v>476528.64999999997</v>
      </c>
      <c r="G73" s="4">
        <f>SUM('Addtional Local Option Fuel'!B74:M74)</f>
        <v>0</v>
      </c>
    </row>
    <row r="74" spans="1:7">
      <c r="A74" s="3" t="s">
        <v>63</v>
      </c>
      <c r="B74" s="4">
        <f>SUM('Local Option Sales Tax Coll'!B75:M75)</f>
        <v>35095304.469999999</v>
      </c>
      <c r="C74" s="4">
        <f>SUM('Tourist Development Tax'!B75:M75)</f>
        <v>10658431.700000001</v>
      </c>
      <c r="D74" s="4">
        <f>SUM('Conv &amp; Tourist Impact'!B75:M75)</f>
        <v>10658431.700000001</v>
      </c>
      <c r="E74" s="4">
        <f>SUM('Voted 1-Cent Local Option Fuel'!B75:M75)</f>
        <v>2612349.67</v>
      </c>
      <c r="F74" s="4">
        <f>SUM('Non-Voted Local Option Fuel '!B75:M75)</f>
        <v>15626537.840000002</v>
      </c>
      <c r="G74" s="4">
        <f>SUM('Addtional Local Option Fuel'!B75:M75)</f>
        <v>11700052.709999999</v>
      </c>
    </row>
    <row r="75" spans="1:7">
      <c r="A75" s="3" t="s">
        <v>64</v>
      </c>
      <c r="B75" s="4">
        <f>SUM('Local Option Sales Tax Coll'!B76:M76)</f>
        <v>1743705.2099999997</v>
      </c>
      <c r="C75" s="4">
        <f>SUM('Tourist Development Tax'!B76:M76)</f>
        <v>159119.93</v>
      </c>
      <c r="D75" s="4">
        <f>SUM('Conv &amp; Tourist Impact'!B76:M76)</f>
        <v>0</v>
      </c>
      <c r="E75" s="4">
        <f>SUM('Voted 1-Cent Local Option Fuel'!B76:M76)</f>
        <v>136437.42000000001</v>
      </c>
      <c r="F75" s="4">
        <f>SUM('Non-Voted Local Option Fuel '!B76:M76)</f>
        <v>814420.34</v>
      </c>
      <c r="G75" s="4">
        <f>SUM('Addtional Local Option Fuel'!B76:M76)</f>
        <v>0</v>
      </c>
    </row>
    <row r="76" spans="1:7">
      <c r="A76" s="3" t="s">
        <v>65</v>
      </c>
      <c r="B76" s="4">
        <f>SUM('Local Option Sales Tax Coll'!B77:M77)</f>
        <v>20890763.969999999</v>
      </c>
      <c r="C76" s="4">
        <f>SUM('Tourist Development Tax'!B77:M77)</f>
        <v>23155823.495000001</v>
      </c>
      <c r="D76" s="4">
        <f>SUM('Conv &amp; Tourist Impact'!B77:M77)</f>
        <v>0</v>
      </c>
      <c r="E76" s="4">
        <f>SUM('Voted 1-Cent Local Option Fuel'!B77:M77)</f>
        <v>616397.5</v>
      </c>
      <c r="F76" s="4">
        <f>SUM('Non-Voted Local Option Fuel '!B77:M77)</f>
        <v>3691224.11</v>
      </c>
      <c r="G76" s="4">
        <f>SUM('Addtional Local Option Fuel'!B77:M77)</f>
        <v>0</v>
      </c>
    </row>
    <row r="77" spans="1:7">
      <c r="A77" s="3" t="s">
        <v>66</v>
      </c>
      <c r="B77" s="4">
        <f>SUM('Local Option Sales Tax Coll'!B78:M78)</f>
        <v>1509419.9699999997</v>
      </c>
      <c r="C77" s="4">
        <f>SUM('Tourist Development Tax'!B78:M78)</f>
        <v>91739.12</v>
      </c>
      <c r="D77" s="4">
        <f>SUM('Conv &amp; Tourist Impact'!B78:M78)</f>
        <v>0</v>
      </c>
      <c r="E77" s="4">
        <f>SUM('Voted 1-Cent Local Option Fuel'!B78:M78)</f>
        <v>141264.02000000002</v>
      </c>
      <c r="F77" s="4">
        <f>SUM('Non-Voted Local Option Fuel '!B78:M78)</f>
        <v>844614.09</v>
      </c>
      <c r="G77" s="4">
        <f>SUM('Addtional Local Option Fuel'!B78:M78)</f>
        <v>0</v>
      </c>
    </row>
    <row r="78" spans="1:7">
      <c r="A78" s="3" t="s">
        <v>67</v>
      </c>
      <c r="B78" s="4">
        <f>SUM('Local Option Sales Tax Coll'!B79:M79)</f>
        <v>227558683.02000004</v>
      </c>
      <c r="C78" s="4">
        <f>SUM('Tourist Development Tax'!B79:M79)</f>
        <v>0</v>
      </c>
      <c r="D78" s="4">
        <f>SUM('Conv &amp; Tourist Impact'!B79:M79)</f>
        <v>0</v>
      </c>
      <c r="E78" s="4">
        <f>SUM('Voted 1-Cent Local Option Fuel'!B79:M79)</f>
        <v>0</v>
      </c>
      <c r="F78" s="4">
        <f>SUM('Non-Voted Local Option Fuel '!B79:M79)</f>
        <v>0</v>
      </c>
      <c r="G78" s="4">
        <f>SUM('Addtional Local Option Fuel'!B79:M79)</f>
        <v>0</v>
      </c>
    </row>
    <row r="79" spans="1:7">
      <c r="A79" s="3" t="s">
        <v>1</v>
      </c>
      <c r="B79" s="4" t="s">
        <v>83</v>
      </c>
      <c r="C79" s="4" t="s">
        <v>84</v>
      </c>
      <c r="D79" s="4" t="s">
        <v>84</v>
      </c>
      <c r="E79" s="4" t="s">
        <v>84</v>
      </c>
      <c r="F79" s="4" t="s">
        <v>84</v>
      </c>
      <c r="G79" s="4" t="s">
        <v>85</v>
      </c>
    </row>
    <row r="80" spans="1:7">
      <c r="A80" s="3" t="s">
        <v>68</v>
      </c>
      <c r="B80" s="4">
        <f t="shared" ref="B80:G80" si="0">SUM(B11:B78)</f>
        <v>2476114507.0099998</v>
      </c>
      <c r="C80" s="4">
        <f t="shared" si="0"/>
        <v>854997546.68500018</v>
      </c>
      <c r="D80" s="4">
        <f t="shared" si="0"/>
        <v>105352410.88</v>
      </c>
      <c r="E80" s="4">
        <f t="shared" si="0"/>
        <v>91106839.109999985</v>
      </c>
      <c r="F80" s="4">
        <f t="shared" si="0"/>
        <v>646151923.76000035</v>
      </c>
      <c r="G80" s="4">
        <f t="shared" si="0"/>
        <v>253977470.83000001</v>
      </c>
    </row>
    <row r="82" spans="1:1">
      <c r="A82" s="3" t="s">
        <v>86</v>
      </c>
    </row>
    <row r="83" spans="1:1">
      <c r="A83" s="3" t="s">
        <v>87</v>
      </c>
    </row>
    <row r="84" spans="1:1">
      <c r="A84" s="3" t="s">
        <v>88</v>
      </c>
    </row>
    <row r="85" spans="1:1">
      <c r="A85" s="3"/>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N83"/>
  <sheetViews>
    <sheetView workbookViewId="0">
      <pane xSplit="1" ySplit="11" topLeftCell="B12" activePane="bottomRight" state="frozen"/>
      <selection pane="topRight" activeCell="B1" sqref="B1"/>
      <selection pane="bottomLeft" activeCell="A10" sqref="A10"/>
      <selection pane="bottomRight" activeCell="F11" sqref="F11"/>
    </sheetView>
  </sheetViews>
  <sheetFormatPr defaultRowHeight="12.75"/>
  <cols>
    <col min="1" max="1" width="16.1640625" bestFit="1" customWidth="1"/>
    <col min="2" max="2" width="11.83203125" bestFit="1" customWidth="1"/>
    <col min="3" max="4" width="11.1640625" customWidth="1"/>
    <col min="5" max="9" width="11.1640625" bestFit="1" customWidth="1"/>
    <col min="10" max="10" width="11.83203125" bestFit="1" customWidth="1"/>
    <col min="11" max="12" width="11.1640625" bestFit="1" customWidth="1"/>
    <col min="13" max="13" width="13.83203125" bestFit="1" customWidth="1"/>
    <col min="14" max="14" width="12.6640625" bestFit="1" customWidth="1"/>
  </cols>
  <sheetData>
    <row r="1" spans="1:14">
      <c r="A1" t="str">
        <f>'SFY1617'!A1</f>
        <v>VALIDATED TAX RECEIPTS DATA FOR:  JULY, 2016 thru June, 2017</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133</v>
      </c>
      <c r="B7" s="39"/>
      <c r="C7" s="39"/>
      <c r="D7" s="39"/>
      <c r="E7" s="39"/>
      <c r="F7" s="39"/>
      <c r="G7" s="39"/>
      <c r="H7" s="39"/>
      <c r="I7" s="39"/>
      <c r="J7" s="39"/>
      <c r="K7" s="39"/>
      <c r="L7" s="39"/>
      <c r="M7" s="39"/>
      <c r="N7" s="39"/>
    </row>
    <row r="8" spans="1:14">
      <c r="N8" s="5"/>
    </row>
    <row r="9" spans="1:14">
      <c r="B9" s="1">
        <v>42552</v>
      </c>
      <c r="C9" s="1">
        <f>DATE(YEAR(B9),MONTH(B9)+1,DAY(B9))</f>
        <v>42583</v>
      </c>
      <c r="D9" s="1">
        <f t="shared" ref="D9:M9" si="0">DATE(YEAR(C9),MONTH(C9)+1,DAY(C9))</f>
        <v>42614</v>
      </c>
      <c r="E9" s="1">
        <f t="shared" si="0"/>
        <v>42644</v>
      </c>
      <c r="F9" s="1">
        <f t="shared" si="0"/>
        <v>42675</v>
      </c>
      <c r="G9" s="1">
        <f t="shared" si="0"/>
        <v>42705</v>
      </c>
      <c r="H9" s="1">
        <f t="shared" si="0"/>
        <v>42736</v>
      </c>
      <c r="I9" s="1">
        <f t="shared" si="0"/>
        <v>42767</v>
      </c>
      <c r="J9" s="1">
        <f t="shared" si="0"/>
        <v>42795</v>
      </c>
      <c r="K9" s="1">
        <f t="shared" si="0"/>
        <v>42826</v>
      </c>
      <c r="L9" s="1">
        <f t="shared" si="0"/>
        <v>42856</v>
      </c>
      <c r="M9" s="1">
        <f t="shared" si="0"/>
        <v>42887</v>
      </c>
      <c r="N9" s="30" t="s">
        <v>140</v>
      </c>
    </row>
    <row r="10" spans="1:14">
      <c r="A10" t="s">
        <v>0</v>
      </c>
      <c r="B10" s="2"/>
      <c r="C10" s="2"/>
      <c r="D10" s="2"/>
      <c r="E10" s="2"/>
      <c r="F10" s="2"/>
      <c r="G10" s="2"/>
      <c r="H10" s="2"/>
      <c r="I10" s="2"/>
      <c r="J10" s="2"/>
      <c r="K10" s="2"/>
      <c r="L10" s="2"/>
      <c r="M10" s="2"/>
      <c r="N10" s="5"/>
    </row>
    <row r="11" spans="1:14">
      <c r="A11" t="s">
        <v>1</v>
      </c>
    </row>
    <row r="12" spans="1:14">
      <c r="A12" t="s">
        <v>90</v>
      </c>
      <c r="B12" s="36">
        <v>140237.35999999999</v>
      </c>
      <c r="C12" s="36">
        <v>140614.79</v>
      </c>
      <c r="D12" s="36">
        <v>154173.76999999999</v>
      </c>
      <c r="E12" s="38">
        <v>152459.92000000001</v>
      </c>
      <c r="F12" s="36">
        <v>135011.94</v>
      </c>
      <c r="G12" s="36">
        <v>151120.60999999999</v>
      </c>
      <c r="H12" s="36">
        <v>224273.35</v>
      </c>
      <c r="I12" s="36">
        <v>1404736.47</v>
      </c>
      <c r="J12" s="36">
        <v>1480702.56</v>
      </c>
      <c r="K12" s="36">
        <v>1649987.86</v>
      </c>
      <c r="L12" s="36">
        <v>1577924.72</v>
      </c>
      <c r="M12" s="36">
        <v>1496145.82</v>
      </c>
      <c r="N12" s="5">
        <f>SUM(B12:M12)</f>
        <v>8707389.1699999999</v>
      </c>
    </row>
    <row r="13" spans="1:14">
      <c r="A13" t="s">
        <v>91</v>
      </c>
      <c r="B13" s="36">
        <v>142532.51</v>
      </c>
      <c r="C13" s="36">
        <v>143244.9</v>
      </c>
      <c r="D13" s="36">
        <v>132813.92000000001</v>
      </c>
      <c r="E13" s="38">
        <v>138091.51999999999</v>
      </c>
      <c r="F13" s="36">
        <v>133377.62</v>
      </c>
      <c r="G13" s="36">
        <v>140627.54999999999</v>
      </c>
      <c r="H13" s="36">
        <v>157226.04</v>
      </c>
      <c r="I13" s="36">
        <v>125577.65</v>
      </c>
      <c r="J13" s="36">
        <v>140306.98000000001</v>
      </c>
      <c r="K13" s="36">
        <v>161972.4</v>
      </c>
      <c r="L13" s="36">
        <v>145369.82</v>
      </c>
      <c r="M13" s="36">
        <v>147884.35999999999</v>
      </c>
      <c r="N13" s="5">
        <f t="shared" ref="N13:N76" si="1">SUM(B13:M13)</f>
        <v>1709025.27</v>
      </c>
    </row>
    <row r="14" spans="1:14">
      <c r="A14" t="s">
        <v>92</v>
      </c>
      <c r="B14" s="36">
        <v>2161334.75</v>
      </c>
      <c r="C14" s="36">
        <v>2396005.62</v>
      </c>
      <c r="D14" s="36">
        <v>1984391.47</v>
      </c>
      <c r="E14" s="38">
        <v>1608055.92</v>
      </c>
      <c r="F14" s="36">
        <v>1422851.59</v>
      </c>
      <c r="G14" s="36">
        <v>1241065.83</v>
      </c>
      <c r="H14" s="36">
        <v>1421287.12</v>
      </c>
      <c r="I14" s="36">
        <v>2259857.3199999998</v>
      </c>
      <c r="J14" s="36">
        <v>2482020.4</v>
      </c>
      <c r="K14" s="36">
        <v>3238242.92</v>
      </c>
      <c r="L14" s="36">
        <v>3162141.11</v>
      </c>
      <c r="M14" s="36">
        <v>3521956.42</v>
      </c>
      <c r="N14" s="5">
        <f t="shared" si="1"/>
        <v>26899210.469999999</v>
      </c>
    </row>
    <row r="15" spans="1:14">
      <c r="A15" t="s">
        <v>5</v>
      </c>
      <c r="B15" s="36">
        <v>200746.27</v>
      </c>
      <c r="C15" s="36">
        <v>196822.84</v>
      </c>
      <c r="D15" s="36">
        <v>191774.64</v>
      </c>
      <c r="E15" s="38">
        <v>198534.64</v>
      </c>
      <c r="F15" s="36">
        <v>192209.24</v>
      </c>
      <c r="G15" s="36">
        <v>202168.77</v>
      </c>
      <c r="H15" s="36">
        <v>245845.2</v>
      </c>
      <c r="I15" s="36">
        <v>207892.15</v>
      </c>
      <c r="J15" s="36">
        <v>208061.87</v>
      </c>
      <c r="K15" s="36">
        <v>228833.91</v>
      </c>
      <c r="L15" s="36">
        <v>214786.02</v>
      </c>
      <c r="M15" s="36">
        <v>211185.18</v>
      </c>
      <c r="N15" s="5">
        <f t="shared" si="1"/>
        <v>2498860.7299999995</v>
      </c>
    </row>
    <row r="16" spans="1:14">
      <c r="A16" t="s">
        <v>93</v>
      </c>
      <c r="B16" s="36">
        <v>3057346.17</v>
      </c>
      <c r="C16" s="36">
        <v>3257098.01</v>
      </c>
      <c r="D16" s="36">
        <v>3083361.01</v>
      </c>
      <c r="E16" s="38">
        <v>3083920.17</v>
      </c>
      <c r="F16" s="36">
        <v>3054303.04</v>
      </c>
      <c r="G16" s="36">
        <v>3332069.3</v>
      </c>
      <c r="H16" s="36">
        <v>3832118.14</v>
      </c>
      <c r="I16" s="36">
        <v>5962315.79</v>
      </c>
      <c r="J16" s="36">
        <v>6189458.0700000003</v>
      </c>
      <c r="K16" s="36">
        <v>6976615.9699999997</v>
      </c>
      <c r="L16" s="36">
        <v>6376888.3099999996</v>
      </c>
      <c r="M16" s="36">
        <v>6313273.5099999998</v>
      </c>
      <c r="N16" s="5">
        <f t="shared" si="1"/>
        <v>54518767.490000002</v>
      </c>
    </row>
    <row r="17" spans="1:14">
      <c r="A17" t="s">
        <v>94</v>
      </c>
      <c r="B17" s="36">
        <v>1679859.11</v>
      </c>
      <c r="C17" s="36">
        <v>1644575.2</v>
      </c>
      <c r="D17" s="36">
        <v>1635726.76</v>
      </c>
      <c r="E17" s="38">
        <v>1648586.67</v>
      </c>
      <c r="F17" s="36">
        <v>1569566.58</v>
      </c>
      <c r="G17" s="36">
        <v>1656127.68</v>
      </c>
      <c r="H17" s="36">
        <v>1938812.04</v>
      </c>
      <c r="I17" s="36">
        <v>2265466.37</v>
      </c>
      <c r="J17" s="36">
        <v>2272185.7000000002</v>
      </c>
      <c r="K17" s="36">
        <v>2595164.7400000002</v>
      </c>
      <c r="L17" s="36">
        <v>2488953.5299999998</v>
      </c>
      <c r="M17" s="36">
        <v>2393654.31</v>
      </c>
      <c r="N17" s="5">
        <f t="shared" si="1"/>
        <v>23788678.690000001</v>
      </c>
    </row>
    <row r="18" spans="1:14">
      <c r="A18" t="s">
        <v>8</v>
      </c>
      <c r="B18" s="36">
        <v>91280.6</v>
      </c>
      <c r="C18" s="36">
        <v>80468.350000000006</v>
      </c>
      <c r="D18" s="36">
        <v>80939.55</v>
      </c>
      <c r="E18" s="38">
        <v>76864.960000000006</v>
      </c>
      <c r="F18" s="36">
        <v>84473.15</v>
      </c>
      <c r="G18" s="36">
        <v>74310.75</v>
      </c>
      <c r="H18" s="36">
        <v>87811.16</v>
      </c>
      <c r="I18" s="36">
        <v>79704.22</v>
      </c>
      <c r="J18" s="36">
        <v>82607.899999999994</v>
      </c>
      <c r="K18" s="36">
        <v>96735.3</v>
      </c>
      <c r="L18" s="36">
        <v>85593.98</v>
      </c>
      <c r="M18" s="36">
        <v>89344.74</v>
      </c>
      <c r="N18" s="5">
        <f t="shared" si="1"/>
        <v>1010134.66</v>
      </c>
    </row>
    <row r="19" spans="1:14">
      <c r="A19" t="s">
        <v>95</v>
      </c>
      <c r="B19" s="36">
        <v>1851823.98</v>
      </c>
      <c r="C19" s="36">
        <v>1824553.49</v>
      </c>
      <c r="D19" s="36">
        <v>1766573.28</v>
      </c>
      <c r="E19" s="38">
        <v>1820401.76</v>
      </c>
      <c r="F19" s="36">
        <v>1866196.25</v>
      </c>
      <c r="G19" s="36">
        <v>2118769.7999999998</v>
      </c>
      <c r="H19" s="36">
        <v>2389423.5299999998</v>
      </c>
      <c r="I19" s="36">
        <v>2197103.0699999998</v>
      </c>
      <c r="J19" s="36">
        <v>2233743.86</v>
      </c>
      <c r="K19" s="36">
        <v>2538992.73</v>
      </c>
      <c r="L19" s="36">
        <v>2112330.67</v>
      </c>
      <c r="M19" s="36">
        <v>1906673.2</v>
      </c>
      <c r="N19" s="5">
        <f t="shared" si="1"/>
        <v>24626585.620000001</v>
      </c>
    </row>
    <row r="20" spans="1:14">
      <c r="A20" t="s">
        <v>96</v>
      </c>
      <c r="B20" s="36">
        <v>38129.980000000003</v>
      </c>
      <c r="C20" s="36">
        <v>40364.410000000003</v>
      </c>
      <c r="D20" s="36">
        <v>43099.77</v>
      </c>
      <c r="E20" s="38">
        <v>41351.269999999997</v>
      </c>
      <c r="F20" s="36">
        <v>39259.32</v>
      </c>
      <c r="G20" s="36">
        <v>42266.84</v>
      </c>
      <c r="H20" s="36">
        <v>41672.400000000001</v>
      </c>
      <c r="I20" s="36">
        <v>53495.27</v>
      </c>
      <c r="J20" s="36">
        <v>54197.07</v>
      </c>
      <c r="K20" s="36">
        <v>71424.850000000006</v>
      </c>
      <c r="L20" s="36">
        <v>57589.05</v>
      </c>
      <c r="M20" s="36">
        <v>61974.33</v>
      </c>
      <c r="N20" s="5">
        <f t="shared" si="1"/>
        <v>584824.56000000006</v>
      </c>
    </row>
    <row r="21" spans="1:14">
      <c r="A21" t="s">
        <v>97</v>
      </c>
      <c r="B21" s="36">
        <v>1534932.67</v>
      </c>
      <c r="C21" s="36">
        <v>1475945.14</v>
      </c>
      <c r="D21" s="36">
        <v>1426108.37</v>
      </c>
      <c r="E21" s="38">
        <v>1429794.88</v>
      </c>
      <c r="F21" s="36">
        <v>1411615.12</v>
      </c>
      <c r="G21" s="36">
        <v>1563660.35</v>
      </c>
      <c r="H21" s="36">
        <v>1796616.09</v>
      </c>
      <c r="I21" s="36">
        <v>1414553.72</v>
      </c>
      <c r="J21" s="36">
        <v>1445336.71</v>
      </c>
      <c r="K21" s="36">
        <v>1685552.15</v>
      </c>
      <c r="L21" s="36">
        <v>1574198.01</v>
      </c>
      <c r="M21" s="36">
        <v>1542403.15</v>
      </c>
      <c r="N21" s="5">
        <f t="shared" si="1"/>
        <v>18300716.359999999</v>
      </c>
    </row>
    <row r="22" spans="1:14">
      <c r="A22" t="s">
        <v>98</v>
      </c>
      <c r="B22" s="36">
        <v>138408.01999999999</v>
      </c>
      <c r="C22" s="36">
        <v>126364.15</v>
      </c>
      <c r="D22" s="36">
        <v>127074.58</v>
      </c>
      <c r="E22" s="38">
        <v>136946.04999999999</v>
      </c>
      <c r="F22" s="36">
        <v>128339.75</v>
      </c>
      <c r="G22" s="36">
        <v>140585.54</v>
      </c>
      <c r="H22" s="36">
        <v>158565.68</v>
      </c>
      <c r="I22" s="36">
        <v>157042.04</v>
      </c>
      <c r="J22" s="36">
        <v>153329.76999999999</v>
      </c>
      <c r="K22" s="36">
        <v>182162.86</v>
      </c>
      <c r="L22" s="36">
        <v>149384.09</v>
      </c>
      <c r="M22" s="36">
        <v>134596.21</v>
      </c>
      <c r="N22" s="5">
        <f t="shared" si="1"/>
        <v>1732798.74</v>
      </c>
    </row>
    <row r="23" spans="1:14">
      <c r="A23" t="s">
        <v>12</v>
      </c>
      <c r="B23" s="36">
        <v>645190.31999999995</v>
      </c>
      <c r="C23" s="36">
        <v>608172.93000000005</v>
      </c>
      <c r="D23" s="36">
        <v>580618.55000000005</v>
      </c>
      <c r="E23" s="38">
        <v>608354.77</v>
      </c>
      <c r="F23" s="36">
        <v>605923.6</v>
      </c>
      <c r="G23" s="36">
        <v>618706.06999999995</v>
      </c>
      <c r="H23" s="36">
        <v>736122.46</v>
      </c>
      <c r="I23" s="36">
        <v>581960.61</v>
      </c>
      <c r="J23" s="36">
        <v>618050.66</v>
      </c>
      <c r="K23" s="36">
        <v>720284.84</v>
      </c>
      <c r="L23" s="36">
        <v>657855.32999999996</v>
      </c>
      <c r="M23" s="36">
        <v>689100.9</v>
      </c>
      <c r="N23" s="5">
        <f t="shared" si="1"/>
        <v>7670341.040000001</v>
      </c>
    </row>
    <row r="24" spans="1:14">
      <c r="A24" t="s">
        <v>129</v>
      </c>
      <c r="B24" s="36">
        <v>36201146.399999999</v>
      </c>
      <c r="C24" s="36">
        <v>35522757.700000003</v>
      </c>
      <c r="D24" s="36">
        <v>35315548.909999996</v>
      </c>
      <c r="E24" s="38">
        <v>35198892.969999999</v>
      </c>
      <c r="F24" s="36">
        <v>34601309.32</v>
      </c>
      <c r="G24" s="36">
        <v>38419952.200000003</v>
      </c>
      <c r="H24" s="36">
        <v>44184433.859999999</v>
      </c>
      <c r="I24" s="36">
        <v>37321484.229999997</v>
      </c>
      <c r="J24" s="36">
        <v>37124433.420000002</v>
      </c>
      <c r="K24" s="36">
        <v>41824906.740000002</v>
      </c>
      <c r="L24" s="36">
        <v>38309156.810000002</v>
      </c>
      <c r="M24" s="36">
        <v>37436012.619999997</v>
      </c>
      <c r="N24" s="5">
        <f t="shared" si="1"/>
        <v>451460035.18000007</v>
      </c>
    </row>
    <row r="25" spans="1:14">
      <c r="A25" t="s">
        <v>13</v>
      </c>
      <c r="B25" s="36">
        <v>226965.29</v>
      </c>
      <c r="C25" s="36">
        <v>220599.34</v>
      </c>
      <c r="D25" s="36">
        <v>220040.59</v>
      </c>
      <c r="E25" s="38">
        <v>224800.85</v>
      </c>
      <c r="F25" s="36">
        <v>231276.07</v>
      </c>
      <c r="G25" s="36">
        <v>246725.42</v>
      </c>
      <c r="H25" s="36">
        <v>300689.96999999997</v>
      </c>
      <c r="I25" s="36">
        <v>264598.64</v>
      </c>
      <c r="J25" s="36">
        <v>279331.18</v>
      </c>
      <c r="K25" s="36">
        <v>297736.01</v>
      </c>
      <c r="L25" s="36">
        <v>269098</v>
      </c>
      <c r="M25" s="36">
        <v>253147.37</v>
      </c>
      <c r="N25" s="5">
        <f t="shared" si="1"/>
        <v>3035008.7300000004</v>
      </c>
    </row>
    <row r="26" spans="1:14">
      <c r="A26" t="s">
        <v>14</v>
      </c>
      <c r="B26" s="36">
        <v>57901.34</v>
      </c>
      <c r="C26" s="36">
        <v>59044.43</v>
      </c>
      <c r="D26" s="36">
        <v>54461.33</v>
      </c>
      <c r="E26" s="38">
        <v>55220.66</v>
      </c>
      <c r="F26" s="36">
        <v>55621.88</v>
      </c>
      <c r="G26" s="36">
        <v>54076.68</v>
      </c>
      <c r="H26" s="36">
        <v>59902.73</v>
      </c>
      <c r="I26" s="36">
        <v>55227</v>
      </c>
      <c r="J26" s="36">
        <v>53301.45</v>
      </c>
      <c r="K26" s="36">
        <v>71535.259999999995</v>
      </c>
      <c r="L26" s="36">
        <v>55282.87</v>
      </c>
      <c r="M26" s="36">
        <v>61044.9</v>
      </c>
      <c r="N26" s="5">
        <f t="shared" si="1"/>
        <v>692620.52999999991</v>
      </c>
    </row>
    <row r="27" spans="1:14">
      <c r="A27" t="s">
        <v>99</v>
      </c>
      <c r="B27" s="36">
        <v>12482767.310000001</v>
      </c>
      <c r="C27" s="36">
        <v>12068637.27</v>
      </c>
      <c r="D27" s="36">
        <v>12051111.720000001</v>
      </c>
      <c r="E27" s="38">
        <v>11859888.300000001</v>
      </c>
      <c r="F27" s="36">
        <v>11553110.279999999</v>
      </c>
      <c r="G27" s="36">
        <v>12492662.949999999</v>
      </c>
      <c r="H27" s="36">
        <v>14542289.779999999</v>
      </c>
      <c r="I27" s="36">
        <v>11737366.93</v>
      </c>
      <c r="J27" s="36">
        <v>12122116.42</v>
      </c>
      <c r="K27" s="36">
        <v>13809134.07</v>
      </c>
      <c r="L27" s="36">
        <v>12706417.4</v>
      </c>
      <c r="M27" s="36">
        <v>12975796.140000001</v>
      </c>
      <c r="N27" s="5">
        <f t="shared" si="1"/>
        <v>150401298.56999999</v>
      </c>
    </row>
    <row r="28" spans="1:14">
      <c r="A28" t="s">
        <v>100</v>
      </c>
      <c r="B28" s="36">
        <v>5962814.2199999997</v>
      </c>
      <c r="C28" s="36">
        <v>5985346.7800000003</v>
      </c>
      <c r="D28" s="36">
        <v>5329671.09</v>
      </c>
      <c r="E28" s="38">
        <v>5315818.43</v>
      </c>
      <c r="F28" s="36">
        <v>5090912.01</v>
      </c>
      <c r="G28" s="36">
        <v>5134763.99</v>
      </c>
      <c r="H28" s="36">
        <v>5767728.4400000004</v>
      </c>
      <c r="I28" s="36">
        <v>4997684.8</v>
      </c>
      <c r="J28" s="36">
        <v>5072344.5199999996</v>
      </c>
      <c r="K28" s="36">
        <v>6112316.6600000001</v>
      </c>
      <c r="L28" s="36">
        <v>5676787.4699999997</v>
      </c>
      <c r="M28" s="36">
        <v>6134052.8600000003</v>
      </c>
      <c r="N28" s="5">
        <f t="shared" si="1"/>
        <v>66580241.269999996</v>
      </c>
    </row>
    <row r="29" spans="1:14">
      <c r="A29" t="s">
        <v>17</v>
      </c>
      <c r="B29" s="36">
        <v>760809.76</v>
      </c>
      <c r="C29" s="36">
        <v>779596.52</v>
      </c>
      <c r="D29" s="36">
        <v>669477.81000000006</v>
      </c>
      <c r="E29" s="38">
        <v>679929.63</v>
      </c>
      <c r="F29" s="36">
        <v>701503.49</v>
      </c>
      <c r="G29" s="36">
        <v>742065.3</v>
      </c>
      <c r="H29" s="36">
        <v>857506.41</v>
      </c>
      <c r="I29" s="36">
        <v>707045.1</v>
      </c>
      <c r="J29" s="36">
        <v>736587.5</v>
      </c>
      <c r="K29" s="36">
        <v>876300.59</v>
      </c>
      <c r="L29" s="36">
        <v>796488</v>
      </c>
      <c r="M29" s="36">
        <v>762584.5</v>
      </c>
      <c r="N29" s="5">
        <f t="shared" si="1"/>
        <v>9069894.6099999994</v>
      </c>
    </row>
    <row r="30" spans="1:14">
      <c r="A30" t="s">
        <v>18</v>
      </c>
      <c r="B30" s="36">
        <v>236651.23</v>
      </c>
      <c r="C30" s="36">
        <v>261587.89</v>
      </c>
      <c r="D30" s="36">
        <v>132545.24</v>
      </c>
      <c r="E30" s="38">
        <v>132417.99</v>
      </c>
      <c r="F30" s="36">
        <v>138539.16</v>
      </c>
      <c r="G30" s="36">
        <v>98639.77</v>
      </c>
      <c r="H30" s="36">
        <v>104379.98</v>
      </c>
      <c r="I30" s="36">
        <v>97468.55</v>
      </c>
      <c r="J30" s="36">
        <v>116029.64</v>
      </c>
      <c r="K30" s="36">
        <v>149395.38</v>
      </c>
      <c r="L30" s="36">
        <v>162945.39000000001</v>
      </c>
      <c r="M30" s="36">
        <v>185144.73</v>
      </c>
      <c r="N30" s="5">
        <f t="shared" si="1"/>
        <v>1815744.9500000002</v>
      </c>
    </row>
    <row r="31" spans="1:14">
      <c r="A31" t="s">
        <v>19</v>
      </c>
      <c r="B31" s="36">
        <v>320068.89</v>
      </c>
      <c r="C31" s="36">
        <v>312743.46999999997</v>
      </c>
      <c r="D31" s="36">
        <v>291228.42</v>
      </c>
      <c r="E31" s="38">
        <v>318164.7</v>
      </c>
      <c r="F31" s="36">
        <v>332481.03999999998</v>
      </c>
      <c r="G31" s="36">
        <v>316301.8</v>
      </c>
      <c r="H31" s="36">
        <v>328067.56</v>
      </c>
      <c r="I31" s="36">
        <v>289664.38</v>
      </c>
      <c r="J31" s="36">
        <v>326630.67</v>
      </c>
      <c r="K31" s="36">
        <v>359121.85</v>
      </c>
      <c r="L31" s="36">
        <v>314563.73</v>
      </c>
      <c r="M31" s="36">
        <v>327424.34000000003</v>
      </c>
      <c r="N31" s="5">
        <f t="shared" si="1"/>
        <v>3836460.8499999996</v>
      </c>
    </row>
    <row r="32" spans="1:14">
      <c r="A32" t="s">
        <v>20</v>
      </c>
      <c r="B32" s="36">
        <v>60378.48</v>
      </c>
      <c r="C32" s="36">
        <v>58715.17</v>
      </c>
      <c r="D32" s="36">
        <v>57346.99</v>
      </c>
      <c r="E32" s="38">
        <v>52633.58</v>
      </c>
      <c r="F32" s="36">
        <v>46311.33</v>
      </c>
      <c r="G32" s="36">
        <v>53650.48</v>
      </c>
      <c r="H32" s="36">
        <v>52999.59</v>
      </c>
      <c r="I32" s="36">
        <v>55647.1</v>
      </c>
      <c r="J32" s="36">
        <v>57468.13</v>
      </c>
      <c r="K32" s="36">
        <v>67709.259999999995</v>
      </c>
      <c r="L32" s="36">
        <v>64455.29</v>
      </c>
      <c r="M32" s="36">
        <v>62612.52</v>
      </c>
      <c r="N32" s="5">
        <f t="shared" si="1"/>
        <v>689927.92</v>
      </c>
    </row>
    <row r="33" spans="1:14">
      <c r="A33" t="s">
        <v>21</v>
      </c>
      <c r="B33" s="36">
        <v>43719.05</v>
      </c>
      <c r="C33" s="36">
        <v>34138.61</v>
      </c>
      <c r="D33" s="36">
        <v>31247.5</v>
      </c>
      <c r="E33" s="38">
        <v>27747.119999999999</v>
      </c>
      <c r="F33" s="36">
        <v>25399.79</v>
      </c>
      <c r="G33" s="36">
        <v>23990.17</v>
      </c>
      <c r="H33" s="36">
        <v>31210.71</v>
      </c>
      <c r="I33" s="36">
        <v>35054.74</v>
      </c>
      <c r="J33" s="36">
        <v>29596.78</v>
      </c>
      <c r="K33" s="36">
        <v>32903.629999999997</v>
      </c>
      <c r="L33" s="36">
        <v>36650.86</v>
      </c>
      <c r="M33" s="36">
        <v>46612.87</v>
      </c>
      <c r="N33" s="5">
        <f t="shared" si="1"/>
        <v>398271.82999999996</v>
      </c>
    </row>
    <row r="34" spans="1:14">
      <c r="A34" t="s">
        <v>101</v>
      </c>
      <c r="B34" s="36">
        <v>191385.2</v>
      </c>
      <c r="C34" s="36">
        <v>207731.37</v>
      </c>
      <c r="D34" s="36">
        <v>127402.95</v>
      </c>
      <c r="E34" s="38">
        <v>114888.43</v>
      </c>
      <c r="F34" s="36">
        <v>110885.6</v>
      </c>
      <c r="G34" s="36">
        <v>86159.71</v>
      </c>
      <c r="H34" s="36">
        <v>98255.12</v>
      </c>
      <c r="I34" s="36">
        <v>89663.86</v>
      </c>
      <c r="J34" s="36">
        <v>97213.54</v>
      </c>
      <c r="K34" s="36">
        <v>138038.03</v>
      </c>
      <c r="L34" s="36">
        <v>137067.51</v>
      </c>
      <c r="M34" s="36">
        <v>144873.75</v>
      </c>
      <c r="N34" s="5">
        <f t="shared" si="1"/>
        <v>1543565.0699999998</v>
      </c>
    </row>
    <row r="35" spans="1:14">
      <c r="A35" t="s">
        <v>23</v>
      </c>
      <c r="B35" s="36">
        <v>70797.91</v>
      </c>
      <c r="C35" s="36">
        <v>70107.789999999994</v>
      </c>
      <c r="D35" s="36">
        <v>72070.12</v>
      </c>
      <c r="E35" s="38">
        <v>66990.73</v>
      </c>
      <c r="F35" s="36">
        <v>63169.61</v>
      </c>
      <c r="G35" s="36">
        <v>59742.16</v>
      </c>
      <c r="H35" s="36">
        <v>65674.2</v>
      </c>
      <c r="I35" s="36">
        <v>62447.8</v>
      </c>
      <c r="J35" s="36">
        <v>57502.5</v>
      </c>
      <c r="K35" s="36">
        <v>79795.820000000007</v>
      </c>
      <c r="L35" s="36">
        <v>67581.7</v>
      </c>
      <c r="M35" s="36">
        <v>76294.98</v>
      </c>
      <c r="N35" s="5">
        <f t="shared" si="1"/>
        <v>812175.31999999983</v>
      </c>
    </row>
    <row r="36" spans="1:14">
      <c r="A36" t="s">
        <v>24</v>
      </c>
      <c r="B36" s="36">
        <v>119200.34</v>
      </c>
      <c r="C36" s="36">
        <v>107741.4</v>
      </c>
      <c r="D36" s="36">
        <v>108404.08</v>
      </c>
      <c r="E36" s="38">
        <v>109715.84</v>
      </c>
      <c r="F36" s="36">
        <v>115185.44</v>
      </c>
      <c r="G36" s="36">
        <v>126691.99</v>
      </c>
      <c r="H36" s="36">
        <v>141225.17000000001</v>
      </c>
      <c r="I36" s="36">
        <v>129019.87</v>
      </c>
      <c r="J36" s="36">
        <v>133450.17000000001</v>
      </c>
      <c r="K36" s="36">
        <v>146453.85999999999</v>
      </c>
      <c r="L36" s="36">
        <v>132400.57</v>
      </c>
      <c r="M36" s="36">
        <v>131352.57</v>
      </c>
      <c r="N36" s="5">
        <f t="shared" si="1"/>
        <v>1500841.3000000003</v>
      </c>
    </row>
    <row r="37" spans="1:14">
      <c r="A37" t="s">
        <v>25</v>
      </c>
      <c r="B37" s="36">
        <v>226205.64</v>
      </c>
      <c r="C37" s="36">
        <v>232088.24</v>
      </c>
      <c r="D37" s="36">
        <v>210425</v>
      </c>
      <c r="E37" s="38">
        <v>223932.99</v>
      </c>
      <c r="F37" s="36">
        <v>267531.77</v>
      </c>
      <c r="G37" s="36">
        <v>256200.78</v>
      </c>
      <c r="H37" s="36">
        <v>271550.71999999997</v>
      </c>
      <c r="I37" s="36">
        <v>324197.7</v>
      </c>
      <c r="J37" s="36">
        <v>257361.19</v>
      </c>
      <c r="K37" s="36">
        <v>273633.02</v>
      </c>
      <c r="L37" s="36">
        <v>252049.14</v>
      </c>
      <c r="M37" s="36">
        <v>243271.67</v>
      </c>
      <c r="N37" s="5">
        <f t="shared" si="1"/>
        <v>3038447.8600000003</v>
      </c>
    </row>
    <row r="38" spans="1:14">
      <c r="A38" t="s">
        <v>102</v>
      </c>
      <c r="B38" s="36">
        <v>699696.44</v>
      </c>
      <c r="C38" s="36">
        <v>665455.82999999996</v>
      </c>
      <c r="D38" s="36">
        <v>638785.81000000006</v>
      </c>
      <c r="E38" s="38">
        <v>647852.56999999995</v>
      </c>
      <c r="F38" s="36">
        <v>673633.28000000003</v>
      </c>
      <c r="G38" s="36">
        <v>714348.9</v>
      </c>
      <c r="H38" s="36">
        <v>805851.04</v>
      </c>
      <c r="I38" s="36">
        <v>726447.44</v>
      </c>
      <c r="J38" s="36">
        <v>691248.34</v>
      </c>
      <c r="K38" s="36">
        <v>803569.49</v>
      </c>
      <c r="L38" s="36">
        <v>736190.3</v>
      </c>
      <c r="M38" s="36">
        <v>707846.67</v>
      </c>
      <c r="N38" s="5">
        <f t="shared" si="1"/>
        <v>8510926.1099999994</v>
      </c>
    </row>
    <row r="39" spans="1:14">
      <c r="A39" t="s">
        <v>27</v>
      </c>
      <c r="B39" s="36">
        <v>709347.86</v>
      </c>
      <c r="C39" s="36">
        <v>695312.08</v>
      </c>
      <c r="D39" s="36">
        <v>658818.16</v>
      </c>
      <c r="E39" s="38">
        <v>686655.69</v>
      </c>
      <c r="F39" s="36">
        <v>686068.09</v>
      </c>
      <c r="G39" s="36">
        <v>773165.07</v>
      </c>
      <c r="H39" s="36">
        <v>896929.55</v>
      </c>
      <c r="I39" s="36">
        <v>1233860.28</v>
      </c>
      <c r="J39" s="36">
        <v>1246115.2</v>
      </c>
      <c r="K39" s="36">
        <v>1402900.51</v>
      </c>
      <c r="L39" s="36">
        <v>1159366.1499999999</v>
      </c>
      <c r="M39" s="36">
        <v>1084144.58</v>
      </c>
      <c r="N39" s="5">
        <f t="shared" si="1"/>
        <v>11232683.220000001</v>
      </c>
    </row>
    <row r="40" spans="1:14">
      <c r="A40" t="s">
        <v>103</v>
      </c>
      <c r="B40" s="36">
        <v>17656628.32</v>
      </c>
      <c r="C40" s="36">
        <v>17032588.760000002</v>
      </c>
      <c r="D40" s="36">
        <v>16725468.119999999</v>
      </c>
      <c r="E40" s="38">
        <v>16945233.77</v>
      </c>
      <c r="F40" s="36">
        <v>17298151.920000002</v>
      </c>
      <c r="G40" s="36">
        <v>17847126.199999999</v>
      </c>
      <c r="H40" s="36">
        <v>20757835.510000002</v>
      </c>
      <c r="I40" s="36">
        <v>17633551.699999999</v>
      </c>
      <c r="J40" s="36">
        <v>17642759.609999999</v>
      </c>
      <c r="K40" s="36">
        <v>20074327.18</v>
      </c>
      <c r="L40" s="36">
        <v>18149428.41</v>
      </c>
      <c r="M40" s="36">
        <v>18179472.390000001</v>
      </c>
      <c r="N40" s="5">
        <f t="shared" si="1"/>
        <v>215942571.89000005</v>
      </c>
    </row>
    <row r="41" spans="1:14">
      <c r="A41" t="s">
        <v>29</v>
      </c>
      <c r="B41" s="36">
        <v>64597.94</v>
      </c>
      <c r="C41" s="36">
        <v>72284.66</v>
      </c>
      <c r="D41" s="36">
        <v>62325.14</v>
      </c>
      <c r="E41" s="38">
        <v>63072.85</v>
      </c>
      <c r="F41" s="36">
        <v>58229.14</v>
      </c>
      <c r="G41" s="36">
        <v>58158.41</v>
      </c>
      <c r="H41" s="36">
        <v>61533.919999999998</v>
      </c>
      <c r="I41" s="36">
        <v>73529.3</v>
      </c>
      <c r="J41" s="36">
        <v>64566.86</v>
      </c>
      <c r="K41" s="36">
        <v>72144.039999999994</v>
      </c>
      <c r="L41" s="36">
        <v>64761.05</v>
      </c>
      <c r="M41" s="36">
        <v>85438.79</v>
      </c>
      <c r="N41" s="5">
        <f t="shared" si="1"/>
        <v>800642.10000000009</v>
      </c>
    </row>
    <row r="42" spans="1:14">
      <c r="A42" t="s">
        <v>104</v>
      </c>
      <c r="B42" s="36">
        <v>1533065.22</v>
      </c>
      <c r="C42" s="36">
        <v>1498243.9</v>
      </c>
      <c r="D42" s="36">
        <v>1550687.96</v>
      </c>
      <c r="E42" s="38">
        <v>1511565.38</v>
      </c>
      <c r="F42" s="36">
        <v>1574056.33</v>
      </c>
      <c r="G42" s="36">
        <v>1807532</v>
      </c>
      <c r="H42" s="36">
        <v>2264894.0699999998</v>
      </c>
      <c r="I42" s="36">
        <v>1766812.98</v>
      </c>
      <c r="J42" s="36">
        <v>1800977.02</v>
      </c>
      <c r="K42" s="36">
        <v>2028734.92</v>
      </c>
      <c r="L42" s="36">
        <v>1822277.42</v>
      </c>
      <c r="M42" s="36">
        <v>1632945.94</v>
      </c>
      <c r="N42" s="5">
        <f t="shared" si="1"/>
        <v>20791793.140000004</v>
      </c>
    </row>
    <row r="43" spans="1:14">
      <c r="A43" t="s">
        <v>31</v>
      </c>
      <c r="B43" s="36">
        <v>360570.15</v>
      </c>
      <c r="C43" s="36">
        <v>482307.89</v>
      </c>
      <c r="D43" s="36">
        <v>466080.59</v>
      </c>
      <c r="E43" s="38">
        <v>477505.49</v>
      </c>
      <c r="F43" s="36">
        <v>465625.84</v>
      </c>
      <c r="G43" s="36">
        <v>490832.75</v>
      </c>
      <c r="H43" s="36">
        <v>513807.96</v>
      </c>
      <c r="I43" s="36">
        <v>450692.66</v>
      </c>
      <c r="J43" s="36">
        <v>463951.7</v>
      </c>
      <c r="K43" s="36">
        <v>541392.06999999995</v>
      </c>
      <c r="L43" s="36">
        <v>480505.65</v>
      </c>
      <c r="M43" s="36">
        <v>495447.21</v>
      </c>
      <c r="N43" s="5">
        <f t="shared" si="1"/>
        <v>5688719.9600000009</v>
      </c>
    </row>
    <row r="44" spans="1:14">
      <c r="A44" t="s">
        <v>32</v>
      </c>
      <c r="B44" s="36">
        <v>78671.600000000006</v>
      </c>
      <c r="C44" s="36">
        <v>70765.919999999998</v>
      </c>
      <c r="D44" s="36">
        <v>62526.63</v>
      </c>
      <c r="E44" s="38">
        <v>80833.38</v>
      </c>
      <c r="F44" s="36">
        <v>61713.24</v>
      </c>
      <c r="G44" s="36">
        <v>57605.34</v>
      </c>
      <c r="H44" s="36">
        <v>74899.199999999997</v>
      </c>
      <c r="I44" s="36">
        <v>91385.66</v>
      </c>
      <c r="J44" s="36">
        <v>74348.009999999995</v>
      </c>
      <c r="K44" s="36">
        <v>127435.64</v>
      </c>
      <c r="L44" s="36">
        <v>84471.09</v>
      </c>
      <c r="M44" s="36">
        <v>86881.78</v>
      </c>
      <c r="N44" s="5">
        <f t="shared" si="1"/>
        <v>951537.49</v>
      </c>
    </row>
    <row r="45" spans="1:14">
      <c r="A45" t="s">
        <v>33</v>
      </c>
      <c r="B45" s="36">
        <v>23803.83</v>
      </c>
      <c r="C45" s="36">
        <v>20327.32</v>
      </c>
      <c r="D45" s="36">
        <v>22019.77</v>
      </c>
      <c r="E45" s="38">
        <v>22286.66</v>
      </c>
      <c r="F45" s="36">
        <v>21576.7</v>
      </c>
      <c r="G45" s="36">
        <v>23559.08</v>
      </c>
      <c r="H45" s="36">
        <v>24940.07</v>
      </c>
      <c r="I45" s="36">
        <v>21177.83</v>
      </c>
      <c r="J45" s="36">
        <v>22448.03</v>
      </c>
      <c r="K45" s="36">
        <v>25864.53</v>
      </c>
      <c r="L45" s="36">
        <v>24867.33</v>
      </c>
      <c r="M45" s="36">
        <v>25050.85</v>
      </c>
      <c r="N45" s="5">
        <f t="shared" si="1"/>
        <v>277922</v>
      </c>
    </row>
    <row r="46" spans="1:14">
      <c r="A46" t="s">
        <v>105</v>
      </c>
      <c r="B46" s="36">
        <v>2932597.22</v>
      </c>
      <c r="C46" s="36">
        <v>2894936.04</v>
      </c>
      <c r="D46" s="36">
        <v>2789096.88</v>
      </c>
      <c r="E46" s="38">
        <v>2894333.12</v>
      </c>
      <c r="F46" s="36">
        <v>2942188.34</v>
      </c>
      <c r="G46" s="36">
        <v>3171918.9</v>
      </c>
      <c r="H46" s="36">
        <v>3562935.04</v>
      </c>
      <c r="I46" s="36">
        <v>3142387.52</v>
      </c>
      <c r="J46" s="36">
        <v>3162705.59</v>
      </c>
      <c r="K46" s="36">
        <v>3640982.22</v>
      </c>
      <c r="L46" s="36">
        <v>3234531.31</v>
      </c>
      <c r="M46" s="36">
        <v>3145966.17</v>
      </c>
      <c r="N46" s="5">
        <f t="shared" si="1"/>
        <v>37514578.350000001</v>
      </c>
    </row>
    <row r="47" spans="1:14">
      <c r="A47" t="s">
        <v>106</v>
      </c>
      <c r="B47" s="36">
        <v>242982.22</v>
      </c>
      <c r="C47" s="36">
        <v>232229.69</v>
      </c>
      <c r="D47" s="36">
        <v>230915.09</v>
      </c>
      <c r="E47" s="38">
        <v>237586.92</v>
      </c>
      <c r="F47" s="36">
        <v>241447.5</v>
      </c>
      <c r="G47" s="36">
        <v>249989.6</v>
      </c>
      <c r="H47" s="36">
        <v>284882.03999999998</v>
      </c>
      <c r="I47" s="36">
        <v>250023.58</v>
      </c>
      <c r="J47" s="36">
        <v>283267.71000000002</v>
      </c>
      <c r="K47" s="36">
        <v>427549.97</v>
      </c>
      <c r="L47" s="36">
        <v>284677.36</v>
      </c>
      <c r="M47" s="36">
        <v>262659.61</v>
      </c>
      <c r="N47" s="5">
        <f t="shared" si="1"/>
        <v>3228211.29</v>
      </c>
    </row>
    <row r="48" spans="1:14">
      <c r="A48" t="s">
        <v>107</v>
      </c>
      <c r="B48" s="36">
        <v>4440536.97</v>
      </c>
      <c r="C48" s="36">
        <v>4276139.59</v>
      </c>
      <c r="D48" s="36">
        <v>4491519.78</v>
      </c>
      <c r="E48" s="38">
        <v>4484010.5</v>
      </c>
      <c r="F48" s="36">
        <v>4617815.28</v>
      </c>
      <c r="G48" s="36">
        <v>4570252.92</v>
      </c>
      <c r="H48" s="36">
        <v>5194234.5199999996</v>
      </c>
      <c r="I48" s="36">
        <v>4236089.8899999997</v>
      </c>
      <c r="J48" s="36">
        <v>4389374.91</v>
      </c>
      <c r="K48" s="36">
        <v>4965842.68</v>
      </c>
      <c r="L48" s="36">
        <v>4587801.28</v>
      </c>
      <c r="M48" s="36">
        <v>4493529.0599999996</v>
      </c>
      <c r="N48" s="5">
        <f t="shared" si="1"/>
        <v>54747147.380000003</v>
      </c>
    </row>
    <row r="49" spans="1:14">
      <c r="A49" t="s">
        <v>37</v>
      </c>
      <c r="B49" s="36">
        <v>249899.58</v>
      </c>
      <c r="C49" s="36">
        <v>239046.44</v>
      </c>
      <c r="D49" s="36">
        <v>231181.25</v>
      </c>
      <c r="E49" s="38">
        <v>235412.28</v>
      </c>
      <c r="F49" s="36">
        <v>231320.1</v>
      </c>
      <c r="G49" s="36">
        <v>247461.88</v>
      </c>
      <c r="H49" s="36">
        <v>270990.36</v>
      </c>
      <c r="I49" s="36">
        <v>249581.29</v>
      </c>
      <c r="J49" s="36">
        <v>251342.64</v>
      </c>
      <c r="K49" s="36">
        <v>297750.07</v>
      </c>
      <c r="L49" s="36">
        <v>257629.49</v>
      </c>
      <c r="M49" s="36">
        <v>268113.83</v>
      </c>
      <c r="N49" s="5">
        <f t="shared" si="1"/>
        <v>3029729.21</v>
      </c>
    </row>
    <row r="50" spans="1:14">
      <c r="A50" t="s">
        <v>38</v>
      </c>
      <c r="B50" s="36">
        <v>29582.79</v>
      </c>
      <c r="C50" s="36">
        <v>29872.21</v>
      </c>
      <c r="D50" s="36">
        <v>23933.66</v>
      </c>
      <c r="E50" s="38">
        <v>25106.54</v>
      </c>
      <c r="F50" s="36">
        <v>24399.3</v>
      </c>
      <c r="G50" s="36">
        <v>29638.9</v>
      </c>
      <c r="H50" s="36">
        <v>26684.58</v>
      </c>
      <c r="I50" s="36">
        <v>34105.96</v>
      </c>
      <c r="J50" s="36">
        <v>32329.31</v>
      </c>
      <c r="K50" s="36">
        <v>37663.599999999999</v>
      </c>
      <c r="L50" s="36">
        <v>35594.58</v>
      </c>
      <c r="M50" s="36">
        <v>35255.39</v>
      </c>
      <c r="N50" s="5">
        <f t="shared" si="1"/>
        <v>364166.82</v>
      </c>
    </row>
    <row r="51" spans="1:14">
      <c r="A51" t="s">
        <v>39</v>
      </c>
      <c r="B51" s="36">
        <v>113292.5</v>
      </c>
      <c r="C51" s="36">
        <v>119798.56</v>
      </c>
      <c r="D51" s="36">
        <v>102920.96000000001</v>
      </c>
      <c r="E51" s="38">
        <v>109387.35</v>
      </c>
      <c r="F51" s="36">
        <v>103447.89</v>
      </c>
      <c r="G51" s="36">
        <v>102091.68</v>
      </c>
      <c r="H51" s="36">
        <v>113272.66</v>
      </c>
      <c r="I51" s="36">
        <v>104264.83</v>
      </c>
      <c r="J51" s="36">
        <v>102447.47</v>
      </c>
      <c r="K51" s="36">
        <v>117333.37</v>
      </c>
      <c r="L51" s="36">
        <v>107405.61</v>
      </c>
      <c r="M51" s="36">
        <v>111229.52</v>
      </c>
      <c r="N51" s="5">
        <f t="shared" si="1"/>
        <v>1306892.4000000001</v>
      </c>
    </row>
    <row r="52" spans="1:14">
      <c r="A52" t="s">
        <v>108</v>
      </c>
      <c r="B52" s="36">
        <v>2169370.81</v>
      </c>
      <c r="C52" s="36">
        <v>2097528.98</v>
      </c>
      <c r="D52" s="36">
        <v>1976488.83</v>
      </c>
      <c r="E52" s="38">
        <v>2027012.44</v>
      </c>
      <c r="F52" s="36">
        <v>2124283.9</v>
      </c>
      <c r="G52" s="36">
        <v>2253915.81</v>
      </c>
      <c r="H52" s="36">
        <v>2677793.38</v>
      </c>
      <c r="I52" s="36">
        <v>4118087.85</v>
      </c>
      <c r="J52" s="36">
        <v>4273349.9400000004</v>
      </c>
      <c r="K52" s="36">
        <v>4900693.28</v>
      </c>
      <c r="L52" s="36">
        <v>4362380.59</v>
      </c>
      <c r="M52" s="36">
        <v>4096152.85</v>
      </c>
      <c r="N52" s="5">
        <f t="shared" si="1"/>
        <v>37077058.660000004</v>
      </c>
    </row>
    <row r="53" spans="1:14">
      <c r="A53" t="s">
        <v>41</v>
      </c>
      <c r="B53" s="36">
        <v>237306.38</v>
      </c>
      <c r="C53" s="36">
        <v>232394.5</v>
      </c>
      <c r="D53" s="36">
        <v>245013.45</v>
      </c>
      <c r="E53" s="38">
        <v>217244.24</v>
      </c>
      <c r="F53" s="36">
        <v>220137.67</v>
      </c>
      <c r="G53" s="36">
        <v>242556.63</v>
      </c>
      <c r="H53" s="36">
        <v>268077.43</v>
      </c>
      <c r="I53" s="36">
        <v>3099919.93</v>
      </c>
      <c r="J53" s="36">
        <v>3193262.26</v>
      </c>
      <c r="K53" s="36">
        <v>3754237.79</v>
      </c>
      <c r="L53" s="36">
        <v>3309150.13</v>
      </c>
      <c r="M53" s="36">
        <v>3323428</v>
      </c>
      <c r="N53" s="5">
        <f t="shared" si="1"/>
        <v>18342728.41</v>
      </c>
    </row>
    <row r="54" spans="1:14">
      <c r="A54" t="s">
        <v>42</v>
      </c>
      <c r="B54" s="36">
        <v>105551.97</v>
      </c>
      <c r="C54" s="36">
        <v>105142.05</v>
      </c>
      <c r="D54" s="36">
        <v>112525.88</v>
      </c>
      <c r="E54" s="38">
        <v>133479.96</v>
      </c>
      <c r="F54" s="36">
        <v>213627.9</v>
      </c>
      <c r="G54" s="36">
        <v>115148.27</v>
      </c>
      <c r="H54" s="36">
        <v>121080.49</v>
      </c>
      <c r="I54" s="36">
        <v>158056.6</v>
      </c>
      <c r="J54" s="36">
        <v>171724.67</v>
      </c>
      <c r="K54" s="36">
        <v>196505.26</v>
      </c>
      <c r="L54" s="36">
        <v>159196.9</v>
      </c>
      <c r="M54" s="36">
        <v>176568.21</v>
      </c>
      <c r="N54" s="5">
        <f t="shared" si="1"/>
        <v>1768608.16</v>
      </c>
    </row>
    <row r="55" spans="1:14">
      <c r="A55" t="s">
        <v>109</v>
      </c>
      <c r="B55" s="36">
        <v>3968920.05</v>
      </c>
      <c r="C55" s="36">
        <v>4330901.4800000004</v>
      </c>
      <c r="D55" s="36">
        <v>3444178.2</v>
      </c>
      <c r="E55" s="38">
        <v>3027273.26</v>
      </c>
      <c r="F55" s="36">
        <v>3682477.9</v>
      </c>
      <c r="G55" s="36">
        <v>3695835.01</v>
      </c>
      <c r="H55" s="36">
        <v>4530418.7</v>
      </c>
      <c r="I55" s="36">
        <v>4507128.08</v>
      </c>
      <c r="J55" s="36">
        <v>4770937.2300000004</v>
      </c>
      <c r="K55" s="36">
        <v>5513784.0899999999</v>
      </c>
      <c r="L55" s="36">
        <v>4836141.0599999996</v>
      </c>
      <c r="M55" s="36">
        <v>4253939.41</v>
      </c>
      <c r="N55" s="5">
        <f t="shared" si="1"/>
        <v>50561934.469999999</v>
      </c>
    </row>
    <row r="56" spans="1:14">
      <c r="A56" t="s">
        <v>110</v>
      </c>
      <c r="B56" s="36">
        <v>916031.28</v>
      </c>
      <c r="C56" s="36">
        <v>911238.57</v>
      </c>
      <c r="D56" s="36">
        <v>762982.53</v>
      </c>
      <c r="E56" s="38">
        <v>769344.77</v>
      </c>
      <c r="F56" s="36">
        <v>734978.55</v>
      </c>
      <c r="G56" s="36">
        <v>740744.63</v>
      </c>
      <c r="H56" s="36">
        <v>837472.7</v>
      </c>
      <c r="I56" s="36">
        <v>706435.44</v>
      </c>
      <c r="J56" s="36">
        <v>774752.83</v>
      </c>
      <c r="K56" s="36">
        <v>969786.33</v>
      </c>
      <c r="L56" s="36">
        <v>962765.89</v>
      </c>
      <c r="M56" s="36">
        <v>910223.43</v>
      </c>
      <c r="N56" s="5">
        <f t="shared" si="1"/>
        <v>9996756.9500000011</v>
      </c>
    </row>
    <row r="57" spans="1:14">
      <c r="A57" t="s">
        <v>111</v>
      </c>
      <c r="B57" s="36">
        <v>168934.09</v>
      </c>
      <c r="C57" s="36">
        <v>166831.59</v>
      </c>
      <c r="D57" s="36">
        <v>158204.85</v>
      </c>
      <c r="E57" s="38">
        <v>145009.20000000001</v>
      </c>
      <c r="F57" s="36">
        <v>132445.91</v>
      </c>
      <c r="G57" s="36">
        <v>133439.70000000001</v>
      </c>
      <c r="H57" s="36">
        <v>146397.65</v>
      </c>
      <c r="I57" s="36">
        <v>358992.24</v>
      </c>
      <c r="J57" s="36">
        <v>150810.46</v>
      </c>
      <c r="K57" s="36">
        <v>184783.67</v>
      </c>
      <c r="L57" s="36">
        <v>168440.27</v>
      </c>
      <c r="M57" s="36">
        <v>493014.28</v>
      </c>
      <c r="N57" s="5">
        <f t="shared" si="1"/>
        <v>2407303.91</v>
      </c>
    </row>
    <row r="58" spans="1:14">
      <c r="A58" t="s">
        <v>46</v>
      </c>
      <c r="B58" s="36">
        <v>368332.96</v>
      </c>
      <c r="C58" s="36">
        <v>341470.34</v>
      </c>
      <c r="D58" s="36">
        <v>339953.89</v>
      </c>
      <c r="E58" s="38">
        <v>350030.64</v>
      </c>
      <c r="F58" s="36">
        <v>348025.03</v>
      </c>
      <c r="G58" s="36">
        <v>394956.75</v>
      </c>
      <c r="H58" s="36">
        <v>458336.03</v>
      </c>
      <c r="I58" s="36">
        <v>402828.62</v>
      </c>
      <c r="J58" s="36">
        <v>420723.19</v>
      </c>
      <c r="K58" s="36">
        <v>456898.93</v>
      </c>
      <c r="L58" s="36">
        <v>386978.68</v>
      </c>
      <c r="M58" s="36">
        <v>397875.6</v>
      </c>
      <c r="N58" s="5">
        <f t="shared" si="1"/>
        <v>4666410.66</v>
      </c>
    </row>
    <row r="59" spans="1:14">
      <c r="A59" t="s">
        <v>112</v>
      </c>
      <c r="B59" s="36">
        <v>18232394.219999999</v>
      </c>
      <c r="C59" s="36">
        <v>16656174.960000001</v>
      </c>
      <c r="D59" s="36">
        <v>16171751</v>
      </c>
      <c r="E59" s="38">
        <v>17456372.82</v>
      </c>
      <c r="F59" s="36">
        <v>17073848.899999999</v>
      </c>
      <c r="G59" s="36">
        <v>18313871.710000001</v>
      </c>
      <c r="H59" s="36">
        <v>19886945.07</v>
      </c>
      <c r="I59" s="36">
        <v>17798340.699999999</v>
      </c>
      <c r="J59" s="36">
        <v>18214354.780000001</v>
      </c>
      <c r="K59" s="36">
        <v>21707564.030000001</v>
      </c>
      <c r="L59" s="36">
        <v>19650308.079999998</v>
      </c>
      <c r="M59" s="36">
        <v>18841457.960000001</v>
      </c>
      <c r="N59" s="5">
        <f t="shared" si="1"/>
        <v>220003384.22999999</v>
      </c>
    </row>
    <row r="60" spans="1:14">
      <c r="A60" t="s">
        <v>113</v>
      </c>
      <c r="B60" s="36">
        <v>4080517.9</v>
      </c>
      <c r="C60" s="36">
        <v>4164523.55</v>
      </c>
      <c r="D60" s="36">
        <v>3696121.32</v>
      </c>
      <c r="E60" s="38">
        <v>3609842.95</v>
      </c>
      <c r="F60" s="36">
        <v>3619302.75</v>
      </c>
      <c r="G60" s="36">
        <v>3928354.35</v>
      </c>
      <c r="H60" s="36">
        <v>4620165.22</v>
      </c>
      <c r="I60" s="36">
        <v>5773700.7999999998</v>
      </c>
      <c r="J60" s="36">
        <v>5963850.8700000001</v>
      </c>
      <c r="K60" s="36">
        <v>7146593.71</v>
      </c>
      <c r="L60" s="36">
        <v>6559556.7599999998</v>
      </c>
      <c r="M60" s="36">
        <v>6051017.71</v>
      </c>
      <c r="N60" s="5">
        <f t="shared" si="1"/>
        <v>59213547.890000001</v>
      </c>
    </row>
    <row r="61" spans="1:14">
      <c r="A61" t="s">
        <v>114</v>
      </c>
      <c r="B61" s="36">
        <v>555889.81000000006</v>
      </c>
      <c r="C61" s="36">
        <v>639097.12</v>
      </c>
      <c r="D61" s="36">
        <v>499709</v>
      </c>
      <c r="E61" s="38">
        <v>522586.58</v>
      </c>
      <c r="F61" s="36">
        <v>522083.19</v>
      </c>
      <c r="G61" s="36">
        <v>516738.34</v>
      </c>
      <c r="H61" s="36">
        <v>814536.6</v>
      </c>
      <c r="I61" s="36">
        <v>19279063.539999999</v>
      </c>
      <c r="J61" s="36">
        <v>19968085.210000001</v>
      </c>
      <c r="K61" s="36">
        <v>22168937.489999998</v>
      </c>
      <c r="L61" s="36">
        <v>19546277.670000002</v>
      </c>
      <c r="M61" s="36">
        <v>18736506.329999998</v>
      </c>
      <c r="N61" s="5">
        <f t="shared" si="1"/>
        <v>103769510.88</v>
      </c>
    </row>
    <row r="62" spans="1:14">
      <c r="A62" t="s">
        <v>50</v>
      </c>
      <c r="B62" s="36">
        <v>3971188.63</v>
      </c>
      <c r="C62" s="36">
        <v>3822871.39</v>
      </c>
      <c r="D62" s="36">
        <v>3679721.95</v>
      </c>
      <c r="E62" s="38">
        <v>3798471.72</v>
      </c>
      <c r="F62" s="36">
        <v>3864872.58</v>
      </c>
      <c r="G62" s="36">
        <v>4159628.19</v>
      </c>
      <c r="H62" s="36">
        <v>4862651.25</v>
      </c>
      <c r="I62" s="36">
        <v>3922235.54</v>
      </c>
      <c r="J62" s="36">
        <v>3954972.7</v>
      </c>
      <c r="K62" s="36">
        <v>4567555.95</v>
      </c>
      <c r="L62" s="36">
        <v>4175099.79</v>
      </c>
      <c r="M62" s="36">
        <v>4064759.86</v>
      </c>
      <c r="N62" s="5">
        <f t="shared" si="1"/>
        <v>48844029.550000004</v>
      </c>
    </row>
    <row r="63" spans="1:14">
      <c r="A63" t="s">
        <v>115</v>
      </c>
      <c r="B63" s="36">
        <v>11264331.880000001</v>
      </c>
      <c r="C63" s="36">
        <v>11236085.789999999</v>
      </c>
      <c r="D63" s="36">
        <v>10354125.619999999</v>
      </c>
      <c r="E63" s="38">
        <v>10562188.800000001</v>
      </c>
      <c r="F63" s="36">
        <v>10687447.09</v>
      </c>
      <c r="G63" s="36">
        <v>11069065.32</v>
      </c>
      <c r="H63" s="36">
        <v>12805334.34</v>
      </c>
      <c r="I63" s="36">
        <v>11096612.25</v>
      </c>
      <c r="J63" s="36">
        <v>11407411.41</v>
      </c>
      <c r="K63" s="36">
        <v>13309142.27</v>
      </c>
      <c r="L63" s="36">
        <v>12283625.15</v>
      </c>
      <c r="M63" s="36">
        <v>11762901.84</v>
      </c>
      <c r="N63" s="5">
        <f t="shared" si="1"/>
        <v>137838271.75999999</v>
      </c>
    </row>
    <row r="64" spans="1:14">
      <c r="A64" t="s">
        <v>116</v>
      </c>
      <c r="B64" s="36">
        <v>5771695.5</v>
      </c>
      <c r="C64" s="36">
        <v>5621607.9900000002</v>
      </c>
      <c r="D64" s="36">
        <v>5499885.1200000001</v>
      </c>
      <c r="E64" s="38">
        <v>5513576.1299999999</v>
      </c>
      <c r="F64" s="36">
        <v>5440467.3200000003</v>
      </c>
      <c r="G64" s="36">
        <v>5836285.8399999999</v>
      </c>
      <c r="H64" s="36">
        <v>6711372.2599999998</v>
      </c>
      <c r="I64" s="36">
        <v>6079087.5599999996</v>
      </c>
      <c r="J64" s="36">
        <v>6068718.0300000003</v>
      </c>
      <c r="K64" s="36">
        <v>6858082.1500000004</v>
      </c>
      <c r="L64" s="36">
        <v>6257227.4699999997</v>
      </c>
      <c r="M64" s="36">
        <v>5968295.0199999996</v>
      </c>
      <c r="N64" s="5">
        <f t="shared" si="1"/>
        <v>71626300.390000001</v>
      </c>
    </row>
    <row r="65" spans="1:14">
      <c r="A65" t="s">
        <v>117</v>
      </c>
      <c r="B65" s="36">
        <v>448726.1</v>
      </c>
      <c r="C65" s="36">
        <v>423779</v>
      </c>
      <c r="D65" s="36">
        <v>404015.11</v>
      </c>
      <c r="E65" s="38">
        <v>406529.94</v>
      </c>
      <c r="F65" s="36">
        <v>400817.77</v>
      </c>
      <c r="G65" s="36">
        <v>432481.26</v>
      </c>
      <c r="H65" s="36">
        <v>472329.61</v>
      </c>
      <c r="I65" s="36">
        <v>417985.82</v>
      </c>
      <c r="J65" s="36">
        <v>440492.34</v>
      </c>
      <c r="K65" s="36">
        <v>512910.92</v>
      </c>
      <c r="L65" s="36">
        <v>437061.6</v>
      </c>
      <c r="M65" s="36">
        <v>460248.95</v>
      </c>
      <c r="N65" s="5">
        <f t="shared" si="1"/>
        <v>5257378.419999999</v>
      </c>
    </row>
    <row r="66" spans="1:14">
      <c r="A66" t="s">
        <v>118</v>
      </c>
      <c r="B66" s="36">
        <v>1341180.95</v>
      </c>
      <c r="C66" s="36">
        <v>1531927.09</v>
      </c>
      <c r="D66" s="36">
        <v>1221231.18</v>
      </c>
      <c r="E66" s="38">
        <v>1225115.45</v>
      </c>
      <c r="F66" s="36">
        <v>1130029.19</v>
      </c>
      <c r="G66" s="36">
        <v>1281181.8799999999</v>
      </c>
      <c r="H66" s="36">
        <v>1542461.92</v>
      </c>
      <c r="I66" s="36">
        <v>1243717.07</v>
      </c>
      <c r="J66" s="36">
        <v>1315980.07</v>
      </c>
      <c r="K66" s="36">
        <v>1571885.06</v>
      </c>
      <c r="L66" s="36">
        <v>1436506.18</v>
      </c>
      <c r="M66" s="36">
        <v>1466393.13</v>
      </c>
      <c r="N66" s="5">
        <f t="shared" si="1"/>
        <v>16307609.170000002</v>
      </c>
    </row>
    <row r="67" spans="1:14">
      <c r="A67" t="s">
        <v>119</v>
      </c>
      <c r="B67" s="36">
        <v>1105368.5</v>
      </c>
      <c r="C67" s="36">
        <v>1080344.07</v>
      </c>
      <c r="D67" s="36">
        <v>1086055.6599999999</v>
      </c>
      <c r="E67" s="38">
        <v>1077993.97</v>
      </c>
      <c r="F67" s="36">
        <v>1094488.75</v>
      </c>
      <c r="G67" s="36">
        <v>1146367.26</v>
      </c>
      <c r="H67" s="36">
        <v>1289658.7</v>
      </c>
      <c r="I67" s="36">
        <v>1195177.1000000001</v>
      </c>
      <c r="J67" s="36">
        <v>1210467.68</v>
      </c>
      <c r="K67" s="36">
        <v>1406697.22</v>
      </c>
      <c r="L67" s="36">
        <v>1248359.6000000001</v>
      </c>
      <c r="M67" s="36">
        <v>1205023.44</v>
      </c>
      <c r="N67" s="5">
        <f t="shared" si="1"/>
        <v>14146001.949999999</v>
      </c>
    </row>
    <row r="68" spans="1:14">
      <c r="A68" t="s">
        <v>120</v>
      </c>
      <c r="B68" s="36">
        <v>666734.51</v>
      </c>
      <c r="C68" s="36">
        <v>670013.21</v>
      </c>
      <c r="D68" s="36">
        <v>592410.9</v>
      </c>
      <c r="E68" s="38">
        <v>591858.26</v>
      </c>
      <c r="F68" s="36">
        <v>562445.53</v>
      </c>
      <c r="G68" s="36">
        <v>577536.39</v>
      </c>
      <c r="H68" s="36">
        <v>656566.65</v>
      </c>
      <c r="I68" s="36">
        <v>1159163.46</v>
      </c>
      <c r="J68" s="36">
        <v>1066367.48</v>
      </c>
      <c r="K68" s="36">
        <v>1269359.55</v>
      </c>
      <c r="L68" s="36">
        <v>1189913.68</v>
      </c>
      <c r="M68" s="36">
        <v>1452311.88</v>
      </c>
      <c r="N68" s="5">
        <f t="shared" si="1"/>
        <v>10454681.5</v>
      </c>
    </row>
    <row r="69" spans="1:14">
      <c r="A69" t="s">
        <v>121</v>
      </c>
      <c r="B69" s="36">
        <v>5104674.51</v>
      </c>
      <c r="C69" s="36">
        <v>4890491.4800000004</v>
      </c>
      <c r="D69" s="36">
        <v>4616645.4800000004</v>
      </c>
      <c r="E69" s="38">
        <v>4781810.22</v>
      </c>
      <c r="F69" s="36">
        <v>5023920.01</v>
      </c>
      <c r="G69" s="36">
        <v>5407023.4800000004</v>
      </c>
      <c r="H69" s="36">
        <v>6358624.4800000004</v>
      </c>
      <c r="I69" s="36">
        <v>5945759.2300000004</v>
      </c>
      <c r="J69" s="36">
        <v>6128932.54</v>
      </c>
      <c r="K69" s="36">
        <v>6904523.0800000001</v>
      </c>
      <c r="L69" s="36">
        <v>5983189.29</v>
      </c>
      <c r="M69" s="36">
        <v>5416881.79</v>
      </c>
      <c r="N69" s="5">
        <f t="shared" si="1"/>
        <v>66562475.589999996</v>
      </c>
    </row>
    <row r="70" spans="1:14">
      <c r="A70" t="s">
        <v>122</v>
      </c>
      <c r="B70" s="36">
        <v>5064840.99</v>
      </c>
      <c r="C70" s="36">
        <v>4855072.13</v>
      </c>
      <c r="D70" s="36">
        <v>4819206.5199999996</v>
      </c>
      <c r="E70" s="38">
        <v>4935930.4800000004</v>
      </c>
      <c r="F70" s="36">
        <v>4855932.3600000003</v>
      </c>
      <c r="G70" s="36">
        <v>5206690.93</v>
      </c>
      <c r="H70" s="36">
        <v>6110597.46</v>
      </c>
      <c r="I70" s="36">
        <v>4877046.67</v>
      </c>
      <c r="J70" s="36">
        <v>5003210.45</v>
      </c>
      <c r="K70" s="36">
        <v>5529788.7300000004</v>
      </c>
      <c r="L70" s="36">
        <v>5214050.87</v>
      </c>
      <c r="M70" s="36">
        <v>5172061.05</v>
      </c>
      <c r="N70" s="5">
        <f t="shared" si="1"/>
        <v>61644428.639999993</v>
      </c>
    </row>
    <row r="71" spans="1:14">
      <c r="A71" t="s">
        <v>59</v>
      </c>
      <c r="B71" s="36">
        <v>873045.52</v>
      </c>
      <c r="C71" s="36">
        <v>824498.06</v>
      </c>
      <c r="D71" s="36">
        <v>797805.71</v>
      </c>
      <c r="E71" s="38">
        <v>854961.21</v>
      </c>
      <c r="F71" s="36">
        <v>914131.62</v>
      </c>
      <c r="G71" s="36">
        <v>982271.09</v>
      </c>
      <c r="H71" s="36">
        <v>1057403.57</v>
      </c>
      <c r="I71" s="36">
        <v>1042655.42</v>
      </c>
      <c r="J71" s="36">
        <v>1052456.6299999999</v>
      </c>
      <c r="K71" s="36">
        <v>1210179.3600000001</v>
      </c>
      <c r="L71" s="36">
        <v>1036390.95</v>
      </c>
      <c r="M71" s="36">
        <v>948568.58</v>
      </c>
      <c r="N71" s="5">
        <f t="shared" si="1"/>
        <v>11594367.719999999</v>
      </c>
    </row>
    <row r="72" spans="1:14">
      <c r="A72" t="s">
        <v>123</v>
      </c>
      <c r="B72" s="36">
        <v>296742.3</v>
      </c>
      <c r="C72" s="36">
        <v>283203.98</v>
      </c>
      <c r="D72" s="36">
        <v>265532.82</v>
      </c>
      <c r="E72" s="38">
        <v>286791.42</v>
      </c>
      <c r="F72" s="36">
        <v>302949.33</v>
      </c>
      <c r="G72" s="36">
        <v>283436.23</v>
      </c>
      <c r="H72" s="36">
        <v>320922.73</v>
      </c>
      <c r="I72" s="36">
        <v>260987.92</v>
      </c>
      <c r="J72" s="36">
        <v>288577.37</v>
      </c>
      <c r="K72" s="36">
        <v>321916.59999999998</v>
      </c>
      <c r="L72" s="36">
        <v>292169.27</v>
      </c>
      <c r="M72" s="36">
        <v>296101.67</v>
      </c>
      <c r="N72" s="5">
        <f t="shared" si="1"/>
        <v>3499331.64</v>
      </c>
    </row>
    <row r="73" spans="1:14">
      <c r="A73" t="s">
        <v>61</v>
      </c>
      <c r="B73" s="36">
        <v>157081.91</v>
      </c>
      <c r="C73" s="36">
        <v>173802.05</v>
      </c>
      <c r="D73" s="36">
        <v>148167.79999999999</v>
      </c>
      <c r="E73" s="38">
        <v>143713.74</v>
      </c>
      <c r="F73" s="36">
        <v>150812.39000000001</v>
      </c>
      <c r="G73" s="36">
        <v>159365.20000000001</v>
      </c>
      <c r="H73" s="36">
        <v>165752.45000000001</v>
      </c>
      <c r="I73" s="36">
        <v>150999.26999999999</v>
      </c>
      <c r="J73" s="36">
        <v>155814.23000000001</v>
      </c>
      <c r="K73" s="36">
        <v>173042.07</v>
      </c>
      <c r="L73" s="36">
        <v>172538.37</v>
      </c>
      <c r="M73" s="36">
        <v>169448.97</v>
      </c>
      <c r="N73" s="5">
        <f t="shared" si="1"/>
        <v>1920538.45</v>
      </c>
    </row>
    <row r="74" spans="1:14">
      <c r="A74" t="s">
        <v>62</v>
      </c>
      <c r="B74" s="36">
        <v>38795.360000000001</v>
      </c>
      <c r="C74" s="36">
        <v>38900.589999999997</v>
      </c>
      <c r="D74" s="36">
        <v>38441.81</v>
      </c>
      <c r="E74" s="38">
        <v>42199.42</v>
      </c>
      <c r="F74" s="36">
        <v>37686.89</v>
      </c>
      <c r="G74" s="36">
        <v>36494.31</v>
      </c>
      <c r="H74" s="36">
        <v>51455.83</v>
      </c>
      <c r="I74" s="36">
        <v>40274.03</v>
      </c>
      <c r="J74" s="36">
        <v>40532.639999999999</v>
      </c>
      <c r="K74" s="36">
        <v>47937.760000000002</v>
      </c>
      <c r="L74" s="36">
        <v>46766.080000000002</v>
      </c>
      <c r="M74" s="36">
        <v>45098.5</v>
      </c>
      <c r="N74" s="5">
        <f t="shared" si="1"/>
        <v>504583.22000000003</v>
      </c>
    </row>
    <row r="75" spans="1:14">
      <c r="A75" t="s">
        <v>124</v>
      </c>
      <c r="B75" s="36">
        <v>2914146.17</v>
      </c>
      <c r="C75" s="36">
        <v>2916123.12</v>
      </c>
      <c r="D75" s="36">
        <v>2619941.16</v>
      </c>
      <c r="E75" s="38">
        <v>2594620.59</v>
      </c>
      <c r="F75" s="36">
        <v>2552240.5699999998</v>
      </c>
      <c r="G75" s="36">
        <v>2799627.45</v>
      </c>
      <c r="H75" s="36">
        <v>3206559.39</v>
      </c>
      <c r="I75" s="36">
        <v>3018139.73</v>
      </c>
      <c r="J75" s="36">
        <v>3059366.69</v>
      </c>
      <c r="K75" s="36">
        <v>3444492.36</v>
      </c>
      <c r="L75" s="36">
        <v>3041309.83</v>
      </c>
      <c r="M75" s="36">
        <v>2928737.41</v>
      </c>
      <c r="N75" s="5">
        <f t="shared" si="1"/>
        <v>35095304.469999999</v>
      </c>
    </row>
    <row r="76" spans="1:14">
      <c r="A76" t="s">
        <v>125</v>
      </c>
      <c r="B76" s="36">
        <v>148102.68</v>
      </c>
      <c r="C76" s="36">
        <v>153179.72</v>
      </c>
      <c r="D76" s="36">
        <v>139351.6</v>
      </c>
      <c r="E76" s="38">
        <v>137870.76</v>
      </c>
      <c r="F76" s="36">
        <v>135838.73000000001</v>
      </c>
      <c r="G76" s="36">
        <v>133038.57</v>
      </c>
      <c r="H76" s="36">
        <v>153401.69</v>
      </c>
      <c r="I76" s="36">
        <v>120557.99</v>
      </c>
      <c r="J76" s="36">
        <v>143148.96</v>
      </c>
      <c r="K76" s="36">
        <v>166467.87</v>
      </c>
      <c r="L76" s="36">
        <v>156825.69</v>
      </c>
      <c r="M76" s="36">
        <v>155920.95000000001</v>
      </c>
      <c r="N76" s="5">
        <f t="shared" si="1"/>
        <v>1743705.2099999997</v>
      </c>
    </row>
    <row r="77" spans="1:14">
      <c r="A77" t="s">
        <v>126</v>
      </c>
      <c r="B77" s="36">
        <v>2776401.03</v>
      </c>
      <c r="C77" s="36">
        <v>2845228.32</v>
      </c>
      <c r="D77" s="36">
        <v>1743428.22</v>
      </c>
      <c r="E77" s="38">
        <v>1537894.05</v>
      </c>
      <c r="F77" s="36">
        <v>1468009.73</v>
      </c>
      <c r="G77" s="36">
        <v>1158522.8799999999</v>
      </c>
      <c r="H77" s="36">
        <v>1161911.1200000001</v>
      </c>
      <c r="I77" s="36">
        <v>1033481.76</v>
      </c>
      <c r="J77" s="36">
        <v>1168235.1100000001</v>
      </c>
      <c r="K77" s="36">
        <v>1813158.19</v>
      </c>
      <c r="L77" s="36">
        <v>1940985.18</v>
      </c>
      <c r="M77" s="36">
        <v>2243508.38</v>
      </c>
      <c r="N77" s="5">
        <f>SUM(B77:M77)</f>
        <v>20890763.969999999</v>
      </c>
    </row>
    <row r="78" spans="1:14">
      <c r="A78" t="s">
        <v>66</v>
      </c>
      <c r="B78" s="36">
        <v>152523.26999999999</v>
      </c>
      <c r="C78" s="36">
        <v>120914.37</v>
      </c>
      <c r="D78" s="36">
        <v>122881.39</v>
      </c>
      <c r="E78" s="38">
        <v>118709.31</v>
      </c>
      <c r="F78" s="36">
        <v>112023.51</v>
      </c>
      <c r="G78" s="36">
        <v>121111.76</v>
      </c>
      <c r="H78" s="36">
        <v>128029.38</v>
      </c>
      <c r="I78" s="36">
        <v>116679.1</v>
      </c>
      <c r="J78" s="36">
        <v>122215.87</v>
      </c>
      <c r="K78" s="36">
        <v>137484.18</v>
      </c>
      <c r="L78" s="36">
        <v>120537.2</v>
      </c>
      <c r="M78" s="36">
        <v>136310.63</v>
      </c>
      <c r="N78" s="5">
        <f>SUM(B78:M78)</f>
        <v>1509419.9699999997</v>
      </c>
    </row>
    <row r="79" spans="1:14">
      <c r="A79" t="s">
        <v>127</v>
      </c>
      <c r="B79" s="36">
        <v>17643705.07</v>
      </c>
      <c r="C79" s="36">
        <v>15083549.84</v>
      </c>
      <c r="D79" s="36">
        <v>15647282.73</v>
      </c>
      <c r="E79" s="36">
        <v>17569398.84</v>
      </c>
      <c r="F79" s="36">
        <v>16144715.84</v>
      </c>
      <c r="G79" s="36">
        <v>18388762.399999999</v>
      </c>
      <c r="H79" s="36">
        <v>24436950.59</v>
      </c>
      <c r="I79" s="36">
        <v>17772882.77</v>
      </c>
      <c r="J79" s="36">
        <v>20241718.68</v>
      </c>
      <c r="K79" s="36">
        <v>22525153.309999999</v>
      </c>
      <c r="L79" s="36">
        <v>20811701.460000001</v>
      </c>
      <c r="M79" s="36">
        <v>21292861.490000002</v>
      </c>
      <c r="N79" s="5">
        <f>SUM(B79:M79)</f>
        <v>227558683.02000004</v>
      </c>
    </row>
    <row r="80" spans="1:14">
      <c r="A80" t="s">
        <v>1</v>
      </c>
      <c r="E80" s="36"/>
      <c r="F80" s="35"/>
      <c r="J80" s="35"/>
      <c r="L80" s="35"/>
    </row>
    <row r="81" spans="1:14">
      <c r="A81" t="s">
        <v>68</v>
      </c>
      <c r="B81" s="5">
        <f>SUM(B12:B79)</f>
        <v>188320439.79000002</v>
      </c>
      <c r="C81" s="5">
        <f t="shared" ref="C81:M81" si="2">SUM(C12:C79)</f>
        <v>182401270.04000005</v>
      </c>
      <c r="D81" s="5">
        <f t="shared" si="2"/>
        <v>175136976.94999999</v>
      </c>
      <c r="E81" s="5">
        <f t="shared" si="2"/>
        <v>178183078.41999996</v>
      </c>
      <c r="F81" s="5">
        <f t="shared" si="2"/>
        <v>176526077.84999996</v>
      </c>
      <c r="G81" s="5">
        <f t="shared" si="2"/>
        <v>189051235.7599999</v>
      </c>
      <c r="H81" s="5">
        <f t="shared" si="2"/>
        <v>220542584.65999997</v>
      </c>
      <c r="I81" s="5">
        <f t="shared" si="2"/>
        <v>218586182.7899999</v>
      </c>
      <c r="J81" s="5">
        <f t="shared" si="2"/>
        <v>224821721.38</v>
      </c>
      <c r="K81" s="5">
        <f t="shared" si="2"/>
        <v>257718002.21000001</v>
      </c>
      <c r="L81" s="5">
        <f t="shared" si="2"/>
        <v>234398920.10000002</v>
      </c>
      <c r="M81" s="5">
        <f t="shared" si="2"/>
        <v>230428017.05999997</v>
      </c>
      <c r="N81" s="5">
        <f>SUM(B81:M81)</f>
        <v>2476114507.0099998</v>
      </c>
    </row>
    <row r="83" spans="1:14">
      <c r="L83" s="35"/>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106" zoomScaleNormal="106" workbookViewId="0">
      <pane xSplit="1" ySplit="10" topLeftCell="B11" activePane="bottomRight" state="frozen"/>
      <selection pane="topRight" activeCell="B1" sqref="B1"/>
      <selection pane="bottomLeft" activeCell="A11" sqref="A11"/>
      <selection pane="bottomRight" activeCell="N77" sqref="N77"/>
    </sheetView>
  </sheetViews>
  <sheetFormatPr defaultRowHeight="12.75"/>
  <cols>
    <col min="1" max="1" width="16.1640625" bestFit="1" customWidth="1"/>
    <col min="2" max="4" width="10.1640625" customWidth="1"/>
    <col min="5" max="11" width="10.1640625" bestFit="1" customWidth="1"/>
    <col min="12" max="12" width="10.1640625" style="31" bestFit="1" customWidth="1"/>
    <col min="13" max="13" width="10.1640625" bestFit="1" customWidth="1"/>
    <col min="14" max="14" width="11.1640625" bestFit="1" customWidth="1"/>
  </cols>
  <sheetData>
    <row r="1" spans="1:16">
      <c r="A1" t="str">
        <f>'SFY1617'!A1</f>
        <v>VALIDATED TAX RECEIPTS DATA FOR:  JULY, 2016 thru June, 2017</v>
      </c>
      <c r="N1" t="s">
        <v>89</v>
      </c>
    </row>
    <row r="3" spans="1:16">
      <c r="A3" s="39" t="s">
        <v>69</v>
      </c>
      <c r="B3" s="39"/>
      <c r="C3" s="39"/>
      <c r="D3" s="39"/>
      <c r="E3" s="39"/>
      <c r="F3" s="39"/>
      <c r="G3" s="39"/>
      <c r="H3" s="39"/>
      <c r="I3" s="39"/>
      <c r="J3" s="39"/>
      <c r="K3" s="39"/>
      <c r="L3" s="39"/>
      <c r="M3" s="39"/>
      <c r="N3" s="39"/>
    </row>
    <row r="4" spans="1:16">
      <c r="A4" s="39" t="s">
        <v>131</v>
      </c>
      <c r="B4" s="39"/>
      <c r="C4" s="39"/>
      <c r="D4" s="39"/>
      <c r="E4" s="39"/>
      <c r="F4" s="39"/>
      <c r="G4" s="39"/>
      <c r="H4" s="39"/>
      <c r="I4" s="39"/>
      <c r="J4" s="39"/>
      <c r="K4" s="39"/>
      <c r="L4" s="39"/>
      <c r="M4" s="39"/>
      <c r="N4" s="39"/>
    </row>
    <row r="5" spans="1:16">
      <c r="A5" s="39" t="s">
        <v>70</v>
      </c>
      <c r="B5" s="39"/>
      <c r="C5" s="39"/>
      <c r="D5" s="39"/>
      <c r="E5" s="39"/>
      <c r="F5" s="39"/>
      <c r="G5" s="39"/>
      <c r="H5" s="39"/>
      <c r="I5" s="39"/>
      <c r="J5" s="39"/>
      <c r="K5" s="39"/>
      <c r="L5" s="39"/>
      <c r="M5" s="39"/>
      <c r="N5" s="39"/>
    </row>
    <row r="6" spans="1:16">
      <c r="A6" s="39" t="s">
        <v>135</v>
      </c>
      <c r="B6" s="39"/>
      <c r="C6" s="39"/>
      <c r="D6" s="39"/>
      <c r="E6" s="39"/>
      <c r="F6" s="39"/>
      <c r="G6" s="39"/>
      <c r="H6" s="39"/>
      <c r="I6" s="39"/>
      <c r="J6" s="39"/>
      <c r="K6" s="39"/>
      <c r="L6" s="39"/>
      <c r="M6" s="39"/>
      <c r="N6" s="39"/>
    </row>
    <row r="7" spans="1:16">
      <c r="A7" s="39" t="s">
        <v>132</v>
      </c>
      <c r="B7" s="39"/>
      <c r="C7" s="39"/>
      <c r="D7" s="39"/>
      <c r="E7" s="39"/>
      <c r="F7" s="39"/>
      <c r="G7" s="39"/>
      <c r="H7" s="39"/>
      <c r="I7" s="39"/>
      <c r="J7" s="39"/>
      <c r="K7" s="39"/>
      <c r="L7" s="39"/>
      <c r="M7" s="39"/>
      <c r="N7" s="39"/>
    </row>
    <row r="8" spans="1:16">
      <c r="C8" s="6"/>
      <c r="N8" s="5"/>
    </row>
    <row r="9" spans="1:16">
      <c r="B9" s="1">
        <f>'Local Option Sales Tax Coll'!B9</f>
        <v>42552</v>
      </c>
      <c r="C9" s="1">
        <f>'Local Option Sales Tax Coll'!C9</f>
        <v>42583</v>
      </c>
      <c r="D9" s="1">
        <f>'Local Option Sales Tax Coll'!D9</f>
        <v>42614</v>
      </c>
      <c r="E9" s="1">
        <f>'Local Option Sales Tax Coll'!E9</f>
        <v>42644</v>
      </c>
      <c r="F9" s="1">
        <f>'Local Option Sales Tax Coll'!F9</f>
        <v>42675</v>
      </c>
      <c r="G9" s="1">
        <f>'Local Option Sales Tax Coll'!G9</f>
        <v>42705</v>
      </c>
      <c r="H9" s="1">
        <f>'Local Option Sales Tax Coll'!H9</f>
        <v>42736</v>
      </c>
      <c r="I9" s="1">
        <f>'Local Option Sales Tax Coll'!I9</f>
        <v>42767</v>
      </c>
      <c r="J9" s="1">
        <f>'Local Option Sales Tax Coll'!J9</f>
        <v>42795</v>
      </c>
      <c r="K9" s="1">
        <f>'Local Option Sales Tax Coll'!K9</f>
        <v>42826</v>
      </c>
      <c r="L9" s="1">
        <f>'Local Option Sales Tax Coll'!L9</f>
        <v>42856</v>
      </c>
      <c r="M9" s="1">
        <f>'Local Option Sales Tax Coll'!M9</f>
        <v>42887</v>
      </c>
      <c r="N9" s="33" t="str">
        <f>'Local Option Sales Tax Coll'!N9</f>
        <v>SFY16-17</v>
      </c>
    </row>
    <row r="10" spans="1:16">
      <c r="A10" t="s">
        <v>0</v>
      </c>
      <c r="B10" s="2"/>
      <c r="C10" s="2"/>
      <c r="D10" s="2"/>
      <c r="E10" s="2"/>
      <c r="F10" s="2"/>
      <c r="G10" s="2"/>
      <c r="H10" s="2"/>
      <c r="I10" s="2"/>
      <c r="J10" s="2"/>
      <c r="K10" s="2"/>
      <c r="L10" s="32"/>
      <c r="M10" s="2"/>
      <c r="N10" s="5"/>
    </row>
    <row r="11" spans="1:16">
      <c r="A11" t="s">
        <v>1</v>
      </c>
    </row>
    <row r="12" spans="1:16">
      <c r="A12" t="s">
        <v>2</v>
      </c>
      <c r="B12" s="5">
        <v>379131.89</v>
      </c>
      <c r="C12" s="6">
        <v>355398.43</v>
      </c>
      <c r="D12" s="6">
        <v>405831.92</v>
      </c>
      <c r="E12" s="6">
        <v>384064.92</v>
      </c>
      <c r="F12" s="6">
        <v>442355.51</v>
      </c>
      <c r="G12" s="6">
        <v>407934.38</v>
      </c>
      <c r="H12" s="27">
        <v>304350.28000000003</v>
      </c>
      <c r="I12" s="6">
        <v>343514.49</v>
      </c>
      <c r="J12" s="6">
        <v>400174.34</v>
      </c>
      <c r="K12" s="6">
        <v>512257.38</v>
      </c>
      <c r="L12" s="27">
        <v>482652.68</v>
      </c>
      <c r="M12" s="6">
        <v>376823.2</v>
      </c>
      <c r="N12" s="5">
        <f t="shared" ref="N12:N75" si="0">SUM(B12:M12)</f>
        <v>4794489.42</v>
      </c>
      <c r="P12" s="6"/>
    </row>
    <row r="13" spans="1:16">
      <c r="A13" t="s">
        <v>3</v>
      </c>
      <c r="B13" s="6">
        <v>3488.09</v>
      </c>
      <c r="C13" s="6">
        <v>3307.83</v>
      </c>
      <c r="D13" s="6">
        <v>3103.5</v>
      </c>
      <c r="E13" s="6">
        <v>4412.8</v>
      </c>
      <c r="F13" s="6">
        <v>3142.01</v>
      </c>
      <c r="G13" s="6">
        <v>3030.95</v>
      </c>
      <c r="H13" s="6">
        <v>3054.05</v>
      </c>
      <c r="I13" s="6">
        <v>3671.34</v>
      </c>
      <c r="J13" s="6">
        <v>5073.9799999999996</v>
      </c>
      <c r="K13" s="6">
        <v>4370.79</v>
      </c>
      <c r="L13" s="6">
        <v>4415.8599999999997</v>
      </c>
      <c r="M13" s="6">
        <v>3347.66</v>
      </c>
      <c r="N13" s="5">
        <f t="shared" si="0"/>
        <v>44418.86</v>
      </c>
      <c r="P13" s="6"/>
    </row>
    <row r="14" spans="1:16">
      <c r="A14" t="s">
        <v>4</v>
      </c>
      <c r="B14" s="6">
        <v>4782382.1900000004</v>
      </c>
      <c r="C14" s="6">
        <v>1828754.56</v>
      </c>
      <c r="D14" s="6">
        <v>1570002.64</v>
      </c>
      <c r="E14" s="6">
        <v>1468528.6399999999</v>
      </c>
      <c r="F14" s="6">
        <v>617729.16</v>
      </c>
      <c r="G14" s="6">
        <v>478400.91</v>
      </c>
      <c r="H14" s="6">
        <v>589578.36</v>
      </c>
      <c r="I14" s="6">
        <v>847788.22</v>
      </c>
      <c r="J14" s="6">
        <v>1634580.73</v>
      </c>
      <c r="K14" s="6">
        <v>1832220.73</v>
      </c>
      <c r="L14" s="6">
        <v>2376245.7200000002</v>
      </c>
      <c r="M14" s="6">
        <v>4186907.47</v>
      </c>
      <c r="N14" s="5">
        <f t="shared" si="0"/>
        <v>22213119.329999998</v>
      </c>
      <c r="P14" s="6"/>
    </row>
    <row r="15" spans="1:16">
      <c r="A15" t="s">
        <v>5</v>
      </c>
      <c r="B15" s="6">
        <v>11633.13</v>
      </c>
      <c r="C15" s="6">
        <v>9545.7099999999991</v>
      </c>
      <c r="D15" s="6">
        <v>9127.27</v>
      </c>
      <c r="E15" s="6">
        <v>9745.16</v>
      </c>
      <c r="F15" s="6">
        <v>12469.08</v>
      </c>
      <c r="G15" s="28">
        <v>11395.32</v>
      </c>
      <c r="H15" s="6">
        <v>12469.08</v>
      </c>
      <c r="I15" s="6">
        <v>11253.85</v>
      </c>
      <c r="J15" s="6">
        <v>10043.33</v>
      </c>
      <c r="K15" s="6">
        <v>16829.32</v>
      </c>
      <c r="L15" s="6">
        <v>15784.82</v>
      </c>
      <c r="M15" s="6">
        <v>13025.33</v>
      </c>
      <c r="N15" s="5">
        <f t="shared" si="0"/>
        <v>143321.4</v>
      </c>
      <c r="P15" s="6"/>
    </row>
    <row r="16" spans="1:16">
      <c r="A16" t="s">
        <v>6</v>
      </c>
      <c r="B16" s="6">
        <v>1087074.48</v>
      </c>
      <c r="C16" s="6">
        <v>1207287.77</v>
      </c>
      <c r="D16" s="6">
        <v>920807.94</v>
      </c>
      <c r="E16" s="6">
        <v>846212.7</v>
      </c>
      <c r="F16" s="6">
        <v>810964.44</v>
      </c>
      <c r="G16" s="6">
        <v>862071.03</v>
      </c>
      <c r="H16" s="6">
        <v>946689.43</v>
      </c>
      <c r="I16" s="6">
        <v>1123098.4099999999</v>
      </c>
      <c r="J16" s="6">
        <v>1336091.56</v>
      </c>
      <c r="K16" s="6">
        <v>1744403.97</v>
      </c>
      <c r="L16" s="6">
        <v>1275751.0900000001</v>
      </c>
      <c r="M16" s="6">
        <v>1060953.1200000001</v>
      </c>
      <c r="N16" s="5">
        <f t="shared" si="0"/>
        <v>13221405.940000001</v>
      </c>
      <c r="P16" s="6"/>
    </row>
    <row r="17" spans="1:20">
      <c r="A17" t="s">
        <v>7</v>
      </c>
      <c r="B17" s="6">
        <v>4330252.99</v>
      </c>
      <c r="C17" s="6">
        <v>3545989.47</v>
      </c>
      <c r="D17" s="6">
        <v>3168378.01</v>
      </c>
      <c r="E17" s="6">
        <v>3694577.05</v>
      </c>
      <c r="F17" s="6">
        <v>4724410.17</v>
      </c>
      <c r="G17" s="6">
        <v>5246719.8600000003</v>
      </c>
      <c r="H17" s="6">
        <v>6493397.8399999999</v>
      </c>
      <c r="I17" s="6">
        <v>7018884.1399999997</v>
      </c>
      <c r="J17" s="6">
        <v>7893520.6200000001</v>
      </c>
      <c r="K17" s="6">
        <v>5859692.9900000002</v>
      </c>
      <c r="L17" s="6">
        <v>4601099.93</v>
      </c>
      <c r="M17" s="6">
        <v>4130109.6</v>
      </c>
      <c r="N17" s="5">
        <f t="shared" si="0"/>
        <v>60707032.669999994</v>
      </c>
      <c r="P17" s="6"/>
    </row>
    <row r="18" spans="1:20">
      <c r="A18" s="31" t="s">
        <v>8</v>
      </c>
      <c r="B18" s="6">
        <v>0</v>
      </c>
      <c r="C18" s="6">
        <v>0</v>
      </c>
      <c r="D18" s="6">
        <v>0</v>
      </c>
      <c r="E18" s="6">
        <v>0</v>
      </c>
      <c r="F18" s="6">
        <v>0</v>
      </c>
      <c r="G18" s="6">
        <v>0</v>
      </c>
      <c r="H18" s="6">
        <v>0</v>
      </c>
      <c r="I18" s="6">
        <v>0</v>
      </c>
      <c r="J18" s="6">
        <v>0</v>
      </c>
      <c r="K18" s="6"/>
      <c r="L18" s="6">
        <v>0</v>
      </c>
      <c r="M18" s="6">
        <v>0</v>
      </c>
      <c r="N18" s="5">
        <f t="shared" si="0"/>
        <v>0</v>
      </c>
      <c r="P18" s="6"/>
    </row>
    <row r="19" spans="1:20">
      <c r="A19" t="s">
        <v>9</v>
      </c>
      <c r="B19" s="5">
        <v>258861.16</v>
      </c>
      <c r="C19" s="6">
        <v>214908.79</v>
      </c>
      <c r="D19" s="6">
        <v>138781.92000000001</v>
      </c>
      <c r="E19" s="6">
        <v>247309.77</v>
      </c>
      <c r="F19" s="6">
        <v>152888.63</v>
      </c>
      <c r="G19" s="6">
        <v>158202.96</v>
      </c>
      <c r="H19" s="6">
        <v>297009.28999999998</v>
      </c>
      <c r="I19" s="6">
        <v>467584.95</v>
      </c>
      <c r="J19" s="6">
        <v>513088.18</v>
      </c>
      <c r="K19" s="6">
        <v>862409.23</v>
      </c>
      <c r="L19" s="6">
        <v>305646.64</v>
      </c>
      <c r="M19" s="6">
        <v>201358.57</v>
      </c>
      <c r="N19" s="5">
        <f t="shared" si="0"/>
        <v>3818050.09</v>
      </c>
      <c r="P19" s="6"/>
    </row>
    <row r="20" spans="1:20">
      <c r="A20" t="s">
        <v>96</v>
      </c>
      <c r="B20" s="6">
        <v>78709.25</v>
      </c>
      <c r="C20" s="6">
        <v>111091.23</v>
      </c>
      <c r="D20" s="6">
        <v>69965.77</v>
      </c>
      <c r="E20" s="6">
        <v>63151.25</v>
      </c>
      <c r="F20" s="6">
        <v>70597.47</v>
      </c>
      <c r="G20" s="6">
        <v>68573.22</v>
      </c>
      <c r="H20" s="6">
        <v>70597.47</v>
      </c>
      <c r="I20" s="6">
        <v>85829.06</v>
      </c>
      <c r="J20" s="6">
        <v>106035.63</v>
      </c>
      <c r="K20" s="6">
        <v>196848.79</v>
      </c>
      <c r="L20" s="6">
        <v>146695.16</v>
      </c>
      <c r="M20" s="6">
        <v>133723.96</v>
      </c>
      <c r="N20" s="5">
        <f t="shared" si="0"/>
        <v>1201818.26</v>
      </c>
      <c r="P20" s="6"/>
    </row>
    <row r="21" spans="1:20">
      <c r="A21" t="s">
        <v>10</v>
      </c>
      <c r="B21" s="6">
        <v>50755.360000000001</v>
      </c>
      <c r="C21" s="6">
        <v>49984.33</v>
      </c>
      <c r="D21" s="6">
        <v>48152.35</v>
      </c>
      <c r="E21" s="6">
        <v>44796.3</v>
      </c>
      <c r="F21" s="6">
        <v>53421.69</v>
      </c>
      <c r="G21" s="6">
        <v>49745.25</v>
      </c>
      <c r="H21" s="6">
        <v>42758.44</v>
      </c>
      <c r="I21" s="6">
        <v>46949.279999999999</v>
      </c>
      <c r="J21" s="6">
        <v>49146.94</v>
      </c>
      <c r="K21" s="6">
        <v>53777.3</v>
      </c>
      <c r="L21" s="6">
        <v>50955.13</v>
      </c>
      <c r="M21" s="6">
        <v>51676.87</v>
      </c>
      <c r="N21" s="5">
        <f t="shared" si="0"/>
        <v>592119.24</v>
      </c>
      <c r="P21" s="6"/>
    </row>
    <row r="22" spans="1:20">
      <c r="A22" t="s">
        <v>11</v>
      </c>
      <c r="B22" s="5">
        <v>929890.17</v>
      </c>
      <c r="C22" s="6">
        <v>1096352.6399999999</v>
      </c>
      <c r="D22" s="6">
        <v>816151.99</v>
      </c>
      <c r="E22" s="6">
        <v>813878.2</v>
      </c>
      <c r="F22" s="6">
        <v>1059759.1299999999</v>
      </c>
      <c r="G22" s="6">
        <v>1289329.69</v>
      </c>
      <c r="H22" s="6">
        <v>1989854.57</v>
      </c>
      <c r="I22" s="6">
        <v>2870106.6</v>
      </c>
      <c r="J22" s="6">
        <v>3296339.04</v>
      </c>
      <c r="K22" s="6">
        <v>4129679.86</v>
      </c>
      <c r="L22" s="6">
        <v>2201835.0699999998</v>
      </c>
      <c r="M22" s="6">
        <v>1284160.96</v>
      </c>
      <c r="N22" s="5">
        <f t="shared" si="0"/>
        <v>21777337.920000002</v>
      </c>
      <c r="P22" s="6"/>
      <c r="R22" s="8"/>
      <c r="T22" s="5"/>
    </row>
    <row r="23" spans="1:20">
      <c r="A23" t="s">
        <v>12</v>
      </c>
      <c r="B23" s="6">
        <v>120265.45</v>
      </c>
      <c r="C23" s="6">
        <v>120785.52</v>
      </c>
      <c r="D23" s="6">
        <v>95119.82</v>
      </c>
      <c r="E23" s="6">
        <v>110447.83</v>
      </c>
      <c r="F23" s="6">
        <v>152376.15</v>
      </c>
      <c r="G23" s="6">
        <v>122454.11</v>
      </c>
      <c r="H23" s="6">
        <v>152376.15</v>
      </c>
      <c r="I23" s="6">
        <v>106915.95</v>
      </c>
      <c r="J23" s="6">
        <v>122871.76</v>
      </c>
      <c r="K23" s="27">
        <v>148347.25</v>
      </c>
      <c r="L23" s="6">
        <v>130473.8</v>
      </c>
      <c r="M23" s="6">
        <v>141009.23000000001</v>
      </c>
      <c r="N23" s="5">
        <f t="shared" si="0"/>
        <v>1523443.02</v>
      </c>
      <c r="P23" s="6"/>
      <c r="R23" s="8"/>
      <c r="T23" s="5"/>
    </row>
    <row r="24" spans="1:20">
      <c r="A24" s="3" t="s">
        <v>128</v>
      </c>
      <c r="B24" s="6">
        <v>2367261.2000000002</v>
      </c>
      <c r="C24" s="6">
        <v>2805205.18</v>
      </c>
      <c r="D24" s="6">
        <v>2445161.85</v>
      </c>
      <c r="E24" s="6">
        <v>2223358.1800000002</v>
      </c>
      <c r="F24" s="6">
        <v>2523731.9500000002</v>
      </c>
      <c r="G24" s="6">
        <v>3178552.18</v>
      </c>
      <c r="H24" s="6">
        <v>3428387.14</v>
      </c>
      <c r="I24" s="6">
        <v>3831648.76</v>
      </c>
      <c r="J24" s="6">
        <v>4200647.6400000015</v>
      </c>
      <c r="K24" s="6">
        <v>4606008.0400000028</v>
      </c>
      <c r="L24" s="6">
        <v>3553269.2</v>
      </c>
      <c r="M24" s="6">
        <v>3264445.19</v>
      </c>
      <c r="N24" s="5">
        <f t="shared" si="0"/>
        <v>38427676.509999998</v>
      </c>
      <c r="P24" s="6"/>
      <c r="R24" s="8"/>
      <c r="T24" s="5"/>
    </row>
    <row r="25" spans="1:20">
      <c r="A25" t="s">
        <v>13</v>
      </c>
      <c r="B25" s="6">
        <v>6175.29</v>
      </c>
      <c r="C25" s="6">
        <v>7188.18</v>
      </c>
      <c r="D25" s="6">
        <v>5235.22</v>
      </c>
      <c r="E25" s="6">
        <v>4702.03</v>
      </c>
      <c r="F25" s="6">
        <v>5221.78</v>
      </c>
      <c r="G25" s="6">
        <v>5786.77</v>
      </c>
      <c r="H25" s="6">
        <v>5221.78</v>
      </c>
      <c r="I25" s="6">
        <v>8869.24</v>
      </c>
      <c r="J25" s="6">
        <v>10292.74</v>
      </c>
      <c r="K25" s="6">
        <v>11896.8</v>
      </c>
      <c r="L25" s="6">
        <v>6677.75</v>
      </c>
      <c r="M25" s="6">
        <v>5862.23</v>
      </c>
      <c r="N25" s="5">
        <f t="shared" si="0"/>
        <v>83129.81</v>
      </c>
      <c r="P25" s="6"/>
      <c r="R25" s="8"/>
      <c r="T25" s="5"/>
    </row>
    <row r="26" spans="1:20">
      <c r="A26" t="s">
        <v>14</v>
      </c>
      <c r="B26" s="6">
        <v>4629.4799999999996</v>
      </c>
      <c r="C26" s="6">
        <v>7877.25</v>
      </c>
      <c r="D26" s="6">
        <v>4349.6499999999996</v>
      </c>
      <c r="E26" s="6">
        <v>1569.53</v>
      </c>
      <c r="F26" s="6">
        <v>2966.73</v>
      </c>
      <c r="G26" s="6">
        <v>2980.41</v>
      </c>
      <c r="H26" s="6">
        <v>2966.73</v>
      </c>
      <c r="I26" s="6">
        <v>3018.76</v>
      </c>
      <c r="J26" s="6">
        <v>3541.08</v>
      </c>
      <c r="K26" s="6">
        <v>3745.83</v>
      </c>
      <c r="L26" s="6">
        <v>3641.07</v>
      </c>
      <c r="M26" s="6">
        <v>4130.1899999999996</v>
      </c>
      <c r="N26" s="5">
        <f t="shared" si="0"/>
        <v>45416.71</v>
      </c>
      <c r="P26" s="6"/>
      <c r="R26" s="8"/>
      <c r="T26" s="5"/>
    </row>
    <row r="27" spans="1:20">
      <c r="A27" t="s">
        <v>15</v>
      </c>
      <c r="B27" s="6">
        <f>4/6*2045538.45</f>
        <v>1363692.2999999998</v>
      </c>
      <c r="C27" s="6">
        <f>4/6*1762372.97</f>
        <v>1174915.3133333332</v>
      </c>
      <c r="D27" s="6">
        <f>4/6*1641226.48</f>
        <v>1094150.9866666666</v>
      </c>
      <c r="E27" s="6">
        <f>4/6*1781639.65</f>
        <v>1187759.7666666666</v>
      </c>
      <c r="F27" s="6">
        <f>4/6*2119988.97</f>
        <v>1413325.98</v>
      </c>
      <c r="G27" s="6">
        <f>4/6*1607603.24</f>
        <v>1071735.4933333332</v>
      </c>
      <c r="H27" s="6">
        <f>4/6*1796868.28</f>
        <v>1197912.1866666665</v>
      </c>
      <c r="I27" s="6">
        <f>4/6*1980032.25</f>
        <v>1320021.5</v>
      </c>
      <c r="J27" s="6">
        <f>4/6*2330652.58</f>
        <v>1553768.3866666667</v>
      </c>
      <c r="K27" s="6">
        <f>4/6*2153579.95</f>
        <v>1435719.9666666668</v>
      </c>
      <c r="L27" s="6">
        <f>4/6*2193761.05</f>
        <v>1462507.3666666665</v>
      </c>
      <c r="M27" s="6">
        <f>4/6*1988218.1</f>
        <v>1325478.7333333334</v>
      </c>
      <c r="N27" s="5">
        <f t="shared" si="0"/>
        <v>15600987.98</v>
      </c>
      <c r="P27" s="6"/>
      <c r="R27" s="8"/>
      <c r="T27" s="5"/>
    </row>
    <row r="28" spans="1:20">
      <c r="A28" t="s">
        <v>16</v>
      </c>
      <c r="B28" s="6">
        <v>1478721.56</v>
      </c>
      <c r="C28" s="6">
        <v>1921320.76</v>
      </c>
      <c r="D28" s="6">
        <v>917461.48</v>
      </c>
      <c r="E28" s="6">
        <v>774540.31</v>
      </c>
      <c r="F28" s="6">
        <v>710342.21</v>
      </c>
      <c r="G28" s="6">
        <v>483152.55</v>
      </c>
      <c r="H28" s="6">
        <v>390377.38</v>
      </c>
      <c r="I28" s="6">
        <v>390874.67</v>
      </c>
      <c r="J28" s="6">
        <v>503949.41</v>
      </c>
      <c r="K28" s="6">
        <v>862343.25</v>
      </c>
      <c r="L28" s="6">
        <v>931178.99</v>
      </c>
      <c r="M28" s="6">
        <v>1118524.29</v>
      </c>
      <c r="N28" s="5">
        <f t="shared" si="0"/>
        <v>10482786.860000003</v>
      </c>
      <c r="P28" s="6"/>
      <c r="R28" s="8"/>
      <c r="T28" s="5"/>
    </row>
    <row r="29" spans="1:20">
      <c r="A29" t="s">
        <v>17</v>
      </c>
      <c r="B29" s="6">
        <v>227683.01</v>
      </c>
      <c r="C29" s="6">
        <v>307094.51</v>
      </c>
      <c r="D29" s="6">
        <v>154216.44</v>
      </c>
      <c r="E29" s="6">
        <v>115584.6</v>
      </c>
      <c r="F29" s="6">
        <v>104643.08</v>
      </c>
      <c r="G29" s="6">
        <v>114287.94</v>
      </c>
      <c r="H29" s="6">
        <v>104643.08</v>
      </c>
      <c r="I29" s="6">
        <v>114179.01</v>
      </c>
      <c r="J29" s="6">
        <v>186252.69</v>
      </c>
      <c r="K29" s="6">
        <v>246407.76</v>
      </c>
      <c r="L29" s="6">
        <v>206471.08</v>
      </c>
      <c r="M29" s="6">
        <v>159075.16</v>
      </c>
      <c r="N29" s="5">
        <f t="shared" si="0"/>
        <v>2040538.3599999999</v>
      </c>
      <c r="P29" s="6"/>
      <c r="R29" s="8"/>
      <c r="T29" s="5"/>
    </row>
    <row r="30" spans="1:20">
      <c r="A30" t="s">
        <v>18</v>
      </c>
      <c r="B30" s="6">
        <v>213502.75</v>
      </c>
      <c r="C30" s="6">
        <v>253144.95</v>
      </c>
      <c r="D30" s="6">
        <v>82572.600000000006</v>
      </c>
      <c r="E30" s="6">
        <v>81611.94</v>
      </c>
      <c r="F30" s="6">
        <v>94916.05</v>
      </c>
      <c r="G30" s="6">
        <v>45991.17</v>
      </c>
      <c r="H30" s="6">
        <v>94916.05</v>
      </c>
      <c r="I30" s="6">
        <v>41607.660000000003</v>
      </c>
      <c r="J30" s="6">
        <v>60288.78</v>
      </c>
      <c r="K30" s="6">
        <v>84096.47</v>
      </c>
      <c r="L30" s="6">
        <v>89660.44</v>
      </c>
      <c r="M30" s="6">
        <v>110558.45</v>
      </c>
      <c r="N30" s="5">
        <f t="shared" si="0"/>
        <v>1252867.31</v>
      </c>
      <c r="P30" s="6"/>
      <c r="R30" s="8"/>
      <c r="T30" s="5"/>
    </row>
    <row r="31" spans="1:20">
      <c r="A31" t="s">
        <v>19</v>
      </c>
      <c r="B31" s="6">
        <v>10358.030000000001</v>
      </c>
      <c r="C31" s="6">
        <v>9884.99</v>
      </c>
      <c r="D31" s="6">
        <v>8979.81</v>
      </c>
      <c r="E31" s="6">
        <v>11863.7</v>
      </c>
      <c r="F31" s="6">
        <v>14941.59</v>
      </c>
      <c r="G31" s="6">
        <v>10904.76</v>
      </c>
      <c r="H31" s="6">
        <v>14941.59</v>
      </c>
      <c r="I31" s="6">
        <v>9806.7900000000009</v>
      </c>
      <c r="J31" s="6">
        <v>10003.790000000001</v>
      </c>
      <c r="K31" s="6">
        <v>14015.04</v>
      </c>
      <c r="L31" s="6">
        <v>11360.28</v>
      </c>
      <c r="M31" s="6">
        <v>11688</v>
      </c>
      <c r="N31" s="5">
        <f t="shared" si="0"/>
        <v>138748.37</v>
      </c>
      <c r="P31" s="6"/>
      <c r="R31" s="8"/>
      <c r="T31" s="5"/>
    </row>
    <row r="32" spans="1:20">
      <c r="A32" t="s">
        <v>20</v>
      </c>
      <c r="B32" s="6">
        <v>5770.75</v>
      </c>
      <c r="C32" s="6">
        <v>5753.13</v>
      </c>
      <c r="D32" s="6">
        <v>3130.52</v>
      </c>
      <c r="E32" s="6">
        <v>2437.46</v>
      </c>
      <c r="F32" s="6">
        <v>2679.12</v>
      </c>
      <c r="G32" s="6">
        <v>2656.25</v>
      </c>
      <c r="H32" s="6">
        <v>2679.12</v>
      </c>
      <c r="I32" s="6">
        <v>3500.03</v>
      </c>
      <c r="J32" s="6">
        <v>4051.97</v>
      </c>
      <c r="K32" s="6">
        <v>6036.17</v>
      </c>
      <c r="L32" s="6">
        <v>6293.37</v>
      </c>
      <c r="M32" s="6">
        <v>6750.94</v>
      </c>
      <c r="N32" s="5">
        <f t="shared" si="0"/>
        <v>51738.83</v>
      </c>
      <c r="P32" s="6"/>
      <c r="R32" s="8"/>
      <c r="T32" s="5"/>
    </row>
    <row r="33" spans="1:20">
      <c r="A33" t="s">
        <v>21</v>
      </c>
      <c r="B33" s="6">
        <v>1030.2</v>
      </c>
      <c r="C33" s="6">
        <v>814.4</v>
      </c>
      <c r="D33" s="6">
        <v>615.65</v>
      </c>
      <c r="E33" s="6">
        <v>906.42</v>
      </c>
      <c r="F33" s="6">
        <v>884.81</v>
      </c>
      <c r="G33" s="6">
        <v>1347.54</v>
      </c>
      <c r="H33" s="6">
        <v>884.81</v>
      </c>
      <c r="I33" s="6">
        <v>3083.14</v>
      </c>
      <c r="J33" s="6">
        <v>5201.3599999999997</v>
      </c>
      <c r="K33" s="6">
        <v>2715.33</v>
      </c>
      <c r="L33" s="6">
        <v>884.97</v>
      </c>
      <c r="M33" s="6">
        <v>800.65</v>
      </c>
      <c r="N33" s="5">
        <f t="shared" si="0"/>
        <v>19169.28</v>
      </c>
      <c r="P33" s="6"/>
      <c r="R33" s="8"/>
      <c r="T33" s="5"/>
    </row>
    <row r="34" spans="1:20">
      <c r="A34" s="29" t="s">
        <v>22</v>
      </c>
      <c r="B34" s="6">
        <v>342822.84</v>
      </c>
      <c r="C34" s="6">
        <v>270693.14</v>
      </c>
      <c r="D34" s="6">
        <v>125765.17</v>
      </c>
      <c r="E34" s="6">
        <v>123228.48</v>
      </c>
      <c r="F34" s="6">
        <v>57822.71</v>
      </c>
      <c r="G34" s="6">
        <v>50650.25</v>
      </c>
      <c r="H34" s="6">
        <v>59692.3</v>
      </c>
      <c r="I34" s="6">
        <v>77411.11</v>
      </c>
      <c r="J34" s="6">
        <v>129333.58</v>
      </c>
      <c r="K34" s="6">
        <v>172974.99</v>
      </c>
      <c r="L34" s="6">
        <v>155366.35</v>
      </c>
      <c r="M34" s="6">
        <v>387653.68</v>
      </c>
      <c r="N34" s="5">
        <f t="shared" si="0"/>
        <v>1953414.6</v>
      </c>
      <c r="P34" s="6"/>
      <c r="R34" s="8"/>
      <c r="T34" s="5"/>
    </row>
    <row r="35" spans="1:20">
      <c r="A35" t="s">
        <v>23</v>
      </c>
      <c r="B35" s="6">
        <v>1729.98</v>
      </c>
      <c r="C35" s="6">
        <v>1670.82</v>
      </c>
      <c r="D35" s="6">
        <v>1302.99</v>
      </c>
      <c r="E35" s="6">
        <v>1480.7</v>
      </c>
      <c r="F35" s="6">
        <v>2881.18</v>
      </c>
      <c r="G35" s="37">
        <v>2252.59</v>
      </c>
      <c r="H35" s="6">
        <v>2881.18</v>
      </c>
      <c r="I35" s="6">
        <v>2768.35</v>
      </c>
      <c r="J35" s="6">
        <v>2303.42</v>
      </c>
      <c r="K35" s="6">
        <v>2443.73</v>
      </c>
      <c r="L35" s="6">
        <v>2013.27</v>
      </c>
      <c r="M35" s="6">
        <v>6883.82</v>
      </c>
      <c r="N35" s="5">
        <f t="shared" si="0"/>
        <v>30612.03</v>
      </c>
      <c r="P35" s="6"/>
      <c r="R35" s="8"/>
      <c r="T35" s="5"/>
    </row>
    <row r="36" spans="1:20">
      <c r="A36" s="31" t="s">
        <v>24</v>
      </c>
      <c r="B36" s="6">
        <v>0</v>
      </c>
      <c r="C36" s="6">
        <v>0</v>
      </c>
      <c r="D36" s="6">
        <v>0</v>
      </c>
      <c r="E36" s="6">
        <v>0</v>
      </c>
      <c r="F36" s="6">
        <v>0</v>
      </c>
      <c r="G36" s="6">
        <v>0</v>
      </c>
      <c r="H36" s="6">
        <v>0</v>
      </c>
      <c r="I36" s="6">
        <v>3134.39</v>
      </c>
      <c r="J36" s="6">
        <v>3229.47</v>
      </c>
      <c r="K36" s="6">
        <v>4064.93</v>
      </c>
      <c r="L36" s="6">
        <v>3515.25</v>
      </c>
      <c r="M36" s="6">
        <v>3350.03</v>
      </c>
      <c r="N36" s="5">
        <f t="shared" si="0"/>
        <v>17294.07</v>
      </c>
      <c r="P36" s="6"/>
      <c r="R36" s="8"/>
      <c r="T36" s="5"/>
    </row>
    <row r="37" spans="1:20">
      <c r="A37" t="s">
        <v>25</v>
      </c>
      <c r="B37" s="6">
        <v>16095.71</v>
      </c>
      <c r="C37" s="6">
        <v>15775.67</v>
      </c>
      <c r="D37" s="6">
        <v>13578.3</v>
      </c>
      <c r="E37" s="6">
        <v>13741.83</v>
      </c>
      <c r="F37" s="6">
        <v>15140.06</v>
      </c>
      <c r="G37" s="6">
        <v>14886.43</v>
      </c>
      <c r="H37" s="6">
        <v>15140.06</v>
      </c>
      <c r="I37" s="6">
        <v>27451.439999999999</v>
      </c>
      <c r="J37" s="6">
        <v>29716.32</v>
      </c>
      <c r="K37" s="6">
        <v>34219.06</v>
      </c>
      <c r="L37" s="6">
        <v>20603.87</v>
      </c>
      <c r="M37" s="6">
        <v>20219.66</v>
      </c>
      <c r="N37" s="5">
        <f t="shared" si="0"/>
        <v>236568.41</v>
      </c>
      <c r="P37" s="6"/>
      <c r="R37" s="8"/>
      <c r="T37" s="5"/>
    </row>
    <row r="38" spans="1:20">
      <c r="A38" t="s">
        <v>26</v>
      </c>
      <c r="B38" s="6">
        <v>73785.929999999993</v>
      </c>
      <c r="C38" s="6">
        <v>50231.57</v>
      </c>
      <c r="D38" s="6">
        <v>67659.06</v>
      </c>
      <c r="E38" s="6">
        <v>61032.959999999999</v>
      </c>
      <c r="F38" s="6">
        <v>74525.11</v>
      </c>
      <c r="G38" s="6">
        <v>72525.149999999994</v>
      </c>
      <c r="H38" s="6">
        <v>90341.93</v>
      </c>
      <c r="I38" s="6">
        <v>95321.24</v>
      </c>
      <c r="J38" s="6">
        <v>121620.09</v>
      </c>
      <c r="K38" s="6">
        <v>77788.14</v>
      </c>
      <c r="L38" s="6">
        <v>72636.84</v>
      </c>
      <c r="M38" s="6">
        <v>71981.03</v>
      </c>
      <c r="N38" s="5">
        <f t="shared" si="0"/>
        <v>929449.05</v>
      </c>
      <c r="P38" s="6"/>
      <c r="R38" s="8"/>
      <c r="T38" s="5"/>
    </row>
    <row r="39" spans="1:20">
      <c r="A39" s="29" t="s">
        <v>138</v>
      </c>
      <c r="B39" s="6">
        <v>22087.48</v>
      </c>
      <c r="C39" s="6">
        <v>17170.71</v>
      </c>
      <c r="D39" s="6">
        <v>19335.12</v>
      </c>
      <c r="E39" s="6">
        <v>25337.16</v>
      </c>
      <c r="F39" s="6">
        <v>26691.21</v>
      </c>
      <c r="G39" s="6">
        <v>31779.06</v>
      </c>
      <c r="H39" s="6">
        <v>56308.75</v>
      </c>
      <c r="I39" s="6">
        <v>59294.91</v>
      </c>
      <c r="J39" s="6">
        <v>83327.89</v>
      </c>
      <c r="K39" s="6">
        <v>29909.4</v>
      </c>
      <c r="L39" s="6">
        <v>23424.23</v>
      </c>
      <c r="M39" s="6">
        <v>21712.29</v>
      </c>
      <c r="N39" s="5">
        <f t="shared" si="0"/>
        <v>416378.20999999996</v>
      </c>
      <c r="P39" s="6"/>
      <c r="R39" s="8"/>
      <c r="T39" s="5"/>
    </row>
    <row r="40" spans="1:20">
      <c r="A40" t="s">
        <v>28</v>
      </c>
      <c r="B40" s="6">
        <v>2305520.7599999998</v>
      </c>
      <c r="C40" s="6">
        <v>2242930.7999999998</v>
      </c>
      <c r="D40" s="6">
        <v>2038853.98</v>
      </c>
      <c r="E40" s="6">
        <v>1821162.9</v>
      </c>
      <c r="F40" s="6">
        <v>2499599.7599999998</v>
      </c>
      <c r="G40" s="6">
        <v>2085510.02</v>
      </c>
      <c r="H40" s="6">
        <v>1985254.14</v>
      </c>
      <c r="I40" s="6">
        <v>3147045.38</v>
      </c>
      <c r="J40" s="6">
        <v>3399061.99</v>
      </c>
      <c r="K40" s="6">
        <v>3592105.17</v>
      </c>
      <c r="L40" s="6">
        <v>2806840.85</v>
      </c>
      <c r="M40" s="6">
        <v>2415233.92</v>
      </c>
      <c r="N40" s="5">
        <f t="shared" si="0"/>
        <v>30339119.670000002</v>
      </c>
      <c r="P40" s="6"/>
    </row>
    <row r="41" spans="1:20">
      <c r="A41" t="s">
        <v>29</v>
      </c>
      <c r="B41" s="6">
        <v>4377.72</v>
      </c>
      <c r="C41" s="6">
        <v>5917.98</v>
      </c>
      <c r="D41" s="6">
        <v>3708.89</v>
      </c>
      <c r="E41" s="6">
        <v>3356.05</v>
      </c>
      <c r="F41" s="6">
        <v>4432.87</v>
      </c>
      <c r="G41" s="6">
        <v>3889.29</v>
      </c>
      <c r="H41" s="6">
        <v>4432.87</v>
      </c>
      <c r="I41" s="6">
        <v>3196.53</v>
      </c>
      <c r="J41" s="6">
        <v>3499.31</v>
      </c>
      <c r="K41" s="6">
        <v>4703.17</v>
      </c>
      <c r="L41" s="6">
        <v>4074.87</v>
      </c>
      <c r="M41" s="6">
        <v>4646.66</v>
      </c>
      <c r="N41" s="5">
        <f t="shared" si="0"/>
        <v>50236.209999999992</v>
      </c>
      <c r="P41" s="6"/>
    </row>
    <row r="42" spans="1:20">
      <c r="A42" t="s">
        <v>30</v>
      </c>
      <c r="B42" s="6">
        <v>168500.33</v>
      </c>
      <c r="C42" s="6">
        <v>166703.16</v>
      </c>
      <c r="D42" s="6">
        <v>133517.46</v>
      </c>
      <c r="E42" s="6">
        <v>119484.29</v>
      </c>
      <c r="F42" s="6">
        <v>139804.09</v>
      </c>
      <c r="G42" s="6">
        <v>171494.68</v>
      </c>
      <c r="H42" s="6">
        <v>229915.51999999999</v>
      </c>
      <c r="I42" s="6">
        <v>285615.27</v>
      </c>
      <c r="J42" s="6">
        <v>471362.52</v>
      </c>
      <c r="K42" s="6">
        <v>385943.97</v>
      </c>
      <c r="L42" s="6">
        <v>361138.55</v>
      </c>
      <c r="M42" s="6">
        <v>183172.87</v>
      </c>
      <c r="N42" s="5">
        <f t="shared" si="0"/>
        <v>2816652.71</v>
      </c>
      <c r="P42" s="6"/>
    </row>
    <row r="43" spans="1:20">
      <c r="A43" t="s">
        <v>31</v>
      </c>
      <c r="B43" s="6">
        <v>34894.879999999997</v>
      </c>
      <c r="C43" s="6">
        <v>36473.980000000003</v>
      </c>
      <c r="D43" s="6">
        <v>27297.49</v>
      </c>
      <c r="E43" s="6">
        <v>24275.78</v>
      </c>
      <c r="F43" s="6">
        <v>32137.29</v>
      </c>
      <c r="G43" s="6">
        <v>26750.33</v>
      </c>
      <c r="H43" s="6">
        <v>32137.29</v>
      </c>
      <c r="I43" s="6">
        <v>22664.81</v>
      </c>
      <c r="J43" s="6">
        <v>19340.650000000001</v>
      </c>
      <c r="K43" s="6">
        <v>33686.01</v>
      </c>
      <c r="L43" s="6">
        <v>31464.52</v>
      </c>
      <c r="M43" s="6">
        <v>33446.400000000001</v>
      </c>
      <c r="N43" s="5">
        <f t="shared" si="0"/>
        <v>354569.43000000005</v>
      </c>
      <c r="P43" s="6"/>
    </row>
    <row r="44" spans="1:20">
      <c r="A44" t="s">
        <v>32</v>
      </c>
      <c r="B44" s="6">
        <v>2967.67</v>
      </c>
      <c r="C44" s="6">
        <v>2931.07</v>
      </c>
      <c r="D44" s="6">
        <v>2450.33</v>
      </c>
      <c r="E44" s="6">
        <v>3770.41</v>
      </c>
      <c r="F44" s="6">
        <v>4629.1899999999996</v>
      </c>
      <c r="G44" s="6">
        <v>2974.84</v>
      </c>
      <c r="H44" s="6">
        <v>4629.1899999999996</v>
      </c>
      <c r="I44" s="6">
        <v>2384.48</v>
      </c>
      <c r="J44" s="6">
        <v>1996.69</v>
      </c>
      <c r="K44" s="6">
        <v>2894.76</v>
      </c>
      <c r="L44" s="6">
        <v>2874.15</v>
      </c>
      <c r="M44" s="6">
        <v>2516.71</v>
      </c>
      <c r="N44" s="5">
        <f t="shared" si="0"/>
        <v>37019.49</v>
      </c>
      <c r="P44" s="6"/>
    </row>
    <row r="45" spans="1:20">
      <c r="A45" t="s">
        <v>33</v>
      </c>
      <c r="B45" s="6">
        <v>0</v>
      </c>
      <c r="C45" s="6">
        <v>0</v>
      </c>
      <c r="D45" s="6">
        <v>0</v>
      </c>
      <c r="E45" s="6">
        <v>0</v>
      </c>
      <c r="F45" s="6">
        <v>0</v>
      </c>
      <c r="G45" s="6">
        <v>0</v>
      </c>
      <c r="H45" s="6">
        <v>0</v>
      </c>
      <c r="I45" s="6">
        <v>0</v>
      </c>
      <c r="J45" s="6">
        <v>0</v>
      </c>
      <c r="K45" s="6"/>
      <c r="L45" s="6">
        <v>0</v>
      </c>
      <c r="M45" s="6">
        <v>0</v>
      </c>
      <c r="N45" s="5">
        <f t="shared" si="0"/>
        <v>0</v>
      </c>
      <c r="P45" s="6"/>
    </row>
    <row r="46" spans="1:20">
      <c r="A46" t="s">
        <v>34</v>
      </c>
      <c r="B46" s="6">
        <v>202940.26</v>
      </c>
      <c r="C46" s="6">
        <v>217354.74</v>
      </c>
      <c r="D46" s="6">
        <v>191377.97</v>
      </c>
      <c r="E46" s="6">
        <v>173189.81</v>
      </c>
      <c r="F46" s="6">
        <v>242543.73</v>
      </c>
      <c r="G46" s="6">
        <v>217424.3</v>
      </c>
      <c r="H46" s="6">
        <v>249862.57</v>
      </c>
      <c r="I46" s="6">
        <v>296850.31</v>
      </c>
      <c r="J46" s="6">
        <v>310780.44</v>
      </c>
      <c r="K46" s="6">
        <v>403811.27</v>
      </c>
      <c r="L46" s="6">
        <v>297781.36</v>
      </c>
      <c r="M46" s="6">
        <v>260070.41</v>
      </c>
      <c r="N46" s="5">
        <f t="shared" si="0"/>
        <v>3063987.1700000004</v>
      </c>
      <c r="P46" s="6"/>
    </row>
    <row r="47" spans="1:20">
      <c r="A47" s="29" t="s">
        <v>35</v>
      </c>
      <c r="B47" s="6">
        <v>2568016.4900000002</v>
      </c>
      <c r="C47" s="6">
        <v>2775206.55</v>
      </c>
      <c r="D47" s="6">
        <v>1770458.1</v>
      </c>
      <c r="E47" s="6">
        <v>1590726.24</v>
      </c>
      <c r="F47" s="6">
        <v>1950653.84</v>
      </c>
      <c r="G47" s="6">
        <v>2215883.83</v>
      </c>
      <c r="H47" s="6">
        <v>3220120.26</v>
      </c>
      <c r="I47" s="6">
        <v>4315421.2300000004</v>
      </c>
      <c r="J47" s="6">
        <v>5466079.8200000003</v>
      </c>
      <c r="K47" s="6">
        <v>7137193.0999999996</v>
      </c>
      <c r="L47" s="6">
        <v>4066040.22</v>
      </c>
      <c r="M47" s="6">
        <v>2388493.23</v>
      </c>
      <c r="N47" s="5">
        <f t="shared" si="0"/>
        <v>39464292.909999996</v>
      </c>
      <c r="P47" s="6"/>
    </row>
    <row r="48" spans="1:20">
      <c r="A48" t="s">
        <v>36</v>
      </c>
      <c r="B48" s="6">
        <v>411097.4</v>
      </c>
      <c r="C48" s="6">
        <v>391061.57</v>
      </c>
      <c r="D48" s="6">
        <v>472749.55</v>
      </c>
      <c r="E48" s="6">
        <v>465584.28</v>
      </c>
      <c r="F48" s="6">
        <v>671126.26</v>
      </c>
      <c r="G48" s="6">
        <v>478126.49</v>
      </c>
      <c r="H48" s="6">
        <v>368320.71</v>
      </c>
      <c r="I48" s="6">
        <v>382168.45</v>
      </c>
      <c r="J48" s="6">
        <v>447738.7</v>
      </c>
      <c r="K48" s="6">
        <v>587494.51</v>
      </c>
      <c r="L48" s="6">
        <v>521629.05</v>
      </c>
      <c r="M48" s="6">
        <v>509205.53</v>
      </c>
      <c r="N48" s="5">
        <f t="shared" si="0"/>
        <v>5706302.5</v>
      </c>
      <c r="P48" s="6"/>
    </row>
    <row r="49" spans="1:16">
      <c r="A49" t="s">
        <v>37</v>
      </c>
      <c r="B49" s="6">
        <v>18216.5</v>
      </c>
      <c r="C49" s="6">
        <v>20540.03</v>
      </c>
      <c r="D49" s="6">
        <v>12196.89</v>
      </c>
      <c r="E49" s="6">
        <v>10754.89</v>
      </c>
      <c r="F49" s="6">
        <v>15939.46</v>
      </c>
      <c r="G49" s="6">
        <v>14643.46</v>
      </c>
      <c r="H49" s="6">
        <v>15939.46</v>
      </c>
      <c r="I49" s="6">
        <v>18063.939999999999</v>
      </c>
      <c r="J49" s="6">
        <v>24350.25</v>
      </c>
      <c r="K49" s="6">
        <v>24181.96</v>
      </c>
      <c r="L49" s="6">
        <v>20270.47</v>
      </c>
      <c r="M49" s="6">
        <v>17900.25</v>
      </c>
      <c r="N49" s="5">
        <f t="shared" si="0"/>
        <v>212997.55999999997</v>
      </c>
      <c r="P49" s="6"/>
    </row>
    <row r="50" spans="1:16">
      <c r="A50" t="s">
        <v>38</v>
      </c>
      <c r="B50" s="6">
        <v>0</v>
      </c>
      <c r="C50" s="6">
        <v>0</v>
      </c>
      <c r="D50" s="6">
        <v>0</v>
      </c>
      <c r="E50" s="6">
        <v>0</v>
      </c>
      <c r="F50" s="6">
        <v>0</v>
      </c>
      <c r="G50" s="6">
        <v>0</v>
      </c>
      <c r="H50" s="6">
        <v>0</v>
      </c>
      <c r="I50" s="6">
        <v>0</v>
      </c>
      <c r="J50" s="6">
        <v>0</v>
      </c>
      <c r="K50" s="6">
        <v>0</v>
      </c>
      <c r="L50" s="6">
        <v>0</v>
      </c>
      <c r="M50" s="6">
        <v>0</v>
      </c>
      <c r="N50" s="5">
        <f t="shared" si="0"/>
        <v>0</v>
      </c>
      <c r="P50" s="6"/>
    </row>
    <row r="51" spans="1:16">
      <c r="A51" t="s">
        <v>39</v>
      </c>
      <c r="B51" s="6">
        <v>10219.299999999999</v>
      </c>
      <c r="C51" s="6">
        <v>12660.3</v>
      </c>
      <c r="D51" s="6">
        <v>8223.65</v>
      </c>
      <c r="E51" s="6">
        <v>8748.51</v>
      </c>
      <c r="F51" s="6">
        <v>12188.25</v>
      </c>
      <c r="G51" s="6">
        <v>8832.83</v>
      </c>
      <c r="H51" s="6">
        <v>12188.25</v>
      </c>
      <c r="I51" s="6">
        <v>7892.08</v>
      </c>
      <c r="J51" s="6">
        <v>9262.58</v>
      </c>
      <c r="K51" s="6">
        <v>12154.09</v>
      </c>
      <c r="L51" s="6">
        <v>10963.74</v>
      </c>
      <c r="M51" s="6">
        <v>12027.62</v>
      </c>
      <c r="N51" s="5">
        <f t="shared" si="0"/>
        <v>125361.2</v>
      </c>
      <c r="P51" s="6"/>
    </row>
    <row r="52" spans="1:16">
      <c r="A52" t="s">
        <v>40</v>
      </c>
      <c r="B52" s="6">
        <v>1176695.29</v>
      </c>
      <c r="C52" s="6">
        <v>677713.3</v>
      </c>
      <c r="D52" s="6">
        <v>650994.68000000005</v>
      </c>
      <c r="E52" s="6">
        <v>680995.23</v>
      </c>
      <c r="F52" s="6">
        <v>643496.99</v>
      </c>
      <c r="G52" s="6">
        <v>1036875.25</v>
      </c>
      <c r="H52" s="6">
        <v>1283223.08</v>
      </c>
      <c r="I52" s="6">
        <v>1516301.88</v>
      </c>
      <c r="J52" s="6">
        <v>1968748.32</v>
      </c>
      <c r="K52" s="6">
        <v>1396498.24</v>
      </c>
      <c r="L52" s="6">
        <v>897132.75</v>
      </c>
      <c r="M52" s="6">
        <v>1254778.17</v>
      </c>
      <c r="N52" s="5">
        <f t="shared" si="0"/>
        <v>13183453.18</v>
      </c>
      <c r="P52" s="6"/>
    </row>
    <row r="53" spans="1:16">
      <c r="A53" t="s">
        <v>41</v>
      </c>
      <c r="B53" s="6">
        <v>186106.31</v>
      </c>
      <c r="C53" s="6">
        <v>224730.82</v>
      </c>
      <c r="D53" s="6">
        <v>173025.01</v>
      </c>
      <c r="E53" s="6">
        <v>208761.03</v>
      </c>
      <c r="F53" s="6">
        <v>195717.93</v>
      </c>
      <c r="G53" s="6">
        <v>222168.71</v>
      </c>
      <c r="H53" s="6">
        <v>267659.07</v>
      </c>
      <c r="I53" s="6">
        <v>306942.57</v>
      </c>
      <c r="J53" s="6">
        <v>373155.84000000003</v>
      </c>
      <c r="K53" s="6">
        <v>257677.42</v>
      </c>
      <c r="L53" s="6">
        <v>210645.11</v>
      </c>
      <c r="M53" s="6">
        <v>208209.73</v>
      </c>
      <c r="N53" s="5">
        <f t="shared" si="0"/>
        <v>2834799.55</v>
      </c>
      <c r="P53" s="6"/>
    </row>
    <row r="54" spans="1:16">
      <c r="A54" t="s">
        <v>137</v>
      </c>
      <c r="B54" s="5">
        <v>146895.66</v>
      </c>
      <c r="C54" s="6">
        <v>125554.78</v>
      </c>
      <c r="D54" s="6">
        <v>102540.14</v>
      </c>
      <c r="E54" s="6">
        <v>101336.15</v>
      </c>
      <c r="F54" s="6">
        <v>110548.48</v>
      </c>
      <c r="G54" s="6">
        <v>124400.45</v>
      </c>
      <c r="H54" s="6">
        <v>171831.05</v>
      </c>
      <c r="I54" s="6">
        <v>213313.46</v>
      </c>
      <c r="J54" s="6">
        <v>339637.19</v>
      </c>
      <c r="K54" s="6">
        <v>355466.64</v>
      </c>
      <c r="L54" s="6">
        <v>183102.15</v>
      </c>
      <c r="M54" s="6">
        <v>149681.01999999999</v>
      </c>
      <c r="N54" s="5">
        <f t="shared" si="0"/>
        <v>2124307.17</v>
      </c>
      <c r="P54" s="6"/>
    </row>
    <row r="55" spans="1:16">
      <c r="A55" t="s">
        <v>43</v>
      </c>
      <c r="B55" s="5">
        <f>0.8*3472185.25</f>
        <v>2777748.2</v>
      </c>
      <c r="C55" s="6">
        <f>0.8*4154532.24</f>
        <v>3323625.7920000004</v>
      </c>
      <c r="D55" s="6">
        <f>0.8*3023966.15</f>
        <v>2419172.92</v>
      </c>
      <c r="E55" s="6">
        <f>0.8*2315395.62</f>
        <v>1852316.4960000003</v>
      </c>
      <c r="F55" s="6">
        <f>0.8*2760703.88</f>
        <v>2208563.1039999998</v>
      </c>
      <c r="G55" s="6">
        <f>0.8*3284357.39</f>
        <v>2627485.9120000005</v>
      </c>
      <c r="H55" s="6">
        <f>0.8*4220613.73</f>
        <v>3376490.9840000006</v>
      </c>
      <c r="I55" s="6">
        <f>0.8*4607324.65</f>
        <v>3685859.7200000007</v>
      </c>
      <c r="J55" s="6">
        <f>0.8*5216193.79</f>
        <v>4172955.0320000001</v>
      </c>
      <c r="K55" s="6">
        <f>0.8*6016609.65</f>
        <v>4813287.7200000007</v>
      </c>
      <c r="L55" s="6">
        <f>0.8*4940940.45</f>
        <v>3952752.3600000003</v>
      </c>
      <c r="M55" s="6">
        <f>0.8*3869003.35</f>
        <v>3095202.68</v>
      </c>
      <c r="N55" s="5">
        <f t="shared" si="0"/>
        <v>38305460.920000002</v>
      </c>
      <c r="P55" s="6"/>
    </row>
    <row r="56" spans="1:16">
      <c r="A56" t="s">
        <v>44</v>
      </c>
      <c r="B56" s="5">
        <v>607785.48</v>
      </c>
      <c r="C56" s="6">
        <v>698633.62</v>
      </c>
      <c r="D56" s="6">
        <v>419912.6</v>
      </c>
      <c r="E56" s="6">
        <v>408548.88</v>
      </c>
      <c r="F56" s="6">
        <v>319301.84999999998</v>
      </c>
      <c r="G56" s="6">
        <v>316189.73</v>
      </c>
      <c r="H56" s="6">
        <v>248545.96</v>
      </c>
      <c r="I56" s="6">
        <v>280387.03999999998</v>
      </c>
      <c r="J56" s="6">
        <v>384248.13</v>
      </c>
      <c r="K56" s="6">
        <v>640664.4</v>
      </c>
      <c r="L56" s="6">
        <v>623677.03</v>
      </c>
      <c r="M56" s="6">
        <v>538297.75</v>
      </c>
      <c r="N56" s="5">
        <f t="shared" si="0"/>
        <v>5486192.4700000007</v>
      </c>
      <c r="P56" s="6"/>
    </row>
    <row r="57" spans="1:16">
      <c r="A57" t="s">
        <v>45</v>
      </c>
      <c r="B57" s="6">
        <v>4127134.37</v>
      </c>
      <c r="C57" s="6">
        <v>1901099.02</v>
      </c>
      <c r="D57" s="6">
        <v>1559595.36</v>
      </c>
      <c r="E57" s="6">
        <v>1199606.75</v>
      </c>
      <c r="F57" s="6">
        <v>407634.7</v>
      </c>
      <c r="G57" s="6">
        <v>427968.96</v>
      </c>
      <c r="H57" s="6">
        <v>409650.46</v>
      </c>
      <c r="I57" s="6">
        <v>559626.99</v>
      </c>
      <c r="J57" s="6">
        <v>2235.92</v>
      </c>
      <c r="K57" s="6">
        <v>1362922.56</v>
      </c>
      <c r="L57" s="6">
        <v>1687598.43</v>
      </c>
      <c r="M57" s="6">
        <v>2181529.09</v>
      </c>
      <c r="N57" s="5">
        <f t="shared" si="0"/>
        <v>15826602.610000001</v>
      </c>
      <c r="P57" s="6"/>
    </row>
    <row r="58" spans="1:16">
      <c r="A58" t="s">
        <v>46</v>
      </c>
      <c r="B58" s="6">
        <v>15485.81</v>
      </c>
      <c r="C58" s="6">
        <v>15022.25</v>
      </c>
      <c r="D58" s="6">
        <v>14005.22</v>
      </c>
      <c r="E58" s="6">
        <v>14185.22</v>
      </c>
      <c r="F58" s="6">
        <v>24012.95</v>
      </c>
      <c r="G58" s="6">
        <v>29846.14</v>
      </c>
      <c r="H58" s="6">
        <v>24012.95</v>
      </c>
      <c r="I58" s="6">
        <v>42724.49</v>
      </c>
      <c r="J58" s="6">
        <v>44905.63</v>
      </c>
      <c r="K58" s="6">
        <v>44012.19</v>
      </c>
      <c r="L58" s="6">
        <v>22311.21</v>
      </c>
      <c r="M58" s="6">
        <v>19437.2</v>
      </c>
      <c r="N58" s="5">
        <f t="shared" si="0"/>
        <v>309961.26</v>
      </c>
      <c r="P58" s="6"/>
    </row>
    <row r="59" spans="1:16">
      <c r="A59" t="s">
        <v>47</v>
      </c>
      <c r="B59" s="6">
        <v>19737800</v>
      </c>
      <c r="C59" s="6">
        <v>16490300</v>
      </c>
      <c r="D59" s="6">
        <v>16978400</v>
      </c>
      <c r="E59" s="6">
        <v>20464800</v>
      </c>
      <c r="F59" s="6">
        <v>20294900</v>
      </c>
      <c r="G59" s="6">
        <v>20086700</v>
      </c>
      <c r="H59" s="6">
        <v>20639700</v>
      </c>
      <c r="I59" s="6">
        <v>21825000</v>
      </c>
      <c r="J59" s="6">
        <v>27484600</v>
      </c>
      <c r="K59" s="6">
        <v>24291000</v>
      </c>
      <c r="L59" s="6">
        <v>20480600</v>
      </c>
      <c r="M59" s="6">
        <v>21401300</v>
      </c>
      <c r="N59" s="5">
        <f t="shared" si="0"/>
        <v>250175100</v>
      </c>
      <c r="P59" s="6"/>
    </row>
    <row r="60" spans="1:16">
      <c r="A60" t="s">
        <v>48</v>
      </c>
      <c r="B60" s="5">
        <v>4146632.55</v>
      </c>
      <c r="C60" s="6">
        <v>4799922.58</v>
      </c>
      <c r="D60" s="6">
        <v>3512467.31</v>
      </c>
      <c r="E60" s="6">
        <v>3280941.16</v>
      </c>
      <c r="F60" s="6">
        <v>3509825.08</v>
      </c>
      <c r="G60" s="6">
        <v>3713405.11</v>
      </c>
      <c r="H60" s="6">
        <v>4303710.2699999996</v>
      </c>
      <c r="I60" s="6">
        <v>3782707.8</v>
      </c>
      <c r="J60" s="6">
        <v>4374669.0299999993</v>
      </c>
      <c r="K60" s="6">
        <v>5545562.6600000001</v>
      </c>
      <c r="L60" s="6">
        <v>5147777.68</v>
      </c>
      <c r="M60" s="6">
        <v>4123373.79</v>
      </c>
      <c r="N60" s="5">
        <f t="shared" si="0"/>
        <v>50240995.019999996</v>
      </c>
      <c r="P60" s="6"/>
    </row>
    <row r="61" spans="1:16">
      <c r="A61" t="s">
        <v>49</v>
      </c>
      <c r="B61" s="6">
        <v>2802299.98</v>
      </c>
      <c r="C61" s="6">
        <v>2307484.79</v>
      </c>
      <c r="D61" s="6">
        <v>2178273.38</v>
      </c>
      <c r="E61" s="6">
        <v>2725681.8</v>
      </c>
      <c r="F61" s="6">
        <v>3594243.77</v>
      </c>
      <c r="G61" s="6">
        <v>4875806.82</v>
      </c>
      <c r="H61" s="6">
        <f>3285055.23+1874170.76</f>
        <v>5159225.99</v>
      </c>
      <c r="I61" s="6">
        <v>6436528.3799999999</v>
      </c>
      <c r="J61" s="6">
        <v>7734850.2000000002</v>
      </c>
      <c r="K61" s="6">
        <v>4453560.71</v>
      </c>
      <c r="L61" s="6">
        <v>3314630.64</v>
      </c>
      <c r="M61" s="6">
        <v>2933217.63</v>
      </c>
      <c r="N61" s="5">
        <f t="shared" si="0"/>
        <v>48515804.090000004</v>
      </c>
      <c r="P61" s="6"/>
    </row>
    <row r="62" spans="1:16">
      <c r="A62" t="s">
        <v>50</v>
      </c>
      <c r="B62" s="6">
        <v>78451.899999999994</v>
      </c>
      <c r="C62" s="6">
        <v>73704.72</v>
      </c>
      <c r="D62" s="6">
        <v>69522.37</v>
      </c>
      <c r="E62" s="6">
        <v>68810.070000000007</v>
      </c>
      <c r="F62" s="6">
        <v>79092.759999999995</v>
      </c>
      <c r="G62" s="6">
        <v>79205.86</v>
      </c>
      <c r="H62" s="6">
        <v>79092.759999999995</v>
      </c>
      <c r="I62" s="6">
        <v>111358.38</v>
      </c>
      <c r="J62" s="6">
        <v>134603.22</v>
      </c>
      <c r="K62" s="6">
        <v>157732.43</v>
      </c>
      <c r="L62" s="6">
        <v>110223.02</v>
      </c>
      <c r="M62" s="6">
        <v>89017.24</v>
      </c>
      <c r="N62" s="5">
        <f t="shared" si="0"/>
        <v>1130814.73</v>
      </c>
      <c r="P62" s="6"/>
    </row>
    <row r="63" spans="1:16">
      <c r="A63" t="s">
        <v>51</v>
      </c>
      <c r="B63" s="27">
        <v>4757607.88</v>
      </c>
      <c r="C63" s="6">
        <v>3281834.19</v>
      </c>
      <c r="D63" s="6">
        <v>3004179.9</v>
      </c>
      <c r="E63" s="6">
        <v>3423420.18</v>
      </c>
      <c r="F63" s="6">
        <v>3026714.7</v>
      </c>
      <c r="G63" s="6">
        <v>3434113.76</v>
      </c>
      <c r="H63" s="6">
        <v>4287702.13</v>
      </c>
      <c r="I63" s="6">
        <v>5188816.1100000003</v>
      </c>
      <c r="J63" s="6">
        <v>7900217.5099999998</v>
      </c>
      <c r="K63" s="6">
        <v>5849952.8300000001</v>
      </c>
      <c r="L63" s="6">
        <v>4460349.6900000004</v>
      </c>
      <c r="M63" s="6">
        <v>4752961.66</v>
      </c>
      <c r="N63" s="5">
        <f t="shared" si="0"/>
        <v>53367870.539999992</v>
      </c>
      <c r="P63" s="6"/>
    </row>
    <row r="64" spans="1:16">
      <c r="A64" t="s">
        <v>52</v>
      </c>
      <c r="B64" s="6">
        <v>882738.77</v>
      </c>
      <c r="C64" s="6">
        <v>1043064.2</v>
      </c>
      <c r="D64" s="6">
        <v>864258.92</v>
      </c>
      <c r="E64" s="6">
        <v>623673.25</v>
      </c>
      <c r="F64" s="6">
        <v>742819.57</v>
      </c>
      <c r="G64" s="6">
        <v>696644.44</v>
      </c>
      <c r="H64" s="6">
        <v>801516.68</v>
      </c>
      <c r="I64" s="6">
        <v>922496.36</v>
      </c>
      <c r="J64" s="6">
        <v>1058859.43</v>
      </c>
      <c r="K64" s="6">
        <v>1355670.73</v>
      </c>
      <c r="L64" s="6">
        <v>1269233.1299999999</v>
      </c>
      <c r="M64" s="6">
        <v>891153.34</v>
      </c>
      <c r="N64" s="5">
        <f t="shared" si="0"/>
        <v>11152128.82</v>
      </c>
      <c r="P64" s="6"/>
    </row>
    <row r="65" spans="1:16">
      <c r="A65" t="s">
        <v>53</v>
      </c>
      <c r="B65" s="6">
        <v>28451.45</v>
      </c>
      <c r="C65" s="6">
        <v>23418.83</v>
      </c>
      <c r="D65" s="6">
        <v>22960.44</v>
      </c>
      <c r="E65" s="6">
        <v>31932.17</v>
      </c>
      <c r="F65" s="6">
        <v>26118.16</v>
      </c>
      <c r="G65" s="6">
        <v>24178.69</v>
      </c>
      <c r="H65" s="6">
        <v>26035.25</v>
      </c>
      <c r="I65" s="6">
        <v>36498.800000000003</v>
      </c>
      <c r="J65" s="6">
        <v>42504.08</v>
      </c>
      <c r="K65" s="6">
        <v>41642.299999999996</v>
      </c>
      <c r="L65" s="6">
        <v>84943.49</v>
      </c>
      <c r="M65" s="6">
        <v>32553.11</v>
      </c>
      <c r="N65" s="5">
        <f t="shared" si="0"/>
        <v>421236.76999999996</v>
      </c>
      <c r="P65" s="6"/>
    </row>
    <row r="66" spans="1:16">
      <c r="A66" t="s">
        <v>54</v>
      </c>
      <c r="B66" s="6">
        <v>1011660.4</v>
      </c>
      <c r="C66" s="6">
        <v>1241206.42</v>
      </c>
      <c r="D66" s="6">
        <v>672663.89</v>
      </c>
      <c r="E66" s="6">
        <v>598207.99</v>
      </c>
      <c r="F66" s="6">
        <v>561565.56999999995</v>
      </c>
      <c r="G66" s="6">
        <v>653000.56999999995</v>
      </c>
      <c r="H66" s="6">
        <v>732596.38</v>
      </c>
      <c r="I66" s="28">
        <v>693917.29</v>
      </c>
      <c r="J66" s="6">
        <v>885698.52</v>
      </c>
      <c r="K66" s="6">
        <v>1136554.92</v>
      </c>
      <c r="L66" s="6">
        <v>1033381.58</v>
      </c>
      <c r="M66" s="6">
        <v>1000879.68</v>
      </c>
      <c r="N66" s="5">
        <f t="shared" si="0"/>
        <v>10221333.209999999</v>
      </c>
      <c r="P66" s="6"/>
    </row>
    <row r="67" spans="1:16">
      <c r="A67" t="s">
        <v>55</v>
      </c>
      <c r="B67" s="6">
        <v>247648.14</v>
      </c>
      <c r="C67" s="6">
        <v>265874.5</v>
      </c>
      <c r="D67" s="6">
        <v>231474.48</v>
      </c>
      <c r="E67" s="6">
        <v>209532.07</v>
      </c>
      <c r="F67" s="6">
        <v>249067.22</v>
      </c>
      <c r="G67" s="6">
        <v>243964.73</v>
      </c>
      <c r="H67" s="6">
        <v>266043.46000000002</v>
      </c>
      <c r="I67" s="6">
        <v>395221.51</v>
      </c>
      <c r="J67" s="6">
        <v>483047.83</v>
      </c>
      <c r="K67" s="6">
        <v>577084.73</v>
      </c>
      <c r="L67" s="6">
        <v>375831.37</v>
      </c>
      <c r="M67" s="6">
        <v>283463.93</v>
      </c>
      <c r="N67" s="5">
        <f t="shared" si="0"/>
        <v>3828253.97</v>
      </c>
      <c r="P67" s="6"/>
    </row>
    <row r="68" spans="1:16">
      <c r="A68" t="s">
        <v>56</v>
      </c>
      <c r="B68" s="6">
        <v>438135.22</v>
      </c>
      <c r="C68" s="6">
        <v>252820.27</v>
      </c>
      <c r="D68" s="6">
        <v>187540.1</v>
      </c>
      <c r="E68" s="6">
        <v>166450.68</v>
      </c>
      <c r="F68" s="6">
        <v>89854.88</v>
      </c>
      <c r="G68" s="6">
        <v>107992.05</v>
      </c>
      <c r="H68" s="6">
        <v>91111.360000000001</v>
      </c>
      <c r="I68" s="6">
        <v>74698.84</v>
      </c>
      <c r="J68" s="6">
        <v>242069.07</v>
      </c>
      <c r="K68" s="6">
        <v>239172.1</v>
      </c>
      <c r="L68" s="6">
        <v>262582.53999999998</v>
      </c>
      <c r="M68" s="6">
        <v>436290.67</v>
      </c>
      <c r="N68" s="5">
        <f t="shared" si="0"/>
        <v>2588717.7800000003</v>
      </c>
      <c r="P68" s="6"/>
    </row>
    <row r="69" spans="1:16">
      <c r="A69" t="s">
        <v>57</v>
      </c>
      <c r="B69" s="5">
        <v>1663224.97</v>
      </c>
      <c r="C69" s="6">
        <v>967484.22</v>
      </c>
      <c r="D69" s="6">
        <v>847217.58</v>
      </c>
      <c r="E69" s="6">
        <v>1018340.16</v>
      </c>
      <c r="F69" s="6">
        <v>1073296.48</v>
      </c>
      <c r="G69" s="6">
        <v>1557932.02</v>
      </c>
      <c r="H69" s="6">
        <v>2433842.9300000002</v>
      </c>
      <c r="I69" s="6">
        <v>2674409.1</v>
      </c>
      <c r="J69" s="6">
        <v>3328640.31</v>
      </c>
      <c r="K69" s="6">
        <v>2212566.34</v>
      </c>
      <c r="L69" s="6">
        <v>1441177.14</v>
      </c>
      <c r="M69" s="6">
        <v>1677156.73</v>
      </c>
      <c r="N69" s="5">
        <f t="shared" si="0"/>
        <v>20895287.98</v>
      </c>
      <c r="P69" s="6"/>
    </row>
    <row r="70" spans="1:16">
      <c r="A70" t="s">
        <v>58</v>
      </c>
      <c r="B70" s="5">
        <v>370959.89</v>
      </c>
      <c r="C70" s="6">
        <v>339798.37</v>
      </c>
      <c r="D70" s="6">
        <v>343949.92</v>
      </c>
      <c r="E70" s="6">
        <v>428948.54</v>
      </c>
      <c r="F70" s="6">
        <v>436731.46</v>
      </c>
      <c r="G70" s="6">
        <v>396423.7</v>
      </c>
      <c r="H70" s="6">
        <v>456915.56</v>
      </c>
      <c r="I70" s="6">
        <v>497136.05</v>
      </c>
      <c r="J70" s="6">
        <v>572831.41</v>
      </c>
      <c r="K70" s="6">
        <v>461492.22</v>
      </c>
      <c r="L70" s="6">
        <v>432964.31</v>
      </c>
      <c r="M70" s="6">
        <v>399488.99</v>
      </c>
      <c r="N70" s="5">
        <f t="shared" si="0"/>
        <v>5137640.42</v>
      </c>
      <c r="P70" s="6"/>
    </row>
    <row r="71" spans="1:16">
      <c r="A71" t="s">
        <v>59</v>
      </c>
      <c r="B71" s="6">
        <v>35210.639999999999</v>
      </c>
      <c r="C71" s="6">
        <v>28285.22</v>
      </c>
      <c r="D71" s="6">
        <v>25715.95</v>
      </c>
      <c r="E71" s="6">
        <v>29734.080000000002</v>
      </c>
      <c r="F71" s="6">
        <v>42553.65</v>
      </c>
      <c r="G71" s="6">
        <v>49114.51</v>
      </c>
      <c r="H71" s="6">
        <v>42553.65</v>
      </c>
      <c r="I71" s="6">
        <v>96860.93</v>
      </c>
      <c r="J71" s="6">
        <v>112171.51</v>
      </c>
      <c r="K71" s="6">
        <v>121417.49</v>
      </c>
      <c r="L71" s="6">
        <v>56107.41</v>
      </c>
      <c r="M71" s="6">
        <v>45072.25</v>
      </c>
      <c r="N71" s="5">
        <f t="shared" si="0"/>
        <v>684797.29</v>
      </c>
      <c r="P71" s="6"/>
    </row>
    <row r="72" spans="1:16">
      <c r="A72" t="s">
        <v>60</v>
      </c>
      <c r="B72" s="6">
        <v>22416.68</v>
      </c>
      <c r="C72" s="6">
        <v>21642.81</v>
      </c>
      <c r="D72" s="6">
        <v>20829.009999999998</v>
      </c>
      <c r="E72" s="6">
        <v>31176.7</v>
      </c>
      <c r="F72" s="6">
        <v>18589.72</v>
      </c>
      <c r="G72" s="6">
        <v>21645.46</v>
      </c>
      <c r="H72" s="6">
        <v>19717.900000000001</v>
      </c>
      <c r="I72" s="6">
        <v>20324.259999999998</v>
      </c>
      <c r="J72" s="6">
        <v>20962.849999999999</v>
      </c>
      <c r="K72" s="6">
        <v>30190.36</v>
      </c>
      <c r="L72" s="6">
        <v>28396.42</v>
      </c>
      <c r="M72" s="6">
        <v>22162.21</v>
      </c>
      <c r="N72" s="5">
        <f t="shared" si="0"/>
        <v>278054.38</v>
      </c>
      <c r="P72" s="6"/>
    </row>
    <row r="73" spans="1:16">
      <c r="A73" t="s">
        <v>130</v>
      </c>
      <c r="B73" s="6">
        <v>24555</v>
      </c>
      <c r="C73" s="6">
        <v>38161</v>
      </c>
      <c r="D73" s="6">
        <v>25693</v>
      </c>
      <c r="E73" s="6">
        <v>20223</v>
      </c>
      <c r="F73" s="6">
        <v>22641</v>
      </c>
      <c r="G73" s="6">
        <v>26300</v>
      </c>
      <c r="H73" s="6">
        <v>23350</v>
      </c>
      <c r="I73" s="6">
        <v>27845</v>
      </c>
      <c r="J73" s="6">
        <v>29208.65</v>
      </c>
      <c r="K73" s="6">
        <v>35894</v>
      </c>
      <c r="L73" s="6">
        <v>32738.92</v>
      </c>
      <c r="M73" s="6">
        <v>33894.68</v>
      </c>
      <c r="N73" s="5">
        <f t="shared" si="0"/>
        <v>340504.25</v>
      </c>
      <c r="P73" s="6"/>
    </row>
    <row r="74" spans="1:16">
      <c r="A74" t="s">
        <v>62</v>
      </c>
      <c r="B74" s="6">
        <v>0</v>
      </c>
      <c r="C74" s="6">
        <v>0</v>
      </c>
      <c r="D74" s="6">
        <v>0</v>
      </c>
      <c r="E74" s="6">
        <v>0</v>
      </c>
      <c r="F74" s="6">
        <v>0</v>
      </c>
      <c r="G74" s="6">
        <v>0</v>
      </c>
      <c r="H74" s="6">
        <v>0</v>
      </c>
      <c r="I74" s="6">
        <v>0</v>
      </c>
      <c r="J74" s="6">
        <v>0</v>
      </c>
      <c r="K74" s="6"/>
      <c r="L74" s="6">
        <v>0</v>
      </c>
      <c r="M74" s="6">
        <v>0</v>
      </c>
      <c r="N74" s="5">
        <f t="shared" si="0"/>
        <v>0</v>
      </c>
      <c r="P74" s="6"/>
    </row>
    <row r="75" spans="1:16">
      <c r="A75" t="s">
        <v>63</v>
      </c>
      <c r="B75" s="6">
        <f>2589962.68/2</f>
        <v>1294981.3400000001</v>
      </c>
      <c r="C75" s="6">
        <f>1340747.75/2</f>
        <v>670373.875</v>
      </c>
      <c r="D75" s="6">
        <f>1065884.32/2</f>
        <v>532942.16</v>
      </c>
      <c r="E75" s="6">
        <f>1152353.7/2</f>
        <v>576176.85</v>
      </c>
      <c r="F75" s="6">
        <f>1094915.76/2</f>
        <v>547457.88</v>
      </c>
      <c r="G75" s="6">
        <f>1184423.09/2</f>
        <v>592211.54500000004</v>
      </c>
      <c r="H75" s="6">
        <f>1708894.68/2</f>
        <v>854447.34</v>
      </c>
      <c r="I75" s="6">
        <f>2385114.7/2</f>
        <v>1192557.3500000001</v>
      </c>
      <c r="J75" s="6">
        <f>2966600.06/2</f>
        <v>1483300.03</v>
      </c>
      <c r="K75" s="6">
        <f>2007741.15/2</f>
        <v>1003870.575</v>
      </c>
      <c r="L75" s="6">
        <f>1684753.16/2</f>
        <v>842376.58</v>
      </c>
      <c r="M75" s="6">
        <f>2135472.35/2</f>
        <v>1067736.175</v>
      </c>
      <c r="N75" s="5">
        <f t="shared" si="0"/>
        <v>10658431.700000001</v>
      </c>
      <c r="P75" s="6"/>
    </row>
    <row r="76" spans="1:16">
      <c r="A76" t="s">
        <v>125</v>
      </c>
      <c r="B76" s="6">
        <v>13366.2</v>
      </c>
      <c r="C76" s="6">
        <v>14637.22</v>
      </c>
      <c r="D76" s="6">
        <v>10050.89</v>
      </c>
      <c r="E76" s="6">
        <v>12633.36</v>
      </c>
      <c r="F76" s="6">
        <v>13809.05</v>
      </c>
      <c r="G76" s="6">
        <v>11064.12</v>
      </c>
      <c r="H76" s="6">
        <v>13809.05</v>
      </c>
      <c r="I76" s="6">
        <v>11043</v>
      </c>
      <c r="J76" s="6">
        <v>12304.84</v>
      </c>
      <c r="K76" s="6">
        <v>16767.87</v>
      </c>
      <c r="L76" s="6">
        <v>15588.48</v>
      </c>
      <c r="M76" s="6">
        <v>14045.85</v>
      </c>
      <c r="N76" s="5">
        <f>SUM(B76:M76)</f>
        <v>159119.93</v>
      </c>
      <c r="P76" s="6"/>
    </row>
    <row r="77" spans="1:16">
      <c r="A77" t="s">
        <v>65</v>
      </c>
      <c r="B77" s="6">
        <v>4925580.3</v>
      </c>
      <c r="C77" s="6">
        <v>2105083.7250000001</v>
      </c>
      <c r="D77" s="6">
        <v>1897584.19</v>
      </c>
      <c r="E77" s="6">
        <v>1384154.27</v>
      </c>
      <c r="F77" s="6">
        <v>654510.56999999995</v>
      </c>
      <c r="G77" s="6">
        <v>561436.32999999996</v>
      </c>
      <c r="H77" s="6">
        <v>457779.71</v>
      </c>
      <c r="I77" s="6">
        <v>575917.06999999995</v>
      </c>
      <c r="J77" s="6">
        <v>1813178.44</v>
      </c>
      <c r="K77" s="6">
        <v>1958470.06</v>
      </c>
      <c r="L77" s="6">
        <v>2217959.67</v>
      </c>
      <c r="M77" s="6">
        <v>4604169.16</v>
      </c>
      <c r="N77" s="5">
        <f>SUM(B77:M77)</f>
        <v>23155823.495000001</v>
      </c>
      <c r="P77" s="6"/>
    </row>
    <row r="78" spans="1:16">
      <c r="A78" t="s">
        <v>66</v>
      </c>
      <c r="B78" s="6">
        <v>9306.48</v>
      </c>
      <c r="C78" s="6">
        <v>11591.91</v>
      </c>
      <c r="D78" s="6">
        <v>7451.79</v>
      </c>
      <c r="E78" s="6">
        <v>7095.77</v>
      </c>
      <c r="F78" s="6">
        <v>7508.18</v>
      </c>
      <c r="G78" s="6">
        <v>5659.2</v>
      </c>
      <c r="H78" s="6">
        <v>7508.18</v>
      </c>
      <c r="I78" s="6">
        <v>5265.9</v>
      </c>
      <c r="J78" s="6">
        <v>5667.84</v>
      </c>
      <c r="K78" s="6">
        <v>8544.0300000000007</v>
      </c>
      <c r="L78" s="6">
        <v>7934.38</v>
      </c>
      <c r="M78" s="6">
        <v>8205.4599999999991</v>
      </c>
      <c r="N78" s="5">
        <f>SUM(B78:M78)</f>
        <v>91739.12</v>
      </c>
      <c r="P78" s="6"/>
    </row>
    <row r="79" spans="1:16">
      <c r="A79" t="s">
        <v>1</v>
      </c>
      <c r="B79" s="5"/>
      <c r="C79" s="5"/>
      <c r="D79" s="5"/>
      <c r="E79" s="5"/>
      <c r="F79" s="5"/>
      <c r="G79" s="5"/>
      <c r="H79" s="5"/>
      <c r="I79" s="5"/>
      <c r="J79" s="5"/>
      <c r="K79" s="5"/>
      <c r="L79" s="28"/>
      <c r="M79" s="5"/>
      <c r="N79" s="5"/>
      <c r="P79" s="6"/>
    </row>
    <row r="80" spans="1:16">
      <c r="A80" t="s">
        <v>68</v>
      </c>
      <c r="B80" s="5">
        <f>SUM(B12:B78)</f>
        <v>75423420.890000015</v>
      </c>
      <c r="C80" s="5">
        <f>SUM(C12:C78)</f>
        <v>62206995.465333335</v>
      </c>
      <c r="D80" s="5">
        <f t="shared" ref="D80:M80" si="1">SUM(D12:D78)</f>
        <v>53622193.496666662</v>
      </c>
      <c r="E80" s="5">
        <f t="shared" si="1"/>
        <v>56105014.702666663</v>
      </c>
      <c r="F80" s="5">
        <f t="shared" si="1"/>
        <v>57624457.453999996</v>
      </c>
      <c r="G80" s="5">
        <f t="shared" si="1"/>
        <v>60934610.360333323</v>
      </c>
      <c r="H80" s="5">
        <f t="shared" si="1"/>
        <v>68970301.460666686</v>
      </c>
      <c r="I80" s="5">
        <f t="shared" si="1"/>
        <v>78572648.050000012</v>
      </c>
      <c r="J80" s="5">
        <f t="shared" si="1"/>
        <v>97433238.508666679</v>
      </c>
      <c r="K80" s="5">
        <f t="shared" si="1"/>
        <v>93507066.051666677</v>
      </c>
      <c r="L80" s="5">
        <f t="shared" si="1"/>
        <v>75456153.49666667</v>
      </c>
      <c r="M80" s="5">
        <f t="shared" si="1"/>
        <v>75192202.108333319</v>
      </c>
      <c r="N80" s="5">
        <f>SUM(B80:M80)</f>
        <v>855048302.04500008</v>
      </c>
      <c r="P80" s="6"/>
    </row>
    <row r="81" spans="7:7">
      <c r="G81" s="5"/>
    </row>
    <row r="82" spans="7:7">
      <c r="G82" s="5"/>
    </row>
    <row r="83" spans="7:7">
      <c r="G83" s="5"/>
    </row>
    <row r="84" spans="7:7">
      <c r="G84" s="5"/>
    </row>
    <row r="85" spans="7:7">
      <c r="G85" s="5"/>
    </row>
    <row r="86" spans="7:7">
      <c r="G86" s="5"/>
    </row>
    <row r="87" spans="7:7">
      <c r="G87" s="5"/>
    </row>
    <row r="88" spans="7:7">
      <c r="G88" s="5"/>
    </row>
    <row r="89" spans="7:7">
      <c r="G89" s="5"/>
    </row>
    <row r="90" spans="7:7">
      <c r="G90" s="5"/>
    </row>
    <row r="91" spans="7:7">
      <c r="G91" s="5"/>
    </row>
    <row r="92" spans="7:7">
      <c r="G92" s="5"/>
    </row>
    <row r="93" spans="7:7">
      <c r="G93" s="5"/>
    </row>
    <row r="94" spans="7:7">
      <c r="G94" s="5"/>
    </row>
    <row r="95" spans="7:7">
      <c r="G95" s="5"/>
    </row>
    <row r="96" spans="7:7">
      <c r="G96" s="5"/>
    </row>
    <row r="97" spans="7:7">
      <c r="G97" s="5"/>
    </row>
    <row r="98" spans="7:7">
      <c r="G98" s="5"/>
    </row>
    <row r="99" spans="7:7">
      <c r="G99" s="5"/>
    </row>
    <row r="100" spans="7:7">
      <c r="G100" s="5"/>
    </row>
    <row r="101" spans="7:7">
      <c r="G101" s="5"/>
    </row>
    <row r="102" spans="7:7">
      <c r="G102" s="5"/>
    </row>
    <row r="103" spans="7:7">
      <c r="G103" s="5"/>
    </row>
    <row r="104" spans="7:7">
      <c r="G104" s="5"/>
    </row>
    <row r="105" spans="7:7">
      <c r="G105" s="5"/>
    </row>
    <row r="106" spans="7:7">
      <c r="G106" s="5"/>
    </row>
    <row r="107" spans="7:7">
      <c r="G107" s="5"/>
    </row>
    <row r="108" spans="7:7">
      <c r="G108" s="5"/>
    </row>
    <row r="109" spans="7:7">
      <c r="G109" s="5"/>
    </row>
    <row r="110" spans="7:7">
      <c r="G110" s="5"/>
    </row>
    <row r="111" spans="7:7">
      <c r="G111" s="5"/>
    </row>
    <row r="112" spans="7:7">
      <c r="G112" s="5"/>
    </row>
    <row r="113" spans="7:7">
      <c r="G113" s="5"/>
    </row>
    <row r="114" spans="7:7">
      <c r="G114" s="5"/>
    </row>
    <row r="115" spans="7:7">
      <c r="G115" s="5"/>
    </row>
    <row r="116" spans="7:7">
      <c r="G116" s="5"/>
    </row>
    <row r="117" spans="7:7">
      <c r="G117" s="5"/>
    </row>
    <row r="118" spans="7:7">
      <c r="G118" s="5"/>
    </row>
    <row r="119" spans="7:7">
      <c r="G119" s="5"/>
    </row>
    <row r="120" spans="7:7">
      <c r="G120" s="5"/>
    </row>
    <row r="121" spans="7:7">
      <c r="G121" s="5"/>
    </row>
    <row r="122" spans="7:7">
      <c r="G122" s="5"/>
    </row>
    <row r="123" spans="7:7">
      <c r="G123" s="5"/>
    </row>
    <row r="124" spans="7:7">
      <c r="G124" s="5"/>
    </row>
    <row r="125" spans="7:7">
      <c r="G125" s="5"/>
    </row>
    <row r="126" spans="7:7">
      <c r="G126" s="5"/>
    </row>
    <row r="127" spans="7:7">
      <c r="G127" s="5"/>
    </row>
    <row r="128" spans="7:7">
      <c r="G128" s="5"/>
    </row>
    <row r="129" spans="7:7">
      <c r="G129" s="5"/>
    </row>
    <row r="130" spans="7:7">
      <c r="G130" s="5"/>
    </row>
    <row r="131" spans="7:7">
      <c r="G131" s="5"/>
    </row>
    <row r="132" spans="7:7">
      <c r="G132" s="5"/>
    </row>
    <row r="133" spans="7:7">
      <c r="G133" s="5"/>
    </row>
    <row r="134" spans="7:7">
      <c r="G134" s="5"/>
    </row>
    <row r="135" spans="7:7">
      <c r="G135" s="5"/>
    </row>
    <row r="136" spans="7:7">
      <c r="G136" s="5"/>
    </row>
    <row r="137" spans="7:7">
      <c r="G137" s="5"/>
    </row>
    <row r="138" spans="7:7">
      <c r="G138" s="5"/>
    </row>
    <row r="139" spans="7:7">
      <c r="G139" s="5"/>
    </row>
    <row r="140" spans="7:7">
      <c r="G140" s="5"/>
    </row>
    <row r="141" spans="7:7">
      <c r="G141" s="5"/>
    </row>
    <row r="142" spans="7:7">
      <c r="G142" s="5"/>
    </row>
    <row r="143" spans="7:7">
      <c r="G143" s="5"/>
    </row>
    <row r="144" spans="7:7">
      <c r="G144" s="5"/>
    </row>
    <row r="145" spans="7:7">
      <c r="G145" s="5"/>
    </row>
    <row r="146" spans="7:7">
      <c r="G146" s="5"/>
    </row>
    <row r="147" spans="7:7">
      <c r="G147" s="5"/>
    </row>
    <row r="148" spans="7:7">
      <c r="G148" s="5"/>
    </row>
    <row r="149" spans="7:7">
      <c r="G149" s="5"/>
    </row>
    <row r="150" spans="7:7">
      <c r="G150" s="5"/>
    </row>
    <row r="151" spans="7:7">
      <c r="G151" s="5"/>
    </row>
    <row r="152" spans="7:7">
      <c r="G152" s="5"/>
    </row>
    <row r="153" spans="7:7">
      <c r="G153" s="5"/>
    </row>
    <row r="154" spans="7:7">
      <c r="G154" s="5"/>
    </row>
    <row r="155" spans="7:7">
      <c r="G155" s="5"/>
    </row>
    <row r="156" spans="7:7">
      <c r="G156" s="5"/>
    </row>
    <row r="157" spans="7:7">
      <c r="G157" s="5"/>
    </row>
    <row r="158" spans="7:7">
      <c r="G158" s="5"/>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N82"/>
  <sheetViews>
    <sheetView workbookViewId="0">
      <pane xSplit="1" ySplit="11" topLeftCell="B57" activePane="bottomRight" state="frozen"/>
      <selection pane="topRight" activeCell="B1" sqref="B1"/>
      <selection pane="bottomLeft" activeCell="A10" sqref="A10"/>
      <selection pane="bottomRight" activeCell="N24" sqref="N24"/>
    </sheetView>
  </sheetViews>
  <sheetFormatPr defaultRowHeight="12.75"/>
  <cols>
    <col min="1" max="1" width="16.1640625" bestFit="1" customWidth="1"/>
    <col min="7" max="7" width="10.1640625" bestFit="1" customWidth="1"/>
    <col min="9" max="11" width="10.1640625" bestFit="1" customWidth="1"/>
    <col min="13" max="13" width="10.1640625" bestFit="1" customWidth="1"/>
    <col min="14" max="14" width="10.1640625" style="5" bestFit="1" customWidth="1"/>
  </cols>
  <sheetData>
    <row r="1" spans="1:14">
      <c r="A1" t="str">
        <f>'SFY1617'!A1</f>
        <v>VALIDATED TAX RECEIPTS DATA FOR:  JULY, 2016 thru June, 2017</v>
      </c>
      <c r="N1" t="s">
        <v>89</v>
      </c>
    </row>
    <row r="2" spans="1:14">
      <c r="N2"/>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132</v>
      </c>
      <c r="B7" s="39"/>
      <c r="C7" s="39"/>
      <c r="D7" s="39"/>
      <c r="E7" s="39"/>
      <c r="F7" s="39"/>
      <c r="G7" s="39"/>
      <c r="H7" s="39"/>
      <c r="I7" s="39"/>
      <c r="J7" s="39"/>
      <c r="K7" s="39"/>
      <c r="L7" s="39"/>
      <c r="M7" s="39"/>
      <c r="N7" s="39"/>
    </row>
    <row r="9" spans="1:14">
      <c r="B9" s="1">
        <f>'Local Option Sales Tax Coll'!B9</f>
        <v>42552</v>
      </c>
      <c r="C9" s="1">
        <f>'Local Option Sales Tax Coll'!C9</f>
        <v>42583</v>
      </c>
      <c r="D9" s="1">
        <f>'Local Option Sales Tax Coll'!D9</f>
        <v>42614</v>
      </c>
      <c r="E9" s="1">
        <f>'Local Option Sales Tax Coll'!E9</f>
        <v>42644</v>
      </c>
      <c r="F9" s="1">
        <f>'Local Option Sales Tax Coll'!F9</f>
        <v>42675</v>
      </c>
      <c r="G9" s="1">
        <f>'Local Option Sales Tax Coll'!G9</f>
        <v>42705</v>
      </c>
      <c r="H9" s="1">
        <f>'Local Option Sales Tax Coll'!H9</f>
        <v>42736</v>
      </c>
      <c r="I9" s="1">
        <f>'Local Option Sales Tax Coll'!I9</f>
        <v>42767</v>
      </c>
      <c r="J9" s="1">
        <f>'Local Option Sales Tax Coll'!J9</f>
        <v>42795</v>
      </c>
      <c r="K9" s="1">
        <f>'Local Option Sales Tax Coll'!K9</f>
        <v>42826</v>
      </c>
      <c r="L9" s="1">
        <f>'Local Option Sales Tax Coll'!L9</f>
        <v>42856</v>
      </c>
      <c r="M9" s="1">
        <f>'Local Option Sales Tax Coll'!M9</f>
        <v>42887</v>
      </c>
      <c r="N9" s="1" t="str">
        <f>'Local Option Sales Tax Coll'!N9</f>
        <v>SFY16-17</v>
      </c>
    </row>
    <row r="10" spans="1:14">
      <c r="A10" t="s">
        <v>0</v>
      </c>
      <c r="B10" s="2"/>
      <c r="C10" s="2"/>
      <c r="D10" s="2"/>
      <c r="E10" s="2"/>
      <c r="F10" s="2"/>
      <c r="G10" s="2"/>
      <c r="H10" s="2"/>
      <c r="I10" s="2"/>
      <c r="J10" s="2"/>
      <c r="K10" s="2"/>
      <c r="L10" s="2"/>
      <c r="M10" s="2"/>
    </row>
    <row r="11" spans="1:14">
      <c r="A11" t="s">
        <v>1</v>
      </c>
    </row>
    <row r="12" spans="1:14">
      <c r="A12" t="s">
        <v>2</v>
      </c>
      <c r="B12" s="6">
        <v>0</v>
      </c>
      <c r="C12" s="6">
        <v>0</v>
      </c>
      <c r="D12" s="6">
        <v>0</v>
      </c>
      <c r="E12" s="6">
        <v>0</v>
      </c>
      <c r="F12" s="6">
        <v>0</v>
      </c>
      <c r="G12" s="6">
        <v>0</v>
      </c>
      <c r="H12" s="6">
        <v>0</v>
      </c>
      <c r="I12" s="6">
        <v>0</v>
      </c>
      <c r="J12" s="6">
        <v>0</v>
      </c>
      <c r="K12" s="6">
        <v>0</v>
      </c>
      <c r="L12" s="6">
        <v>0</v>
      </c>
      <c r="M12" s="6">
        <v>0</v>
      </c>
      <c r="N12" s="5">
        <f>SUM(B12:M12)</f>
        <v>0</v>
      </c>
    </row>
    <row r="13" spans="1:14">
      <c r="A13" t="s">
        <v>3</v>
      </c>
      <c r="B13" s="6">
        <v>0</v>
      </c>
      <c r="C13" s="6">
        <v>0</v>
      </c>
      <c r="D13" s="6">
        <v>0</v>
      </c>
      <c r="E13" s="6">
        <v>0</v>
      </c>
      <c r="F13" s="6">
        <v>0</v>
      </c>
      <c r="G13" s="6">
        <v>0</v>
      </c>
      <c r="H13" s="6">
        <v>0</v>
      </c>
      <c r="I13" s="6">
        <v>0</v>
      </c>
      <c r="J13" s="6">
        <v>0</v>
      </c>
      <c r="K13" s="6">
        <v>0</v>
      </c>
      <c r="L13" s="6">
        <v>0</v>
      </c>
      <c r="M13" s="6">
        <v>0</v>
      </c>
      <c r="N13" s="5">
        <f t="shared" ref="N13:N76" si="0">SUM(B13:M13)</f>
        <v>0</v>
      </c>
    </row>
    <row r="14" spans="1:14">
      <c r="A14" t="s">
        <v>4</v>
      </c>
      <c r="B14" s="6">
        <v>0</v>
      </c>
      <c r="C14" s="6">
        <v>0</v>
      </c>
      <c r="D14" s="6">
        <v>0</v>
      </c>
      <c r="E14" s="6">
        <v>0</v>
      </c>
      <c r="F14" s="6">
        <v>0</v>
      </c>
      <c r="G14" s="6">
        <v>0</v>
      </c>
      <c r="H14" s="6">
        <v>0</v>
      </c>
      <c r="I14" s="6">
        <v>0</v>
      </c>
      <c r="J14" s="6">
        <v>0</v>
      </c>
      <c r="K14" s="6">
        <v>0</v>
      </c>
      <c r="L14" s="6">
        <v>0</v>
      </c>
      <c r="M14" s="6">
        <v>0</v>
      </c>
      <c r="N14" s="5">
        <f t="shared" si="0"/>
        <v>0</v>
      </c>
    </row>
    <row r="15" spans="1:14">
      <c r="A15" t="s">
        <v>5</v>
      </c>
      <c r="B15" s="6">
        <v>0</v>
      </c>
      <c r="C15" s="6">
        <v>0</v>
      </c>
      <c r="D15" s="6">
        <v>0</v>
      </c>
      <c r="E15" s="6">
        <v>0</v>
      </c>
      <c r="F15" s="6">
        <v>0</v>
      </c>
      <c r="G15" s="6">
        <v>0</v>
      </c>
      <c r="H15" s="6">
        <v>0</v>
      </c>
      <c r="I15" s="6">
        <v>0</v>
      </c>
      <c r="J15" s="6">
        <v>0</v>
      </c>
      <c r="K15" s="6">
        <v>0</v>
      </c>
      <c r="L15" s="6">
        <v>0</v>
      </c>
      <c r="M15" s="6">
        <v>0</v>
      </c>
      <c r="N15" s="5">
        <f t="shared" si="0"/>
        <v>0</v>
      </c>
    </row>
    <row r="16" spans="1:14">
      <c r="A16" t="s">
        <v>6</v>
      </c>
      <c r="B16" s="6">
        <v>0</v>
      </c>
      <c r="C16" s="6">
        <v>0</v>
      </c>
      <c r="D16" s="6">
        <v>0</v>
      </c>
      <c r="E16" s="6">
        <v>0</v>
      </c>
      <c r="F16" s="6">
        <v>0</v>
      </c>
      <c r="G16" s="6">
        <v>0</v>
      </c>
      <c r="H16" s="6">
        <v>0</v>
      </c>
      <c r="I16" s="6">
        <v>0</v>
      </c>
      <c r="J16" s="6">
        <v>0</v>
      </c>
      <c r="K16" s="6">
        <v>0</v>
      </c>
      <c r="L16" s="6">
        <v>0</v>
      </c>
      <c r="M16" s="6">
        <v>0</v>
      </c>
      <c r="N16" s="5">
        <f t="shared" si="0"/>
        <v>0</v>
      </c>
    </row>
    <row r="17" spans="1:14">
      <c r="A17" t="s">
        <v>7</v>
      </c>
      <c r="B17" s="6">
        <v>0</v>
      </c>
      <c r="C17" s="6">
        <v>0</v>
      </c>
      <c r="D17" s="6">
        <v>0</v>
      </c>
      <c r="E17" s="6">
        <v>0</v>
      </c>
      <c r="F17" s="6">
        <v>0</v>
      </c>
      <c r="G17" s="6">
        <v>0</v>
      </c>
      <c r="H17" s="6">
        <v>0</v>
      </c>
      <c r="I17" s="6">
        <v>0</v>
      </c>
      <c r="J17" s="6">
        <v>0</v>
      </c>
      <c r="K17" s="6">
        <v>0</v>
      </c>
      <c r="L17" s="6">
        <v>0</v>
      </c>
      <c r="M17" s="6">
        <v>0</v>
      </c>
      <c r="N17" s="5">
        <f t="shared" si="0"/>
        <v>0</v>
      </c>
    </row>
    <row r="18" spans="1:14">
      <c r="A18" t="s">
        <v>8</v>
      </c>
      <c r="B18" s="6">
        <v>0</v>
      </c>
      <c r="C18" s="6">
        <v>0</v>
      </c>
      <c r="D18" s="6">
        <v>0</v>
      </c>
      <c r="E18" s="6">
        <v>0</v>
      </c>
      <c r="F18" s="6">
        <v>0</v>
      </c>
      <c r="G18" s="6">
        <v>0</v>
      </c>
      <c r="H18" s="6">
        <v>0</v>
      </c>
      <c r="I18" s="6">
        <v>0</v>
      </c>
      <c r="J18" s="6">
        <v>0</v>
      </c>
      <c r="K18" s="6">
        <v>0</v>
      </c>
      <c r="L18" s="6">
        <v>0</v>
      </c>
      <c r="M18" s="6">
        <v>0</v>
      </c>
      <c r="N18" s="5">
        <f t="shared" si="0"/>
        <v>0</v>
      </c>
    </row>
    <row r="19" spans="1:14">
      <c r="A19" t="s">
        <v>9</v>
      </c>
      <c r="B19" s="6">
        <v>0</v>
      </c>
      <c r="C19" s="6">
        <v>0</v>
      </c>
      <c r="D19" s="6">
        <v>0</v>
      </c>
      <c r="E19" s="6">
        <v>0</v>
      </c>
      <c r="F19" s="6">
        <v>0</v>
      </c>
      <c r="G19" s="6">
        <v>0</v>
      </c>
      <c r="H19" s="6">
        <v>0</v>
      </c>
      <c r="I19" s="6">
        <v>0</v>
      </c>
      <c r="J19" s="6">
        <v>0</v>
      </c>
      <c r="K19" s="6">
        <v>0</v>
      </c>
      <c r="L19" s="6">
        <v>0</v>
      </c>
      <c r="M19" s="6">
        <v>0</v>
      </c>
      <c r="N19" s="5">
        <f t="shared" si="0"/>
        <v>0</v>
      </c>
    </row>
    <row r="20" spans="1:14">
      <c r="A20" t="s">
        <v>96</v>
      </c>
      <c r="B20" s="6">
        <v>0</v>
      </c>
      <c r="C20" s="6">
        <v>0</v>
      </c>
      <c r="D20" s="6">
        <v>0</v>
      </c>
      <c r="E20" s="6">
        <v>0</v>
      </c>
      <c r="F20" s="6">
        <v>0</v>
      </c>
      <c r="G20" s="6">
        <v>0</v>
      </c>
      <c r="H20" s="6">
        <v>0</v>
      </c>
      <c r="I20" s="6">
        <v>0</v>
      </c>
      <c r="J20" s="6">
        <v>0</v>
      </c>
      <c r="K20" s="6">
        <v>0</v>
      </c>
      <c r="L20" s="6">
        <v>0</v>
      </c>
      <c r="M20" s="6">
        <v>0</v>
      </c>
      <c r="N20" s="5">
        <f t="shared" si="0"/>
        <v>0</v>
      </c>
    </row>
    <row r="21" spans="1:14">
      <c r="A21" t="s">
        <v>10</v>
      </c>
      <c r="B21" s="6">
        <v>0</v>
      </c>
      <c r="C21" s="6">
        <v>0</v>
      </c>
      <c r="D21" s="6">
        <v>0</v>
      </c>
      <c r="E21" s="6">
        <v>0</v>
      </c>
      <c r="F21" s="6">
        <v>0</v>
      </c>
      <c r="G21" s="6">
        <v>0</v>
      </c>
      <c r="H21" s="6">
        <v>0</v>
      </c>
      <c r="I21" s="6">
        <v>0</v>
      </c>
      <c r="J21" s="6">
        <v>0</v>
      </c>
      <c r="K21" s="6">
        <v>0</v>
      </c>
      <c r="L21" s="6">
        <v>0</v>
      </c>
      <c r="M21" s="6">
        <v>0</v>
      </c>
      <c r="N21" s="5">
        <f t="shared" si="0"/>
        <v>0</v>
      </c>
    </row>
    <row r="22" spans="1:14">
      <c r="A22" t="s">
        <v>11</v>
      </c>
      <c r="B22" s="6">
        <v>0</v>
      </c>
      <c r="C22" s="6">
        <v>0</v>
      </c>
      <c r="D22" s="6">
        <v>0</v>
      </c>
      <c r="E22" s="6">
        <v>0</v>
      </c>
      <c r="F22" s="6">
        <v>0</v>
      </c>
      <c r="G22" s="6">
        <v>0</v>
      </c>
      <c r="H22" s="6">
        <v>0</v>
      </c>
      <c r="I22" s="6">
        <v>0</v>
      </c>
      <c r="J22" s="6">
        <v>0</v>
      </c>
      <c r="K22" s="6">
        <v>0</v>
      </c>
      <c r="L22" s="6">
        <v>0</v>
      </c>
      <c r="M22" s="6">
        <v>0</v>
      </c>
      <c r="N22" s="5">
        <f t="shared" si="0"/>
        <v>0</v>
      </c>
    </row>
    <row r="23" spans="1:14">
      <c r="A23" t="s">
        <v>12</v>
      </c>
      <c r="B23" s="6">
        <v>0</v>
      </c>
      <c r="C23" s="6">
        <v>0</v>
      </c>
      <c r="D23" s="6">
        <v>0</v>
      </c>
      <c r="E23" s="6">
        <v>0</v>
      </c>
      <c r="F23" s="6">
        <v>0</v>
      </c>
      <c r="G23" s="6">
        <v>0</v>
      </c>
      <c r="H23" s="6">
        <v>0</v>
      </c>
      <c r="I23" s="6">
        <v>0</v>
      </c>
      <c r="J23" s="6">
        <v>0</v>
      </c>
      <c r="K23" s="6">
        <v>0</v>
      </c>
      <c r="L23" s="6">
        <v>0</v>
      </c>
      <c r="M23" s="6">
        <v>0</v>
      </c>
      <c r="N23" s="5">
        <f t="shared" si="0"/>
        <v>0</v>
      </c>
    </row>
    <row r="24" spans="1:14">
      <c r="A24" s="24" t="s">
        <v>128</v>
      </c>
      <c r="B24" s="6">
        <v>4838940</v>
      </c>
      <c r="C24" s="6">
        <v>5843537.5499999998</v>
      </c>
      <c r="D24" s="6">
        <v>5041110.13</v>
      </c>
      <c r="E24" s="6">
        <v>4440379.46</v>
      </c>
      <c r="F24" s="6">
        <v>4912302.83</v>
      </c>
      <c r="G24" s="6">
        <v>6064783.5700000003</v>
      </c>
      <c r="H24" s="6">
        <v>7387009.9699999997</v>
      </c>
      <c r="I24" s="6">
        <v>7592109.6500000004</v>
      </c>
      <c r="J24" s="6">
        <v>8385823.7400000002</v>
      </c>
      <c r="K24" s="6">
        <v>9199130.0500000007</v>
      </c>
      <c r="L24" s="6">
        <v>7728954.6299999999</v>
      </c>
      <c r="M24" s="6">
        <v>6577475.4299999997</v>
      </c>
      <c r="N24" s="5">
        <f>SUM(B24:M24)</f>
        <v>78011557.00999999</v>
      </c>
    </row>
    <row r="25" spans="1:14">
      <c r="A25" t="s">
        <v>13</v>
      </c>
      <c r="B25" s="6"/>
      <c r="C25" s="6"/>
      <c r="D25" s="6"/>
      <c r="E25" s="6"/>
      <c r="F25" s="6"/>
      <c r="G25" s="6"/>
      <c r="H25" s="6"/>
      <c r="I25" s="6"/>
      <c r="J25" s="6"/>
      <c r="K25" s="6"/>
      <c r="L25" s="6"/>
      <c r="M25" s="6"/>
      <c r="N25" s="5">
        <f t="shared" si="0"/>
        <v>0</v>
      </c>
    </row>
    <row r="26" spans="1:14">
      <c r="A26" t="s">
        <v>14</v>
      </c>
      <c r="B26" s="6"/>
      <c r="C26" s="6"/>
      <c r="D26" s="6"/>
      <c r="E26" s="6"/>
      <c r="F26" s="6"/>
      <c r="G26" s="6"/>
      <c r="H26" s="6"/>
      <c r="I26" s="6"/>
      <c r="J26" s="6"/>
      <c r="K26" s="6"/>
      <c r="L26" s="6"/>
      <c r="M26" s="6"/>
      <c r="N26" s="5">
        <f t="shared" si="0"/>
        <v>0</v>
      </c>
    </row>
    <row r="27" spans="1:14">
      <c r="A27" s="25" t="s">
        <v>15</v>
      </c>
      <c r="B27" s="6">
        <f>'Tourist Development Tax'!B27/4*2</f>
        <v>681846.14999999991</v>
      </c>
      <c r="C27" s="6">
        <f>'Tourist Development Tax'!C27/4*2</f>
        <v>587457.65666666662</v>
      </c>
      <c r="D27" s="6">
        <f>'Tourist Development Tax'!D27/4*2</f>
        <v>547075.49333333329</v>
      </c>
      <c r="E27" s="6">
        <f>'Tourist Development Tax'!E27/4*2</f>
        <v>593879.8833333333</v>
      </c>
      <c r="F27" s="6">
        <f>'Tourist Development Tax'!F27/4*2</f>
        <v>706662.99</v>
      </c>
      <c r="G27" s="6">
        <f>'Tourist Development Tax'!G27/4*2</f>
        <v>535867.74666666659</v>
      </c>
      <c r="H27" s="6">
        <f>'Tourist Development Tax'!H27/4*2</f>
        <v>598956.09333333327</v>
      </c>
      <c r="I27" s="6">
        <f>'Tourist Development Tax'!I27/4*2</f>
        <v>660010.75</v>
      </c>
      <c r="J27" s="6">
        <f>'Tourist Development Tax'!J27/4*2</f>
        <v>776884.19333333336</v>
      </c>
      <c r="K27" s="6">
        <f>'Tourist Development Tax'!K27/4*2</f>
        <v>717859.9833333334</v>
      </c>
      <c r="L27" s="6">
        <f>'Tourist Development Tax'!L27/4*2</f>
        <v>731253.68333333323</v>
      </c>
      <c r="M27" s="6">
        <f>'Tourist Development Tax'!M27/4*2</f>
        <v>662739.3666666667</v>
      </c>
      <c r="N27" s="5">
        <f>SUM(B27:M27)</f>
        <v>7800493.9900000002</v>
      </c>
    </row>
    <row r="28" spans="1:14">
      <c r="A28" t="s">
        <v>16</v>
      </c>
      <c r="B28" s="6"/>
      <c r="C28" s="6"/>
      <c r="D28" s="6"/>
      <c r="E28" s="6"/>
      <c r="F28" s="27"/>
      <c r="G28" s="6"/>
      <c r="H28" s="6"/>
      <c r="I28" s="6"/>
      <c r="J28" s="6"/>
      <c r="K28" s="6"/>
      <c r="L28" s="6"/>
      <c r="M28" s="6"/>
      <c r="N28" s="5">
        <f t="shared" si="0"/>
        <v>0</v>
      </c>
    </row>
    <row r="29" spans="1:14">
      <c r="A29" t="s">
        <v>17</v>
      </c>
      <c r="B29" s="6"/>
      <c r="C29" s="6"/>
      <c r="D29" s="6"/>
      <c r="E29" s="6"/>
      <c r="F29" s="6"/>
      <c r="G29" s="6"/>
      <c r="H29" s="6"/>
      <c r="I29" s="6"/>
      <c r="J29" s="6"/>
      <c r="K29" s="6"/>
      <c r="L29" s="6"/>
      <c r="M29" s="6"/>
      <c r="N29" s="5">
        <f t="shared" si="0"/>
        <v>0</v>
      </c>
    </row>
    <row r="30" spans="1:14">
      <c r="A30" t="s">
        <v>18</v>
      </c>
      <c r="B30" s="6"/>
      <c r="C30" s="6"/>
      <c r="D30" s="6"/>
      <c r="E30" s="6"/>
      <c r="F30" s="6"/>
      <c r="G30" s="6"/>
      <c r="H30" s="6"/>
      <c r="I30" s="6"/>
      <c r="J30" s="6"/>
      <c r="K30" s="6"/>
      <c r="L30" s="6"/>
      <c r="M30" s="6"/>
      <c r="N30" s="5">
        <f t="shared" si="0"/>
        <v>0</v>
      </c>
    </row>
    <row r="31" spans="1:14">
      <c r="A31" t="s">
        <v>19</v>
      </c>
      <c r="B31" s="6"/>
      <c r="C31" s="6"/>
      <c r="D31" s="6"/>
      <c r="E31" s="6"/>
      <c r="F31" s="6"/>
      <c r="G31" s="6"/>
      <c r="H31" s="6"/>
      <c r="I31" s="6"/>
      <c r="J31" s="6"/>
      <c r="K31" s="6"/>
      <c r="L31" s="6"/>
      <c r="M31" s="6"/>
      <c r="N31" s="5">
        <f t="shared" si="0"/>
        <v>0</v>
      </c>
    </row>
    <row r="32" spans="1:14">
      <c r="A32" t="s">
        <v>20</v>
      </c>
      <c r="B32" s="6"/>
      <c r="C32" s="6"/>
      <c r="D32" s="6"/>
      <c r="E32" s="6"/>
      <c r="F32" s="6"/>
      <c r="G32" s="6"/>
      <c r="H32" s="6"/>
      <c r="I32" s="6"/>
      <c r="J32" s="6"/>
      <c r="K32" s="6"/>
      <c r="L32" s="6"/>
      <c r="M32" s="6"/>
      <c r="N32" s="5">
        <f t="shared" si="0"/>
        <v>0</v>
      </c>
    </row>
    <row r="33" spans="1:14">
      <c r="A33" t="s">
        <v>21</v>
      </c>
      <c r="B33" s="6"/>
      <c r="C33" s="6"/>
      <c r="D33" s="6"/>
      <c r="E33" s="6"/>
      <c r="F33" s="6"/>
      <c r="G33" s="6"/>
      <c r="H33" s="6"/>
      <c r="I33" s="6"/>
      <c r="J33" s="6"/>
      <c r="K33" s="6"/>
      <c r="L33" s="6"/>
      <c r="M33" s="6"/>
      <c r="N33" s="5">
        <f t="shared" si="0"/>
        <v>0</v>
      </c>
    </row>
    <row r="34" spans="1:14">
      <c r="A34" t="s">
        <v>22</v>
      </c>
      <c r="B34" s="6"/>
      <c r="C34" s="6"/>
      <c r="D34" s="6"/>
      <c r="E34" s="6"/>
      <c r="F34" s="6"/>
      <c r="G34" s="6"/>
      <c r="H34" s="6"/>
      <c r="I34" s="6"/>
      <c r="J34" s="6"/>
      <c r="K34" s="6"/>
      <c r="L34" s="6"/>
      <c r="M34" s="6"/>
      <c r="N34" s="5">
        <f t="shared" si="0"/>
        <v>0</v>
      </c>
    </row>
    <row r="35" spans="1:14">
      <c r="A35" t="s">
        <v>23</v>
      </c>
      <c r="B35" s="6"/>
      <c r="C35" s="6"/>
      <c r="D35" s="6"/>
      <c r="E35" s="6"/>
      <c r="F35" s="6"/>
      <c r="G35" s="6"/>
      <c r="H35" s="6"/>
      <c r="I35" s="6"/>
      <c r="J35" s="6"/>
      <c r="K35" s="6"/>
      <c r="L35" s="6"/>
      <c r="M35" s="6"/>
      <c r="N35" s="5">
        <f t="shared" si="0"/>
        <v>0</v>
      </c>
    </row>
    <row r="36" spans="1:14">
      <c r="A36" t="s">
        <v>24</v>
      </c>
      <c r="B36" s="6"/>
      <c r="C36" s="6"/>
      <c r="D36" s="6"/>
      <c r="E36" s="6"/>
      <c r="F36" s="6"/>
      <c r="G36" s="6"/>
      <c r="H36" s="6"/>
      <c r="I36" s="6"/>
      <c r="J36" s="6"/>
      <c r="K36" s="6"/>
      <c r="L36" s="6"/>
      <c r="M36" s="6"/>
      <c r="N36" s="5">
        <f t="shared" si="0"/>
        <v>0</v>
      </c>
    </row>
    <row r="37" spans="1:14">
      <c r="A37" t="s">
        <v>25</v>
      </c>
      <c r="B37" s="6"/>
      <c r="C37" s="6"/>
      <c r="D37" s="6"/>
      <c r="E37" s="6"/>
      <c r="F37" s="6"/>
      <c r="G37" s="6"/>
      <c r="H37" s="6"/>
      <c r="I37" s="6"/>
      <c r="J37" s="6"/>
      <c r="K37" s="6"/>
      <c r="L37" s="6"/>
      <c r="M37" s="6"/>
      <c r="N37" s="5">
        <f t="shared" si="0"/>
        <v>0</v>
      </c>
    </row>
    <row r="38" spans="1:14">
      <c r="A38" t="s">
        <v>26</v>
      </c>
      <c r="B38" s="6"/>
      <c r="C38" s="6"/>
      <c r="D38" s="6"/>
      <c r="E38" s="6"/>
      <c r="F38" s="6"/>
      <c r="G38" s="6"/>
      <c r="H38" s="6"/>
      <c r="I38" s="6"/>
      <c r="J38" s="6"/>
      <c r="K38" s="6"/>
      <c r="L38" s="6"/>
      <c r="M38" s="6"/>
      <c r="N38" s="5">
        <f t="shared" si="0"/>
        <v>0</v>
      </c>
    </row>
    <row r="39" spans="1:14">
      <c r="A39" t="s">
        <v>27</v>
      </c>
      <c r="B39" s="6"/>
      <c r="C39" s="6"/>
      <c r="D39" s="6"/>
      <c r="E39" s="6"/>
      <c r="F39" s="6"/>
      <c r="G39" s="6"/>
      <c r="H39" s="6"/>
      <c r="I39" s="6"/>
      <c r="J39" s="6"/>
      <c r="K39" s="6"/>
      <c r="L39" s="6"/>
      <c r="M39" s="6"/>
      <c r="N39" s="5">
        <f t="shared" si="0"/>
        <v>0</v>
      </c>
    </row>
    <row r="40" spans="1:14">
      <c r="A40" t="s">
        <v>28</v>
      </c>
      <c r="B40" s="6"/>
      <c r="C40" s="6"/>
      <c r="D40" s="6"/>
      <c r="E40" s="6"/>
      <c r="F40" s="6"/>
      <c r="G40" s="6"/>
      <c r="H40" s="6"/>
      <c r="I40" s="6"/>
      <c r="J40" s="6"/>
      <c r="K40" s="6"/>
      <c r="L40" s="6"/>
      <c r="M40" s="6"/>
      <c r="N40" s="5">
        <f t="shared" si="0"/>
        <v>0</v>
      </c>
    </row>
    <row r="41" spans="1:14">
      <c r="A41" t="s">
        <v>29</v>
      </c>
      <c r="B41" s="6"/>
      <c r="C41" s="6"/>
      <c r="D41" s="6"/>
      <c r="E41" s="6"/>
      <c r="F41" s="6"/>
      <c r="G41" s="6"/>
      <c r="H41" s="6"/>
      <c r="I41" s="6"/>
      <c r="J41" s="6"/>
      <c r="K41" s="6"/>
      <c r="L41" s="6"/>
      <c r="M41" s="6"/>
      <c r="N41" s="5">
        <f t="shared" si="0"/>
        <v>0</v>
      </c>
    </row>
    <row r="42" spans="1:14">
      <c r="A42" t="s">
        <v>30</v>
      </c>
      <c r="B42" s="6"/>
      <c r="C42" s="6"/>
      <c r="D42" s="6"/>
      <c r="E42" s="6"/>
      <c r="F42" s="6"/>
      <c r="G42" s="6"/>
      <c r="H42" s="6"/>
      <c r="I42" s="6"/>
      <c r="J42" s="6"/>
      <c r="K42" s="6"/>
      <c r="L42" s="6"/>
      <c r="M42" s="6"/>
      <c r="N42" s="5">
        <f t="shared" si="0"/>
        <v>0</v>
      </c>
    </row>
    <row r="43" spans="1:14">
      <c r="A43" t="s">
        <v>31</v>
      </c>
      <c r="B43" s="6"/>
      <c r="C43" s="6"/>
      <c r="D43" s="6"/>
      <c r="E43" s="6"/>
      <c r="F43" s="6"/>
      <c r="G43" s="6"/>
      <c r="H43" s="6"/>
      <c r="I43" s="6"/>
      <c r="J43" s="6"/>
      <c r="K43" s="6"/>
      <c r="L43" s="6"/>
      <c r="M43" s="6"/>
      <c r="N43" s="5">
        <f t="shared" si="0"/>
        <v>0</v>
      </c>
    </row>
    <row r="44" spans="1:14">
      <c r="A44" t="s">
        <v>32</v>
      </c>
      <c r="B44" s="6"/>
      <c r="C44" s="6"/>
      <c r="D44" s="6"/>
      <c r="E44" s="6"/>
      <c r="F44" s="6"/>
      <c r="G44" s="6"/>
      <c r="H44" s="6"/>
      <c r="I44" s="6"/>
      <c r="J44" s="6"/>
      <c r="K44" s="6"/>
      <c r="L44" s="6"/>
      <c r="M44" s="6"/>
      <c r="N44" s="5">
        <f t="shared" si="0"/>
        <v>0</v>
      </c>
    </row>
    <row r="45" spans="1:14">
      <c r="A45" t="s">
        <v>33</v>
      </c>
      <c r="B45" s="6"/>
      <c r="C45" s="6"/>
      <c r="D45" s="6"/>
      <c r="E45" s="6"/>
      <c r="F45" s="6"/>
      <c r="G45" s="6"/>
      <c r="H45" s="6"/>
      <c r="I45" s="6"/>
      <c r="J45" s="6"/>
      <c r="K45" s="6"/>
      <c r="L45" s="6"/>
      <c r="M45" s="6"/>
      <c r="N45" s="5">
        <f t="shared" si="0"/>
        <v>0</v>
      </c>
    </row>
    <row r="46" spans="1:14">
      <c r="A46" t="s">
        <v>34</v>
      </c>
      <c r="B46" s="6"/>
      <c r="C46" s="6"/>
      <c r="D46" s="6"/>
      <c r="E46" s="6"/>
      <c r="F46" s="6"/>
      <c r="G46" s="6"/>
      <c r="H46" s="6"/>
      <c r="I46" s="6"/>
      <c r="J46" s="6"/>
      <c r="K46" s="6"/>
      <c r="L46" s="6"/>
      <c r="M46" s="6"/>
      <c r="N46" s="5">
        <f t="shared" si="0"/>
        <v>0</v>
      </c>
    </row>
    <row r="47" spans="1:14">
      <c r="A47" t="s">
        <v>35</v>
      </c>
      <c r="B47" s="6"/>
      <c r="C47" s="6"/>
      <c r="D47" s="6"/>
      <c r="E47" s="6"/>
      <c r="F47" s="6"/>
      <c r="G47" s="6"/>
      <c r="H47" s="6"/>
      <c r="I47" s="6"/>
      <c r="J47" s="6"/>
      <c r="K47" s="6"/>
      <c r="L47" s="6"/>
      <c r="M47" s="6"/>
      <c r="N47" s="5">
        <f t="shared" si="0"/>
        <v>0</v>
      </c>
    </row>
    <row r="48" spans="1:14">
      <c r="A48" t="s">
        <v>36</v>
      </c>
      <c r="B48" s="6"/>
      <c r="C48" s="6"/>
      <c r="D48" s="6"/>
      <c r="E48" s="6"/>
      <c r="F48" s="6"/>
      <c r="G48" s="6"/>
      <c r="H48" s="6"/>
      <c r="I48" s="6"/>
      <c r="J48" s="6"/>
      <c r="K48" s="6"/>
      <c r="L48" s="6"/>
      <c r="M48" s="6"/>
      <c r="N48" s="5">
        <f t="shared" si="0"/>
        <v>0</v>
      </c>
    </row>
    <row r="49" spans="1:14">
      <c r="A49" t="s">
        <v>37</v>
      </c>
      <c r="B49" s="6"/>
      <c r="C49" s="6"/>
      <c r="D49" s="6"/>
      <c r="E49" s="6"/>
      <c r="F49" s="6"/>
      <c r="G49" s="6"/>
      <c r="H49" s="6"/>
      <c r="I49" s="6"/>
      <c r="J49" s="6"/>
      <c r="K49" s="6"/>
      <c r="L49" s="6"/>
      <c r="M49" s="6"/>
      <c r="N49" s="5">
        <f t="shared" si="0"/>
        <v>0</v>
      </c>
    </row>
    <row r="50" spans="1:14">
      <c r="A50" t="s">
        <v>38</v>
      </c>
      <c r="B50" s="6"/>
      <c r="C50" s="6"/>
      <c r="D50" s="6"/>
      <c r="E50" s="6"/>
      <c r="F50" s="6"/>
      <c r="G50" s="6"/>
      <c r="H50" s="6"/>
      <c r="I50" s="6"/>
      <c r="J50" s="6"/>
      <c r="K50" s="6"/>
      <c r="L50" s="6"/>
      <c r="M50" s="6"/>
      <c r="N50" s="5">
        <f t="shared" si="0"/>
        <v>0</v>
      </c>
    </row>
    <row r="51" spans="1:14">
      <c r="A51" t="s">
        <v>39</v>
      </c>
      <c r="B51" s="6"/>
      <c r="C51" s="6"/>
      <c r="D51" s="6"/>
      <c r="E51" s="6"/>
      <c r="F51" s="6"/>
      <c r="G51" s="6"/>
      <c r="H51" s="6"/>
      <c r="I51" s="6"/>
      <c r="J51" s="6"/>
      <c r="K51" s="6"/>
      <c r="L51" s="6"/>
      <c r="M51" s="6"/>
      <c r="N51" s="5">
        <f t="shared" si="0"/>
        <v>0</v>
      </c>
    </row>
    <row r="52" spans="1:14">
      <c r="A52" t="s">
        <v>40</v>
      </c>
      <c r="B52" s="6"/>
      <c r="C52" s="6"/>
      <c r="D52" s="6"/>
      <c r="E52" s="6"/>
      <c r="F52" s="6"/>
      <c r="G52" s="6"/>
      <c r="H52" s="6"/>
      <c r="I52" s="6"/>
      <c r="J52" s="6"/>
      <c r="K52" s="6"/>
      <c r="L52" s="6"/>
      <c r="M52" s="6"/>
      <c r="N52" s="5">
        <f t="shared" si="0"/>
        <v>0</v>
      </c>
    </row>
    <row r="53" spans="1:14">
      <c r="A53" t="s">
        <v>41</v>
      </c>
      <c r="B53" s="6"/>
      <c r="C53" s="6"/>
      <c r="D53" s="6"/>
      <c r="E53" s="6"/>
      <c r="F53" s="6"/>
      <c r="G53" s="6"/>
      <c r="H53" s="6"/>
      <c r="I53" s="6"/>
      <c r="J53" s="6"/>
      <c r="K53" s="6"/>
      <c r="L53" s="6"/>
      <c r="M53" s="6"/>
      <c r="N53" s="5">
        <f t="shared" si="0"/>
        <v>0</v>
      </c>
    </row>
    <row r="54" spans="1:14">
      <c r="A54" t="s">
        <v>42</v>
      </c>
      <c r="B54" s="6"/>
      <c r="C54" s="6"/>
      <c r="D54" s="6"/>
      <c r="E54" s="6"/>
      <c r="F54" s="6"/>
      <c r="G54" s="6"/>
      <c r="H54" s="6"/>
      <c r="I54" s="6"/>
      <c r="J54" s="6"/>
      <c r="K54" s="6"/>
      <c r="L54" s="6"/>
      <c r="M54" s="6"/>
      <c r="N54" s="5">
        <f t="shared" si="0"/>
        <v>0</v>
      </c>
    </row>
    <row r="55" spans="1:14" s="5" customFormat="1">
      <c r="A55" s="34" t="s">
        <v>43</v>
      </c>
      <c r="B55" s="5">
        <f>'Tourist Development Tax'!B55/4</f>
        <v>694437.05</v>
      </c>
      <c r="C55" s="5">
        <f>'Tourist Development Tax'!C55/4</f>
        <v>830906.44800000009</v>
      </c>
      <c r="D55" s="5">
        <f>'Tourist Development Tax'!D55/4</f>
        <v>604793.23</v>
      </c>
      <c r="E55" s="5">
        <f>'Tourist Development Tax'!E55/4</f>
        <v>463079.12400000007</v>
      </c>
      <c r="F55" s="5">
        <f>'Tourist Development Tax'!F55/4</f>
        <v>552140.77599999995</v>
      </c>
      <c r="G55" s="5">
        <f>'Tourist Development Tax'!G55/4</f>
        <v>656871.47800000012</v>
      </c>
      <c r="H55" s="5">
        <f>'Tourist Development Tax'!H55/4</f>
        <v>844122.74600000016</v>
      </c>
      <c r="I55" s="5">
        <f>'Tourist Development Tax'!I55/4</f>
        <v>921464.93000000017</v>
      </c>
      <c r="J55" s="5">
        <f>'Tourist Development Tax'!J55/4</f>
        <v>1043238.758</v>
      </c>
      <c r="K55" s="5">
        <f>'Tourist Development Tax'!K55/4</f>
        <v>1203321.9300000002</v>
      </c>
      <c r="L55" s="5">
        <f>'Tourist Development Tax'!L55/4</f>
        <v>988188.09000000008</v>
      </c>
      <c r="M55" s="5">
        <f>'Tourist Development Tax'!M55/4</f>
        <v>773800.67</v>
      </c>
      <c r="N55" s="5">
        <f>SUM(B55:M55)</f>
        <v>9576365.2300000004</v>
      </c>
    </row>
    <row r="56" spans="1:14">
      <c r="A56" t="s">
        <v>44</v>
      </c>
      <c r="B56" s="6"/>
      <c r="C56" s="6"/>
      <c r="D56" s="6"/>
      <c r="E56" s="6"/>
      <c r="F56" s="6"/>
      <c r="G56" s="6"/>
      <c r="H56" s="6"/>
      <c r="I56" s="6"/>
      <c r="J56" s="6"/>
      <c r="K56" s="6"/>
      <c r="L56" s="6"/>
      <c r="M56" s="6"/>
      <c r="N56" s="5">
        <f t="shared" si="0"/>
        <v>0</v>
      </c>
    </row>
    <row r="57" spans="1:14">
      <c r="A57" t="s">
        <v>45</v>
      </c>
      <c r="B57" s="6"/>
      <c r="C57" s="6"/>
      <c r="D57" s="6"/>
      <c r="E57" s="6"/>
      <c r="F57" s="6"/>
      <c r="G57" s="6"/>
      <c r="H57" s="6"/>
      <c r="I57" s="6"/>
      <c r="J57" s="6"/>
      <c r="K57" s="6"/>
      <c r="L57" s="6"/>
      <c r="M57" s="6"/>
      <c r="N57" s="5">
        <f t="shared" si="0"/>
        <v>0</v>
      </c>
    </row>
    <row r="58" spans="1:14">
      <c r="A58" t="s">
        <v>46</v>
      </c>
      <c r="B58" s="6"/>
      <c r="C58" s="6"/>
      <c r="D58" s="6"/>
      <c r="E58" s="6"/>
      <c r="F58" s="6"/>
      <c r="G58" s="6"/>
      <c r="H58" s="6"/>
      <c r="I58" s="6"/>
      <c r="J58" s="6"/>
      <c r="K58" s="6"/>
      <c r="L58" s="6"/>
      <c r="M58" s="6"/>
      <c r="N58" s="5">
        <f t="shared" si="0"/>
        <v>0</v>
      </c>
    </row>
    <row r="59" spans="1:14">
      <c r="A59" t="s">
        <v>47</v>
      </c>
      <c r="B59" s="6"/>
      <c r="C59" s="6"/>
      <c r="D59" s="6"/>
      <c r="E59" s="6"/>
      <c r="F59" s="6"/>
      <c r="G59" s="6"/>
      <c r="H59" s="6"/>
      <c r="I59" s="6"/>
      <c r="J59" s="6"/>
      <c r="K59" s="6"/>
      <c r="L59" s="6"/>
      <c r="M59" s="6"/>
      <c r="N59" s="5">
        <f t="shared" si="0"/>
        <v>0</v>
      </c>
    </row>
    <row r="60" spans="1:14">
      <c r="A60" t="s">
        <v>48</v>
      </c>
      <c r="B60" s="6"/>
      <c r="C60" s="6"/>
      <c r="D60" s="6"/>
      <c r="E60" s="6"/>
      <c r="F60" s="6"/>
      <c r="G60" s="6"/>
      <c r="H60" s="6"/>
      <c r="I60" s="6"/>
      <c r="J60" s="6"/>
      <c r="K60" s="6"/>
      <c r="L60" s="6"/>
      <c r="M60" s="6"/>
      <c r="N60" s="5">
        <f t="shared" si="0"/>
        <v>0</v>
      </c>
    </row>
    <row r="61" spans="1:14">
      <c r="A61" t="s">
        <v>49</v>
      </c>
      <c r="B61" s="6"/>
      <c r="C61" s="6"/>
      <c r="D61" s="6"/>
      <c r="E61" s="6"/>
      <c r="F61" s="6"/>
      <c r="G61" s="6"/>
      <c r="H61" s="6"/>
      <c r="I61" s="6"/>
      <c r="J61" s="6"/>
      <c r="K61" s="6"/>
      <c r="L61" s="6"/>
      <c r="M61" s="6"/>
      <c r="N61" s="5">
        <f t="shared" si="0"/>
        <v>0</v>
      </c>
    </row>
    <row r="62" spans="1:14">
      <c r="A62" t="s">
        <v>50</v>
      </c>
      <c r="B62" s="6"/>
      <c r="C62" s="6"/>
      <c r="D62" s="6"/>
      <c r="E62" s="6"/>
      <c r="F62" s="6"/>
      <c r="G62" s="6"/>
      <c r="H62" s="6"/>
      <c r="I62" s="6"/>
      <c r="J62" s="6"/>
      <c r="K62" s="6"/>
      <c r="L62" s="6"/>
      <c r="M62" s="6"/>
      <c r="N62" s="5">
        <f t="shared" si="0"/>
        <v>0</v>
      </c>
    </row>
    <row r="63" spans="1:14">
      <c r="A63" t="s">
        <v>51</v>
      </c>
      <c r="B63" s="6"/>
      <c r="C63" s="6"/>
      <c r="D63" s="6"/>
      <c r="E63" s="6"/>
      <c r="F63" s="6"/>
      <c r="G63" s="6"/>
      <c r="H63" s="6"/>
      <c r="I63" s="6"/>
      <c r="J63" s="6"/>
      <c r="K63" s="6"/>
      <c r="L63" s="6"/>
      <c r="M63" s="6"/>
      <c r="N63" s="5">
        <f t="shared" si="0"/>
        <v>0</v>
      </c>
    </row>
    <row r="64" spans="1:14">
      <c r="A64" t="s">
        <v>52</v>
      </c>
      <c r="B64" s="6"/>
      <c r="C64" s="6"/>
      <c r="D64" s="6"/>
      <c r="E64" s="6"/>
      <c r="F64" s="6"/>
      <c r="G64" s="6"/>
      <c r="H64" s="6"/>
      <c r="I64" s="6"/>
      <c r="J64" s="6"/>
      <c r="K64" s="6"/>
      <c r="L64" s="6"/>
      <c r="M64" s="6"/>
      <c r="N64" s="5">
        <f t="shared" si="0"/>
        <v>0</v>
      </c>
    </row>
    <row r="65" spans="1:14">
      <c r="A65" t="s">
        <v>53</v>
      </c>
      <c r="B65" s="6"/>
      <c r="C65" s="6"/>
      <c r="D65" s="6"/>
      <c r="E65" s="6"/>
      <c r="F65" s="6"/>
      <c r="G65" s="6"/>
      <c r="H65" s="6"/>
      <c r="I65" s="6"/>
      <c r="J65" s="6"/>
      <c r="K65" s="6"/>
      <c r="L65" s="6"/>
      <c r="M65" s="6"/>
      <c r="N65" s="5">
        <f t="shared" si="0"/>
        <v>0</v>
      </c>
    </row>
    <row r="66" spans="1:14">
      <c r="A66" t="s">
        <v>54</v>
      </c>
      <c r="B66" s="6"/>
      <c r="C66" s="6"/>
      <c r="D66" s="6"/>
      <c r="E66" s="6"/>
      <c r="F66" s="6"/>
      <c r="G66" s="6"/>
      <c r="H66" s="6"/>
      <c r="I66" s="6"/>
      <c r="J66" s="6"/>
      <c r="K66" s="6"/>
      <c r="L66" s="6"/>
      <c r="M66" s="6"/>
      <c r="N66" s="5">
        <f t="shared" si="0"/>
        <v>0</v>
      </c>
    </row>
    <row r="67" spans="1:14">
      <c r="A67" t="s">
        <v>55</v>
      </c>
      <c r="B67" s="6"/>
      <c r="C67" s="6"/>
      <c r="D67" s="6"/>
      <c r="E67" s="6"/>
      <c r="F67" s="6"/>
      <c r="G67" s="6"/>
      <c r="H67" s="6"/>
      <c r="I67" s="6"/>
      <c r="J67" s="6"/>
      <c r="K67" s="6"/>
      <c r="L67" s="6"/>
      <c r="M67" s="6"/>
      <c r="N67" s="5">
        <f t="shared" si="0"/>
        <v>0</v>
      </c>
    </row>
    <row r="68" spans="1:14">
      <c r="A68" t="s">
        <v>56</v>
      </c>
      <c r="B68" s="6"/>
      <c r="C68" s="6"/>
      <c r="D68" s="6"/>
      <c r="E68" s="6"/>
      <c r="F68" s="6"/>
      <c r="G68" s="6"/>
      <c r="H68" s="6"/>
      <c r="I68" s="6"/>
      <c r="J68" s="6"/>
      <c r="K68" s="6"/>
      <c r="L68" s="6"/>
      <c r="M68" s="6"/>
      <c r="N68" s="5">
        <f t="shared" si="0"/>
        <v>0</v>
      </c>
    </row>
    <row r="69" spans="1:14">
      <c r="A69" t="s">
        <v>57</v>
      </c>
      <c r="B69" s="6"/>
      <c r="C69" s="6"/>
      <c r="D69" s="6"/>
      <c r="E69" s="6"/>
      <c r="F69" s="6"/>
      <c r="G69" s="6"/>
      <c r="H69" s="6"/>
      <c r="I69" s="6"/>
      <c r="J69" s="6"/>
      <c r="K69" s="6"/>
      <c r="L69" s="6"/>
      <c r="M69" s="6"/>
      <c r="N69" s="5">
        <f t="shared" si="0"/>
        <v>0</v>
      </c>
    </row>
    <row r="70" spans="1:14">
      <c r="A70" t="s">
        <v>58</v>
      </c>
      <c r="B70" s="6"/>
      <c r="C70" s="6"/>
      <c r="D70" s="6"/>
      <c r="E70" s="6"/>
      <c r="F70" s="6"/>
      <c r="G70" s="6"/>
      <c r="H70" s="6"/>
      <c r="I70" s="6"/>
      <c r="J70" s="6"/>
      <c r="K70" s="6"/>
      <c r="L70" s="6"/>
      <c r="M70" s="6"/>
      <c r="N70" s="5">
        <f t="shared" si="0"/>
        <v>0</v>
      </c>
    </row>
    <row r="71" spans="1:14">
      <c r="A71" t="s">
        <v>59</v>
      </c>
      <c r="B71" s="6"/>
      <c r="C71" s="6"/>
      <c r="D71" s="6"/>
      <c r="E71" s="6"/>
      <c r="F71" s="6"/>
      <c r="G71" s="6"/>
      <c r="H71" s="6"/>
      <c r="I71" s="6"/>
      <c r="J71" s="6"/>
      <c r="K71" s="6"/>
      <c r="L71" s="6"/>
      <c r="M71" s="6"/>
      <c r="N71" s="5">
        <f t="shared" si="0"/>
        <v>0</v>
      </c>
    </row>
    <row r="72" spans="1:14">
      <c r="A72" t="s">
        <v>60</v>
      </c>
      <c r="B72" s="6"/>
      <c r="C72" s="6"/>
      <c r="D72" s="6"/>
      <c r="E72" s="6"/>
      <c r="F72" s="6"/>
      <c r="G72" s="6"/>
      <c r="H72" s="6"/>
      <c r="I72" s="6"/>
      <c r="J72" s="6"/>
      <c r="K72" s="6"/>
      <c r="L72" s="6"/>
      <c r="M72" s="6"/>
      <c r="N72" s="5">
        <f t="shared" si="0"/>
        <v>0</v>
      </c>
    </row>
    <row r="73" spans="1:14">
      <c r="A73" t="s">
        <v>130</v>
      </c>
      <c r="B73" s="6"/>
      <c r="C73" s="6"/>
      <c r="D73" s="6"/>
      <c r="E73" s="6"/>
      <c r="F73" s="6"/>
      <c r="G73" s="6"/>
      <c r="H73" s="6"/>
      <c r="I73" s="6"/>
      <c r="J73" s="6"/>
      <c r="K73" s="6"/>
      <c r="L73" s="6"/>
      <c r="M73" s="6"/>
      <c r="N73" s="5">
        <f t="shared" si="0"/>
        <v>0</v>
      </c>
    </row>
    <row r="74" spans="1:14">
      <c r="A74" t="s">
        <v>62</v>
      </c>
      <c r="B74" s="6"/>
      <c r="C74" s="6"/>
      <c r="D74" s="6"/>
      <c r="E74" s="6"/>
      <c r="F74" s="6"/>
      <c r="G74" s="6"/>
      <c r="H74" s="6"/>
      <c r="I74" s="6"/>
      <c r="J74" s="6"/>
      <c r="K74" s="6"/>
      <c r="L74" s="6"/>
      <c r="M74" s="6"/>
      <c r="N74" s="5">
        <f t="shared" si="0"/>
        <v>0</v>
      </c>
    </row>
    <row r="75" spans="1:14">
      <c r="A75" s="25" t="s">
        <v>63</v>
      </c>
      <c r="B75" s="6">
        <f>'Tourist Development Tax'!B75</f>
        <v>1294981.3400000001</v>
      </c>
      <c r="C75" s="6">
        <f>'Tourist Development Tax'!C75</f>
        <v>670373.875</v>
      </c>
      <c r="D75" s="6">
        <f>'Tourist Development Tax'!D75</f>
        <v>532942.16</v>
      </c>
      <c r="E75" s="6">
        <f>'Tourist Development Tax'!E75</f>
        <v>576176.85</v>
      </c>
      <c r="F75" s="6">
        <f>'Tourist Development Tax'!F75</f>
        <v>547457.88</v>
      </c>
      <c r="G75" s="6">
        <f>'Tourist Development Tax'!G75</f>
        <v>592211.54500000004</v>
      </c>
      <c r="H75" s="6">
        <f>'Tourist Development Tax'!H75</f>
        <v>854447.34</v>
      </c>
      <c r="I75" s="6">
        <f>'Tourist Development Tax'!I75</f>
        <v>1192557.3500000001</v>
      </c>
      <c r="J75" s="6">
        <f>'Tourist Development Tax'!J75</f>
        <v>1483300.03</v>
      </c>
      <c r="K75" s="6">
        <f>'Tourist Development Tax'!K75</f>
        <v>1003870.575</v>
      </c>
      <c r="L75" s="6">
        <f>'Tourist Development Tax'!L75</f>
        <v>842376.58</v>
      </c>
      <c r="M75" s="6">
        <f>'Tourist Development Tax'!M75</f>
        <v>1067736.175</v>
      </c>
      <c r="N75" s="5">
        <f t="shared" si="0"/>
        <v>10658431.700000001</v>
      </c>
    </row>
    <row r="76" spans="1:14">
      <c r="A76" t="s">
        <v>64</v>
      </c>
      <c r="B76" s="6"/>
      <c r="C76" s="6"/>
      <c r="D76" s="6"/>
      <c r="E76" s="6"/>
      <c r="F76" s="6"/>
      <c r="G76" s="6"/>
      <c r="H76" s="6"/>
      <c r="I76" s="6"/>
      <c r="J76" s="6"/>
      <c r="K76" s="6"/>
      <c r="L76" s="6"/>
      <c r="M76" s="6"/>
      <c r="N76" s="5">
        <f t="shared" si="0"/>
        <v>0</v>
      </c>
    </row>
    <row r="77" spans="1:14">
      <c r="A77" t="s">
        <v>65</v>
      </c>
      <c r="B77" s="6"/>
      <c r="C77" s="6"/>
      <c r="D77" s="6"/>
      <c r="E77" s="6"/>
      <c r="F77" s="6"/>
      <c r="G77" s="6"/>
      <c r="H77" s="6"/>
      <c r="I77" s="6"/>
      <c r="J77" s="6"/>
      <c r="K77" s="6"/>
      <c r="L77" s="6"/>
      <c r="M77" s="6"/>
      <c r="N77" s="5">
        <f>SUM(B77:M77)</f>
        <v>0</v>
      </c>
    </row>
    <row r="78" spans="1:14">
      <c r="A78" t="s">
        <v>66</v>
      </c>
      <c r="B78" s="6">
        <v>0</v>
      </c>
      <c r="C78" s="6">
        <v>0</v>
      </c>
      <c r="D78" s="6">
        <v>0</v>
      </c>
      <c r="E78" s="6">
        <v>0</v>
      </c>
      <c r="F78" s="6">
        <v>0</v>
      </c>
      <c r="G78" s="6">
        <v>0</v>
      </c>
      <c r="H78" s="6">
        <v>0</v>
      </c>
      <c r="I78" s="6">
        <v>0</v>
      </c>
      <c r="J78" s="6">
        <v>0</v>
      </c>
      <c r="K78" s="6">
        <v>0</v>
      </c>
      <c r="L78" s="6">
        <v>0</v>
      </c>
      <c r="M78" s="6">
        <v>0</v>
      </c>
      <c r="N78" s="5">
        <f>SUM(B78:M78)</f>
        <v>0</v>
      </c>
    </row>
    <row r="79" spans="1:14">
      <c r="A79" t="s">
        <v>1</v>
      </c>
    </row>
    <row r="80" spans="1:14">
      <c r="A80" t="s">
        <v>68</v>
      </c>
      <c r="B80" s="5">
        <f t="shared" ref="B80:M80" si="1">SUM(B12:B78)</f>
        <v>7510204.54</v>
      </c>
      <c r="C80" s="5">
        <f t="shared" si="1"/>
        <v>7932275.5296666659</v>
      </c>
      <c r="D80" s="5">
        <f t="shared" si="1"/>
        <v>6725921.0133333337</v>
      </c>
      <c r="E80" s="5">
        <f t="shared" si="1"/>
        <v>6073515.3173333332</v>
      </c>
      <c r="F80" s="5">
        <f t="shared" si="1"/>
        <v>6718564.4759999998</v>
      </c>
      <c r="G80" s="5">
        <f t="shared" si="1"/>
        <v>7849734.3396666665</v>
      </c>
      <c r="H80" s="5">
        <f t="shared" si="1"/>
        <v>9684536.1493333317</v>
      </c>
      <c r="I80" s="5">
        <f t="shared" si="1"/>
        <v>10366142.68</v>
      </c>
      <c r="J80" s="5">
        <f t="shared" si="1"/>
        <v>11689246.721333332</v>
      </c>
      <c r="K80" s="5">
        <f t="shared" si="1"/>
        <v>12124182.538333334</v>
      </c>
      <c r="L80" s="5">
        <f t="shared" si="1"/>
        <v>10290772.983333332</v>
      </c>
      <c r="M80" s="5">
        <f t="shared" si="1"/>
        <v>9081751.6416666675</v>
      </c>
      <c r="N80" s="5">
        <f>SUM(B80:M80)</f>
        <v>106046847.92999998</v>
      </c>
    </row>
    <row r="82" spans="7:7">
      <c r="G82" s="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N225"/>
  <sheetViews>
    <sheetView workbookViewId="0">
      <pane xSplit="1" ySplit="10" topLeftCell="B11" activePane="bottomRight" state="frozen"/>
      <selection pane="topRight" activeCell="B1" sqref="B1"/>
      <selection pane="bottomLeft" activeCell="A11" sqref="A11"/>
      <selection pane="bottomRight" activeCell="M12" sqref="M12:M78"/>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'SFY1617'!A1</f>
        <v>VALIDATED TAX RECEIPTS DATA FOR:  JULY, 2016 thru June, 2017</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8" spans="1:14">
      <c r="N8" s="5"/>
    </row>
    <row r="9" spans="1:14">
      <c r="B9" s="1">
        <f>'Local Option Sales Tax Coll'!B9</f>
        <v>42552</v>
      </c>
      <c r="C9" s="1">
        <f>'Local Option Sales Tax Coll'!C9</f>
        <v>42583</v>
      </c>
      <c r="D9" s="1">
        <f>'Local Option Sales Tax Coll'!D9</f>
        <v>42614</v>
      </c>
      <c r="E9" s="1">
        <f>'Local Option Sales Tax Coll'!E9</f>
        <v>42644</v>
      </c>
      <c r="F9" s="1">
        <f>'Local Option Sales Tax Coll'!F9</f>
        <v>42675</v>
      </c>
      <c r="G9" s="1">
        <f>'Local Option Sales Tax Coll'!G9</f>
        <v>42705</v>
      </c>
      <c r="H9" s="1">
        <f>'Local Option Sales Tax Coll'!H9</f>
        <v>42736</v>
      </c>
      <c r="I9" s="1">
        <f>'Local Option Sales Tax Coll'!I9</f>
        <v>42767</v>
      </c>
      <c r="J9" s="1">
        <f>'Local Option Sales Tax Coll'!J9</f>
        <v>42795</v>
      </c>
      <c r="K9" s="1">
        <f>'Local Option Sales Tax Coll'!K9</f>
        <v>42826</v>
      </c>
      <c r="L9" s="1">
        <f>'Local Option Sales Tax Coll'!L9</f>
        <v>42856</v>
      </c>
      <c r="M9" s="1">
        <f>'Local Option Sales Tax Coll'!M9</f>
        <v>42887</v>
      </c>
      <c r="N9" s="1" t="str">
        <f>'Local Option Sales Tax Coll'!N9</f>
        <v>SFY16-17</v>
      </c>
    </row>
    <row r="10" spans="1:14">
      <c r="A10" t="s">
        <v>0</v>
      </c>
      <c r="B10" s="2"/>
      <c r="C10" s="2"/>
      <c r="D10" s="2"/>
      <c r="E10" s="2"/>
      <c r="F10" s="2"/>
      <c r="G10" s="2"/>
      <c r="H10" s="2"/>
      <c r="I10" s="2"/>
      <c r="J10" s="2"/>
      <c r="K10" s="2"/>
      <c r="L10" s="2"/>
      <c r="M10" s="2"/>
      <c r="N10" s="5"/>
    </row>
    <row r="11" spans="1:14">
      <c r="A11" t="s">
        <v>1</v>
      </c>
    </row>
    <row r="12" spans="1:14">
      <c r="A12" t="s">
        <v>90</v>
      </c>
      <c r="B12" s="12">
        <v>111632.3</v>
      </c>
      <c r="C12" s="13">
        <v>114566.40000000001</v>
      </c>
      <c r="D12" s="13">
        <v>112300.54000000001</v>
      </c>
      <c r="E12" s="13">
        <v>110301.18000000001</v>
      </c>
      <c r="F12" s="16">
        <v>119561.68</v>
      </c>
      <c r="G12" s="13">
        <v>114921.37</v>
      </c>
      <c r="H12" s="19">
        <v>121799.51</v>
      </c>
      <c r="I12" s="21">
        <v>106944.03</v>
      </c>
      <c r="J12" s="13">
        <v>111031.19</v>
      </c>
      <c r="K12" s="23">
        <v>128777.66</v>
      </c>
      <c r="L12" s="23">
        <v>126731</v>
      </c>
      <c r="M12" s="23">
        <v>125236.34000000001</v>
      </c>
      <c r="N12" s="5">
        <f>SUM(B12:M12)</f>
        <v>1403803.2</v>
      </c>
    </row>
    <row r="13" spans="1:14">
      <c r="A13" t="s">
        <v>91</v>
      </c>
      <c r="B13" s="12">
        <v>26625.449999999997</v>
      </c>
      <c r="C13" s="13">
        <v>12858.69</v>
      </c>
      <c r="D13" s="13">
        <v>22915.47</v>
      </c>
      <c r="E13" s="13">
        <v>17206.060000000001</v>
      </c>
      <c r="F13" s="16">
        <v>12760.630000000001</v>
      </c>
      <c r="G13" s="13">
        <v>23629.430000000004</v>
      </c>
      <c r="H13" s="19">
        <v>22366.219999999998</v>
      </c>
      <c r="I13" s="21">
        <v>10075.58</v>
      </c>
      <c r="J13" s="13">
        <v>15099.68</v>
      </c>
      <c r="K13" s="23">
        <v>17280.91</v>
      </c>
      <c r="L13" s="23">
        <v>11558.93</v>
      </c>
      <c r="M13" s="23">
        <v>12781.84</v>
      </c>
      <c r="N13" s="5">
        <f t="shared" ref="N13:N76" si="0">SUM(B13:M13)</f>
        <v>205158.88999999998</v>
      </c>
    </row>
    <row r="14" spans="1:14">
      <c r="A14" s="31" t="s">
        <v>92</v>
      </c>
      <c r="B14" s="12">
        <v>103992.05</v>
      </c>
      <c r="C14" s="13">
        <v>106840.71999999999</v>
      </c>
      <c r="D14" s="13">
        <v>93863.51</v>
      </c>
      <c r="E14" s="13">
        <v>88660.36</v>
      </c>
      <c r="F14" s="16">
        <v>91163.780000000013</v>
      </c>
      <c r="G14" s="13">
        <v>78432.289999999994</v>
      </c>
      <c r="H14" s="19">
        <v>86088.1</v>
      </c>
      <c r="I14" s="21">
        <v>75453.61</v>
      </c>
      <c r="J14" s="13">
        <v>81351.609999999986</v>
      </c>
      <c r="K14" s="23">
        <v>96271.859999999986</v>
      </c>
      <c r="L14" s="23">
        <v>95419.58</v>
      </c>
      <c r="M14" s="23">
        <v>100463.2</v>
      </c>
      <c r="N14" s="5">
        <f t="shared" si="0"/>
        <v>1098000.67</v>
      </c>
    </row>
    <row r="15" spans="1:14">
      <c r="A15" t="s">
        <v>5</v>
      </c>
      <c r="B15" s="12">
        <v>2033.79</v>
      </c>
      <c r="C15" s="13">
        <v>1796.1599999999999</v>
      </c>
      <c r="D15" s="13">
        <v>1906.14</v>
      </c>
      <c r="E15" s="13">
        <v>1967.21</v>
      </c>
      <c r="F15" s="16">
        <v>1962.64</v>
      </c>
      <c r="G15" s="13">
        <v>1955.48</v>
      </c>
      <c r="H15" s="19">
        <v>3256.23</v>
      </c>
      <c r="I15" s="21">
        <v>1858.79</v>
      </c>
      <c r="J15" s="13">
        <v>2987.35</v>
      </c>
      <c r="K15" s="23">
        <v>3666.39</v>
      </c>
      <c r="L15" s="23">
        <v>3122.99</v>
      </c>
      <c r="M15" s="23">
        <v>3385.8</v>
      </c>
      <c r="N15" s="5">
        <f t="shared" si="0"/>
        <v>29898.969999999998</v>
      </c>
    </row>
    <row r="16" spans="1:14">
      <c r="A16" t="s">
        <v>93</v>
      </c>
      <c r="B16" s="12">
        <v>35770.58</v>
      </c>
      <c r="C16" s="13">
        <v>31591.07</v>
      </c>
      <c r="D16" s="13">
        <v>33525.49</v>
      </c>
      <c r="E16" s="13">
        <v>34599.620000000003</v>
      </c>
      <c r="F16" s="16">
        <v>34519.21</v>
      </c>
      <c r="G16" s="13">
        <v>34393.49</v>
      </c>
      <c r="H16" s="19">
        <v>249691.91999999998</v>
      </c>
      <c r="I16" s="21">
        <v>142639.26999999999</v>
      </c>
      <c r="J16" s="13">
        <v>229241.15</v>
      </c>
      <c r="K16" s="23">
        <v>281348.53000000003</v>
      </c>
      <c r="L16" s="23">
        <v>239650.22</v>
      </c>
      <c r="M16" s="23">
        <v>259817.1</v>
      </c>
      <c r="N16" s="5">
        <f t="shared" si="0"/>
        <v>1606787.6500000001</v>
      </c>
    </row>
    <row r="17" spans="1:14">
      <c r="A17" t="s">
        <v>94</v>
      </c>
      <c r="B17" s="12">
        <v>776595.97999999986</v>
      </c>
      <c r="C17" s="13">
        <v>776637.58</v>
      </c>
      <c r="D17" s="13">
        <v>779745.41</v>
      </c>
      <c r="E17" s="13">
        <v>757429.84</v>
      </c>
      <c r="F17" s="16">
        <v>773439.77</v>
      </c>
      <c r="G17" s="13">
        <v>759616.92</v>
      </c>
      <c r="H17" s="19">
        <v>795696.22</v>
      </c>
      <c r="I17" s="21">
        <v>729315.24</v>
      </c>
      <c r="J17" s="13">
        <v>736629.0199999999</v>
      </c>
      <c r="K17" s="23">
        <v>906965.18</v>
      </c>
      <c r="L17" s="23">
        <v>773747.16</v>
      </c>
      <c r="M17" s="23">
        <v>807967.44000000006</v>
      </c>
      <c r="N17" s="5">
        <f t="shared" si="0"/>
        <v>9373785.7599999979</v>
      </c>
    </row>
    <row r="18" spans="1:14">
      <c r="A18" t="s">
        <v>8</v>
      </c>
      <c r="B18" s="12">
        <v>2719.37</v>
      </c>
      <c r="C18" s="13">
        <v>2401.6400000000003</v>
      </c>
      <c r="D18" s="13">
        <v>2548.7000000000003</v>
      </c>
      <c r="E18" s="13">
        <v>2630.36</v>
      </c>
      <c r="F18" s="16">
        <v>2624.2400000000002</v>
      </c>
      <c r="G18" s="13">
        <v>2614.69</v>
      </c>
      <c r="H18" s="19">
        <v>1380.55</v>
      </c>
      <c r="I18" s="21">
        <v>786.46</v>
      </c>
      <c r="J18" s="13">
        <v>1263.95</v>
      </c>
      <c r="K18" s="23">
        <v>1551.24</v>
      </c>
      <c r="L18" s="23">
        <v>1321.3300000000002</v>
      </c>
      <c r="M18" s="23">
        <v>1432.54</v>
      </c>
      <c r="N18" s="5">
        <f t="shared" si="0"/>
        <v>23275.070000000007</v>
      </c>
    </row>
    <row r="19" spans="1:14">
      <c r="A19" t="s">
        <v>95</v>
      </c>
      <c r="B19" s="12">
        <v>81554.12000000001</v>
      </c>
      <c r="C19" s="13">
        <v>82768.73000000001</v>
      </c>
      <c r="D19" s="13">
        <v>80142.069999999992</v>
      </c>
      <c r="E19" s="13">
        <v>80514.67</v>
      </c>
      <c r="F19" s="16">
        <v>86599.8</v>
      </c>
      <c r="G19" s="13">
        <v>89156.49</v>
      </c>
      <c r="H19" s="19">
        <v>88534.5</v>
      </c>
      <c r="I19" s="21">
        <v>85216.77</v>
      </c>
      <c r="J19" s="13">
        <v>86549.18</v>
      </c>
      <c r="K19" s="23">
        <v>96679.33</v>
      </c>
      <c r="L19" s="23">
        <v>90243.56</v>
      </c>
      <c r="M19" s="23">
        <v>86690.92</v>
      </c>
      <c r="N19" s="5">
        <f t="shared" si="0"/>
        <v>1034650.14</v>
      </c>
    </row>
    <row r="20" spans="1:14">
      <c r="A20" t="s">
        <v>96</v>
      </c>
      <c r="B20" s="12">
        <v>49531.55</v>
      </c>
      <c r="C20" s="13">
        <v>51948.12</v>
      </c>
      <c r="D20" s="13">
        <v>51414.42</v>
      </c>
      <c r="E20" s="13">
        <v>47233.340000000004</v>
      </c>
      <c r="F20" s="16">
        <v>51303.74</v>
      </c>
      <c r="G20" s="13">
        <v>49801.159999999996</v>
      </c>
      <c r="H20" s="19">
        <v>54501.880000000005</v>
      </c>
      <c r="I20" s="21">
        <v>49557.47</v>
      </c>
      <c r="J20" s="13">
        <v>50715.61</v>
      </c>
      <c r="K20" s="23">
        <v>58990.720000000001</v>
      </c>
      <c r="L20" s="23">
        <v>55566.939999999995</v>
      </c>
      <c r="M20" s="23">
        <v>56181.08</v>
      </c>
      <c r="N20" s="5">
        <f t="shared" si="0"/>
        <v>626746.02999999991</v>
      </c>
    </row>
    <row r="21" spans="1:14">
      <c r="A21" t="s">
        <v>97</v>
      </c>
      <c r="B21" s="12">
        <v>73080.25</v>
      </c>
      <c r="C21" s="13">
        <v>73611.92</v>
      </c>
      <c r="D21" s="13">
        <v>74602.490000000005</v>
      </c>
      <c r="E21" s="13">
        <v>70012.87999999999</v>
      </c>
      <c r="F21" s="16">
        <v>72982.77</v>
      </c>
      <c r="G21" s="13">
        <v>72119.34</v>
      </c>
      <c r="H21" s="19">
        <v>76558.37</v>
      </c>
      <c r="I21" s="21">
        <v>67137.17</v>
      </c>
      <c r="J21" s="13">
        <v>67689.099999999991</v>
      </c>
      <c r="K21" s="23">
        <v>77548.930000000008</v>
      </c>
      <c r="L21" s="23">
        <v>75591.710000000006</v>
      </c>
      <c r="M21" s="23">
        <v>78658.75</v>
      </c>
      <c r="N21" s="5">
        <f t="shared" si="0"/>
        <v>879593.68</v>
      </c>
    </row>
    <row r="22" spans="1:14">
      <c r="A22" t="s">
        <v>98</v>
      </c>
      <c r="B22" s="12">
        <v>119192.76</v>
      </c>
      <c r="C22" s="13">
        <v>120950.89000000001</v>
      </c>
      <c r="D22" s="13">
        <v>123269.89</v>
      </c>
      <c r="E22" s="13">
        <v>119975.32</v>
      </c>
      <c r="F22" s="16">
        <v>129501.09</v>
      </c>
      <c r="G22" s="13">
        <v>130785.44</v>
      </c>
      <c r="H22" s="19">
        <v>142134.61000000002</v>
      </c>
      <c r="I22" s="21">
        <v>144228.86000000002</v>
      </c>
      <c r="J22" s="13">
        <v>144920.71</v>
      </c>
      <c r="K22" s="23">
        <v>176574.82</v>
      </c>
      <c r="L22" s="23">
        <v>148911.88</v>
      </c>
      <c r="M22" s="23">
        <v>141449.18</v>
      </c>
      <c r="N22" s="5">
        <f t="shared" si="0"/>
        <v>1641895.45</v>
      </c>
    </row>
    <row r="23" spans="1:14">
      <c r="A23" t="s">
        <v>12</v>
      </c>
      <c r="B23" s="12">
        <v>62931.68</v>
      </c>
      <c r="C23" s="13">
        <v>55799.689999999995</v>
      </c>
      <c r="D23" s="13">
        <v>57561.520000000011</v>
      </c>
      <c r="E23" s="13">
        <v>52114.119999999995</v>
      </c>
      <c r="F23" s="16">
        <v>56064.759999999995</v>
      </c>
      <c r="G23" s="13">
        <v>56187.110000000008</v>
      </c>
      <c r="H23" s="19">
        <v>50027.020000000004</v>
      </c>
      <c r="I23" s="21">
        <v>39738.769999999997</v>
      </c>
      <c r="J23" s="13">
        <v>41288.21</v>
      </c>
      <c r="K23" s="23">
        <v>50875.48</v>
      </c>
      <c r="L23" s="23">
        <v>46486.94</v>
      </c>
      <c r="M23" s="23">
        <v>47695.05000000001</v>
      </c>
      <c r="N23" s="5">
        <f t="shared" si="0"/>
        <v>616770.35000000009</v>
      </c>
    </row>
    <row r="24" spans="1:14">
      <c r="A24" t="s">
        <v>129</v>
      </c>
      <c r="B24" s="12">
        <v>980692.9</v>
      </c>
      <c r="C24" s="13">
        <v>983414.55</v>
      </c>
      <c r="D24" s="13">
        <v>987167.22</v>
      </c>
      <c r="E24" s="13">
        <v>986573.16999999993</v>
      </c>
      <c r="F24" s="16">
        <v>999251.41</v>
      </c>
      <c r="G24" s="13">
        <v>975543.15</v>
      </c>
      <c r="H24" s="19">
        <v>995535.54000000015</v>
      </c>
      <c r="I24" s="21">
        <v>894314.78</v>
      </c>
      <c r="J24" s="13">
        <v>902414.76</v>
      </c>
      <c r="K24" s="23">
        <v>1100662.4899999998</v>
      </c>
      <c r="L24" s="23">
        <v>969453.69000000006</v>
      </c>
      <c r="M24" s="23">
        <v>1030244.02</v>
      </c>
      <c r="N24" s="5">
        <f t="shared" si="0"/>
        <v>11805267.68</v>
      </c>
    </row>
    <row r="25" spans="1:14">
      <c r="A25" t="s">
        <v>13</v>
      </c>
      <c r="B25" s="12">
        <v>12602.99</v>
      </c>
      <c r="C25" s="13">
        <v>12065.25</v>
      </c>
      <c r="D25" s="13">
        <v>12671.740000000002</v>
      </c>
      <c r="E25" s="13">
        <v>12677.34</v>
      </c>
      <c r="F25" s="16">
        <v>12787.03</v>
      </c>
      <c r="G25" s="13">
        <v>12531.27</v>
      </c>
      <c r="H25" s="19">
        <v>13880.32</v>
      </c>
      <c r="I25" s="21">
        <v>11713.649999999998</v>
      </c>
      <c r="J25" s="13">
        <v>12723.41</v>
      </c>
      <c r="K25" s="23">
        <v>14830</v>
      </c>
      <c r="L25" s="23">
        <v>12974.580000000002</v>
      </c>
      <c r="M25" s="23">
        <v>13547.43</v>
      </c>
      <c r="N25" s="5">
        <f t="shared" si="0"/>
        <v>155005.01</v>
      </c>
    </row>
    <row r="26" spans="1:14">
      <c r="A26" t="s">
        <v>14</v>
      </c>
      <c r="B26" s="12">
        <v>2085.98</v>
      </c>
      <c r="C26" s="13">
        <v>1842.2399999999998</v>
      </c>
      <c r="D26" s="13">
        <v>1955.05</v>
      </c>
      <c r="E26" s="13">
        <v>2017.69</v>
      </c>
      <c r="F26" s="16">
        <v>2012.99</v>
      </c>
      <c r="G26" s="13">
        <v>2005.6599999999999</v>
      </c>
      <c r="H26" s="19">
        <v>4807.03</v>
      </c>
      <c r="I26" s="21">
        <v>2744.8599999999997</v>
      </c>
      <c r="J26" s="13">
        <v>4411.3500000000004</v>
      </c>
      <c r="K26" s="23">
        <v>5414.09</v>
      </c>
      <c r="L26" s="23">
        <v>4611.66</v>
      </c>
      <c r="M26" s="23">
        <v>4999.74</v>
      </c>
      <c r="N26" s="5">
        <f t="shared" si="0"/>
        <v>38908.339999999997</v>
      </c>
    </row>
    <row r="27" spans="1:14">
      <c r="A27" t="s">
        <v>99</v>
      </c>
      <c r="B27" s="12">
        <v>115975.5</v>
      </c>
      <c r="C27" s="13">
        <v>102424.69</v>
      </c>
      <c r="D27" s="13">
        <v>108696.47</v>
      </c>
      <c r="E27" s="13">
        <v>112178.95999999999</v>
      </c>
      <c r="F27" s="16">
        <v>111918.3</v>
      </c>
      <c r="G27" s="13">
        <v>111510.7</v>
      </c>
      <c r="H27" s="19">
        <v>88578.73000000001</v>
      </c>
      <c r="I27" s="21">
        <v>50511.83</v>
      </c>
      <c r="J27" s="13">
        <v>81179.560000000012</v>
      </c>
      <c r="K27" s="23">
        <v>99631.97</v>
      </c>
      <c r="L27" s="23">
        <v>84865.64</v>
      </c>
      <c r="M27" s="23">
        <v>92007.18</v>
      </c>
      <c r="N27" s="5">
        <f t="shared" si="0"/>
        <v>1159479.5299999998</v>
      </c>
    </row>
    <row r="28" spans="1:14">
      <c r="A28" t="s">
        <v>100</v>
      </c>
      <c r="B28" s="12">
        <v>142777.87</v>
      </c>
      <c r="C28" s="13">
        <v>145787.33000000002</v>
      </c>
      <c r="D28" s="13">
        <v>140032.25000000003</v>
      </c>
      <c r="E28" s="13">
        <v>135602.46</v>
      </c>
      <c r="F28" s="16">
        <v>138578.85999999999</v>
      </c>
      <c r="G28" s="13">
        <v>132263.18</v>
      </c>
      <c r="H28" s="19">
        <v>128572.43</v>
      </c>
      <c r="I28" s="21">
        <v>117464.67</v>
      </c>
      <c r="J28" s="13">
        <v>119147.06999999999</v>
      </c>
      <c r="K28" s="23">
        <v>140727.59</v>
      </c>
      <c r="L28" s="23">
        <v>134481.62</v>
      </c>
      <c r="M28" s="23">
        <v>138791.79999999999</v>
      </c>
      <c r="N28" s="5">
        <f t="shared" si="0"/>
        <v>1614227.1300000001</v>
      </c>
    </row>
    <row r="29" spans="1:14">
      <c r="A29" t="s">
        <v>17</v>
      </c>
      <c r="B29" s="12">
        <v>37682.930000000008</v>
      </c>
      <c r="C29" s="13">
        <v>39285.370000000003</v>
      </c>
      <c r="D29" s="13">
        <v>38073.829999999994</v>
      </c>
      <c r="E29" s="13">
        <v>34869.119999999995</v>
      </c>
      <c r="F29" s="16">
        <v>38475.43</v>
      </c>
      <c r="G29" s="13">
        <v>36614.550000000003</v>
      </c>
      <c r="H29" s="19">
        <v>40917.659999999996</v>
      </c>
      <c r="I29" s="21">
        <v>36762.01</v>
      </c>
      <c r="J29" s="13">
        <v>37135.969999999994</v>
      </c>
      <c r="K29" s="23">
        <v>44551.58</v>
      </c>
      <c r="L29" s="23">
        <v>42864.7</v>
      </c>
      <c r="M29" s="23">
        <v>41976.31</v>
      </c>
      <c r="N29" s="5">
        <f t="shared" si="0"/>
        <v>469209.45999999996</v>
      </c>
    </row>
    <row r="30" spans="1:14">
      <c r="A30" t="s">
        <v>18</v>
      </c>
      <c r="B30" s="12">
        <v>1358.51</v>
      </c>
      <c r="C30" s="13">
        <v>1199.77</v>
      </c>
      <c r="D30" s="13">
        <v>1273.24</v>
      </c>
      <c r="E30" s="13">
        <v>1314.0400000000002</v>
      </c>
      <c r="F30" s="16">
        <v>1310.99</v>
      </c>
      <c r="G30" s="13">
        <v>1306.21</v>
      </c>
      <c r="H30" s="19">
        <v>971.33</v>
      </c>
      <c r="I30" s="21">
        <v>553.81999999999994</v>
      </c>
      <c r="J30" s="13">
        <v>890.06000000000006</v>
      </c>
      <c r="K30" s="23">
        <v>1092.3800000000001</v>
      </c>
      <c r="L30" s="23">
        <v>930.4799999999999</v>
      </c>
      <c r="M30" s="23">
        <v>1008.78</v>
      </c>
      <c r="N30" s="5">
        <f t="shared" si="0"/>
        <v>13209.609999999999</v>
      </c>
    </row>
    <row r="31" spans="1:14">
      <c r="A31" t="s">
        <v>19</v>
      </c>
      <c r="B31" s="12">
        <v>3804.67</v>
      </c>
      <c r="C31" s="13">
        <v>3360.12</v>
      </c>
      <c r="D31" s="13">
        <v>3565.87</v>
      </c>
      <c r="E31" s="13">
        <v>3680.12</v>
      </c>
      <c r="F31" s="16">
        <v>3671.57</v>
      </c>
      <c r="G31" s="13">
        <v>3658.19</v>
      </c>
      <c r="H31" s="19">
        <v>5735.35</v>
      </c>
      <c r="I31" s="21">
        <v>151614.30000000002</v>
      </c>
      <c r="J31" s="13">
        <v>5261.43</v>
      </c>
      <c r="K31" s="23">
        <v>6457.37</v>
      </c>
      <c r="L31" s="23">
        <v>5500.34</v>
      </c>
      <c r="M31" s="23">
        <v>5963.2</v>
      </c>
      <c r="N31" s="5">
        <f t="shared" si="0"/>
        <v>202272.53</v>
      </c>
    </row>
    <row r="32" spans="1:14">
      <c r="A32" t="s">
        <v>20</v>
      </c>
      <c r="B32" s="12">
        <v>6858.98</v>
      </c>
      <c r="C32" s="13">
        <v>6703.7300000000005</v>
      </c>
      <c r="D32" s="13">
        <v>6589.53</v>
      </c>
      <c r="E32" s="13">
        <v>6495.4800000000005</v>
      </c>
      <c r="F32" s="16">
        <v>6613.75</v>
      </c>
      <c r="G32" s="13">
        <v>6512.27</v>
      </c>
      <c r="H32" s="19">
        <v>6369.64</v>
      </c>
      <c r="I32" s="21">
        <v>5701.61</v>
      </c>
      <c r="J32" s="13">
        <v>5903.4199999999992</v>
      </c>
      <c r="K32" s="23">
        <v>6964.35</v>
      </c>
      <c r="L32" s="23">
        <v>6626.18</v>
      </c>
      <c r="M32" s="23">
        <v>7359.7800000000007</v>
      </c>
      <c r="N32" s="5">
        <f t="shared" si="0"/>
        <v>78698.720000000001</v>
      </c>
    </row>
    <row r="33" spans="1:14">
      <c r="A33" t="s">
        <v>21</v>
      </c>
      <c r="B33" s="12">
        <v>3848.35</v>
      </c>
      <c r="C33" s="13">
        <v>4193.1099999999997</v>
      </c>
      <c r="D33" s="13">
        <v>3860.8900000000003</v>
      </c>
      <c r="E33" s="13">
        <v>3904.97</v>
      </c>
      <c r="F33" s="16">
        <v>4163.24</v>
      </c>
      <c r="G33" s="13">
        <v>4378.49</v>
      </c>
      <c r="H33" s="19">
        <v>6006.4099999999989</v>
      </c>
      <c r="I33" s="21">
        <v>5222.66</v>
      </c>
      <c r="J33" s="13">
        <v>6230.66</v>
      </c>
      <c r="K33" s="23">
        <v>6926.73</v>
      </c>
      <c r="L33" s="23">
        <v>6083.8099999999995</v>
      </c>
      <c r="M33" s="23">
        <v>6297.63</v>
      </c>
      <c r="N33" s="5">
        <f t="shared" si="0"/>
        <v>61116.94999999999</v>
      </c>
    </row>
    <row r="34" spans="1:14">
      <c r="A34" t="s">
        <v>101</v>
      </c>
      <c r="B34" s="12">
        <v>6636.18</v>
      </c>
      <c r="C34" s="13">
        <v>6920.08</v>
      </c>
      <c r="D34" s="13">
        <v>5307.0500000000011</v>
      </c>
      <c r="E34" s="13">
        <v>5045.0600000000004</v>
      </c>
      <c r="F34" s="16">
        <v>5238.329999999999</v>
      </c>
      <c r="G34" s="13">
        <v>4613.91</v>
      </c>
      <c r="H34" s="19">
        <v>5039.6899999999996</v>
      </c>
      <c r="I34" s="21">
        <v>4687.84</v>
      </c>
      <c r="J34" s="13">
        <v>4669.83</v>
      </c>
      <c r="K34" s="23">
        <v>5820.46</v>
      </c>
      <c r="L34" s="23">
        <v>6146.58</v>
      </c>
      <c r="M34" s="23">
        <v>6531.09</v>
      </c>
      <c r="N34" s="5">
        <f t="shared" si="0"/>
        <v>66656.100000000006</v>
      </c>
    </row>
    <row r="35" spans="1:14">
      <c r="A35" t="s">
        <v>23</v>
      </c>
      <c r="B35" s="12">
        <v>9134.49</v>
      </c>
      <c r="C35" s="13">
        <v>8067.2</v>
      </c>
      <c r="D35" s="13">
        <v>8561.19</v>
      </c>
      <c r="E35" s="13">
        <v>8835.4699999999993</v>
      </c>
      <c r="F35" s="16">
        <v>8814.9399999999987</v>
      </c>
      <c r="G35" s="13">
        <v>8782.84</v>
      </c>
      <c r="H35" s="19">
        <v>3697.66</v>
      </c>
      <c r="I35" s="21">
        <v>336994.17</v>
      </c>
      <c r="J35" s="13">
        <v>3382.8</v>
      </c>
      <c r="K35" s="23">
        <v>4151.71</v>
      </c>
      <c r="L35" s="23">
        <v>3536.38</v>
      </c>
      <c r="M35" s="23">
        <v>3833.98</v>
      </c>
      <c r="N35" s="5">
        <f t="shared" si="0"/>
        <v>407792.82999999996</v>
      </c>
    </row>
    <row r="36" spans="1:14">
      <c r="A36" t="s">
        <v>24</v>
      </c>
      <c r="B36" s="12">
        <v>13307.229999999998</v>
      </c>
      <c r="C36" s="13">
        <v>12049.43</v>
      </c>
      <c r="D36" s="13">
        <v>13163.960000000001</v>
      </c>
      <c r="E36" s="13">
        <v>12674.439999999999</v>
      </c>
      <c r="F36" s="16">
        <v>13487.86</v>
      </c>
      <c r="G36" s="13">
        <v>13246.7</v>
      </c>
      <c r="H36" s="19">
        <v>13348.74</v>
      </c>
      <c r="I36" s="21">
        <v>11540.1</v>
      </c>
      <c r="J36" s="13">
        <v>12865.59</v>
      </c>
      <c r="K36" s="23">
        <v>14849.66</v>
      </c>
      <c r="L36" s="23">
        <v>13421.869999999999</v>
      </c>
      <c r="M36" s="23">
        <v>13470.17</v>
      </c>
      <c r="N36" s="5">
        <f t="shared" si="0"/>
        <v>157425.75000000003</v>
      </c>
    </row>
    <row r="37" spans="1:14">
      <c r="A37" t="s">
        <v>25</v>
      </c>
      <c r="B37" s="12">
        <v>23320.959999999999</v>
      </c>
      <c r="C37" s="13">
        <v>20882.760000000002</v>
      </c>
      <c r="D37" s="13">
        <v>22003.58</v>
      </c>
      <c r="E37" s="13">
        <v>23050.079999999998</v>
      </c>
      <c r="F37" s="16">
        <v>23283.57</v>
      </c>
      <c r="G37" s="13">
        <v>23521.22</v>
      </c>
      <c r="H37" s="19">
        <v>23825.710000000003</v>
      </c>
      <c r="I37" s="21">
        <v>19748.39</v>
      </c>
      <c r="J37" s="13">
        <v>22342.809999999998</v>
      </c>
      <c r="K37" s="23">
        <v>25097.16</v>
      </c>
      <c r="L37" s="23">
        <v>23088.94</v>
      </c>
      <c r="M37" s="23">
        <v>24293.1</v>
      </c>
      <c r="N37" s="5">
        <f t="shared" si="0"/>
        <v>274458.28000000003</v>
      </c>
    </row>
    <row r="38" spans="1:14">
      <c r="A38" t="s">
        <v>102</v>
      </c>
      <c r="B38" s="12">
        <v>74886.77</v>
      </c>
      <c r="C38" s="13">
        <v>70897.990000000005</v>
      </c>
      <c r="D38" s="13">
        <v>68939.100000000006</v>
      </c>
      <c r="E38" s="13">
        <v>67457.66</v>
      </c>
      <c r="F38" s="16">
        <v>74370.279999999984</v>
      </c>
      <c r="G38" s="13">
        <v>71965.47</v>
      </c>
      <c r="H38" s="19">
        <v>74452.459999999992</v>
      </c>
      <c r="I38" s="21">
        <v>65164.88</v>
      </c>
      <c r="J38" s="13">
        <v>70846.720000000001</v>
      </c>
      <c r="K38" s="23">
        <v>79749.34</v>
      </c>
      <c r="L38" s="23">
        <v>75278.149999999994</v>
      </c>
      <c r="M38" s="23">
        <v>77759.709999999992</v>
      </c>
      <c r="N38" s="5">
        <f t="shared" si="0"/>
        <v>871768.52999999991</v>
      </c>
    </row>
    <row r="39" spans="1:14">
      <c r="A39" t="s">
        <v>27</v>
      </c>
      <c r="B39" s="12">
        <v>46047.12</v>
      </c>
      <c r="C39" s="13">
        <v>44259.819999999992</v>
      </c>
      <c r="D39" s="13">
        <v>45450.06</v>
      </c>
      <c r="E39" s="13">
        <v>44498.410000000011</v>
      </c>
      <c r="F39" s="16">
        <v>47037.819999999992</v>
      </c>
      <c r="G39" s="13">
        <v>47635.83</v>
      </c>
      <c r="H39" s="19">
        <v>44999.91</v>
      </c>
      <c r="I39" s="21">
        <v>41381.770000000004</v>
      </c>
      <c r="J39" s="13">
        <v>44348.71</v>
      </c>
      <c r="K39" s="23">
        <v>49295.54</v>
      </c>
      <c r="L39" s="23">
        <v>43998.36</v>
      </c>
      <c r="M39" s="23">
        <v>44640.99</v>
      </c>
      <c r="N39" s="5">
        <f t="shared" si="0"/>
        <v>543594.34</v>
      </c>
    </row>
    <row r="40" spans="1:14">
      <c r="A40" t="s">
        <v>103</v>
      </c>
      <c r="B40" s="12">
        <v>616339.06000000006</v>
      </c>
      <c r="C40" s="13">
        <v>613328.1</v>
      </c>
      <c r="D40" s="13">
        <v>626262.88</v>
      </c>
      <c r="E40" s="13">
        <v>596817.21</v>
      </c>
      <c r="F40" s="16">
        <v>644251.57999999996</v>
      </c>
      <c r="G40" s="13">
        <v>614517.13</v>
      </c>
      <c r="H40" s="19">
        <v>600908.91999999993</v>
      </c>
      <c r="I40" s="21">
        <v>550388.47999999998</v>
      </c>
      <c r="J40" s="13">
        <v>566429.25</v>
      </c>
      <c r="K40" s="23">
        <v>649687.16</v>
      </c>
      <c r="L40" s="23">
        <v>599587.62000000011</v>
      </c>
      <c r="M40" s="23">
        <v>627878.6</v>
      </c>
      <c r="N40" s="5">
        <f t="shared" si="0"/>
        <v>7306395.9899999993</v>
      </c>
    </row>
    <row r="41" spans="1:14">
      <c r="A41" t="s">
        <v>29</v>
      </c>
      <c r="B41" s="12">
        <v>10957.43</v>
      </c>
      <c r="C41" s="13">
        <v>10848.18</v>
      </c>
      <c r="D41" s="13">
        <v>8601.6500000000015</v>
      </c>
      <c r="E41" s="13">
        <v>10664.49</v>
      </c>
      <c r="F41" s="16">
        <v>11067.849999999999</v>
      </c>
      <c r="G41" s="13">
        <v>11213.42</v>
      </c>
      <c r="H41" s="19">
        <v>9215.34</v>
      </c>
      <c r="I41" s="21">
        <v>7376.1599999999989</v>
      </c>
      <c r="J41" s="13">
        <v>7794.6299999999992</v>
      </c>
      <c r="K41" s="23">
        <v>10452.64</v>
      </c>
      <c r="L41" s="23">
        <v>9456.14</v>
      </c>
      <c r="M41" s="23">
        <v>10146.820000000002</v>
      </c>
      <c r="N41" s="5">
        <f t="shared" si="0"/>
        <v>117794.75000000001</v>
      </c>
    </row>
    <row r="42" spans="1:14">
      <c r="A42" t="s">
        <v>104</v>
      </c>
      <c r="B42" s="12">
        <v>21272.54</v>
      </c>
      <c r="C42" s="13">
        <v>18787.02</v>
      </c>
      <c r="D42" s="13">
        <v>19937.41</v>
      </c>
      <c r="E42" s="13">
        <v>20576.169999999998</v>
      </c>
      <c r="F42" s="16">
        <v>20528.370000000003</v>
      </c>
      <c r="G42" s="13">
        <v>20453.600000000002</v>
      </c>
      <c r="H42" s="19">
        <v>8946.3000000000011</v>
      </c>
      <c r="I42" s="21">
        <v>5093.3099999999995</v>
      </c>
      <c r="J42" s="13">
        <v>8185.6399999999994</v>
      </c>
      <c r="K42" s="23">
        <v>10046.280000000001</v>
      </c>
      <c r="L42" s="23">
        <v>8557.33</v>
      </c>
      <c r="M42" s="23">
        <v>9277.44</v>
      </c>
      <c r="N42" s="5">
        <f t="shared" si="0"/>
        <v>171661.41000000003</v>
      </c>
    </row>
    <row r="43" spans="1:14">
      <c r="A43" t="s">
        <v>31</v>
      </c>
      <c r="B43" s="12">
        <v>58260.810000000005</v>
      </c>
      <c r="C43" s="13">
        <v>57266.42</v>
      </c>
      <c r="D43" s="13">
        <v>54638.929999999993</v>
      </c>
      <c r="E43" s="13">
        <v>54952.59</v>
      </c>
      <c r="F43" s="16">
        <v>56209.430000000008</v>
      </c>
      <c r="G43" s="13">
        <v>56203.61</v>
      </c>
      <c r="H43" s="19">
        <v>37078.299999999996</v>
      </c>
      <c r="I43" s="21">
        <v>54000.43</v>
      </c>
      <c r="J43" s="13">
        <v>32900.119999999995</v>
      </c>
      <c r="K43" s="23">
        <v>39426.79</v>
      </c>
      <c r="L43" s="23">
        <v>36266.020000000004</v>
      </c>
      <c r="M43" s="23">
        <v>39527.21</v>
      </c>
      <c r="N43" s="5">
        <f t="shared" si="0"/>
        <v>576730.65999999992</v>
      </c>
    </row>
    <row r="44" spans="1:14">
      <c r="A44" t="s">
        <v>32</v>
      </c>
      <c r="B44" s="12">
        <v>14772.76</v>
      </c>
      <c r="C44" s="13">
        <v>14510.74</v>
      </c>
      <c r="D44" s="13">
        <v>13782.320000000002</v>
      </c>
      <c r="E44" s="13">
        <v>13178.78</v>
      </c>
      <c r="F44" s="16">
        <v>14032.43</v>
      </c>
      <c r="G44" s="13">
        <v>14310.119999999999</v>
      </c>
      <c r="H44" s="19">
        <v>10890.009999999998</v>
      </c>
      <c r="I44" s="21">
        <v>9040.94</v>
      </c>
      <c r="J44" s="13">
        <v>9033.4299999999985</v>
      </c>
      <c r="K44" s="23">
        <v>10043.41</v>
      </c>
      <c r="L44" s="23">
        <v>9354.16</v>
      </c>
      <c r="M44" s="23">
        <v>8676.23</v>
      </c>
      <c r="N44" s="5">
        <f t="shared" si="0"/>
        <v>141625.32999999999</v>
      </c>
    </row>
    <row r="45" spans="1:14">
      <c r="A45" t="s">
        <v>33</v>
      </c>
      <c r="B45" s="12">
        <v>616.05999999999995</v>
      </c>
      <c r="C45" s="13">
        <v>544.08000000000004</v>
      </c>
      <c r="D45" s="13">
        <v>577.4</v>
      </c>
      <c r="E45" s="13">
        <v>595.9</v>
      </c>
      <c r="F45" s="16">
        <v>594.51</v>
      </c>
      <c r="G45" s="13">
        <v>592.35</v>
      </c>
      <c r="H45" s="19">
        <v>2083.8200000000002</v>
      </c>
      <c r="I45" s="21">
        <v>1190.1299999999999</v>
      </c>
      <c r="J45" s="13">
        <v>1912.71</v>
      </c>
      <c r="K45" s="23">
        <v>2347.4700000000003</v>
      </c>
      <c r="L45" s="23">
        <v>1999.55</v>
      </c>
      <c r="M45" s="23">
        <v>2167.8199999999997</v>
      </c>
      <c r="N45" s="5">
        <f t="shared" si="0"/>
        <v>15221.8</v>
      </c>
    </row>
    <row r="46" spans="1:14">
      <c r="A46" t="s">
        <v>105</v>
      </c>
      <c r="B46" s="12">
        <v>129950.58</v>
      </c>
      <c r="C46" s="13">
        <v>129568.31</v>
      </c>
      <c r="D46" s="13">
        <v>131367.56</v>
      </c>
      <c r="E46" s="13">
        <v>126610.08</v>
      </c>
      <c r="F46" s="16">
        <v>133169.25</v>
      </c>
      <c r="G46" s="13">
        <v>128569.49</v>
      </c>
      <c r="H46" s="19">
        <v>141523.84</v>
      </c>
      <c r="I46" s="21">
        <v>127591.43999999999</v>
      </c>
      <c r="J46" s="13">
        <v>132506.87</v>
      </c>
      <c r="K46" s="23">
        <v>152427.82</v>
      </c>
      <c r="L46" s="23">
        <v>143837.15</v>
      </c>
      <c r="M46" s="23">
        <v>145125.01999999999</v>
      </c>
      <c r="N46" s="5">
        <f t="shared" si="0"/>
        <v>1622247.41</v>
      </c>
    </row>
    <row r="47" spans="1:14">
      <c r="A47" t="s">
        <v>106</v>
      </c>
      <c r="B47" s="12">
        <v>281844.49999999994</v>
      </c>
      <c r="C47" s="13">
        <v>282185.87</v>
      </c>
      <c r="D47" s="13">
        <v>283254.03999999998</v>
      </c>
      <c r="E47" s="13">
        <v>283648.90000000002</v>
      </c>
      <c r="F47" s="16">
        <v>302871.10000000003</v>
      </c>
      <c r="G47" s="13">
        <v>301509.3</v>
      </c>
      <c r="H47" s="19">
        <v>319116.49</v>
      </c>
      <c r="I47" s="21">
        <v>315252.34999999998</v>
      </c>
      <c r="J47" s="13">
        <v>317717.11999999994</v>
      </c>
      <c r="K47" s="23">
        <v>363648.69</v>
      </c>
      <c r="L47" s="23">
        <v>327366.98</v>
      </c>
      <c r="M47" s="23">
        <v>327792.88</v>
      </c>
      <c r="N47" s="5">
        <f t="shared" si="0"/>
        <v>3706208.22</v>
      </c>
    </row>
    <row r="48" spans="1:14">
      <c r="A48" t="s">
        <v>107</v>
      </c>
      <c r="B48" s="12">
        <v>121452.07</v>
      </c>
      <c r="C48" s="13">
        <v>120558.68999999999</v>
      </c>
      <c r="D48" s="13">
        <v>124277.78</v>
      </c>
      <c r="E48" s="13">
        <v>120165.99</v>
      </c>
      <c r="F48" s="16">
        <v>130564.08</v>
      </c>
      <c r="G48" s="13">
        <v>119089.84</v>
      </c>
      <c r="H48" s="19">
        <v>121083.1</v>
      </c>
      <c r="I48" s="21">
        <v>106121.65999999999</v>
      </c>
      <c r="J48" s="13">
        <v>111832.39</v>
      </c>
      <c r="K48" s="23">
        <v>125767.84</v>
      </c>
      <c r="L48" s="23">
        <v>122754.73999999999</v>
      </c>
      <c r="M48" s="23">
        <v>127046.22</v>
      </c>
      <c r="N48" s="5">
        <f t="shared" si="0"/>
        <v>1450714.4</v>
      </c>
    </row>
    <row r="49" spans="1:14">
      <c r="A49" t="s">
        <v>37</v>
      </c>
      <c r="B49" s="12">
        <v>4832.54</v>
      </c>
      <c r="C49" s="13">
        <v>4267.9000000000005</v>
      </c>
      <c r="D49" s="13">
        <v>4529.24</v>
      </c>
      <c r="E49" s="13">
        <v>4674.3599999999997</v>
      </c>
      <c r="F49" s="16">
        <v>4663.49</v>
      </c>
      <c r="G49" s="13">
        <v>4646.51</v>
      </c>
      <c r="H49" s="19">
        <v>3965.66</v>
      </c>
      <c r="I49" s="21">
        <v>2261.7199999999998</v>
      </c>
      <c r="J49" s="13">
        <v>3634.89</v>
      </c>
      <c r="K49" s="23">
        <v>4461.12</v>
      </c>
      <c r="L49" s="23">
        <v>3799.94</v>
      </c>
      <c r="M49" s="23">
        <v>4119.71</v>
      </c>
      <c r="N49" s="5">
        <f t="shared" si="0"/>
        <v>49857.08</v>
      </c>
    </row>
    <row r="50" spans="1:14">
      <c r="A50" t="s">
        <v>38</v>
      </c>
      <c r="B50" s="12">
        <v>5066.54</v>
      </c>
      <c r="C50" s="13">
        <v>4498.1499999999996</v>
      </c>
      <c r="D50" s="13">
        <v>4709.38</v>
      </c>
      <c r="E50" s="13">
        <v>4752.91</v>
      </c>
      <c r="F50" s="16">
        <v>5091.5599999999995</v>
      </c>
      <c r="G50" s="13">
        <v>5028.0899999999992</v>
      </c>
      <c r="H50" s="19">
        <v>4255.3500000000004</v>
      </c>
      <c r="I50" s="21">
        <v>3881.04</v>
      </c>
      <c r="J50" s="13">
        <v>3758.98</v>
      </c>
      <c r="K50" s="23">
        <v>4495.1899999999996</v>
      </c>
      <c r="L50" s="23">
        <v>4006.2599999999993</v>
      </c>
      <c r="M50" s="23">
        <v>4363.09</v>
      </c>
      <c r="N50" s="5">
        <f t="shared" si="0"/>
        <v>53906.540000000008</v>
      </c>
    </row>
    <row r="51" spans="1:14">
      <c r="A51" t="s">
        <v>39</v>
      </c>
      <c r="B51" s="12">
        <v>37232.649999999994</v>
      </c>
      <c r="C51" s="13">
        <v>35075.949999999997</v>
      </c>
      <c r="D51" s="13">
        <v>34995.610000000008</v>
      </c>
      <c r="E51" s="13">
        <v>35073.270000000004</v>
      </c>
      <c r="F51" s="16">
        <v>36628.020000000004</v>
      </c>
      <c r="G51" s="13">
        <v>36673.919999999998</v>
      </c>
      <c r="H51" s="19">
        <v>15766.86</v>
      </c>
      <c r="I51" s="21">
        <v>24097.55</v>
      </c>
      <c r="J51" s="13">
        <v>13431.15</v>
      </c>
      <c r="K51" s="23">
        <v>15632.850000000002</v>
      </c>
      <c r="L51" s="23">
        <v>14668.24</v>
      </c>
      <c r="M51" s="23">
        <v>14439.140000000001</v>
      </c>
      <c r="N51" s="5">
        <f t="shared" si="0"/>
        <v>313715.20999999996</v>
      </c>
    </row>
    <row r="52" spans="1:14">
      <c r="A52" t="s">
        <v>108</v>
      </c>
      <c r="B52" s="12">
        <v>154058.06</v>
      </c>
      <c r="C52" s="13">
        <v>154299.33000000002</v>
      </c>
      <c r="D52" s="13">
        <v>154061.01999999999</v>
      </c>
      <c r="E52" s="13">
        <v>146986.29</v>
      </c>
      <c r="F52" s="16">
        <v>160401.13999999998</v>
      </c>
      <c r="G52" s="13">
        <v>157187.81</v>
      </c>
      <c r="H52" s="19">
        <v>160553.92000000004</v>
      </c>
      <c r="I52" s="21">
        <v>151120.67000000001</v>
      </c>
      <c r="J52" s="13">
        <v>157240.82</v>
      </c>
      <c r="K52" s="23">
        <v>184275.05</v>
      </c>
      <c r="L52" s="23">
        <v>162500.38</v>
      </c>
      <c r="M52" s="23">
        <v>166118.94</v>
      </c>
      <c r="N52" s="5">
        <f t="shared" si="0"/>
        <v>1908803.4300000002</v>
      </c>
    </row>
    <row r="53" spans="1:14">
      <c r="A53" t="s">
        <v>41</v>
      </c>
      <c r="B53" s="12">
        <v>193854</v>
      </c>
      <c r="C53" s="13">
        <v>194626.41</v>
      </c>
      <c r="D53" s="13">
        <v>191520.16</v>
      </c>
      <c r="E53" s="13">
        <v>184226.4</v>
      </c>
      <c r="F53" s="16">
        <v>196583.49</v>
      </c>
      <c r="G53" s="13">
        <v>192077.15</v>
      </c>
      <c r="H53" s="19">
        <v>174530.30000000002</v>
      </c>
      <c r="I53" s="21">
        <v>168540.30000000002</v>
      </c>
      <c r="J53" s="13">
        <v>158180.63999999998</v>
      </c>
      <c r="K53" s="23">
        <v>184895.18000000002</v>
      </c>
      <c r="L53" s="23">
        <v>176724.39</v>
      </c>
      <c r="M53" s="23">
        <v>178137.38999999998</v>
      </c>
      <c r="N53" s="5">
        <f t="shared" si="0"/>
        <v>2193895.81</v>
      </c>
    </row>
    <row r="54" spans="1:14">
      <c r="A54" t="s">
        <v>42</v>
      </c>
      <c r="B54" s="12">
        <v>67913.070000000007</v>
      </c>
      <c r="C54" s="13">
        <v>65492.890000000007</v>
      </c>
      <c r="D54" s="13">
        <v>63986.999999999993</v>
      </c>
      <c r="E54" s="13">
        <v>69579.559999999983</v>
      </c>
      <c r="F54" s="16">
        <v>71212.73</v>
      </c>
      <c r="G54" s="13">
        <v>69496.39</v>
      </c>
      <c r="H54" s="19">
        <v>75679.930000000008</v>
      </c>
      <c r="I54" s="21">
        <v>71579.460000000006</v>
      </c>
      <c r="J54" s="13">
        <v>73670.069999999992</v>
      </c>
      <c r="K54" s="23">
        <v>83843.780000000013</v>
      </c>
      <c r="L54" s="23">
        <v>76863.62</v>
      </c>
      <c r="M54" s="23">
        <v>79974.25</v>
      </c>
      <c r="N54" s="5">
        <f t="shared" si="0"/>
        <v>869292.75</v>
      </c>
    </row>
    <row r="55" spans="1:14">
      <c r="A55" t="s">
        <v>109</v>
      </c>
      <c r="B55" s="12">
        <v>50987.549999999996</v>
      </c>
      <c r="C55" s="13">
        <v>56369.41</v>
      </c>
      <c r="D55" s="13">
        <v>50205.25</v>
      </c>
      <c r="E55" s="13">
        <v>42032.32</v>
      </c>
      <c r="F55" s="16">
        <v>38054.07</v>
      </c>
      <c r="G55" s="13">
        <v>39782.53</v>
      </c>
      <c r="H55" s="19">
        <v>46007.66</v>
      </c>
      <c r="I55" s="21">
        <v>42706.49</v>
      </c>
      <c r="J55" s="13">
        <v>46183.24</v>
      </c>
      <c r="K55" s="23">
        <v>53095.54</v>
      </c>
      <c r="L55" s="23">
        <v>48228.58</v>
      </c>
      <c r="M55" s="23">
        <v>53874.7</v>
      </c>
      <c r="N55" s="5">
        <f t="shared" si="0"/>
        <v>567527.34</v>
      </c>
    </row>
    <row r="56" spans="1:14">
      <c r="A56" t="s">
        <v>110</v>
      </c>
      <c r="B56" s="12">
        <v>44530.12</v>
      </c>
      <c r="C56" s="13">
        <v>47456.800000000003</v>
      </c>
      <c r="D56" s="13">
        <v>45096.479999999996</v>
      </c>
      <c r="E56" s="13">
        <v>43228.82</v>
      </c>
      <c r="F56" s="16">
        <v>44162.7</v>
      </c>
      <c r="G56" s="13">
        <v>44345.71</v>
      </c>
      <c r="H56" s="19">
        <v>39125.35</v>
      </c>
      <c r="I56" s="21">
        <v>33500.61</v>
      </c>
      <c r="J56" s="13">
        <v>34714.29</v>
      </c>
      <c r="K56" s="23">
        <v>40637.39</v>
      </c>
      <c r="L56" s="23">
        <v>39768.17</v>
      </c>
      <c r="M56" s="23">
        <v>40676.189999999995</v>
      </c>
      <c r="N56" s="5">
        <f t="shared" si="0"/>
        <v>497242.63</v>
      </c>
    </row>
    <row r="57" spans="1:14">
      <c r="A57" t="s">
        <v>111</v>
      </c>
      <c r="B57" s="12">
        <v>99430.82</v>
      </c>
      <c r="C57" s="13">
        <v>100105.13</v>
      </c>
      <c r="D57" s="13">
        <v>90487.319999999992</v>
      </c>
      <c r="E57" s="13">
        <v>86760.65</v>
      </c>
      <c r="F57" s="16">
        <v>90120.23</v>
      </c>
      <c r="G57" s="13">
        <v>77892.720000000016</v>
      </c>
      <c r="H57" s="19">
        <v>76936.52</v>
      </c>
      <c r="I57" s="21">
        <v>74683.319999999992</v>
      </c>
      <c r="J57" s="13">
        <v>84139.53</v>
      </c>
      <c r="K57" s="23">
        <v>93635.91</v>
      </c>
      <c r="L57" s="23">
        <v>90020.2</v>
      </c>
      <c r="M57" s="23">
        <v>95381.06</v>
      </c>
      <c r="N57" s="5">
        <f t="shared" si="0"/>
        <v>1059593.4099999999</v>
      </c>
    </row>
    <row r="58" spans="1:14">
      <c r="A58" t="s">
        <v>46</v>
      </c>
      <c r="B58" s="12">
        <v>28406.01</v>
      </c>
      <c r="C58" s="13">
        <v>28596.7</v>
      </c>
      <c r="D58" s="13">
        <v>28328.93</v>
      </c>
      <c r="E58" s="13">
        <v>28282.87</v>
      </c>
      <c r="F58" s="16">
        <v>29719.379999999997</v>
      </c>
      <c r="G58" s="13">
        <v>29888.339999999997</v>
      </c>
      <c r="H58" s="19">
        <v>30151.159999999996</v>
      </c>
      <c r="I58" s="21">
        <v>26398.420000000002</v>
      </c>
      <c r="J58" s="13">
        <v>28276.53</v>
      </c>
      <c r="K58" s="23">
        <v>31423.9</v>
      </c>
      <c r="L58" s="23">
        <v>29255.66</v>
      </c>
      <c r="M58" s="23">
        <v>29733.22</v>
      </c>
      <c r="N58" s="5">
        <f t="shared" si="0"/>
        <v>348461.12</v>
      </c>
    </row>
    <row r="59" spans="1:14">
      <c r="A59" t="s">
        <v>112</v>
      </c>
      <c r="B59" s="12">
        <v>114690.54</v>
      </c>
      <c r="C59" s="13">
        <v>101289.86</v>
      </c>
      <c r="D59" s="13">
        <v>107492.15</v>
      </c>
      <c r="E59" s="13">
        <v>110936.07</v>
      </c>
      <c r="F59" s="16">
        <v>110678.29000000001</v>
      </c>
      <c r="G59" s="13">
        <v>110275.20999999999</v>
      </c>
      <c r="H59" s="19">
        <v>100946.05</v>
      </c>
      <c r="I59" s="21">
        <v>57579.46</v>
      </c>
      <c r="J59" s="13">
        <v>92538.2</v>
      </c>
      <c r="K59" s="23">
        <v>113572.48</v>
      </c>
      <c r="L59" s="23">
        <v>96740.040000000008</v>
      </c>
      <c r="M59" s="23">
        <v>104880.84</v>
      </c>
      <c r="N59" s="5">
        <f t="shared" si="0"/>
        <v>1221619.19</v>
      </c>
    </row>
    <row r="60" spans="1:14">
      <c r="A60" t="s">
        <v>113</v>
      </c>
      <c r="B60" s="12">
        <v>166278.88999999998</v>
      </c>
      <c r="C60" s="13">
        <v>172559.88999999998</v>
      </c>
      <c r="D60" s="13">
        <v>165584.69</v>
      </c>
      <c r="E60" s="13">
        <v>150137.9</v>
      </c>
      <c r="F60" s="16">
        <v>160702.65</v>
      </c>
      <c r="G60" s="13">
        <v>155380.99</v>
      </c>
      <c r="H60" s="19">
        <v>165039.27999999997</v>
      </c>
      <c r="I60" s="21">
        <v>152619.96999999997</v>
      </c>
      <c r="J60" s="13">
        <v>147447.88</v>
      </c>
      <c r="K60" s="23">
        <v>176568.41</v>
      </c>
      <c r="L60" s="23">
        <v>166309.36000000002</v>
      </c>
      <c r="M60" s="23">
        <v>169811.65</v>
      </c>
      <c r="N60" s="5">
        <f t="shared" si="0"/>
        <v>1948441.56</v>
      </c>
    </row>
    <row r="61" spans="1:14">
      <c r="A61" t="s">
        <v>114</v>
      </c>
      <c r="B61" s="12">
        <v>532089.45000000007</v>
      </c>
      <c r="C61" s="13">
        <v>526611.69999999995</v>
      </c>
      <c r="D61" s="13">
        <v>511393.94</v>
      </c>
      <c r="E61" s="13">
        <v>524884.37</v>
      </c>
      <c r="F61" s="16">
        <v>536559.04</v>
      </c>
      <c r="G61" s="13">
        <v>533371.03</v>
      </c>
      <c r="H61" s="19">
        <v>587239.74</v>
      </c>
      <c r="I61" s="21">
        <v>544611.21</v>
      </c>
      <c r="J61" s="13">
        <v>545123.36</v>
      </c>
      <c r="K61" s="23">
        <v>680417.51</v>
      </c>
      <c r="L61" s="23">
        <v>579410.19999999995</v>
      </c>
      <c r="M61" s="23">
        <v>587781.22000000009</v>
      </c>
      <c r="N61" s="5">
        <f t="shared" si="0"/>
        <v>6689492.7700000005</v>
      </c>
    </row>
    <row r="62" spans="1:14">
      <c r="A62" t="s">
        <v>50</v>
      </c>
      <c r="B62" s="12">
        <v>189603.56</v>
      </c>
      <c r="C62" s="13">
        <v>189102.26</v>
      </c>
      <c r="D62" s="13">
        <v>190157.06</v>
      </c>
      <c r="E62" s="13">
        <v>184490.23</v>
      </c>
      <c r="F62" s="16">
        <v>196492.27000000002</v>
      </c>
      <c r="G62" s="13">
        <v>188810.77999999997</v>
      </c>
      <c r="H62" s="19">
        <v>194306.07</v>
      </c>
      <c r="I62" s="21">
        <v>180138.81</v>
      </c>
      <c r="J62" s="13">
        <v>180039.94999999998</v>
      </c>
      <c r="K62" s="23">
        <v>204092.47999999998</v>
      </c>
      <c r="L62" s="23">
        <v>198859.91999999998</v>
      </c>
      <c r="M62" s="23">
        <v>201727.35</v>
      </c>
      <c r="N62" s="5">
        <f t="shared" si="0"/>
        <v>2297820.7399999998</v>
      </c>
    </row>
    <row r="63" spans="1:14">
      <c r="A63" t="s">
        <v>115</v>
      </c>
      <c r="B63" s="12">
        <v>343150.51</v>
      </c>
      <c r="C63" s="13">
        <v>345135.67000000004</v>
      </c>
      <c r="D63" s="13">
        <v>343194.45999999996</v>
      </c>
      <c r="E63" s="13">
        <v>324393.76</v>
      </c>
      <c r="F63" s="16">
        <v>350777.13999999996</v>
      </c>
      <c r="G63" s="13">
        <v>337446.91</v>
      </c>
      <c r="H63" s="19">
        <v>348589.79999999993</v>
      </c>
      <c r="I63" s="21">
        <v>332043.23</v>
      </c>
      <c r="J63" s="13">
        <v>337007.24</v>
      </c>
      <c r="K63" s="23">
        <v>386546.99</v>
      </c>
      <c r="L63" s="23">
        <v>359213.3</v>
      </c>
      <c r="M63" s="23">
        <v>367691.64999999997</v>
      </c>
      <c r="N63" s="5">
        <f t="shared" si="0"/>
        <v>4175190.6599999997</v>
      </c>
    </row>
    <row r="64" spans="1:14">
      <c r="A64" t="s">
        <v>116</v>
      </c>
      <c r="B64" s="12">
        <v>297830.12000000005</v>
      </c>
      <c r="C64" s="13">
        <v>291229.26</v>
      </c>
      <c r="D64" s="13">
        <v>290323.95</v>
      </c>
      <c r="E64" s="13">
        <v>281029.66000000003</v>
      </c>
      <c r="F64" s="16">
        <v>291565.26999999996</v>
      </c>
      <c r="G64" s="13">
        <v>302013.36000000004</v>
      </c>
      <c r="H64" s="19">
        <v>285773.37</v>
      </c>
      <c r="I64" s="21">
        <v>262575.95</v>
      </c>
      <c r="J64" s="13">
        <v>267938.28999999998</v>
      </c>
      <c r="K64" s="23">
        <v>309411.64</v>
      </c>
      <c r="L64" s="23">
        <v>282562.64</v>
      </c>
      <c r="M64" s="23">
        <v>297399.86</v>
      </c>
      <c r="N64" s="5">
        <f t="shared" si="0"/>
        <v>3459653.3700000006</v>
      </c>
    </row>
    <row r="65" spans="1:14">
      <c r="A65" t="s">
        <v>117</v>
      </c>
      <c r="B65" s="12">
        <v>33121.550000000003</v>
      </c>
      <c r="C65" s="13">
        <v>33349.67</v>
      </c>
      <c r="D65" s="13">
        <v>32940.01</v>
      </c>
      <c r="E65" s="13">
        <v>34752.71</v>
      </c>
      <c r="F65" s="16">
        <v>35336.730000000003</v>
      </c>
      <c r="G65" s="13">
        <v>32835.82</v>
      </c>
      <c r="H65" s="19">
        <v>31877.010000000002</v>
      </c>
      <c r="I65" s="21">
        <v>29423.329999999998</v>
      </c>
      <c r="J65" s="13">
        <v>29347.09</v>
      </c>
      <c r="K65" s="23">
        <v>34044.479999999996</v>
      </c>
      <c r="L65" s="23">
        <v>33494.32</v>
      </c>
      <c r="M65" s="23">
        <v>35148.050000000003</v>
      </c>
      <c r="N65" s="5">
        <f t="shared" si="0"/>
        <v>395670.77</v>
      </c>
    </row>
    <row r="66" spans="1:14">
      <c r="A66" t="s">
        <v>118</v>
      </c>
      <c r="B66" s="12">
        <v>26674.859999999997</v>
      </c>
      <c r="C66" s="13">
        <v>23558.12</v>
      </c>
      <c r="D66" s="13">
        <v>25000.66</v>
      </c>
      <c r="E66" s="13">
        <v>25801.65</v>
      </c>
      <c r="F66" s="16">
        <v>25741.690000000002</v>
      </c>
      <c r="G66" s="13">
        <v>25647.95</v>
      </c>
      <c r="H66" s="19">
        <v>10329.36</v>
      </c>
      <c r="I66" s="21">
        <v>5878.87</v>
      </c>
      <c r="J66" s="13">
        <v>9448.1500000000015</v>
      </c>
      <c r="K66" s="23">
        <v>11595.75</v>
      </c>
      <c r="L66" s="23">
        <v>9877.16</v>
      </c>
      <c r="M66" s="23">
        <v>10708.33</v>
      </c>
      <c r="N66" s="5">
        <f t="shared" si="0"/>
        <v>210262.55000000002</v>
      </c>
    </row>
    <row r="67" spans="1:14">
      <c r="A67" t="s">
        <v>119</v>
      </c>
      <c r="B67" s="12">
        <v>129237.53000000001</v>
      </c>
      <c r="C67" s="13">
        <v>129729.73</v>
      </c>
      <c r="D67" s="13">
        <v>128621.85</v>
      </c>
      <c r="E67" s="13">
        <v>125031.83000000002</v>
      </c>
      <c r="F67" s="16">
        <v>129687.74</v>
      </c>
      <c r="G67" s="13">
        <v>129986.18000000001</v>
      </c>
      <c r="H67" s="19">
        <v>127877.56999999999</v>
      </c>
      <c r="I67" s="21">
        <v>124054.31</v>
      </c>
      <c r="J67" s="13">
        <v>117971.56</v>
      </c>
      <c r="K67" s="23">
        <v>137584.77000000002</v>
      </c>
      <c r="L67" s="23">
        <v>129907.55</v>
      </c>
      <c r="M67" s="23">
        <v>133496.82999999999</v>
      </c>
      <c r="N67" s="5">
        <f t="shared" si="0"/>
        <v>1543187.4500000002</v>
      </c>
    </row>
    <row r="68" spans="1:14">
      <c r="A68" t="s">
        <v>120</v>
      </c>
      <c r="B68" s="12">
        <v>70585.569999999992</v>
      </c>
      <c r="C68" s="13">
        <v>73349.000000000015</v>
      </c>
      <c r="D68" s="13">
        <v>67609.19</v>
      </c>
      <c r="E68" s="13">
        <v>63298.720000000001</v>
      </c>
      <c r="F68" s="16">
        <v>64979.27</v>
      </c>
      <c r="G68" s="13">
        <v>61145.22</v>
      </c>
      <c r="H68" s="19">
        <v>69492.86</v>
      </c>
      <c r="I68" s="21">
        <v>59931.049999999996</v>
      </c>
      <c r="J68" s="13">
        <v>65491.08</v>
      </c>
      <c r="K68" s="23">
        <v>74705.099999999991</v>
      </c>
      <c r="L68" s="23">
        <v>72437.14</v>
      </c>
      <c r="M68" s="23">
        <v>78180.03</v>
      </c>
      <c r="N68" s="5">
        <f t="shared" si="0"/>
        <v>821204.23</v>
      </c>
    </row>
    <row r="69" spans="1:14">
      <c r="A69" t="s">
        <v>121</v>
      </c>
      <c r="B69" s="12">
        <v>140988.15000000002</v>
      </c>
      <c r="C69" s="13">
        <v>140141.67000000001</v>
      </c>
      <c r="D69" s="13">
        <v>135516.19</v>
      </c>
      <c r="E69" s="13">
        <v>133974.54</v>
      </c>
      <c r="F69" s="16">
        <v>145707.15</v>
      </c>
      <c r="G69" s="13">
        <v>144693.09999999998</v>
      </c>
      <c r="H69" s="19">
        <v>149997.58000000002</v>
      </c>
      <c r="I69" s="21">
        <v>143572.91</v>
      </c>
      <c r="J69" s="13">
        <v>145333.93999999997</v>
      </c>
      <c r="K69" s="23">
        <v>165608.00000000003</v>
      </c>
      <c r="L69" s="23">
        <v>154320.43</v>
      </c>
      <c r="M69" s="23">
        <v>150430.80000000002</v>
      </c>
      <c r="N69" s="5">
        <f t="shared" si="0"/>
        <v>1750284.46</v>
      </c>
    </row>
    <row r="70" spans="1:14">
      <c r="A70" t="s">
        <v>122</v>
      </c>
      <c r="B70" s="12">
        <v>188897.66999999998</v>
      </c>
      <c r="C70" s="13">
        <v>189216.11000000002</v>
      </c>
      <c r="D70" s="13">
        <v>189427.27999999997</v>
      </c>
      <c r="E70" s="13">
        <v>181382.38999999998</v>
      </c>
      <c r="F70" s="16">
        <v>190241.96</v>
      </c>
      <c r="G70" s="13">
        <v>179926.99999999997</v>
      </c>
      <c r="H70" s="19">
        <v>194347.02</v>
      </c>
      <c r="I70" s="21">
        <v>176680.63</v>
      </c>
      <c r="J70" s="13">
        <v>177895.3</v>
      </c>
      <c r="K70" s="23">
        <v>208166.63</v>
      </c>
      <c r="L70" s="23">
        <v>192387.75000000003</v>
      </c>
      <c r="M70" s="23">
        <v>205728.89</v>
      </c>
      <c r="N70" s="5">
        <f t="shared" si="0"/>
        <v>2274298.6300000004</v>
      </c>
    </row>
    <row r="71" spans="1:14">
      <c r="A71" t="s">
        <v>59</v>
      </c>
      <c r="B71" s="12">
        <v>89077.37999999999</v>
      </c>
      <c r="C71" s="13">
        <v>84336.510000000009</v>
      </c>
      <c r="D71" s="13">
        <v>80159.38</v>
      </c>
      <c r="E71" s="13">
        <v>82739.98</v>
      </c>
      <c r="F71" s="16">
        <v>89548.08</v>
      </c>
      <c r="G71" s="13">
        <v>89669.209999999992</v>
      </c>
      <c r="H71" s="19">
        <v>67023.87999999999</v>
      </c>
      <c r="I71" s="21">
        <v>58863.73</v>
      </c>
      <c r="J71" s="13">
        <v>62283.159999999996</v>
      </c>
      <c r="K71" s="23">
        <v>74933.790000000008</v>
      </c>
      <c r="L71" s="23">
        <v>67724.19</v>
      </c>
      <c r="M71" s="23">
        <v>64425.24</v>
      </c>
      <c r="N71" s="5">
        <f t="shared" si="0"/>
        <v>910784.53</v>
      </c>
    </row>
    <row r="72" spans="1:14">
      <c r="A72" t="s">
        <v>123</v>
      </c>
      <c r="B72" s="12">
        <v>30305.880000000005</v>
      </c>
      <c r="C72" s="13">
        <v>28756.65</v>
      </c>
      <c r="D72" s="13">
        <v>27717.97</v>
      </c>
      <c r="E72" s="13">
        <v>27215.82</v>
      </c>
      <c r="F72" s="16">
        <v>29620.559999999998</v>
      </c>
      <c r="G72" s="13">
        <v>28564.7</v>
      </c>
      <c r="H72" s="19">
        <v>25526.749999999996</v>
      </c>
      <c r="I72" s="21">
        <v>21297.120000000003</v>
      </c>
      <c r="J72" s="13">
        <v>21752.560000000001</v>
      </c>
      <c r="K72" s="23">
        <v>27603.73</v>
      </c>
      <c r="L72" s="23">
        <v>25254.699999999997</v>
      </c>
      <c r="M72" s="23">
        <v>26355.18</v>
      </c>
      <c r="N72" s="5">
        <f t="shared" si="0"/>
        <v>319971.62</v>
      </c>
    </row>
    <row r="73" spans="1:14">
      <c r="A73" t="s">
        <v>61</v>
      </c>
      <c r="B73" s="12">
        <v>7124.58</v>
      </c>
      <c r="C73" s="13">
        <v>6292.13</v>
      </c>
      <c r="D73" s="13">
        <v>6677.4199999999992</v>
      </c>
      <c r="E73" s="13">
        <v>6891.36</v>
      </c>
      <c r="F73" s="16">
        <v>6875.35</v>
      </c>
      <c r="G73" s="13">
        <v>6850.2999999999993</v>
      </c>
      <c r="H73" s="19">
        <v>5603.0800000000008</v>
      </c>
      <c r="I73" s="21">
        <v>3195.3199999999997</v>
      </c>
      <c r="J73" s="13">
        <v>5135.33</v>
      </c>
      <c r="K73" s="23">
        <v>6302.5999999999995</v>
      </c>
      <c r="L73" s="23">
        <v>5368.51</v>
      </c>
      <c r="M73" s="23">
        <v>5820.2699999999995</v>
      </c>
      <c r="N73" s="5">
        <f t="shared" si="0"/>
        <v>72136.25</v>
      </c>
    </row>
    <row r="74" spans="1:14">
      <c r="A74" t="s">
        <v>62</v>
      </c>
      <c r="B74" s="12">
        <v>7266.4699999999993</v>
      </c>
      <c r="C74" s="13">
        <v>7388.61</v>
      </c>
      <c r="D74" s="13">
        <v>7800.16</v>
      </c>
      <c r="E74" s="13">
        <v>7592.5400000000009</v>
      </c>
      <c r="F74" s="16">
        <v>8444.8700000000008</v>
      </c>
      <c r="G74" s="13">
        <v>7077.4</v>
      </c>
      <c r="H74" s="19">
        <v>5736.36</v>
      </c>
      <c r="I74" s="21">
        <v>4551.09</v>
      </c>
      <c r="J74" s="13">
        <v>5020.91</v>
      </c>
      <c r="K74" s="23">
        <v>6227.7800000000007</v>
      </c>
      <c r="L74" s="23">
        <v>6258.170000000001</v>
      </c>
      <c r="M74" s="23">
        <v>6655.42</v>
      </c>
      <c r="N74" s="5">
        <f t="shared" si="0"/>
        <v>80019.78</v>
      </c>
    </row>
    <row r="75" spans="1:14">
      <c r="A75" t="s">
        <v>124</v>
      </c>
      <c r="B75" s="12">
        <v>212028.2</v>
      </c>
      <c r="C75" s="13">
        <v>218269.87</v>
      </c>
      <c r="D75" s="13">
        <v>198165.00999999998</v>
      </c>
      <c r="E75" s="13">
        <v>200332.71</v>
      </c>
      <c r="F75" s="16">
        <v>219401.31</v>
      </c>
      <c r="G75" s="13">
        <v>209368.89</v>
      </c>
      <c r="H75" s="19">
        <v>224590.30999999997</v>
      </c>
      <c r="I75" s="21">
        <v>215712.64000000001</v>
      </c>
      <c r="J75" s="13">
        <v>208407.85</v>
      </c>
      <c r="K75" s="23">
        <v>243762.57</v>
      </c>
      <c r="L75" s="23">
        <v>231008.18</v>
      </c>
      <c r="M75" s="23">
        <v>231302.13</v>
      </c>
      <c r="N75" s="5">
        <f t="shared" si="0"/>
        <v>2612349.67</v>
      </c>
    </row>
    <row r="76" spans="1:14">
      <c r="A76" t="s">
        <v>125</v>
      </c>
      <c r="B76" s="12">
        <v>11522.9</v>
      </c>
      <c r="C76" s="13">
        <v>10992.529999999999</v>
      </c>
      <c r="D76" s="13">
        <v>10642.78</v>
      </c>
      <c r="E76" s="13">
        <v>11050.1</v>
      </c>
      <c r="F76" s="16">
        <v>10805.95</v>
      </c>
      <c r="G76" s="13">
        <v>10378.94</v>
      </c>
      <c r="H76" s="19">
        <v>11715.99</v>
      </c>
      <c r="I76" s="21">
        <v>9995.24</v>
      </c>
      <c r="J76" s="13">
        <v>10829.7</v>
      </c>
      <c r="K76" s="23">
        <v>12546.69</v>
      </c>
      <c r="L76" s="23">
        <v>12514.960000000001</v>
      </c>
      <c r="M76" s="23">
        <v>13441.64</v>
      </c>
      <c r="N76" s="5">
        <f t="shared" si="0"/>
        <v>136437.42000000001</v>
      </c>
    </row>
    <row r="77" spans="1:14">
      <c r="A77" t="s">
        <v>126</v>
      </c>
      <c r="B77" s="12">
        <v>48666.55</v>
      </c>
      <c r="C77" s="13">
        <v>55292.140000000007</v>
      </c>
      <c r="D77" s="13">
        <v>44656.44</v>
      </c>
      <c r="E77" s="13">
        <v>39611.26</v>
      </c>
      <c r="F77" s="16">
        <v>42507.42</v>
      </c>
      <c r="G77" s="13">
        <v>37719.47</v>
      </c>
      <c r="H77" s="19">
        <v>38869.49</v>
      </c>
      <c r="I77" s="21">
        <v>135855.29</v>
      </c>
      <c r="J77" s="13">
        <v>36210.200000000004</v>
      </c>
      <c r="K77" s="23">
        <v>45150.81</v>
      </c>
      <c r="L77" s="23">
        <v>44697.35</v>
      </c>
      <c r="M77" s="23">
        <v>47161.079999999994</v>
      </c>
      <c r="N77" s="5">
        <f>SUM(B77:M77)</f>
        <v>616397.5</v>
      </c>
    </row>
    <row r="78" spans="1:14">
      <c r="A78" t="s">
        <v>66</v>
      </c>
      <c r="B78" s="12">
        <v>12199.050000000001</v>
      </c>
      <c r="C78" s="13">
        <v>12861.73</v>
      </c>
      <c r="D78" s="13">
        <v>11837.400000000001</v>
      </c>
      <c r="E78" s="13">
        <v>11054.830000000002</v>
      </c>
      <c r="F78" s="16">
        <v>11491.97</v>
      </c>
      <c r="G78" s="13">
        <v>10996.109999999999</v>
      </c>
      <c r="H78" s="19">
        <v>12152.94</v>
      </c>
      <c r="I78" s="21">
        <v>9859.8200000000015</v>
      </c>
      <c r="J78" s="13">
        <v>10504.57</v>
      </c>
      <c r="K78" s="23">
        <v>12902.499999999998</v>
      </c>
      <c r="L78" s="23">
        <v>12291.47</v>
      </c>
      <c r="M78" s="23">
        <v>13111.630000000001</v>
      </c>
      <c r="N78" s="5">
        <f>SUM(B78:M78)</f>
        <v>141264.02000000002</v>
      </c>
    </row>
    <row r="79" spans="1:14">
      <c r="A79" t="s">
        <v>1</v>
      </c>
    </row>
    <row r="80" spans="1:14">
      <c r="A80" t="s">
        <v>68</v>
      </c>
      <c r="B80" s="5">
        <f t="shared" ref="B80:M80" si="1">SUM(B12:B78)</f>
        <v>7519797.8900000015</v>
      </c>
      <c r="C80" s="5">
        <f t="shared" si="1"/>
        <v>7472974.2400000021</v>
      </c>
      <c r="D80" s="5">
        <f t="shared" si="1"/>
        <v>7406645.0300000031</v>
      </c>
      <c r="E80" s="5">
        <f t="shared" si="1"/>
        <v>7242929.4200000027</v>
      </c>
      <c r="F80" s="5">
        <f t="shared" si="1"/>
        <v>7570590.5999999996</v>
      </c>
      <c r="G80" s="5">
        <f t="shared" si="1"/>
        <v>7395339.4500000011</v>
      </c>
      <c r="H80" s="5">
        <f t="shared" si="1"/>
        <v>7683627.0800000001</v>
      </c>
      <c r="I80" s="5">
        <f t="shared" si="1"/>
        <v>7512337.8199999984</v>
      </c>
      <c r="J80" s="5">
        <f t="shared" si="1"/>
        <v>7169789.5300000031</v>
      </c>
      <c r="K80" s="5">
        <f t="shared" si="1"/>
        <v>8494742.1900000013</v>
      </c>
      <c r="L80" s="5">
        <f t="shared" si="1"/>
        <v>7687867.6899999995</v>
      </c>
      <c r="M80" s="5">
        <f t="shared" si="1"/>
        <v>7950198.1699999981</v>
      </c>
      <c r="N80" s="5">
        <f>SUM(B80:M80)</f>
        <v>91106839.110000014</v>
      </c>
    </row>
    <row r="87" spans="2:13">
      <c r="B87" s="7"/>
      <c r="C87" s="7"/>
      <c r="D87" s="7"/>
      <c r="E87" s="7"/>
      <c r="F87" s="7"/>
      <c r="G87" s="7"/>
      <c r="H87" s="7"/>
      <c r="I87" s="7"/>
      <c r="J87" s="7"/>
      <c r="K87" s="7"/>
      <c r="L87" s="7"/>
      <c r="M87" s="7"/>
    </row>
    <row r="88" spans="2:13">
      <c r="B88" s="7"/>
      <c r="C88" s="7"/>
      <c r="D88" s="7"/>
      <c r="E88" s="7"/>
      <c r="F88" s="7"/>
      <c r="G88" s="7"/>
      <c r="H88" s="7"/>
      <c r="I88" s="7"/>
      <c r="J88" s="7"/>
      <c r="K88" s="7"/>
      <c r="L88" s="7"/>
      <c r="M88" s="7"/>
    </row>
    <row r="89" spans="2:13">
      <c r="B89" s="7"/>
      <c r="C89" s="7"/>
      <c r="D89" s="7"/>
      <c r="E89" s="7"/>
      <c r="F89" s="7"/>
      <c r="G89" s="7"/>
      <c r="H89" s="7"/>
      <c r="I89" s="7"/>
      <c r="J89" s="7"/>
      <c r="K89" s="7"/>
      <c r="L89" s="7"/>
      <c r="M89" s="7"/>
    </row>
    <row r="90" spans="2:13">
      <c r="B90" s="7"/>
      <c r="C90" s="7"/>
      <c r="D90" s="7"/>
      <c r="E90" s="7"/>
      <c r="F90" s="7"/>
      <c r="G90" s="7"/>
      <c r="H90" s="7"/>
      <c r="I90" s="7"/>
      <c r="J90" s="7"/>
      <c r="K90" s="7"/>
      <c r="L90" s="7"/>
      <c r="M90" s="7"/>
    </row>
    <row r="91" spans="2:13">
      <c r="B91" s="7"/>
      <c r="C91" s="7"/>
      <c r="D91" s="7"/>
      <c r="E91" s="7"/>
      <c r="F91" s="7"/>
      <c r="G91" s="7"/>
      <c r="H91" s="7"/>
      <c r="I91" s="7"/>
      <c r="J91" s="7"/>
      <c r="K91" s="7"/>
      <c r="L91" s="7"/>
      <c r="M91" s="7"/>
    </row>
    <row r="92" spans="2:13">
      <c r="B92" s="7"/>
      <c r="C92" s="7"/>
      <c r="D92" s="7"/>
      <c r="E92" s="7"/>
      <c r="F92" s="7"/>
      <c r="G92" s="7"/>
      <c r="H92" s="7"/>
      <c r="I92" s="7"/>
      <c r="J92" s="7"/>
      <c r="K92" s="7"/>
      <c r="L92" s="7"/>
      <c r="M92" s="7"/>
    </row>
    <row r="93" spans="2:13">
      <c r="B93" s="7"/>
      <c r="C93" s="7"/>
      <c r="D93" s="7"/>
      <c r="E93" s="7"/>
      <c r="F93" s="7"/>
      <c r="G93" s="7"/>
      <c r="H93" s="7"/>
      <c r="I93" s="7"/>
      <c r="J93" s="7"/>
      <c r="K93" s="7"/>
      <c r="L93" s="7"/>
      <c r="M93" s="7"/>
    </row>
    <row r="94" spans="2:13">
      <c r="B94" s="7"/>
      <c r="C94" s="7"/>
      <c r="D94" s="7"/>
      <c r="E94" s="7"/>
      <c r="F94" s="7"/>
      <c r="G94" s="7"/>
      <c r="H94" s="7"/>
      <c r="I94" s="7"/>
      <c r="J94" s="7"/>
      <c r="K94" s="7"/>
      <c r="L94" s="7"/>
      <c r="M94" s="7"/>
    </row>
    <row r="95" spans="2:13">
      <c r="B95" s="7"/>
      <c r="C95" s="7"/>
      <c r="D95" s="7"/>
      <c r="E95" s="7"/>
      <c r="F95" s="7"/>
      <c r="G95" s="7"/>
      <c r="H95" s="7"/>
      <c r="I95" s="7"/>
      <c r="J95" s="7"/>
      <c r="K95" s="7"/>
      <c r="L95" s="7"/>
      <c r="M95" s="7"/>
    </row>
    <row r="96" spans="2:13">
      <c r="B96" s="7"/>
      <c r="C96" s="7"/>
      <c r="D96" s="7"/>
      <c r="E96" s="7"/>
      <c r="F96" s="7"/>
      <c r="G96" s="7"/>
      <c r="H96" s="7"/>
      <c r="I96" s="7"/>
      <c r="J96" s="7"/>
      <c r="K96" s="7"/>
      <c r="L96" s="7"/>
      <c r="M96" s="7"/>
    </row>
    <row r="97" spans="2:13">
      <c r="B97" s="7"/>
      <c r="C97" s="7"/>
      <c r="D97" s="7"/>
      <c r="E97" s="7"/>
      <c r="F97" s="7"/>
      <c r="G97" s="7"/>
      <c r="H97" s="7"/>
      <c r="I97" s="7"/>
      <c r="J97" s="7"/>
      <c r="K97" s="7"/>
      <c r="L97" s="7"/>
      <c r="M97" s="7"/>
    </row>
    <row r="98" spans="2:13">
      <c r="B98" s="7"/>
      <c r="C98" s="7"/>
      <c r="D98" s="7"/>
      <c r="E98" s="7"/>
      <c r="F98" s="7"/>
      <c r="G98" s="7"/>
      <c r="H98" s="7"/>
      <c r="I98" s="7"/>
      <c r="J98" s="7"/>
      <c r="K98" s="7"/>
      <c r="L98" s="7"/>
      <c r="M98" s="7"/>
    </row>
    <row r="99" spans="2:13">
      <c r="B99" s="7"/>
      <c r="C99" s="7"/>
      <c r="D99" s="7"/>
      <c r="E99" s="7"/>
      <c r="F99" s="7"/>
      <c r="G99" s="7"/>
      <c r="H99" s="7"/>
      <c r="I99" s="7"/>
      <c r="J99" s="7"/>
      <c r="K99" s="7"/>
      <c r="L99" s="7"/>
      <c r="M99" s="7"/>
    </row>
    <row r="100" spans="2:13">
      <c r="B100" s="7"/>
      <c r="C100" s="7"/>
      <c r="D100" s="7"/>
      <c r="E100" s="7"/>
      <c r="F100" s="7"/>
      <c r="G100" s="7"/>
      <c r="H100" s="7"/>
      <c r="I100" s="7"/>
      <c r="J100" s="7"/>
      <c r="K100" s="7"/>
      <c r="L100" s="7"/>
      <c r="M100" s="7"/>
    </row>
    <row r="101" spans="2:13">
      <c r="B101" s="7"/>
      <c r="C101" s="7"/>
      <c r="D101" s="7"/>
      <c r="E101" s="7"/>
      <c r="F101" s="7"/>
      <c r="G101" s="7"/>
      <c r="H101" s="7"/>
      <c r="I101" s="7"/>
      <c r="J101" s="7"/>
      <c r="K101" s="7"/>
      <c r="L101" s="7"/>
      <c r="M101" s="7"/>
    </row>
    <row r="102" spans="2:13">
      <c r="B102" s="7"/>
      <c r="C102" s="7"/>
      <c r="D102" s="7"/>
      <c r="E102" s="7"/>
      <c r="F102" s="7"/>
      <c r="G102" s="7"/>
      <c r="H102" s="7"/>
      <c r="I102" s="7"/>
      <c r="J102" s="7"/>
      <c r="K102" s="7"/>
      <c r="L102" s="7"/>
      <c r="M102" s="7"/>
    </row>
    <row r="103" spans="2:13">
      <c r="B103" s="7"/>
      <c r="C103" s="7"/>
      <c r="D103" s="7"/>
      <c r="E103" s="7"/>
      <c r="F103" s="7"/>
      <c r="G103" s="7"/>
      <c r="H103" s="7"/>
      <c r="I103" s="7"/>
      <c r="J103" s="7"/>
      <c r="K103" s="7"/>
      <c r="L103" s="7"/>
      <c r="M103" s="7"/>
    </row>
    <row r="104" spans="2:13">
      <c r="B104" s="7"/>
      <c r="C104" s="7"/>
      <c r="D104" s="7"/>
      <c r="E104" s="7"/>
      <c r="F104" s="7"/>
      <c r="G104" s="7"/>
      <c r="H104" s="7"/>
      <c r="I104" s="7"/>
      <c r="J104" s="7"/>
      <c r="K104" s="7"/>
      <c r="L104" s="7"/>
      <c r="M104" s="7"/>
    </row>
    <row r="105" spans="2:13">
      <c r="B105" s="7"/>
      <c r="C105" s="7"/>
      <c r="D105" s="7"/>
      <c r="E105" s="7"/>
      <c r="F105" s="7"/>
      <c r="G105" s="7"/>
      <c r="H105" s="7"/>
      <c r="I105" s="7"/>
      <c r="J105" s="7"/>
      <c r="K105" s="7"/>
      <c r="L105" s="7"/>
      <c r="M105" s="7"/>
    </row>
    <row r="106" spans="2:13">
      <c r="B106" s="7"/>
      <c r="C106" s="7"/>
      <c r="D106" s="7"/>
      <c r="E106" s="7"/>
      <c r="F106" s="7"/>
      <c r="G106" s="7"/>
      <c r="H106" s="7"/>
      <c r="I106" s="7"/>
      <c r="J106" s="7"/>
      <c r="K106" s="7"/>
      <c r="L106" s="7"/>
      <c r="M106" s="7"/>
    </row>
    <row r="107" spans="2:13">
      <c r="B107" s="7"/>
      <c r="C107" s="7"/>
      <c r="D107" s="7"/>
      <c r="E107" s="7"/>
      <c r="F107" s="7"/>
      <c r="G107" s="7"/>
      <c r="H107" s="7"/>
      <c r="I107" s="7"/>
      <c r="J107" s="7"/>
      <c r="K107" s="7"/>
      <c r="L107" s="7"/>
      <c r="M107" s="7"/>
    </row>
    <row r="108" spans="2:13">
      <c r="B108" s="7"/>
      <c r="C108" s="7"/>
      <c r="D108" s="7"/>
      <c r="E108" s="7"/>
      <c r="F108" s="7"/>
      <c r="G108" s="7"/>
      <c r="H108" s="7"/>
      <c r="I108" s="7"/>
      <c r="J108" s="7"/>
      <c r="K108" s="7"/>
      <c r="L108" s="7"/>
      <c r="M108" s="7"/>
    </row>
    <row r="109" spans="2:13">
      <c r="B109" s="7"/>
      <c r="C109" s="7"/>
      <c r="D109" s="7"/>
      <c r="E109" s="7"/>
      <c r="F109" s="7"/>
      <c r="G109" s="7"/>
      <c r="H109" s="7"/>
      <c r="I109" s="7"/>
      <c r="J109" s="7"/>
      <c r="K109" s="7"/>
      <c r="L109" s="7"/>
      <c r="M109" s="7"/>
    </row>
    <row r="110" spans="2:13">
      <c r="B110" s="7"/>
      <c r="C110" s="7"/>
      <c r="D110" s="7"/>
      <c r="E110" s="7"/>
      <c r="F110" s="7"/>
      <c r="G110" s="7"/>
      <c r="H110" s="7"/>
      <c r="I110" s="7"/>
      <c r="J110" s="7"/>
      <c r="K110" s="7"/>
      <c r="L110" s="7"/>
      <c r="M110" s="7"/>
    </row>
    <row r="111" spans="2:13">
      <c r="B111" s="7"/>
      <c r="C111" s="7"/>
      <c r="D111" s="7"/>
      <c r="E111" s="7"/>
      <c r="F111" s="7"/>
      <c r="G111" s="7"/>
      <c r="H111" s="7"/>
      <c r="I111" s="7"/>
      <c r="J111" s="7"/>
      <c r="K111" s="7"/>
      <c r="L111" s="7"/>
      <c r="M111" s="7"/>
    </row>
    <row r="112" spans="2:13">
      <c r="B112" s="7"/>
      <c r="C112" s="7"/>
      <c r="D112" s="7"/>
      <c r="E112" s="7"/>
      <c r="F112" s="7"/>
      <c r="G112" s="7"/>
      <c r="H112" s="7"/>
      <c r="I112" s="7"/>
      <c r="J112" s="7"/>
      <c r="K112" s="7"/>
      <c r="L112" s="7"/>
      <c r="M112" s="7"/>
    </row>
    <row r="113" spans="2:13">
      <c r="B113" s="7"/>
      <c r="C113" s="7"/>
      <c r="D113" s="7"/>
      <c r="E113" s="7"/>
      <c r="F113" s="7"/>
      <c r="G113" s="7"/>
      <c r="H113" s="7"/>
      <c r="I113" s="7"/>
      <c r="J113" s="7"/>
      <c r="K113" s="7"/>
      <c r="L113" s="7"/>
      <c r="M113" s="7"/>
    </row>
    <row r="114" spans="2:13">
      <c r="B114" s="7"/>
      <c r="C114" s="7"/>
      <c r="D114" s="7"/>
      <c r="E114" s="7"/>
      <c r="F114" s="7"/>
      <c r="G114" s="7"/>
      <c r="H114" s="7"/>
      <c r="I114" s="7"/>
      <c r="J114" s="7"/>
      <c r="K114" s="7"/>
      <c r="L114" s="7"/>
      <c r="M114" s="7"/>
    </row>
    <row r="115" spans="2:13">
      <c r="B115" s="7"/>
      <c r="C115" s="7"/>
      <c r="D115" s="7"/>
      <c r="E115" s="7"/>
      <c r="F115" s="7"/>
      <c r="G115" s="7"/>
      <c r="H115" s="7"/>
      <c r="I115" s="7"/>
      <c r="J115" s="7"/>
      <c r="K115" s="7"/>
      <c r="L115" s="7"/>
      <c r="M115" s="7"/>
    </row>
    <row r="116" spans="2:13">
      <c r="B116" s="7"/>
      <c r="C116" s="7"/>
      <c r="D116" s="7"/>
      <c r="E116" s="7"/>
      <c r="F116" s="7"/>
      <c r="G116" s="7"/>
      <c r="H116" s="7"/>
      <c r="I116" s="7"/>
      <c r="J116" s="7"/>
      <c r="K116" s="7"/>
      <c r="L116" s="7"/>
      <c r="M116" s="7"/>
    </row>
    <row r="117" spans="2:13">
      <c r="B117" s="7"/>
      <c r="C117" s="7"/>
      <c r="D117" s="7"/>
      <c r="E117" s="7"/>
      <c r="F117" s="7"/>
      <c r="G117" s="7"/>
      <c r="H117" s="7"/>
      <c r="I117" s="7"/>
      <c r="J117" s="7"/>
      <c r="K117" s="7"/>
      <c r="L117" s="7"/>
      <c r="M117" s="7"/>
    </row>
    <row r="118" spans="2:13">
      <c r="B118" s="7"/>
      <c r="C118" s="7"/>
      <c r="D118" s="7"/>
      <c r="E118" s="7"/>
      <c r="F118" s="7"/>
      <c r="G118" s="7"/>
      <c r="H118" s="7"/>
      <c r="I118" s="7"/>
      <c r="J118" s="7"/>
      <c r="K118" s="7"/>
      <c r="L118" s="7"/>
      <c r="M118" s="7"/>
    </row>
    <row r="119" spans="2:13">
      <c r="B119" s="7"/>
      <c r="C119" s="7"/>
      <c r="D119" s="7"/>
      <c r="E119" s="7"/>
      <c r="F119" s="7"/>
      <c r="G119" s="7"/>
      <c r="H119" s="7"/>
      <c r="I119" s="7"/>
      <c r="J119" s="7"/>
      <c r="K119" s="7"/>
      <c r="L119" s="7"/>
      <c r="M119" s="7"/>
    </row>
    <row r="120" spans="2:13">
      <c r="B120" s="7"/>
      <c r="C120" s="7"/>
      <c r="D120" s="7"/>
      <c r="E120" s="7"/>
      <c r="F120" s="7"/>
      <c r="G120" s="7"/>
      <c r="H120" s="7"/>
      <c r="I120" s="7"/>
      <c r="J120" s="7"/>
      <c r="K120" s="7"/>
      <c r="L120" s="7"/>
      <c r="M120" s="7"/>
    </row>
    <row r="121" spans="2:13">
      <c r="B121" s="7"/>
      <c r="C121" s="7"/>
      <c r="D121" s="7"/>
      <c r="E121" s="7"/>
      <c r="F121" s="7"/>
      <c r="G121" s="7"/>
      <c r="H121" s="7"/>
      <c r="I121" s="7"/>
      <c r="J121" s="7"/>
      <c r="K121" s="7"/>
      <c r="L121" s="7"/>
      <c r="M121" s="7"/>
    </row>
    <row r="122" spans="2:13">
      <c r="B122" s="7"/>
      <c r="C122" s="7"/>
      <c r="D122" s="7"/>
      <c r="E122" s="7"/>
      <c r="F122" s="7"/>
      <c r="G122" s="7"/>
      <c r="H122" s="7"/>
      <c r="I122" s="7"/>
      <c r="J122" s="7"/>
      <c r="K122" s="7"/>
      <c r="L122" s="7"/>
      <c r="M122" s="7"/>
    </row>
    <row r="123" spans="2:13">
      <c r="B123" s="7"/>
      <c r="C123" s="7"/>
      <c r="D123" s="7"/>
      <c r="E123" s="7"/>
      <c r="F123" s="7"/>
      <c r="G123" s="7"/>
      <c r="H123" s="7"/>
      <c r="I123" s="7"/>
      <c r="J123" s="7"/>
      <c r="K123" s="7"/>
      <c r="L123" s="7"/>
      <c r="M123" s="7"/>
    </row>
    <row r="124" spans="2:13">
      <c r="B124" s="7"/>
      <c r="C124" s="7"/>
      <c r="D124" s="7"/>
      <c r="E124" s="7"/>
      <c r="F124" s="7"/>
      <c r="G124" s="7"/>
      <c r="H124" s="7"/>
      <c r="I124" s="7"/>
      <c r="J124" s="7"/>
      <c r="K124" s="7"/>
      <c r="L124" s="7"/>
      <c r="M124" s="7"/>
    </row>
    <row r="125" spans="2:13">
      <c r="B125" s="7"/>
      <c r="C125" s="7"/>
      <c r="D125" s="7"/>
      <c r="E125" s="7"/>
      <c r="F125" s="7"/>
      <c r="G125" s="7"/>
      <c r="H125" s="7"/>
      <c r="I125" s="7"/>
      <c r="J125" s="7"/>
      <c r="K125" s="7"/>
      <c r="L125" s="7"/>
      <c r="M125" s="7"/>
    </row>
    <row r="126" spans="2:13">
      <c r="B126" s="7"/>
      <c r="C126" s="7"/>
      <c r="D126" s="7"/>
      <c r="E126" s="7"/>
      <c r="F126" s="7"/>
      <c r="G126" s="7"/>
      <c r="H126" s="7"/>
      <c r="I126" s="7"/>
      <c r="J126" s="7"/>
      <c r="K126" s="7"/>
      <c r="L126" s="7"/>
      <c r="M126" s="7"/>
    </row>
    <row r="127" spans="2:13">
      <c r="B127" s="7"/>
      <c r="C127" s="7"/>
      <c r="D127" s="7"/>
      <c r="E127" s="7"/>
      <c r="F127" s="7"/>
      <c r="G127" s="7"/>
      <c r="H127" s="7"/>
      <c r="I127" s="7"/>
      <c r="J127" s="7"/>
      <c r="K127" s="7"/>
      <c r="L127" s="7"/>
      <c r="M127" s="7"/>
    </row>
    <row r="128" spans="2:13">
      <c r="B128" s="7"/>
      <c r="C128" s="7"/>
      <c r="D128" s="7"/>
      <c r="E128" s="7"/>
      <c r="F128" s="7"/>
      <c r="G128" s="7"/>
      <c r="H128" s="7"/>
      <c r="I128" s="7"/>
      <c r="J128" s="7"/>
      <c r="K128" s="7"/>
      <c r="L128" s="7"/>
      <c r="M128" s="7"/>
    </row>
    <row r="129" spans="2:13">
      <c r="B129" s="7"/>
      <c r="C129" s="7"/>
      <c r="D129" s="7"/>
      <c r="E129" s="7"/>
      <c r="F129" s="7"/>
      <c r="G129" s="7"/>
      <c r="H129" s="7"/>
      <c r="I129" s="7"/>
      <c r="J129" s="7"/>
      <c r="K129" s="7"/>
      <c r="L129" s="7"/>
      <c r="M129" s="7"/>
    </row>
    <row r="130" spans="2:13">
      <c r="B130" s="7"/>
      <c r="C130" s="7"/>
      <c r="D130" s="7"/>
      <c r="E130" s="7"/>
      <c r="F130" s="7"/>
      <c r="G130" s="7"/>
      <c r="H130" s="7"/>
      <c r="I130" s="7"/>
      <c r="J130" s="7"/>
      <c r="K130" s="7"/>
      <c r="L130" s="7"/>
      <c r="M130" s="7"/>
    </row>
    <row r="131" spans="2:13">
      <c r="B131" s="7"/>
      <c r="C131" s="7"/>
      <c r="D131" s="7"/>
      <c r="E131" s="7"/>
      <c r="F131" s="7"/>
      <c r="G131" s="7"/>
      <c r="H131" s="7"/>
      <c r="I131" s="7"/>
      <c r="J131" s="7"/>
      <c r="K131" s="7"/>
      <c r="L131" s="7"/>
      <c r="M131" s="7"/>
    </row>
    <row r="132" spans="2:13">
      <c r="B132" s="7"/>
      <c r="C132" s="7"/>
      <c r="D132" s="7"/>
      <c r="E132" s="7"/>
      <c r="F132" s="7"/>
      <c r="G132" s="7"/>
      <c r="H132" s="7"/>
      <c r="I132" s="7"/>
      <c r="J132" s="7"/>
      <c r="K132" s="7"/>
      <c r="L132" s="7"/>
      <c r="M132" s="7"/>
    </row>
    <row r="133" spans="2:13">
      <c r="B133" s="7"/>
      <c r="C133" s="7"/>
      <c r="D133" s="7"/>
      <c r="E133" s="7"/>
      <c r="F133" s="7"/>
      <c r="G133" s="7"/>
      <c r="H133" s="7"/>
      <c r="I133" s="7"/>
      <c r="J133" s="7"/>
      <c r="K133" s="7"/>
      <c r="L133" s="7"/>
      <c r="M133" s="7"/>
    </row>
    <row r="134" spans="2:13">
      <c r="B134" s="7"/>
      <c r="C134" s="7"/>
      <c r="D134" s="7"/>
      <c r="E134" s="7"/>
      <c r="F134" s="7"/>
      <c r="G134" s="7"/>
      <c r="H134" s="7"/>
      <c r="I134" s="7"/>
      <c r="J134" s="7"/>
      <c r="K134" s="7"/>
      <c r="L134" s="7"/>
      <c r="M134" s="7"/>
    </row>
    <row r="135" spans="2:13">
      <c r="B135" s="7"/>
      <c r="C135" s="7"/>
      <c r="D135" s="7"/>
      <c r="E135" s="7"/>
      <c r="F135" s="7"/>
      <c r="G135" s="7"/>
      <c r="H135" s="7"/>
      <c r="I135" s="7"/>
      <c r="J135" s="7"/>
      <c r="K135" s="7"/>
      <c r="L135" s="7"/>
      <c r="M135" s="7"/>
    </row>
    <row r="136" spans="2:13">
      <c r="B136" s="7"/>
      <c r="C136" s="7"/>
      <c r="D136" s="7"/>
      <c r="E136" s="7"/>
      <c r="F136" s="7"/>
      <c r="G136" s="7"/>
      <c r="H136" s="7"/>
      <c r="I136" s="7"/>
      <c r="J136" s="7"/>
      <c r="K136" s="7"/>
      <c r="L136" s="7"/>
      <c r="M136" s="7"/>
    </row>
    <row r="137" spans="2:13">
      <c r="B137" s="7"/>
      <c r="C137" s="7"/>
      <c r="D137" s="7"/>
      <c r="E137" s="7"/>
      <c r="F137" s="7"/>
      <c r="G137" s="7"/>
      <c r="H137" s="7"/>
      <c r="I137" s="7"/>
      <c r="J137" s="7"/>
      <c r="K137" s="7"/>
      <c r="L137" s="7"/>
      <c r="M137" s="7"/>
    </row>
    <row r="138" spans="2:13">
      <c r="B138" s="7"/>
      <c r="C138" s="7"/>
      <c r="D138" s="7"/>
      <c r="E138" s="7"/>
      <c r="F138" s="7"/>
      <c r="G138" s="7"/>
      <c r="H138" s="7"/>
      <c r="I138" s="7"/>
      <c r="J138" s="7"/>
      <c r="K138" s="7"/>
      <c r="L138" s="7"/>
      <c r="M138" s="7"/>
    </row>
    <row r="139" spans="2:13">
      <c r="B139" s="7"/>
      <c r="C139" s="7"/>
      <c r="D139" s="7"/>
      <c r="E139" s="7"/>
      <c r="F139" s="7"/>
      <c r="G139" s="7"/>
      <c r="H139" s="7"/>
      <c r="I139" s="7"/>
      <c r="J139" s="7"/>
      <c r="K139" s="7"/>
      <c r="L139" s="7"/>
      <c r="M139" s="7"/>
    </row>
    <row r="140" spans="2:13">
      <c r="B140" s="7"/>
      <c r="C140" s="7"/>
      <c r="D140" s="7"/>
      <c r="E140" s="7"/>
      <c r="F140" s="7"/>
      <c r="G140" s="7"/>
      <c r="H140" s="7"/>
      <c r="I140" s="7"/>
      <c r="J140" s="7"/>
      <c r="K140" s="7"/>
      <c r="L140" s="7"/>
      <c r="M140" s="7"/>
    </row>
    <row r="141" spans="2:13">
      <c r="B141" s="7"/>
      <c r="C141" s="7"/>
      <c r="D141" s="7"/>
      <c r="E141" s="7"/>
      <c r="F141" s="7"/>
      <c r="G141" s="7"/>
      <c r="H141" s="7"/>
      <c r="I141" s="7"/>
      <c r="J141" s="7"/>
      <c r="K141" s="7"/>
      <c r="L141" s="7"/>
      <c r="M141" s="7"/>
    </row>
    <row r="142" spans="2:13">
      <c r="B142" s="7"/>
      <c r="C142" s="7"/>
      <c r="D142" s="7"/>
      <c r="E142" s="7"/>
      <c r="F142" s="7"/>
      <c r="G142" s="7"/>
      <c r="H142" s="7"/>
      <c r="I142" s="7"/>
      <c r="J142" s="7"/>
      <c r="K142" s="7"/>
      <c r="L142" s="7"/>
      <c r="M142" s="7"/>
    </row>
    <row r="143" spans="2:13">
      <c r="B143" s="7"/>
      <c r="C143" s="7"/>
      <c r="D143" s="7"/>
      <c r="E143" s="7"/>
      <c r="F143" s="7"/>
      <c r="G143" s="7"/>
      <c r="H143" s="7"/>
      <c r="I143" s="7"/>
      <c r="J143" s="7"/>
      <c r="K143" s="7"/>
      <c r="L143" s="7"/>
      <c r="M143" s="7"/>
    </row>
    <row r="144" spans="2:13">
      <c r="B144" s="7"/>
      <c r="C144" s="7"/>
      <c r="D144" s="7"/>
      <c r="E144" s="7"/>
      <c r="F144" s="7"/>
      <c r="G144" s="7"/>
      <c r="H144" s="7"/>
      <c r="I144" s="7"/>
      <c r="J144" s="7"/>
      <c r="K144" s="7"/>
      <c r="L144" s="7"/>
      <c r="M144" s="7"/>
    </row>
    <row r="145" spans="2:13">
      <c r="B145" s="7"/>
      <c r="C145" s="7"/>
      <c r="D145" s="7"/>
      <c r="E145" s="7"/>
      <c r="F145" s="7"/>
      <c r="G145" s="7"/>
      <c r="H145" s="7"/>
      <c r="I145" s="7"/>
      <c r="J145" s="7"/>
      <c r="K145" s="7"/>
      <c r="L145" s="7"/>
      <c r="M145" s="7"/>
    </row>
    <row r="146" spans="2:13">
      <c r="B146" s="7"/>
      <c r="C146" s="7"/>
      <c r="D146" s="7"/>
      <c r="E146" s="7"/>
      <c r="F146" s="7"/>
      <c r="G146" s="7"/>
      <c r="H146" s="7"/>
      <c r="I146" s="7"/>
      <c r="J146" s="7"/>
      <c r="K146" s="7"/>
      <c r="L146" s="7"/>
      <c r="M146" s="7"/>
    </row>
    <row r="147" spans="2:13">
      <c r="B147" s="7"/>
      <c r="C147" s="7"/>
      <c r="D147" s="7"/>
      <c r="E147" s="7"/>
      <c r="F147" s="7"/>
      <c r="G147" s="7"/>
      <c r="H147" s="7"/>
      <c r="I147" s="7"/>
      <c r="J147" s="7"/>
      <c r="K147" s="7"/>
      <c r="L147" s="7"/>
      <c r="M147" s="7"/>
    </row>
    <row r="148" spans="2:13">
      <c r="B148" s="7"/>
      <c r="C148" s="7"/>
      <c r="D148" s="7"/>
      <c r="E148" s="7"/>
      <c r="F148" s="7"/>
      <c r="G148" s="7"/>
      <c r="H148" s="7"/>
      <c r="I148" s="7"/>
      <c r="J148" s="7"/>
      <c r="K148" s="7"/>
      <c r="L148" s="7"/>
      <c r="M148" s="7"/>
    </row>
    <row r="149" spans="2:13">
      <c r="B149" s="7"/>
      <c r="C149" s="7"/>
      <c r="D149" s="7"/>
      <c r="E149" s="7"/>
      <c r="F149" s="7"/>
      <c r="G149" s="7"/>
      <c r="H149" s="7"/>
      <c r="I149" s="7"/>
      <c r="J149" s="7"/>
      <c r="K149" s="7"/>
      <c r="L149" s="7"/>
      <c r="M149" s="7"/>
    </row>
    <row r="150" spans="2:13">
      <c r="B150" s="7"/>
      <c r="C150" s="7"/>
      <c r="D150" s="7"/>
      <c r="E150" s="7"/>
      <c r="F150" s="7"/>
      <c r="G150" s="7"/>
      <c r="H150" s="7"/>
      <c r="I150" s="7"/>
      <c r="J150" s="7"/>
      <c r="K150" s="7"/>
      <c r="L150" s="7"/>
      <c r="M150" s="7"/>
    </row>
    <row r="151" spans="2:13">
      <c r="B151" s="7"/>
      <c r="C151" s="7"/>
      <c r="D151" s="7"/>
      <c r="E151" s="7"/>
      <c r="F151" s="7"/>
      <c r="G151" s="7"/>
      <c r="H151" s="7"/>
      <c r="I151" s="7"/>
      <c r="J151" s="7"/>
      <c r="K151" s="7"/>
      <c r="L151" s="7"/>
      <c r="M151" s="7"/>
    </row>
    <row r="152" spans="2:13">
      <c r="B152" s="7"/>
      <c r="C152" s="7"/>
      <c r="D152" s="7"/>
      <c r="E152" s="7"/>
      <c r="F152" s="7"/>
      <c r="G152" s="7"/>
      <c r="H152" s="7"/>
      <c r="I152" s="7"/>
      <c r="J152" s="7"/>
      <c r="K152" s="7"/>
      <c r="L152" s="7"/>
      <c r="M152" s="7"/>
    </row>
    <row r="153" spans="2:13">
      <c r="B153" s="7"/>
      <c r="C153" s="7"/>
      <c r="D153" s="7"/>
      <c r="E153" s="7"/>
      <c r="F153" s="7"/>
      <c r="G153" s="7"/>
      <c r="H153" s="7"/>
      <c r="I153" s="7"/>
      <c r="J153" s="7"/>
      <c r="K153" s="7"/>
      <c r="L153" s="7"/>
      <c r="M153" s="7"/>
    </row>
    <row r="159" spans="2:13">
      <c r="B159" s="7"/>
      <c r="C159" s="7"/>
      <c r="D159" s="7"/>
      <c r="E159" s="7"/>
      <c r="F159" s="7"/>
      <c r="G159" s="7"/>
      <c r="H159" s="7"/>
      <c r="I159" s="7"/>
      <c r="J159" s="7"/>
      <c r="K159" s="7"/>
      <c r="L159" s="7"/>
      <c r="M159" s="7"/>
    </row>
    <row r="160" spans="2:13">
      <c r="B160" s="7"/>
      <c r="C160" s="7"/>
      <c r="D160" s="7"/>
      <c r="E160" s="7"/>
      <c r="F160" s="7"/>
      <c r="G160" s="7"/>
      <c r="H160" s="7"/>
      <c r="I160" s="7"/>
      <c r="J160" s="7"/>
      <c r="K160" s="7"/>
      <c r="L160" s="7"/>
      <c r="M160" s="7"/>
    </row>
    <row r="161" spans="2:13">
      <c r="B161" s="7"/>
      <c r="C161" s="7"/>
      <c r="D161" s="7"/>
      <c r="E161" s="7"/>
      <c r="F161" s="7"/>
      <c r="G161" s="7"/>
      <c r="H161" s="7"/>
      <c r="I161" s="7"/>
      <c r="J161" s="7"/>
      <c r="K161" s="7"/>
      <c r="L161" s="7"/>
      <c r="M161" s="7"/>
    </row>
    <row r="162" spans="2:13">
      <c r="B162" s="7"/>
      <c r="C162" s="7"/>
      <c r="D162" s="7"/>
      <c r="E162" s="7"/>
      <c r="F162" s="7"/>
      <c r="G162" s="7"/>
      <c r="H162" s="7"/>
      <c r="I162" s="7"/>
      <c r="J162" s="7"/>
      <c r="K162" s="7"/>
      <c r="L162" s="7"/>
      <c r="M162" s="7"/>
    </row>
    <row r="163" spans="2:13">
      <c r="B163" s="7"/>
      <c r="C163" s="7"/>
      <c r="D163" s="7"/>
      <c r="E163" s="7"/>
      <c r="F163" s="7"/>
      <c r="G163" s="7"/>
      <c r="H163" s="7"/>
      <c r="I163" s="7"/>
      <c r="J163" s="7"/>
      <c r="K163" s="7"/>
      <c r="L163" s="7"/>
      <c r="M163" s="7"/>
    </row>
    <row r="164" spans="2:13">
      <c r="B164" s="7"/>
      <c r="C164" s="7"/>
      <c r="D164" s="7"/>
      <c r="E164" s="7"/>
      <c r="F164" s="7"/>
      <c r="G164" s="7"/>
      <c r="H164" s="7"/>
      <c r="I164" s="7"/>
      <c r="J164" s="7"/>
      <c r="K164" s="7"/>
      <c r="L164" s="7"/>
      <c r="M164" s="7"/>
    </row>
    <row r="165" spans="2:13">
      <c r="B165" s="7"/>
      <c r="C165" s="7"/>
      <c r="D165" s="7"/>
      <c r="E165" s="7"/>
      <c r="F165" s="7"/>
      <c r="G165" s="7"/>
      <c r="H165" s="7"/>
      <c r="I165" s="7"/>
      <c r="J165" s="7"/>
      <c r="K165" s="7"/>
      <c r="L165" s="7"/>
      <c r="M165" s="7"/>
    </row>
    <row r="166" spans="2:13">
      <c r="B166" s="7"/>
      <c r="C166" s="7"/>
      <c r="D166" s="7"/>
      <c r="E166" s="7"/>
      <c r="F166" s="7"/>
      <c r="G166" s="7"/>
      <c r="H166" s="7"/>
      <c r="I166" s="7"/>
      <c r="J166" s="7"/>
      <c r="K166" s="7"/>
      <c r="L166" s="7"/>
      <c r="M166" s="7"/>
    </row>
    <row r="167" spans="2:13">
      <c r="B167" s="7"/>
      <c r="C167" s="7"/>
      <c r="D167" s="7"/>
      <c r="E167" s="7"/>
      <c r="F167" s="7"/>
      <c r="G167" s="7"/>
      <c r="H167" s="7"/>
      <c r="I167" s="7"/>
      <c r="J167" s="7"/>
      <c r="K167" s="7"/>
      <c r="L167" s="7"/>
      <c r="M167" s="7"/>
    </row>
    <row r="168" spans="2:13">
      <c r="B168" s="7"/>
      <c r="C168" s="7"/>
      <c r="D168" s="7"/>
      <c r="E168" s="7"/>
      <c r="F168" s="7"/>
      <c r="G168" s="7"/>
      <c r="H168" s="7"/>
      <c r="I168" s="7"/>
      <c r="J168" s="7"/>
      <c r="K168" s="7"/>
      <c r="L168" s="7"/>
      <c r="M168" s="7"/>
    </row>
    <row r="169" spans="2:13">
      <c r="B169" s="7"/>
      <c r="C169" s="7"/>
      <c r="D169" s="7"/>
      <c r="E169" s="7"/>
      <c r="F169" s="7"/>
      <c r="G169" s="7"/>
      <c r="H169" s="7"/>
      <c r="I169" s="7"/>
      <c r="J169" s="7"/>
      <c r="K169" s="7"/>
      <c r="L169" s="7"/>
      <c r="M169" s="7"/>
    </row>
    <row r="170" spans="2:13">
      <c r="B170" s="7"/>
      <c r="C170" s="7"/>
      <c r="D170" s="7"/>
      <c r="E170" s="7"/>
      <c r="F170" s="7"/>
      <c r="G170" s="7"/>
      <c r="H170" s="7"/>
      <c r="I170" s="7"/>
      <c r="J170" s="7"/>
      <c r="K170" s="7"/>
      <c r="L170" s="7"/>
      <c r="M170" s="7"/>
    </row>
    <row r="171" spans="2:13">
      <c r="B171" s="7"/>
      <c r="C171" s="7"/>
      <c r="D171" s="7"/>
      <c r="E171" s="7"/>
      <c r="F171" s="7"/>
      <c r="G171" s="7"/>
      <c r="H171" s="7"/>
      <c r="I171" s="7"/>
      <c r="J171" s="7"/>
      <c r="K171" s="7"/>
      <c r="L171" s="7"/>
      <c r="M171" s="7"/>
    </row>
    <row r="172" spans="2:13">
      <c r="B172" s="7"/>
      <c r="C172" s="7"/>
      <c r="D172" s="7"/>
      <c r="E172" s="7"/>
      <c r="F172" s="7"/>
      <c r="G172" s="7"/>
      <c r="H172" s="7"/>
      <c r="I172" s="7"/>
      <c r="J172" s="7"/>
      <c r="K172" s="7"/>
      <c r="L172" s="7"/>
      <c r="M172" s="7"/>
    </row>
    <row r="173" spans="2:13">
      <c r="B173" s="7"/>
      <c r="C173" s="7"/>
      <c r="D173" s="7"/>
      <c r="E173" s="7"/>
      <c r="F173" s="7"/>
      <c r="G173" s="7"/>
      <c r="H173" s="7"/>
      <c r="I173" s="7"/>
      <c r="J173" s="7"/>
      <c r="K173" s="7"/>
      <c r="L173" s="7"/>
      <c r="M173" s="7"/>
    </row>
    <row r="174" spans="2:13">
      <c r="B174" s="7"/>
      <c r="C174" s="7"/>
      <c r="D174" s="7"/>
      <c r="E174" s="7"/>
      <c r="F174" s="7"/>
      <c r="G174" s="7"/>
      <c r="H174" s="7"/>
      <c r="I174" s="7"/>
      <c r="J174" s="7"/>
      <c r="K174" s="7"/>
      <c r="L174" s="7"/>
      <c r="M174" s="7"/>
    </row>
    <row r="175" spans="2:13">
      <c r="B175" s="7"/>
      <c r="C175" s="7"/>
      <c r="D175" s="7"/>
      <c r="E175" s="7"/>
      <c r="F175" s="7"/>
      <c r="G175" s="7"/>
      <c r="H175" s="7"/>
      <c r="I175" s="7"/>
      <c r="J175" s="7"/>
      <c r="K175" s="7"/>
      <c r="L175" s="7"/>
      <c r="M175" s="7"/>
    </row>
    <row r="176" spans="2:13">
      <c r="B176" s="7"/>
      <c r="C176" s="7"/>
      <c r="D176" s="7"/>
      <c r="E176" s="7"/>
      <c r="F176" s="7"/>
      <c r="G176" s="7"/>
      <c r="H176" s="7"/>
      <c r="I176" s="7"/>
      <c r="J176" s="7"/>
      <c r="K176" s="7"/>
      <c r="L176" s="7"/>
      <c r="M176" s="7"/>
    </row>
    <row r="177" spans="2:13">
      <c r="B177" s="7"/>
      <c r="C177" s="7"/>
      <c r="D177" s="7"/>
      <c r="E177" s="7"/>
      <c r="F177" s="7"/>
      <c r="G177" s="7"/>
      <c r="H177" s="7"/>
      <c r="I177" s="7"/>
      <c r="J177" s="7"/>
      <c r="K177" s="7"/>
      <c r="L177" s="7"/>
      <c r="M177" s="7"/>
    </row>
    <row r="178" spans="2:13">
      <c r="B178" s="7"/>
      <c r="C178" s="7"/>
      <c r="D178" s="7"/>
      <c r="E178" s="7"/>
      <c r="F178" s="7"/>
      <c r="G178" s="7"/>
      <c r="H178" s="7"/>
      <c r="I178" s="7"/>
      <c r="J178" s="7"/>
      <c r="K178" s="7"/>
      <c r="L178" s="7"/>
      <c r="M178" s="7"/>
    </row>
    <row r="179" spans="2:13">
      <c r="B179" s="7"/>
      <c r="C179" s="7"/>
      <c r="D179" s="7"/>
      <c r="E179" s="7"/>
      <c r="F179" s="7"/>
      <c r="G179" s="7"/>
      <c r="H179" s="7"/>
      <c r="I179" s="7"/>
      <c r="J179" s="7"/>
      <c r="K179" s="7"/>
      <c r="L179" s="7"/>
      <c r="M179" s="7"/>
    </row>
    <row r="180" spans="2:13">
      <c r="B180" s="7"/>
      <c r="C180" s="7"/>
      <c r="D180" s="7"/>
      <c r="E180" s="7"/>
      <c r="F180" s="7"/>
      <c r="G180" s="7"/>
      <c r="H180" s="7"/>
      <c r="I180" s="7"/>
      <c r="J180" s="7"/>
      <c r="K180" s="7"/>
      <c r="L180" s="7"/>
      <c r="M180" s="7"/>
    </row>
    <row r="181" spans="2:13">
      <c r="B181" s="7"/>
      <c r="C181" s="7"/>
      <c r="D181" s="7"/>
      <c r="E181" s="7"/>
      <c r="F181" s="7"/>
      <c r="G181" s="7"/>
      <c r="H181" s="7"/>
      <c r="I181" s="7"/>
      <c r="J181" s="7"/>
      <c r="K181" s="7"/>
      <c r="L181" s="7"/>
      <c r="M181" s="7"/>
    </row>
    <row r="182" spans="2:13">
      <c r="B182" s="7"/>
      <c r="C182" s="7"/>
      <c r="D182" s="7"/>
      <c r="E182" s="7"/>
      <c r="F182" s="7"/>
      <c r="G182" s="7"/>
      <c r="H182" s="7"/>
      <c r="I182" s="7"/>
      <c r="J182" s="7"/>
      <c r="K182" s="7"/>
      <c r="L182" s="7"/>
      <c r="M182" s="7"/>
    </row>
    <row r="183" spans="2:13">
      <c r="B183" s="7"/>
      <c r="C183" s="7"/>
      <c r="D183" s="7"/>
      <c r="E183" s="7"/>
      <c r="F183" s="7"/>
      <c r="G183" s="7"/>
      <c r="H183" s="7"/>
      <c r="I183" s="7"/>
      <c r="J183" s="7"/>
      <c r="K183" s="7"/>
      <c r="L183" s="7"/>
      <c r="M183" s="7"/>
    </row>
    <row r="184" spans="2:13">
      <c r="B184" s="7"/>
      <c r="C184" s="7"/>
      <c r="D184" s="7"/>
      <c r="E184" s="7"/>
      <c r="F184" s="7"/>
      <c r="G184" s="7"/>
      <c r="H184" s="7"/>
      <c r="I184" s="7"/>
      <c r="J184" s="7"/>
      <c r="K184" s="7"/>
      <c r="L184" s="7"/>
      <c r="M184" s="7"/>
    </row>
    <row r="185" spans="2:13">
      <c r="B185" s="7"/>
      <c r="C185" s="7"/>
      <c r="D185" s="7"/>
      <c r="E185" s="7"/>
      <c r="F185" s="7"/>
      <c r="G185" s="7"/>
      <c r="H185" s="7"/>
      <c r="I185" s="7"/>
      <c r="J185" s="7"/>
      <c r="K185" s="7"/>
      <c r="L185" s="7"/>
      <c r="M185" s="7"/>
    </row>
    <row r="186" spans="2:13">
      <c r="B186" s="7"/>
      <c r="C186" s="7"/>
      <c r="D186" s="7"/>
      <c r="E186" s="7"/>
      <c r="F186" s="7"/>
      <c r="G186" s="7"/>
      <c r="H186" s="7"/>
      <c r="I186" s="7"/>
      <c r="J186" s="7"/>
      <c r="K186" s="7"/>
      <c r="L186" s="7"/>
      <c r="M186" s="7"/>
    </row>
    <row r="187" spans="2:13">
      <c r="B187" s="7"/>
      <c r="C187" s="7"/>
      <c r="D187" s="7"/>
      <c r="E187" s="7"/>
      <c r="F187" s="7"/>
      <c r="G187" s="7"/>
      <c r="H187" s="7"/>
      <c r="I187" s="7"/>
      <c r="J187" s="7"/>
      <c r="K187" s="7"/>
      <c r="L187" s="7"/>
      <c r="M187" s="7"/>
    </row>
    <row r="188" spans="2:13">
      <c r="B188" s="7"/>
      <c r="C188" s="7"/>
      <c r="D188" s="7"/>
      <c r="E188" s="7"/>
      <c r="F188" s="7"/>
      <c r="G188" s="7"/>
      <c r="H188" s="7"/>
      <c r="I188" s="7"/>
      <c r="J188" s="7"/>
      <c r="K188" s="7"/>
      <c r="L188" s="7"/>
      <c r="M188" s="7"/>
    </row>
    <row r="189" spans="2:13">
      <c r="B189" s="7"/>
      <c r="C189" s="7"/>
      <c r="D189" s="7"/>
      <c r="E189" s="7"/>
      <c r="F189" s="7"/>
      <c r="G189" s="7"/>
      <c r="H189" s="7"/>
      <c r="I189" s="7"/>
      <c r="J189" s="7"/>
      <c r="K189" s="7"/>
      <c r="L189" s="7"/>
      <c r="M189" s="7"/>
    </row>
    <row r="190" spans="2:13">
      <c r="B190" s="7"/>
      <c r="C190" s="7"/>
      <c r="D190" s="7"/>
      <c r="E190" s="7"/>
      <c r="F190" s="7"/>
      <c r="G190" s="7"/>
      <c r="H190" s="7"/>
      <c r="I190" s="7"/>
      <c r="J190" s="7"/>
      <c r="K190" s="7"/>
      <c r="L190" s="7"/>
      <c r="M190" s="7"/>
    </row>
    <row r="191" spans="2:13">
      <c r="B191" s="7"/>
      <c r="C191" s="7"/>
      <c r="D191" s="7"/>
      <c r="E191" s="7"/>
      <c r="F191" s="7"/>
      <c r="G191" s="7"/>
      <c r="H191" s="7"/>
      <c r="I191" s="7"/>
      <c r="J191" s="7"/>
      <c r="K191" s="7"/>
      <c r="L191" s="7"/>
      <c r="M191" s="7"/>
    </row>
    <row r="192" spans="2:13">
      <c r="B192" s="7"/>
      <c r="C192" s="7"/>
      <c r="D192" s="7"/>
      <c r="E192" s="7"/>
      <c r="F192" s="7"/>
      <c r="G192" s="7"/>
      <c r="H192" s="7"/>
      <c r="I192" s="7"/>
      <c r="J192" s="7"/>
      <c r="K192" s="7"/>
      <c r="L192" s="7"/>
      <c r="M192" s="7"/>
    </row>
    <row r="193" spans="2:13">
      <c r="B193" s="7"/>
      <c r="C193" s="7"/>
      <c r="D193" s="7"/>
      <c r="E193" s="7"/>
      <c r="F193" s="7"/>
      <c r="G193" s="7"/>
      <c r="H193" s="7"/>
      <c r="I193" s="7"/>
      <c r="J193" s="7"/>
      <c r="K193" s="7"/>
      <c r="L193" s="7"/>
      <c r="M193" s="7"/>
    </row>
    <row r="194" spans="2:13">
      <c r="B194" s="7"/>
      <c r="C194" s="7"/>
      <c r="D194" s="7"/>
      <c r="E194" s="7"/>
      <c r="F194" s="7"/>
      <c r="G194" s="7"/>
      <c r="H194" s="7"/>
      <c r="I194" s="7"/>
      <c r="J194" s="7"/>
      <c r="K194" s="7"/>
      <c r="L194" s="7"/>
      <c r="M194" s="7"/>
    </row>
    <row r="195" spans="2:13">
      <c r="B195" s="7"/>
      <c r="C195" s="7"/>
      <c r="D195" s="7"/>
      <c r="E195" s="7"/>
      <c r="F195" s="7"/>
      <c r="G195" s="7"/>
      <c r="H195" s="7"/>
      <c r="I195" s="7"/>
      <c r="J195" s="7"/>
      <c r="K195" s="7"/>
      <c r="L195" s="7"/>
      <c r="M195" s="7"/>
    </row>
    <row r="196" spans="2:13">
      <c r="B196" s="7"/>
      <c r="C196" s="7"/>
      <c r="D196" s="7"/>
      <c r="E196" s="7"/>
      <c r="F196" s="7"/>
      <c r="G196" s="7"/>
      <c r="H196" s="7"/>
      <c r="I196" s="7"/>
      <c r="J196" s="7"/>
      <c r="K196" s="7"/>
      <c r="L196" s="7"/>
      <c r="M196" s="7"/>
    </row>
    <row r="197" spans="2:13">
      <c r="B197" s="7"/>
      <c r="C197" s="7"/>
      <c r="D197" s="7"/>
      <c r="E197" s="7"/>
      <c r="F197" s="7"/>
      <c r="G197" s="7"/>
      <c r="H197" s="7"/>
      <c r="I197" s="7"/>
      <c r="J197" s="7"/>
      <c r="K197" s="7"/>
      <c r="L197" s="7"/>
      <c r="M197" s="7"/>
    </row>
    <row r="198" spans="2:13">
      <c r="B198" s="7"/>
      <c r="C198" s="7"/>
      <c r="D198" s="7"/>
      <c r="E198" s="7"/>
      <c r="F198" s="7"/>
      <c r="G198" s="7"/>
      <c r="H198" s="7"/>
      <c r="I198" s="7"/>
      <c r="J198" s="7"/>
      <c r="K198" s="7"/>
      <c r="L198" s="7"/>
      <c r="M198" s="7"/>
    </row>
    <row r="199" spans="2:13">
      <c r="B199" s="7"/>
      <c r="C199" s="7"/>
      <c r="D199" s="7"/>
      <c r="E199" s="7"/>
      <c r="F199" s="7"/>
      <c r="G199" s="7"/>
      <c r="H199" s="7"/>
      <c r="I199" s="7"/>
      <c r="J199" s="7"/>
      <c r="K199" s="7"/>
      <c r="L199" s="7"/>
      <c r="M199" s="7"/>
    </row>
    <row r="200" spans="2:13">
      <c r="B200" s="7"/>
      <c r="C200" s="7"/>
      <c r="D200" s="7"/>
      <c r="E200" s="7"/>
      <c r="F200" s="7"/>
      <c r="G200" s="7"/>
      <c r="H200" s="7"/>
      <c r="I200" s="7"/>
      <c r="J200" s="7"/>
      <c r="K200" s="7"/>
      <c r="L200" s="7"/>
      <c r="M200" s="7"/>
    </row>
    <row r="201" spans="2:13">
      <c r="B201" s="7"/>
      <c r="C201" s="7"/>
      <c r="D201" s="7"/>
      <c r="E201" s="7"/>
      <c r="F201" s="7"/>
      <c r="G201" s="7"/>
      <c r="H201" s="7"/>
      <c r="I201" s="7"/>
      <c r="J201" s="7"/>
      <c r="K201" s="7"/>
      <c r="L201" s="7"/>
      <c r="M201" s="7"/>
    </row>
    <row r="202" spans="2:13">
      <c r="B202" s="7"/>
      <c r="C202" s="7"/>
      <c r="D202" s="7"/>
      <c r="E202" s="7"/>
      <c r="F202" s="7"/>
      <c r="G202" s="7"/>
      <c r="H202" s="7"/>
      <c r="I202" s="7"/>
      <c r="J202" s="7"/>
      <c r="K202" s="7"/>
      <c r="L202" s="7"/>
      <c r="M202" s="7"/>
    </row>
    <row r="203" spans="2:13">
      <c r="B203" s="7"/>
      <c r="C203" s="7"/>
      <c r="D203" s="7"/>
      <c r="E203" s="7"/>
      <c r="F203" s="7"/>
      <c r="G203" s="7"/>
      <c r="H203" s="7"/>
      <c r="I203" s="7"/>
      <c r="J203" s="7"/>
      <c r="K203" s="7"/>
      <c r="L203" s="7"/>
      <c r="M203" s="7"/>
    </row>
    <row r="204" spans="2:13">
      <c r="B204" s="7"/>
      <c r="C204" s="7"/>
      <c r="D204" s="7"/>
      <c r="E204" s="7"/>
      <c r="F204" s="7"/>
      <c r="G204" s="7"/>
      <c r="H204" s="7"/>
      <c r="I204" s="7"/>
      <c r="J204" s="7"/>
      <c r="K204" s="7"/>
      <c r="L204" s="7"/>
      <c r="M204" s="7"/>
    </row>
    <row r="205" spans="2:13">
      <c r="B205" s="7"/>
      <c r="C205" s="7"/>
      <c r="D205" s="7"/>
      <c r="E205" s="7"/>
      <c r="F205" s="7"/>
      <c r="G205" s="7"/>
      <c r="H205" s="7"/>
      <c r="I205" s="7"/>
      <c r="J205" s="7"/>
      <c r="K205" s="7"/>
      <c r="L205" s="7"/>
      <c r="M205" s="7"/>
    </row>
    <row r="206" spans="2:13">
      <c r="B206" s="7"/>
      <c r="C206" s="7"/>
      <c r="D206" s="7"/>
      <c r="E206" s="7"/>
      <c r="F206" s="7"/>
      <c r="G206" s="7"/>
      <c r="H206" s="7"/>
      <c r="I206" s="7"/>
      <c r="J206" s="7"/>
      <c r="K206" s="7"/>
      <c r="L206" s="7"/>
      <c r="M206" s="7"/>
    </row>
    <row r="207" spans="2:13">
      <c r="B207" s="7"/>
      <c r="C207" s="7"/>
      <c r="D207" s="7"/>
      <c r="E207" s="7"/>
      <c r="F207" s="7"/>
      <c r="G207" s="7"/>
      <c r="H207" s="7"/>
      <c r="I207" s="7"/>
      <c r="J207" s="7"/>
      <c r="K207" s="7"/>
      <c r="L207" s="7"/>
      <c r="M207" s="7"/>
    </row>
    <row r="208" spans="2:13">
      <c r="B208" s="7"/>
      <c r="C208" s="7"/>
      <c r="D208" s="7"/>
      <c r="E208" s="7"/>
      <c r="F208" s="7"/>
      <c r="G208" s="7"/>
      <c r="H208" s="7"/>
      <c r="I208" s="7"/>
      <c r="J208" s="7"/>
      <c r="K208" s="7"/>
      <c r="L208" s="7"/>
      <c r="M208" s="7"/>
    </row>
    <row r="209" spans="2:13">
      <c r="B209" s="7"/>
      <c r="C209" s="7"/>
      <c r="D209" s="7"/>
      <c r="E209" s="7"/>
      <c r="F209" s="7"/>
      <c r="G209" s="7"/>
      <c r="H209" s="7"/>
      <c r="I209" s="7"/>
      <c r="J209" s="7"/>
      <c r="K209" s="7"/>
      <c r="L209" s="7"/>
      <c r="M209" s="7"/>
    </row>
    <row r="210" spans="2:13">
      <c r="B210" s="7"/>
      <c r="C210" s="7"/>
      <c r="D210" s="7"/>
      <c r="E210" s="7"/>
      <c r="F210" s="7"/>
      <c r="G210" s="7"/>
      <c r="H210" s="7"/>
      <c r="I210" s="7"/>
      <c r="J210" s="7"/>
      <c r="K210" s="7"/>
      <c r="L210" s="7"/>
      <c r="M210" s="7"/>
    </row>
    <row r="211" spans="2:13">
      <c r="B211" s="7"/>
      <c r="C211" s="7"/>
      <c r="D211" s="7"/>
      <c r="E211" s="7"/>
      <c r="F211" s="7"/>
      <c r="G211" s="7"/>
      <c r="H211" s="7"/>
      <c r="I211" s="7"/>
      <c r="J211" s="7"/>
      <c r="K211" s="7"/>
      <c r="L211" s="7"/>
      <c r="M211" s="7"/>
    </row>
    <row r="212" spans="2:13">
      <c r="B212" s="7"/>
      <c r="C212" s="7"/>
      <c r="D212" s="7"/>
      <c r="E212" s="7"/>
      <c r="F212" s="7"/>
      <c r="G212" s="7"/>
      <c r="H212" s="7"/>
      <c r="I212" s="7"/>
      <c r="J212" s="7"/>
      <c r="K212" s="7"/>
      <c r="L212" s="7"/>
      <c r="M212" s="7"/>
    </row>
    <row r="213" spans="2:13">
      <c r="B213" s="7"/>
      <c r="C213" s="7"/>
      <c r="D213" s="7"/>
      <c r="E213" s="7"/>
      <c r="F213" s="7"/>
      <c r="G213" s="7"/>
      <c r="H213" s="7"/>
      <c r="I213" s="7"/>
      <c r="J213" s="7"/>
      <c r="K213" s="7"/>
      <c r="L213" s="7"/>
      <c r="M213" s="7"/>
    </row>
    <row r="214" spans="2:13">
      <c r="B214" s="7"/>
      <c r="C214" s="7"/>
      <c r="D214" s="7"/>
      <c r="E214" s="7"/>
      <c r="F214" s="7"/>
      <c r="G214" s="7"/>
      <c r="H214" s="7"/>
      <c r="I214" s="7"/>
      <c r="J214" s="7"/>
      <c r="K214" s="7"/>
      <c r="L214" s="7"/>
      <c r="M214" s="7"/>
    </row>
    <row r="215" spans="2:13">
      <c r="B215" s="7"/>
      <c r="C215" s="7"/>
      <c r="D215" s="7"/>
      <c r="E215" s="7"/>
      <c r="F215" s="7"/>
      <c r="G215" s="7"/>
      <c r="H215" s="7"/>
      <c r="I215" s="7"/>
      <c r="J215" s="7"/>
      <c r="K215" s="7"/>
      <c r="L215" s="7"/>
      <c r="M215" s="7"/>
    </row>
    <row r="216" spans="2:13">
      <c r="B216" s="7"/>
      <c r="C216" s="7"/>
      <c r="D216" s="7"/>
      <c r="E216" s="7"/>
      <c r="F216" s="7"/>
      <c r="G216" s="7"/>
      <c r="H216" s="7"/>
      <c r="I216" s="7"/>
      <c r="J216" s="7"/>
      <c r="K216" s="7"/>
      <c r="L216" s="7"/>
      <c r="M216" s="7"/>
    </row>
    <row r="217" spans="2:13">
      <c r="B217" s="7"/>
      <c r="C217" s="7"/>
      <c r="D217" s="7"/>
      <c r="E217" s="7"/>
      <c r="F217" s="7"/>
      <c r="G217" s="7"/>
      <c r="H217" s="7"/>
      <c r="I217" s="7"/>
      <c r="J217" s="7"/>
      <c r="K217" s="7"/>
      <c r="L217" s="7"/>
      <c r="M217" s="7"/>
    </row>
    <row r="218" spans="2:13">
      <c r="B218" s="7"/>
      <c r="C218" s="7"/>
      <c r="D218" s="7"/>
      <c r="E218" s="7"/>
      <c r="F218" s="7"/>
      <c r="G218" s="7"/>
      <c r="H218" s="7"/>
      <c r="I218" s="7"/>
      <c r="J218" s="7"/>
      <c r="K218" s="7"/>
      <c r="L218" s="7"/>
      <c r="M218" s="7"/>
    </row>
    <row r="219" spans="2:13">
      <c r="B219" s="7"/>
      <c r="C219" s="7"/>
      <c r="D219" s="7"/>
      <c r="E219" s="7"/>
      <c r="F219" s="7"/>
      <c r="G219" s="7"/>
      <c r="H219" s="7"/>
      <c r="I219" s="7"/>
      <c r="J219" s="7"/>
      <c r="K219" s="7"/>
      <c r="L219" s="7"/>
      <c r="M219" s="7"/>
    </row>
    <row r="220" spans="2:13">
      <c r="B220" s="7"/>
      <c r="C220" s="7"/>
      <c r="D220" s="7"/>
      <c r="E220" s="7"/>
      <c r="F220" s="7"/>
      <c r="G220" s="7"/>
      <c r="H220" s="7"/>
      <c r="I220" s="7"/>
      <c r="J220" s="7"/>
      <c r="K220" s="7"/>
      <c r="L220" s="7"/>
      <c r="M220" s="7"/>
    </row>
    <row r="221" spans="2:13">
      <c r="B221" s="7"/>
      <c r="C221" s="7"/>
      <c r="D221" s="7"/>
      <c r="E221" s="7"/>
      <c r="F221" s="7"/>
      <c r="G221" s="7"/>
      <c r="H221" s="7"/>
      <c r="I221" s="7"/>
      <c r="J221" s="7"/>
      <c r="K221" s="7"/>
      <c r="L221" s="7"/>
      <c r="M221" s="7"/>
    </row>
    <row r="222" spans="2:13">
      <c r="B222" s="7"/>
      <c r="C222" s="7"/>
      <c r="D222" s="7"/>
      <c r="E222" s="7"/>
      <c r="F222" s="7"/>
      <c r="G222" s="7"/>
      <c r="H222" s="7"/>
      <c r="I222" s="7"/>
      <c r="J222" s="7"/>
      <c r="K222" s="7"/>
      <c r="L222" s="7"/>
      <c r="M222" s="7"/>
    </row>
    <row r="223" spans="2:13">
      <c r="B223" s="7"/>
      <c r="C223" s="7"/>
      <c r="D223" s="7"/>
      <c r="E223" s="7"/>
      <c r="F223" s="7"/>
      <c r="G223" s="7"/>
      <c r="H223" s="7"/>
      <c r="I223" s="7"/>
      <c r="J223" s="7"/>
      <c r="K223" s="7"/>
      <c r="L223" s="7"/>
      <c r="M223" s="7"/>
    </row>
    <row r="224" spans="2:13">
      <c r="B224" s="7"/>
      <c r="C224" s="7"/>
      <c r="D224" s="7"/>
      <c r="E224" s="7"/>
      <c r="F224" s="7"/>
      <c r="G224" s="7"/>
      <c r="H224" s="7"/>
      <c r="I224" s="7"/>
      <c r="J224" s="7"/>
      <c r="K224" s="7"/>
      <c r="L224" s="7"/>
      <c r="M224" s="7"/>
    </row>
    <row r="225" spans="2:13">
      <c r="B225" s="7"/>
      <c r="C225" s="7"/>
      <c r="D225" s="7"/>
      <c r="E225" s="7"/>
      <c r="F225" s="7"/>
      <c r="G225" s="7"/>
      <c r="H225" s="7"/>
      <c r="I225" s="7"/>
      <c r="J225" s="7"/>
      <c r="K225" s="7"/>
      <c r="L225" s="7"/>
      <c r="M225" s="7"/>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N80"/>
  <sheetViews>
    <sheetView workbookViewId="0">
      <pane xSplit="1" ySplit="11" topLeftCell="B12" activePane="bottomRight" state="frozen"/>
      <selection pane="topRight" activeCell="B1" sqref="B1"/>
      <selection pane="bottomLeft" activeCell="A10" sqref="A10"/>
      <selection pane="bottomRight" activeCell="M12" sqref="M12:M78"/>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'SFY1617'!A1</f>
        <v>VALIDATED TAX RECEIPTS DATA FOR:  JULY, 2016 thru June, 2017</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8" spans="1:14">
      <c r="A8" s="9"/>
      <c r="B8" s="9"/>
      <c r="C8" s="9"/>
      <c r="D8" s="9"/>
      <c r="E8" s="9"/>
      <c r="F8" s="9"/>
      <c r="G8" s="9"/>
      <c r="H8" s="9"/>
      <c r="I8" s="9"/>
      <c r="J8" s="9"/>
      <c r="K8" s="9"/>
      <c r="L8" s="9"/>
      <c r="M8" s="9"/>
      <c r="N8" s="9"/>
    </row>
    <row r="9" spans="1:14">
      <c r="B9" s="1">
        <f>'Local Option Sales Tax Coll'!B9</f>
        <v>42552</v>
      </c>
      <c r="C9" s="1">
        <f>'Local Option Sales Tax Coll'!C9</f>
        <v>42583</v>
      </c>
      <c r="D9" s="1">
        <f>'Local Option Sales Tax Coll'!D9</f>
        <v>42614</v>
      </c>
      <c r="E9" s="1">
        <f>'Local Option Sales Tax Coll'!E9</f>
        <v>42644</v>
      </c>
      <c r="F9" s="1">
        <f>'Local Option Sales Tax Coll'!F9</f>
        <v>42675</v>
      </c>
      <c r="G9" s="1">
        <f>'Local Option Sales Tax Coll'!G9</f>
        <v>42705</v>
      </c>
      <c r="H9" s="1">
        <f>'Local Option Sales Tax Coll'!H9</f>
        <v>42736</v>
      </c>
      <c r="I9" s="1">
        <f>'Local Option Sales Tax Coll'!I9</f>
        <v>42767</v>
      </c>
      <c r="J9" s="1">
        <f>'Local Option Sales Tax Coll'!J9</f>
        <v>42795</v>
      </c>
      <c r="K9" s="1">
        <f>'Local Option Sales Tax Coll'!K9</f>
        <v>42826</v>
      </c>
      <c r="L9" s="1">
        <f>'Local Option Sales Tax Coll'!L9</f>
        <v>42856</v>
      </c>
      <c r="M9" s="1">
        <f>'Local Option Sales Tax Coll'!M9</f>
        <v>42887</v>
      </c>
      <c r="N9" s="1" t="str">
        <f>'Local Option Sales Tax Coll'!N9</f>
        <v>SFY16-17</v>
      </c>
    </row>
    <row r="10" spans="1:14">
      <c r="A10" t="s">
        <v>0</v>
      </c>
      <c r="B10" s="2"/>
      <c r="C10" s="2"/>
      <c r="D10" s="2"/>
      <c r="E10" s="2"/>
      <c r="F10" s="2"/>
      <c r="G10" s="2"/>
      <c r="H10" s="2"/>
      <c r="I10" s="2"/>
      <c r="J10" s="2"/>
      <c r="K10" s="2"/>
      <c r="L10" s="2"/>
      <c r="M10" s="2"/>
      <c r="N10" s="5"/>
    </row>
    <row r="11" spans="1:14">
      <c r="A11" t="s">
        <v>1</v>
      </c>
    </row>
    <row r="12" spans="1:14">
      <c r="A12" t="s">
        <v>90</v>
      </c>
      <c r="B12" s="10">
        <v>666658.17000000004</v>
      </c>
      <c r="C12" s="15">
        <v>686091.44</v>
      </c>
      <c r="D12" s="15">
        <v>672682.84</v>
      </c>
      <c r="E12" s="15">
        <v>660089.91999999993</v>
      </c>
      <c r="F12" s="16">
        <v>716310.4</v>
      </c>
      <c r="G12" s="10">
        <v>688441.4</v>
      </c>
      <c r="H12" s="17">
        <v>729549.61</v>
      </c>
      <c r="I12" s="20">
        <v>640248.19000000006</v>
      </c>
      <c r="J12" s="13">
        <v>663953.66999999993</v>
      </c>
      <c r="K12" s="20">
        <v>770883.62</v>
      </c>
      <c r="L12" s="4">
        <v>758330.31</v>
      </c>
      <c r="M12" s="4">
        <v>747635.39999999991</v>
      </c>
      <c r="N12" s="5">
        <f t="shared" ref="N12:N43" si="0">SUM(B12:M12)</f>
        <v>8400874.9700000007</v>
      </c>
    </row>
    <row r="13" spans="1:14">
      <c r="A13" t="s">
        <v>91</v>
      </c>
      <c r="B13" s="10">
        <v>158736.6</v>
      </c>
      <c r="C13" s="15">
        <v>76597.23</v>
      </c>
      <c r="D13" s="15">
        <v>136950.85999999999</v>
      </c>
      <c r="E13" s="15">
        <v>102854.73000000001</v>
      </c>
      <c r="F13" s="16">
        <v>76308.540000000008</v>
      </c>
      <c r="G13" s="10">
        <v>140902.48000000001</v>
      </c>
      <c r="H13" s="17">
        <v>133455.97</v>
      </c>
      <c r="I13" s="20">
        <v>59735.869999999995</v>
      </c>
      <c r="J13" s="13">
        <v>90340.01</v>
      </c>
      <c r="K13" s="20">
        <v>103481.54999999999</v>
      </c>
      <c r="L13" s="4">
        <v>68268.789999999994</v>
      </c>
      <c r="M13" s="4">
        <v>75964.13</v>
      </c>
      <c r="N13" s="5">
        <f t="shared" si="0"/>
        <v>1223596.7600000002</v>
      </c>
    </row>
    <row r="14" spans="1:14">
      <c r="A14" s="31" t="s">
        <v>92</v>
      </c>
      <c r="B14" s="10">
        <v>621333.78999999992</v>
      </c>
      <c r="C14" s="15">
        <v>640007.2300000001</v>
      </c>
      <c r="D14" s="15">
        <v>562327.13</v>
      </c>
      <c r="E14" s="15">
        <v>530684.25</v>
      </c>
      <c r="F14" s="16">
        <v>546127.66</v>
      </c>
      <c r="G14" s="10">
        <v>469622.98000000004</v>
      </c>
      <c r="H14" s="17">
        <v>515594.13</v>
      </c>
      <c r="I14" s="20">
        <v>451644.25</v>
      </c>
      <c r="J14" s="13">
        <v>486370.47</v>
      </c>
      <c r="K14" s="20">
        <v>576254.5199999999</v>
      </c>
      <c r="L14" s="4">
        <v>570934.57999999996</v>
      </c>
      <c r="M14" s="4">
        <v>599799.48</v>
      </c>
      <c r="N14" s="5">
        <f t="shared" si="0"/>
        <v>6570700.4699999988</v>
      </c>
    </row>
    <row r="15" spans="1:14">
      <c r="A15" t="s">
        <v>5</v>
      </c>
      <c r="B15" s="10">
        <v>84496.08</v>
      </c>
      <c r="C15" s="15">
        <v>92235.61</v>
      </c>
      <c r="D15" s="15">
        <v>83320.01999999999</v>
      </c>
      <c r="E15" s="15">
        <v>76104.31</v>
      </c>
      <c r="F15" s="16">
        <v>79458.749999999985</v>
      </c>
      <c r="G15" s="10">
        <v>82646.51999999999</v>
      </c>
      <c r="H15" s="17">
        <v>91447.67</v>
      </c>
      <c r="I15" s="20">
        <v>83983.249999999985</v>
      </c>
      <c r="J15" s="13">
        <v>93576.819999999992</v>
      </c>
      <c r="K15" s="20">
        <v>103301.03000000001</v>
      </c>
      <c r="L15" s="4">
        <v>98007.8</v>
      </c>
      <c r="M15" s="4">
        <v>100253.53</v>
      </c>
      <c r="N15" s="5">
        <f t="shared" si="0"/>
        <v>1068831.3900000001</v>
      </c>
    </row>
    <row r="16" spans="1:14">
      <c r="A16" t="s">
        <v>93</v>
      </c>
      <c r="B16" s="10">
        <v>1456557.2200000002</v>
      </c>
      <c r="C16" s="15">
        <v>1496611.11</v>
      </c>
      <c r="D16" s="15">
        <v>1421897.5</v>
      </c>
      <c r="E16" s="15">
        <v>1394042.55</v>
      </c>
      <c r="F16" s="16">
        <v>1508239.78</v>
      </c>
      <c r="G16" s="10">
        <v>1456237.2</v>
      </c>
      <c r="H16" s="17">
        <v>2797412.65</v>
      </c>
      <c r="I16" s="20">
        <v>2095776.3</v>
      </c>
      <c r="J16" s="13">
        <v>2545563.7999999998</v>
      </c>
      <c r="K16" s="20">
        <v>3086608.8800000004</v>
      </c>
      <c r="L16" s="4">
        <v>2730072.84</v>
      </c>
      <c r="M16" s="4">
        <v>2862730.3699999996</v>
      </c>
      <c r="N16" s="5">
        <f t="shared" si="0"/>
        <v>24851750.199999999</v>
      </c>
    </row>
    <row r="17" spans="1:14">
      <c r="A17" t="s">
        <v>94</v>
      </c>
      <c r="B17" s="10">
        <v>4636581.55</v>
      </c>
      <c r="C17" s="15">
        <v>4648442.18</v>
      </c>
      <c r="D17" s="15">
        <v>4669322.75</v>
      </c>
      <c r="E17" s="15">
        <v>4532802.82</v>
      </c>
      <c r="F17" s="16">
        <v>4632398.6899999995</v>
      </c>
      <c r="G17" s="10">
        <v>4549129.4600000009</v>
      </c>
      <c r="H17" s="17">
        <v>4767363.7</v>
      </c>
      <c r="I17" s="20">
        <v>4369435.87</v>
      </c>
      <c r="J17" s="13">
        <v>4408491.13</v>
      </c>
      <c r="K17" s="20">
        <v>5434157.6999999993</v>
      </c>
      <c r="L17" s="4">
        <v>4632266.63</v>
      </c>
      <c r="M17" s="4">
        <v>4831185.1700000009</v>
      </c>
      <c r="N17" s="5">
        <f t="shared" si="0"/>
        <v>56111577.650000013</v>
      </c>
    </row>
    <row r="18" spans="1:14">
      <c r="A18" t="s">
        <v>8</v>
      </c>
      <c r="B18" s="10">
        <v>38519.760000000002</v>
      </c>
      <c r="C18" s="15">
        <v>34977.199999999997</v>
      </c>
      <c r="D18" s="15">
        <v>36198.800000000003</v>
      </c>
      <c r="E18" s="15">
        <v>36641.200000000004</v>
      </c>
      <c r="F18" s="16">
        <v>39593.589999999997</v>
      </c>
      <c r="G18" s="10">
        <v>36497.67</v>
      </c>
      <c r="H18" s="17">
        <v>27332.739999999998</v>
      </c>
      <c r="I18" s="20">
        <v>25717.98</v>
      </c>
      <c r="J18" s="13">
        <v>26082.6</v>
      </c>
      <c r="K18" s="20">
        <v>30675.710000000003</v>
      </c>
      <c r="L18" s="4">
        <v>28870.06</v>
      </c>
      <c r="M18" s="4">
        <v>30021.829999999998</v>
      </c>
      <c r="N18" s="5">
        <f t="shared" si="0"/>
        <v>391129.13999999996</v>
      </c>
    </row>
    <row r="19" spans="1:14">
      <c r="A19" t="s">
        <v>95</v>
      </c>
      <c r="B19" s="10">
        <v>485847.48</v>
      </c>
      <c r="C19" s="15">
        <v>495235.98</v>
      </c>
      <c r="D19" s="15">
        <v>479720.38</v>
      </c>
      <c r="E19" s="15">
        <v>481350.79</v>
      </c>
      <c r="F19" s="16">
        <v>518461.83</v>
      </c>
      <c r="G19" s="10">
        <v>533626.71</v>
      </c>
      <c r="H19" s="17">
        <v>530489.32000000007</v>
      </c>
      <c r="I19" s="20">
        <v>510476.61</v>
      </c>
      <c r="J19" s="13">
        <v>517961.35000000003</v>
      </c>
      <c r="K19" s="20">
        <v>578943.93999999994</v>
      </c>
      <c r="L19" s="4">
        <v>540250.66</v>
      </c>
      <c r="M19" s="4">
        <v>517866.32</v>
      </c>
      <c r="N19" s="5">
        <f t="shared" si="0"/>
        <v>6190231.370000001</v>
      </c>
    </row>
    <row r="20" spans="1:14">
      <c r="A20" t="s">
        <v>96</v>
      </c>
      <c r="B20" s="10">
        <v>296036.15000000002</v>
      </c>
      <c r="C20" s="15">
        <v>311231.39</v>
      </c>
      <c r="D20" s="15">
        <v>308112.07999999996</v>
      </c>
      <c r="E20" s="15">
        <v>282835.53999999998</v>
      </c>
      <c r="F20" s="16">
        <v>307444.67000000004</v>
      </c>
      <c r="G20" s="10">
        <v>298377.95999999996</v>
      </c>
      <c r="H20" s="17">
        <v>326466.63</v>
      </c>
      <c r="I20" s="20">
        <v>296716.78999999998</v>
      </c>
      <c r="J20" s="13">
        <v>303279.86999999994</v>
      </c>
      <c r="K20" s="20">
        <v>353149.67</v>
      </c>
      <c r="L20" s="4">
        <v>332478.91000000003</v>
      </c>
      <c r="M20" s="4">
        <v>335349.58</v>
      </c>
      <c r="N20" s="5">
        <f t="shared" si="0"/>
        <v>3751479.24</v>
      </c>
    </row>
    <row r="21" spans="1:14">
      <c r="A21" t="s">
        <v>97</v>
      </c>
      <c r="B21" s="10">
        <v>435118.85</v>
      </c>
      <c r="C21" s="15">
        <v>441009.84</v>
      </c>
      <c r="D21" s="15">
        <v>447073.26</v>
      </c>
      <c r="E21" s="15">
        <v>417367.5</v>
      </c>
      <c r="F21" s="16">
        <v>437350.06</v>
      </c>
      <c r="G21" s="10">
        <v>432095.39999999997</v>
      </c>
      <c r="H21" s="17">
        <v>456605.94</v>
      </c>
      <c r="I21" s="20">
        <v>402078.75</v>
      </c>
      <c r="J21" s="13">
        <v>404933.25</v>
      </c>
      <c r="K21" s="20">
        <v>462395.43999999994</v>
      </c>
      <c r="L21" s="4">
        <v>452456.91</v>
      </c>
      <c r="M21" s="4">
        <v>468033.07</v>
      </c>
      <c r="N21" s="5">
        <f t="shared" si="0"/>
        <v>5256518.2699999996</v>
      </c>
    </row>
    <row r="22" spans="1:14">
      <c r="A22" t="s">
        <v>98</v>
      </c>
      <c r="B22" s="10">
        <v>712160.15</v>
      </c>
      <c r="C22" s="15">
        <v>724533.26</v>
      </c>
      <c r="D22" s="15">
        <v>738568.35</v>
      </c>
      <c r="E22" s="15">
        <v>718375.2</v>
      </c>
      <c r="F22" s="16">
        <v>775940.36</v>
      </c>
      <c r="G22" s="10">
        <v>783495.39</v>
      </c>
      <c r="H22" s="17">
        <v>851690.69000000006</v>
      </c>
      <c r="I22" s="20">
        <v>864299.33</v>
      </c>
      <c r="J22" s="13">
        <v>867534.21</v>
      </c>
      <c r="K22" s="20">
        <v>1058090.57</v>
      </c>
      <c r="L22" s="4">
        <v>891893.64</v>
      </c>
      <c r="M22" s="4">
        <v>845725.36</v>
      </c>
      <c r="N22" s="5">
        <f t="shared" si="0"/>
        <v>9832306.5099999998</v>
      </c>
    </row>
    <row r="23" spans="1:14">
      <c r="A23" t="s">
        <v>12</v>
      </c>
      <c r="B23" s="10">
        <v>373300.41000000003</v>
      </c>
      <c r="C23" s="15">
        <v>333104.36</v>
      </c>
      <c r="D23" s="15">
        <v>343958.48</v>
      </c>
      <c r="E23" s="15">
        <v>310595.65999999997</v>
      </c>
      <c r="F23" s="16">
        <v>334987.18</v>
      </c>
      <c r="G23" s="10">
        <v>335535.55000000005</v>
      </c>
      <c r="H23" s="17">
        <v>299630.11000000004</v>
      </c>
      <c r="I23" s="20">
        <v>237819.78</v>
      </c>
      <c r="J23" s="13">
        <v>246740.06999999998</v>
      </c>
      <c r="K23" s="20">
        <v>304469.50000000006</v>
      </c>
      <c r="L23" s="4">
        <v>278021.23</v>
      </c>
      <c r="M23" s="4">
        <v>284475.33999999997</v>
      </c>
      <c r="N23" s="5">
        <f t="shared" si="0"/>
        <v>3682637.6699999995</v>
      </c>
    </row>
    <row r="24" spans="1:14">
      <c r="A24" t="s">
        <v>129</v>
      </c>
      <c r="B24" s="10">
        <v>5840614.7799999993</v>
      </c>
      <c r="C24" s="15">
        <v>5887104.620000001</v>
      </c>
      <c r="D24" s="15">
        <v>5908359.1100000003</v>
      </c>
      <c r="E24" s="15">
        <v>5894599.5999999996</v>
      </c>
      <c r="F24" s="16">
        <v>5984429.8200000003</v>
      </c>
      <c r="G24" s="10">
        <v>5839385.6799999997</v>
      </c>
      <c r="H24" s="17">
        <v>5957685.5499999998</v>
      </c>
      <c r="I24" s="20">
        <v>5358099.82</v>
      </c>
      <c r="J24" s="13">
        <v>5393428.2000000002</v>
      </c>
      <c r="K24" s="20">
        <v>6593350.3599999994</v>
      </c>
      <c r="L24" s="4">
        <v>5803560.7200000007</v>
      </c>
      <c r="M24" s="4">
        <v>6160843.8300000001</v>
      </c>
      <c r="N24" s="5">
        <f t="shared" si="0"/>
        <v>70621462.090000004</v>
      </c>
    </row>
    <row r="25" spans="1:14">
      <c r="A25" t="s">
        <v>13</v>
      </c>
      <c r="B25" s="10">
        <v>74788.77</v>
      </c>
      <c r="C25" s="15">
        <v>72062.650000000009</v>
      </c>
      <c r="D25" s="15">
        <v>75724.73</v>
      </c>
      <c r="E25" s="15">
        <v>74309.340000000011</v>
      </c>
      <c r="F25" s="16">
        <v>76450.490000000005</v>
      </c>
      <c r="G25" s="10">
        <v>74468.45</v>
      </c>
      <c r="H25" s="17">
        <v>83074.539999999994</v>
      </c>
      <c r="I25" s="20">
        <v>70053.09</v>
      </c>
      <c r="J25" s="13">
        <v>75699.81</v>
      </c>
      <c r="K25" s="20">
        <v>88347.8</v>
      </c>
      <c r="L25" s="4">
        <v>77167.029999999984</v>
      </c>
      <c r="M25" s="4">
        <v>80651.86</v>
      </c>
      <c r="N25" s="5">
        <f t="shared" si="0"/>
        <v>922798.56000000017</v>
      </c>
    </row>
    <row r="26" spans="1:14">
      <c r="A26" t="s">
        <v>14</v>
      </c>
      <c r="B26" s="10">
        <v>44844.100000000006</v>
      </c>
      <c r="C26" s="15">
        <v>43284.92</v>
      </c>
      <c r="D26" s="15">
        <v>41306.119999999995</v>
      </c>
      <c r="E26" s="15">
        <v>40032.71</v>
      </c>
      <c r="F26" s="16">
        <v>42255.299999999996</v>
      </c>
      <c r="G26" s="10">
        <v>42948.5</v>
      </c>
      <c r="H26" s="17">
        <v>60624.160000000003</v>
      </c>
      <c r="I26" s="20">
        <v>46309.189999999995</v>
      </c>
      <c r="J26" s="13">
        <v>53265.310000000005</v>
      </c>
      <c r="K26" s="20">
        <v>62094.909999999996</v>
      </c>
      <c r="L26" s="4">
        <v>59185.5</v>
      </c>
      <c r="M26" s="4">
        <v>59381.729999999996</v>
      </c>
      <c r="N26" s="5">
        <f t="shared" si="0"/>
        <v>595532.44999999995</v>
      </c>
    </row>
    <row r="27" spans="1:14">
      <c r="A27" t="s">
        <v>99</v>
      </c>
      <c r="B27" s="10">
        <v>3035856.7999999993</v>
      </c>
      <c r="C27" s="15">
        <v>2986266.1999999997</v>
      </c>
      <c r="D27" s="15">
        <v>3046763.15</v>
      </c>
      <c r="E27" s="15">
        <v>2862531.9499999997</v>
      </c>
      <c r="F27" s="16">
        <v>2977117.77</v>
      </c>
      <c r="G27" s="10">
        <v>2915132.64</v>
      </c>
      <c r="H27" s="17">
        <v>2875400.7600000002</v>
      </c>
      <c r="I27" s="20">
        <v>2484956.9499999997</v>
      </c>
      <c r="J27" s="13">
        <v>2610358.0499999998</v>
      </c>
      <c r="K27" s="20">
        <v>2977649.4</v>
      </c>
      <c r="L27" s="4">
        <v>2882347.65</v>
      </c>
      <c r="M27" s="4">
        <v>2979142.43</v>
      </c>
      <c r="N27" s="5">
        <f t="shared" si="0"/>
        <v>34633523.75</v>
      </c>
    </row>
    <row r="28" spans="1:14">
      <c r="A28" t="s">
        <v>100</v>
      </c>
      <c r="B28" s="10">
        <v>850070.91</v>
      </c>
      <c r="C28" s="15">
        <v>871450.7</v>
      </c>
      <c r="D28" s="15">
        <v>837472.55</v>
      </c>
      <c r="E28" s="15">
        <v>810397.5199999999</v>
      </c>
      <c r="F28" s="16">
        <v>828816.30999999994</v>
      </c>
      <c r="G28" s="10">
        <v>790607.63</v>
      </c>
      <c r="H28" s="17">
        <v>769913.22</v>
      </c>
      <c r="I28" s="20">
        <v>702812.18</v>
      </c>
      <c r="J28" s="13">
        <v>711878.28</v>
      </c>
      <c r="K28" s="20">
        <v>842008.61</v>
      </c>
      <c r="L28" s="4">
        <v>804299.77999999991</v>
      </c>
      <c r="M28" s="4">
        <v>827671.38</v>
      </c>
      <c r="N28" s="5">
        <f t="shared" si="0"/>
        <v>9647399.0700000003</v>
      </c>
    </row>
    <row r="29" spans="1:14">
      <c r="A29" t="s">
        <v>17</v>
      </c>
      <c r="B29" s="10">
        <v>225128.52000000002</v>
      </c>
      <c r="C29" s="15">
        <v>235327.88</v>
      </c>
      <c r="D29" s="15">
        <v>228128.31</v>
      </c>
      <c r="E29" s="15">
        <v>208740.15</v>
      </c>
      <c r="F29" s="16">
        <v>230535.08000000002</v>
      </c>
      <c r="G29" s="10">
        <v>219326.84</v>
      </c>
      <c r="H29" s="17">
        <v>245157.86000000002</v>
      </c>
      <c r="I29" s="20">
        <v>220170.78000000003</v>
      </c>
      <c r="J29" s="13">
        <v>222168.02</v>
      </c>
      <c r="K29" s="20">
        <v>266801.74</v>
      </c>
      <c r="L29" s="4">
        <v>256598.6</v>
      </c>
      <c r="M29" s="4">
        <v>250747.89999999997</v>
      </c>
      <c r="N29" s="5">
        <f t="shared" si="0"/>
        <v>2808831.68</v>
      </c>
    </row>
    <row r="30" spans="1:14">
      <c r="A30" t="s">
        <v>18</v>
      </c>
      <c r="B30" s="10">
        <v>40965.300000000003</v>
      </c>
      <c r="C30" s="15">
        <v>40238.300000000003</v>
      </c>
      <c r="D30" s="15">
        <v>32013.08</v>
      </c>
      <c r="E30" s="15">
        <v>29104.389999999996</v>
      </c>
      <c r="F30" s="16">
        <v>32761.29</v>
      </c>
      <c r="G30" s="10">
        <v>29920.010000000002</v>
      </c>
      <c r="H30" s="17">
        <v>25137.289999999997</v>
      </c>
      <c r="I30" s="20">
        <v>28092.77</v>
      </c>
      <c r="J30" s="13">
        <v>29142.9</v>
      </c>
      <c r="K30" s="20">
        <v>34657.199999999997</v>
      </c>
      <c r="L30" s="4">
        <v>37182.639999999999</v>
      </c>
      <c r="M30" s="4">
        <v>39052.670000000006</v>
      </c>
      <c r="N30" s="5">
        <f t="shared" si="0"/>
        <v>398267.84</v>
      </c>
    </row>
    <row r="31" spans="1:14">
      <c r="A31" t="s">
        <v>19</v>
      </c>
      <c r="B31" s="10">
        <v>162677.57</v>
      </c>
      <c r="C31" s="15">
        <v>167131.29</v>
      </c>
      <c r="D31" s="15">
        <v>151834.35999999999</v>
      </c>
      <c r="E31" s="15">
        <v>150554.16000000003</v>
      </c>
      <c r="F31" s="16">
        <v>164820.4</v>
      </c>
      <c r="G31" s="10">
        <v>160373.05000000002</v>
      </c>
      <c r="H31" s="17">
        <v>174298.43</v>
      </c>
      <c r="I31" s="20">
        <v>1044557.5899999999</v>
      </c>
      <c r="J31" s="13">
        <v>154265.73000000001</v>
      </c>
      <c r="K31" s="20">
        <v>186334.68</v>
      </c>
      <c r="L31" s="4">
        <v>169520.8</v>
      </c>
      <c r="M31" s="4">
        <v>174413.89</v>
      </c>
      <c r="N31" s="5">
        <f t="shared" si="0"/>
        <v>2860781.9499999997</v>
      </c>
    </row>
    <row r="32" spans="1:14">
      <c r="A32" t="s">
        <v>20</v>
      </c>
      <c r="B32" s="10">
        <v>40899.430000000008</v>
      </c>
      <c r="C32" s="15">
        <v>40121.449999999997</v>
      </c>
      <c r="D32" s="15">
        <v>39454.559999999998</v>
      </c>
      <c r="E32" s="15">
        <v>38848.26</v>
      </c>
      <c r="F32" s="16">
        <v>39599.15</v>
      </c>
      <c r="G32" s="10">
        <v>38979.01</v>
      </c>
      <c r="H32" s="17">
        <v>38162.320000000007</v>
      </c>
      <c r="I32" s="20">
        <v>34145.64</v>
      </c>
      <c r="J32" s="13">
        <v>35317.25</v>
      </c>
      <c r="K32" s="20">
        <v>41705.209999999992</v>
      </c>
      <c r="L32" s="4">
        <v>39663.01999999999</v>
      </c>
      <c r="M32" s="4">
        <v>43981.78</v>
      </c>
      <c r="N32" s="5">
        <f t="shared" si="0"/>
        <v>470877.08000000007</v>
      </c>
    </row>
    <row r="33" spans="1:14">
      <c r="A33" t="s">
        <v>21</v>
      </c>
      <c r="B33" s="10">
        <v>22868.989999999998</v>
      </c>
      <c r="C33" s="15">
        <v>25070.91</v>
      </c>
      <c r="D33" s="15">
        <v>23093.53</v>
      </c>
      <c r="E33" s="15">
        <v>23321.54</v>
      </c>
      <c r="F33" s="16">
        <v>24906.95</v>
      </c>
      <c r="G33" s="10">
        <v>26188.67</v>
      </c>
      <c r="H33" s="17">
        <v>35885.31</v>
      </c>
      <c r="I33" s="20">
        <v>31161.639999999996</v>
      </c>
      <c r="J33" s="13">
        <v>37102.519999999997</v>
      </c>
      <c r="K33" s="20">
        <v>41339.89</v>
      </c>
      <c r="L33" s="4">
        <v>36246.689999999995</v>
      </c>
      <c r="M33" s="4">
        <v>37281.96</v>
      </c>
      <c r="N33" s="5">
        <f t="shared" si="0"/>
        <v>364468.6</v>
      </c>
    </row>
    <row r="34" spans="1:14">
      <c r="A34" t="s">
        <v>101</v>
      </c>
      <c r="B34" s="10">
        <v>39639.300000000003</v>
      </c>
      <c r="C34" s="15">
        <v>41457.459999999992</v>
      </c>
      <c r="D34" s="15">
        <v>31071.879999999997</v>
      </c>
      <c r="E34" s="15">
        <v>30196.85</v>
      </c>
      <c r="F34" s="16">
        <v>31376.09</v>
      </c>
      <c r="G34" s="10">
        <v>27627.660000000003</v>
      </c>
      <c r="H34" s="17">
        <v>30163.43</v>
      </c>
      <c r="I34" s="20">
        <v>28038.480000000003</v>
      </c>
      <c r="J34" s="13">
        <v>27880.12</v>
      </c>
      <c r="K34" s="20">
        <v>34089.949999999997</v>
      </c>
      <c r="L34" s="4">
        <v>36386.14</v>
      </c>
      <c r="M34" s="4">
        <v>38948.26</v>
      </c>
      <c r="N34" s="5">
        <f t="shared" si="0"/>
        <v>396875.62000000005</v>
      </c>
    </row>
    <row r="35" spans="1:14">
      <c r="A35" t="s">
        <v>23</v>
      </c>
      <c r="B35" s="10">
        <v>133177.71</v>
      </c>
      <c r="C35" s="15">
        <v>136860.75</v>
      </c>
      <c r="D35" s="15">
        <v>115317.73</v>
      </c>
      <c r="E35" s="15">
        <v>119167.59</v>
      </c>
      <c r="F35" s="16">
        <v>137531.23000000001</v>
      </c>
      <c r="G35" s="10">
        <v>135698.43</v>
      </c>
      <c r="H35" s="17">
        <v>106307.36</v>
      </c>
      <c r="I35" s="20">
        <v>2411057.66</v>
      </c>
      <c r="J35" s="13">
        <v>80698.399999999994</v>
      </c>
      <c r="K35" s="20">
        <v>112194.39</v>
      </c>
      <c r="L35" s="4">
        <v>108319.41</v>
      </c>
      <c r="M35" s="4">
        <v>100507.54</v>
      </c>
      <c r="N35" s="5">
        <f t="shared" si="0"/>
        <v>3696838.2</v>
      </c>
    </row>
    <row r="36" spans="1:14">
      <c r="A36" t="s">
        <v>24</v>
      </c>
      <c r="B36" s="10">
        <v>78851.19</v>
      </c>
      <c r="C36" s="15">
        <v>71911.399999999994</v>
      </c>
      <c r="D36" s="15">
        <v>78654.740000000005</v>
      </c>
      <c r="E36" s="15">
        <v>75486.150000000009</v>
      </c>
      <c r="F36" s="16">
        <v>80596.36</v>
      </c>
      <c r="G36" s="10">
        <v>79118.86</v>
      </c>
      <c r="H36" s="17">
        <v>79844.47</v>
      </c>
      <c r="I36" s="20">
        <v>68986.840000000011</v>
      </c>
      <c r="J36" s="13">
        <v>76661.659999999989</v>
      </c>
      <c r="K36" s="20">
        <v>88510.9</v>
      </c>
      <c r="L36" s="4">
        <v>80001.099999999991</v>
      </c>
      <c r="M36" s="4">
        <v>80111.400000000009</v>
      </c>
      <c r="N36" s="5">
        <f t="shared" si="0"/>
        <v>938735.07000000007</v>
      </c>
    </row>
    <row r="37" spans="1:14">
      <c r="A37" t="s">
        <v>25</v>
      </c>
      <c r="B37" s="10">
        <v>137222.54999999999</v>
      </c>
      <c r="C37" s="15">
        <v>124367.44</v>
      </c>
      <c r="D37" s="15">
        <v>130814.92000000001</v>
      </c>
      <c r="E37" s="15">
        <v>136753.1</v>
      </c>
      <c r="F37" s="16">
        <v>138965.53</v>
      </c>
      <c r="G37" s="10">
        <v>140040.28</v>
      </c>
      <c r="H37" s="17">
        <v>141657.93000000002</v>
      </c>
      <c r="I37" s="20">
        <v>117768.87999999999</v>
      </c>
      <c r="J37" s="13">
        <v>132569.53</v>
      </c>
      <c r="K37" s="20">
        <v>149755.98000000001</v>
      </c>
      <c r="L37" s="4">
        <v>137573.26</v>
      </c>
      <c r="M37" s="4">
        <v>143950.54</v>
      </c>
      <c r="N37" s="5">
        <f t="shared" si="0"/>
        <v>1631439.9400000002</v>
      </c>
    </row>
    <row r="38" spans="1:14">
      <c r="A38" t="s">
        <v>102</v>
      </c>
      <c r="B38" s="10">
        <v>446242.79</v>
      </c>
      <c r="C38" s="15">
        <v>424137.05000000005</v>
      </c>
      <c r="D38" s="15">
        <v>412635.35</v>
      </c>
      <c r="E38" s="15">
        <v>403239.1</v>
      </c>
      <c r="F38" s="16">
        <v>445200.83</v>
      </c>
      <c r="G38" s="10">
        <v>430648.07</v>
      </c>
      <c r="H38" s="17">
        <v>445931.93</v>
      </c>
      <c r="I38" s="20">
        <v>390086.79</v>
      </c>
      <c r="J38" s="13">
        <v>423623.63</v>
      </c>
      <c r="K38" s="20">
        <v>477326.96</v>
      </c>
      <c r="L38" s="4">
        <v>450308.62</v>
      </c>
      <c r="M38" s="4">
        <v>464062.23</v>
      </c>
      <c r="N38" s="5">
        <f t="shared" si="0"/>
        <v>5213443.3499999996</v>
      </c>
    </row>
    <row r="39" spans="1:14">
      <c r="A39" t="s">
        <v>27</v>
      </c>
      <c r="B39" s="10">
        <v>273200.46999999997</v>
      </c>
      <c r="C39" s="15">
        <v>264218.52</v>
      </c>
      <c r="D39" s="15">
        <v>271604.06</v>
      </c>
      <c r="E39" s="15">
        <v>265008.27999999997</v>
      </c>
      <c r="F39" s="16">
        <v>281105.26999999996</v>
      </c>
      <c r="G39" s="10">
        <v>284689.65000000002</v>
      </c>
      <c r="H39" s="17">
        <v>269367.23000000004</v>
      </c>
      <c r="I39" s="20">
        <v>247670.53000000003</v>
      </c>
      <c r="J39" s="13">
        <v>264694.48</v>
      </c>
      <c r="K39" s="20">
        <v>294339.42</v>
      </c>
      <c r="L39" s="4">
        <v>262704.37</v>
      </c>
      <c r="M39" s="4">
        <v>265948.09000000003</v>
      </c>
      <c r="N39" s="5">
        <f t="shared" si="0"/>
        <v>3244550.3699999996</v>
      </c>
    </row>
    <row r="40" spans="1:14">
      <c r="A40" s="26" t="s">
        <v>103</v>
      </c>
      <c r="B40" s="10">
        <v>3668703.81</v>
      </c>
      <c r="C40" s="15">
        <v>3668356.7899999996</v>
      </c>
      <c r="D40" s="15">
        <v>3748219.68</v>
      </c>
      <c r="E40" s="15">
        <v>3565030.02</v>
      </c>
      <c r="F40" s="16">
        <v>3855525.59</v>
      </c>
      <c r="G40" s="10">
        <v>3675987.9000000004</v>
      </c>
      <c r="H40" s="17">
        <v>3599148.0000000005</v>
      </c>
      <c r="I40" s="20">
        <v>3295670.75</v>
      </c>
      <c r="J40" s="13">
        <v>3387767.6599999997</v>
      </c>
      <c r="K40" s="20">
        <v>3889939.85</v>
      </c>
      <c r="L40" s="4">
        <v>3587500.7900000005</v>
      </c>
      <c r="M40" s="4">
        <v>3749785.48</v>
      </c>
      <c r="N40" s="5">
        <f t="shared" si="0"/>
        <v>43691636.319999993</v>
      </c>
    </row>
    <row r="41" spans="1:14">
      <c r="A41" t="s">
        <v>29</v>
      </c>
      <c r="B41" s="10">
        <v>63345.679999999993</v>
      </c>
      <c r="C41" s="15">
        <v>64014.969999999994</v>
      </c>
      <c r="D41" s="15">
        <v>50540.119999999995</v>
      </c>
      <c r="E41" s="15">
        <v>62031.219999999994</v>
      </c>
      <c r="F41" s="16">
        <v>64427.95</v>
      </c>
      <c r="G41" s="10">
        <v>66916.649999999994</v>
      </c>
      <c r="H41" s="17">
        <v>55142.67</v>
      </c>
      <c r="I41" s="20">
        <v>41712.799999999996</v>
      </c>
      <c r="J41" s="13">
        <v>45717.81</v>
      </c>
      <c r="K41" s="20">
        <v>62013.81</v>
      </c>
      <c r="L41" s="4">
        <v>56483.99</v>
      </c>
      <c r="M41" s="4">
        <v>59698.649999999994</v>
      </c>
      <c r="N41" s="5">
        <f t="shared" si="0"/>
        <v>692046.32</v>
      </c>
    </row>
    <row r="42" spans="1:14">
      <c r="A42" t="s">
        <v>104</v>
      </c>
      <c r="B42" s="10">
        <v>469997.06</v>
      </c>
      <c r="C42" s="15">
        <v>460132.01</v>
      </c>
      <c r="D42" s="15">
        <v>440067.2</v>
      </c>
      <c r="E42" s="15">
        <v>466895.47000000003</v>
      </c>
      <c r="F42" s="16">
        <v>485231.67000000004</v>
      </c>
      <c r="G42" s="10">
        <v>473700.16</v>
      </c>
      <c r="H42" s="17">
        <v>440282.32</v>
      </c>
      <c r="I42" s="20">
        <v>405362.58</v>
      </c>
      <c r="J42" s="13">
        <v>407390.82999999996</v>
      </c>
      <c r="K42" s="20">
        <v>467134.13999999996</v>
      </c>
      <c r="L42" s="4">
        <v>438477.43</v>
      </c>
      <c r="M42" s="4">
        <v>454234.62999999995</v>
      </c>
      <c r="N42" s="5">
        <f t="shared" si="0"/>
        <v>5408905.5</v>
      </c>
    </row>
    <row r="43" spans="1:14">
      <c r="A43" t="s">
        <v>31</v>
      </c>
      <c r="B43" s="10">
        <v>342673.5</v>
      </c>
      <c r="C43" s="15">
        <v>339859.56</v>
      </c>
      <c r="D43" s="15">
        <v>325645.67000000004</v>
      </c>
      <c r="E43" s="15">
        <v>326423.94</v>
      </c>
      <c r="F43" s="16">
        <v>333917.12999999995</v>
      </c>
      <c r="G43" s="10">
        <v>334721.03999999998</v>
      </c>
      <c r="H43" s="17">
        <v>221896.28999999998</v>
      </c>
      <c r="I43" s="20">
        <v>323342.59000000003</v>
      </c>
      <c r="J43" s="13">
        <v>196335.19</v>
      </c>
      <c r="K43" s="20">
        <v>234768.05</v>
      </c>
      <c r="L43" s="4">
        <v>216626.22999999998</v>
      </c>
      <c r="M43" s="4">
        <v>235337.66999999998</v>
      </c>
      <c r="N43" s="5">
        <f t="shared" si="0"/>
        <v>3431546.8599999994</v>
      </c>
    </row>
    <row r="44" spans="1:14">
      <c r="A44" t="s">
        <v>32</v>
      </c>
      <c r="B44" s="10">
        <v>86869.09</v>
      </c>
      <c r="C44" s="15">
        <v>86507.24</v>
      </c>
      <c r="D44" s="15">
        <v>81728.91</v>
      </c>
      <c r="E44" s="15">
        <v>78384.710000000006</v>
      </c>
      <c r="F44" s="16">
        <v>83734.210000000006</v>
      </c>
      <c r="G44" s="10">
        <v>85338.049999999988</v>
      </c>
      <c r="H44" s="17">
        <v>65044.88</v>
      </c>
      <c r="I44" s="20">
        <v>54072.03</v>
      </c>
      <c r="J44" s="13">
        <v>53920.339999999989</v>
      </c>
      <c r="K44" s="20">
        <v>59539.040000000001</v>
      </c>
      <c r="L44" s="4">
        <v>55869.94</v>
      </c>
      <c r="M44" s="4">
        <v>51423.64</v>
      </c>
      <c r="N44" s="5">
        <f t="shared" ref="N44:N75" si="1">SUM(B44:M44)</f>
        <v>842432.08</v>
      </c>
    </row>
    <row r="45" spans="1:14">
      <c r="A45" t="s">
        <v>33</v>
      </c>
      <c r="B45" s="10">
        <v>14379.59</v>
      </c>
      <c r="C45" s="15">
        <v>12656.42</v>
      </c>
      <c r="D45" s="15">
        <v>14927.53</v>
      </c>
      <c r="E45" s="15">
        <v>15061.51</v>
      </c>
      <c r="F45" s="16">
        <v>14434.95</v>
      </c>
      <c r="G45" s="10">
        <v>14557.47</v>
      </c>
      <c r="H45" s="17">
        <v>23284.930000000004</v>
      </c>
      <c r="I45" s="20">
        <v>18264.13</v>
      </c>
      <c r="J45" s="13">
        <v>19578.41</v>
      </c>
      <c r="K45" s="20">
        <v>25123.27</v>
      </c>
      <c r="L45" s="4">
        <v>22537.149999999998</v>
      </c>
      <c r="M45" s="4">
        <v>23687.269999999997</v>
      </c>
      <c r="N45" s="5">
        <f t="shared" si="1"/>
        <v>218492.62999999998</v>
      </c>
    </row>
    <row r="46" spans="1:14">
      <c r="A46" t="s">
        <v>105</v>
      </c>
      <c r="B46" s="10">
        <v>774537.35</v>
      </c>
      <c r="C46" s="15">
        <v>773010.37</v>
      </c>
      <c r="D46" s="15">
        <v>787082.45000000007</v>
      </c>
      <c r="E46" s="15">
        <v>756990.67999999993</v>
      </c>
      <c r="F46" s="16">
        <v>797882.41</v>
      </c>
      <c r="G46" s="10">
        <v>768025.25999999989</v>
      </c>
      <c r="H46" s="17">
        <v>847957.5</v>
      </c>
      <c r="I46" s="20">
        <v>762318.41999999993</v>
      </c>
      <c r="J46" s="13">
        <v>791900.94000000006</v>
      </c>
      <c r="K46" s="20">
        <v>911210.29</v>
      </c>
      <c r="L46" s="4">
        <v>859194.92</v>
      </c>
      <c r="M46" s="4">
        <v>866969.47000000009</v>
      </c>
      <c r="N46" s="5">
        <f t="shared" si="1"/>
        <v>9697080.0600000005</v>
      </c>
    </row>
    <row r="47" spans="1:14">
      <c r="A47" t="s">
        <v>106</v>
      </c>
      <c r="B47" s="10">
        <v>1682279.03</v>
      </c>
      <c r="C47" s="15">
        <v>1689621.9100000001</v>
      </c>
      <c r="D47" s="15">
        <v>1696313.82</v>
      </c>
      <c r="E47" s="15">
        <v>1697490</v>
      </c>
      <c r="F47" s="16">
        <v>1814307.07</v>
      </c>
      <c r="G47" s="10">
        <v>1805478.07</v>
      </c>
      <c r="H47" s="17">
        <v>1911124.31</v>
      </c>
      <c r="I47" s="20">
        <v>1887951.56</v>
      </c>
      <c r="J47" s="13">
        <v>1900602.39</v>
      </c>
      <c r="K47" s="20">
        <v>2177495.1800000002</v>
      </c>
      <c r="L47" s="4">
        <v>1959134.1300000001</v>
      </c>
      <c r="M47" s="4">
        <v>1957355.3699999999</v>
      </c>
      <c r="N47" s="5">
        <f t="shared" si="1"/>
        <v>22179152.840000004</v>
      </c>
    </row>
    <row r="48" spans="1:14">
      <c r="A48" t="s">
        <v>107</v>
      </c>
      <c r="B48" s="10">
        <v>723460.06</v>
      </c>
      <c r="C48" s="15">
        <v>721011.59</v>
      </c>
      <c r="D48" s="15">
        <v>742078.53999999992</v>
      </c>
      <c r="E48" s="15">
        <v>718916.45</v>
      </c>
      <c r="F48" s="16">
        <v>781381.81</v>
      </c>
      <c r="G48" s="10">
        <v>713246.89</v>
      </c>
      <c r="H48" s="17">
        <v>725689.9</v>
      </c>
      <c r="I48" s="20">
        <v>635009.03</v>
      </c>
      <c r="J48" s="13">
        <v>669289.05000000005</v>
      </c>
      <c r="K48" s="20">
        <v>751385.88</v>
      </c>
      <c r="L48" s="4">
        <v>734760.75</v>
      </c>
      <c r="M48" s="4">
        <v>759698.83999999985</v>
      </c>
      <c r="N48" s="5">
        <f t="shared" si="1"/>
        <v>8675928.7899999991</v>
      </c>
    </row>
    <row r="49" spans="1:14">
      <c r="A49" t="s">
        <v>37</v>
      </c>
      <c r="B49" s="10">
        <v>130011.38</v>
      </c>
      <c r="C49" s="15">
        <v>116619.64</v>
      </c>
      <c r="D49" s="15">
        <v>122852.57</v>
      </c>
      <c r="E49" s="15">
        <v>119011.84</v>
      </c>
      <c r="F49" s="16">
        <v>127558.84</v>
      </c>
      <c r="G49" s="10">
        <v>124317.42000000001</v>
      </c>
      <c r="H49" s="17">
        <v>126308.61000000002</v>
      </c>
      <c r="I49" s="20">
        <v>112845.59</v>
      </c>
      <c r="J49" s="13">
        <v>111007.81000000001</v>
      </c>
      <c r="K49" s="20">
        <v>126812.66</v>
      </c>
      <c r="L49" s="4">
        <v>127263.45</v>
      </c>
      <c r="M49" s="4">
        <v>128126.18000000001</v>
      </c>
      <c r="N49" s="5">
        <f t="shared" si="1"/>
        <v>1472735.9899999998</v>
      </c>
    </row>
    <row r="50" spans="1:14">
      <c r="A50" t="s">
        <v>38</v>
      </c>
      <c r="B50" s="10">
        <v>29840.139999999996</v>
      </c>
      <c r="C50" s="15">
        <v>26768.2</v>
      </c>
      <c r="D50" s="15">
        <v>28073.039999999997</v>
      </c>
      <c r="E50" s="15">
        <v>28244.999999999996</v>
      </c>
      <c r="F50" s="16">
        <v>30367.01</v>
      </c>
      <c r="G50" s="10">
        <v>29961.510000000002</v>
      </c>
      <c r="H50" s="17">
        <v>25433.49</v>
      </c>
      <c r="I50" s="20">
        <v>23172.54</v>
      </c>
      <c r="J50" s="13">
        <v>22370.370000000003</v>
      </c>
      <c r="K50" s="20">
        <v>26827.379999999997</v>
      </c>
      <c r="L50" s="4">
        <v>23870.54</v>
      </c>
      <c r="M50" s="4">
        <v>25864.2</v>
      </c>
      <c r="N50" s="5">
        <f t="shared" si="1"/>
        <v>320793.42</v>
      </c>
    </row>
    <row r="51" spans="1:14">
      <c r="A51" t="s">
        <v>39</v>
      </c>
      <c r="B51" s="10">
        <v>216819.33</v>
      </c>
      <c r="C51" s="15">
        <v>207999.24000000002</v>
      </c>
      <c r="D51" s="15">
        <v>207522.00999999998</v>
      </c>
      <c r="E51" s="15">
        <v>207407.03000000003</v>
      </c>
      <c r="F51" s="16">
        <v>217738.95</v>
      </c>
      <c r="G51" s="10">
        <v>217739.54</v>
      </c>
      <c r="H51" s="17">
        <v>94328.25</v>
      </c>
      <c r="I51" s="20">
        <v>144248.84</v>
      </c>
      <c r="J51" s="13">
        <v>80080.820000000007</v>
      </c>
      <c r="K51" s="20">
        <v>92986.540000000008</v>
      </c>
      <c r="L51" s="4">
        <v>87548.89</v>
      </c>
      <c r="M51" s="4">
        <v>85767.74</v>
      </c>
      <c r="N51" s="5">
        <f t="shared" si="1"/>
        <v>1860187.1800000002</v>
      </c>
    </row>
    <row r="52" spans="1:14">
      <c r="A52" t="s">
        <v>108</v>
      </c>
      <c r="B52" s="10">
        <v>919425.59</v>
      </c>
      <c r="C52" s="15">
        <v>923818.09</v>
      </c>
      <c r="D52" s="15">
        <v>922705.13</v>
      </c>
      <c r="E52" s="15">
        <v>879350.42</v>
      </c>
      <c r="F52" s="16">
        <v>960756.51</v>
      </c>
      <c r="G52" s="10">
        <v>941298.29</v>
      </c>
      <c r="H52" s="17">
        <v>961966.21</v>
      </c>
      <c r="I52" s="20">
        <v>905126.89</v>
      </c>
      <c r="J52" s="13">
        <v>941005.14</v>
      </c>
      <c r="K52" s="20">
        <v>1103670.7799999998</v>
      </c>
      <c r="L52" s="4">
        <v>972809.14</v>
      </c>
      <c r="M52" s="4">
        <v>992454.44</v>
      </c>
      <c r="N52" s="5">
        <f t="shared" si="1"/>
        <v>11424386.629999999</v>
      </c>
    </row>
    <row r="53" spans="1:14">
      <c r="A53" t="s">
        <v>41</v>
      </c>
      <c r="B53" s="10">
        <v>1148391.1000000001</v>
      </c>
      <c r="C53" s="15">
        <v>1162780.1100000001</v>
      </c>
      <c r="D53" s="15">
        <v>1145039.0899999999</v>
      </c>
      <c r="E53" s="15">
        <v>1096974.4099999999</v>
      </c>
      <c r="F53" s="16">
        <v>1175339.54</v>
      </c>
      <c r="G53" s="10">
        <v>1147784.43</v>
      </c>
      <c r="H53" s="17">
        <v>1043127.51</v>
      </c>
      <c r="I53" s="20">
        <v>1009178.94</v>
      </c>
      <c r="J53" s="13">
        <v>945816.97999999986</v>
      </c>
      <c r="K53" s="20">
        <v>1106810.8199999998</v>
      </c>
      <c r="L53" s="4">
        <v>1055405.8999999999</v>
      </c>
      <c r="M53" s="4">
        <v>1063227.1400000001</v>
      </c>
      <c r="N53" s="5">
        <f t="shared" si="1"/>
        <v>13099875.970000001</v>
      </c>
    </row>
    <row r="54" spans="1:14">
      <c r="A54" t="s">
        <v>42</v>
      </c>
      <c r="B54" s="10">
        <v>405624.25</v>
      </c>
      <c r="C54" s="15">
        <v>392222.03</v>
      </c>
      <c r="D54" s="15">
        <v>383315.42</v>
      </c>
      <c r="E54" s="15">
        <v>416569.49000000005</v>
      </c>
      <c r="F54" s="16">
        <v>426668.94</v>
      </c>
      <c r="G54" s="10">
        <v>416288.7</v>
      </c>
      <c r="H54" s="17">
        <v>453452.23000000004</v>
      </c>
      <c r="I54" s="20">
        <v>428757.83999999997</v>
      </c>
      <c r="J54" s="13">
        <v>440856.75</v>
      </c>
      <c r="K54" s="20">
        <v>502153.04000000004</v>
      </c>
      <c r="L54" s="4">
        <v>460125.32000000007</v>
      </c>
      <c r="M54" s="4">
        <v>477856.97000000003</v>
      </c>
      <c r="N54" s="5">
        <f t="shared" si="1"/>
        <v>5203890.9799999995</v>
      </c>
    </row>
    <row r="55" spans="1:14">
      <c r="A55" t="s">
        <v>109</v>
      </c>
      <c r="B55" s="10">
        <v>304937.96000000002</v>
      </c>
      <c r="C55" s="15">
        <v>337782.70999999996</v>
      </c>
      <c r="D55" s="15">
        <v>300941.57</v>
      </c>
      <c r="E55" s="15">
        <v>251756.68</v>
      </c>
      <c r="F55" s="16">
        <v>227908.54</v>
      </c>
      <c r="G55" s="10">
        <v>238334.4</v>
      </c>
      <c r="H55" s="17">
        <v>275729.93</v>
      </c>
      <c r="I55" s="20">
        <v>255882.93</v>
      </c>
      <c r="J55" s="13">
        <v>276495.44</v>
      </c>
      <c r="K55" s="20">
        <v>318135.87000000005</v>
      </c>
      <c r="L55" s="4">
        <v>288863.53999999998</v>
      </c>
      <c r="M55" s="4">
        <v>322234.33999999997</v>
      </c>
      <c r="N55" s="5">
        <f t="shared" si="1"/>
        <v>3399003.9099999997</v>
      </c>
    </row>
    <row r="56" spans="1:14">
      <c r="A56" t="s">
        <v>110</v>
      </c>
      <c r="B56" s="10">
        <v>264737.26</v>
      </c>
      <c r="C56" s="15">
        <v>282906.86</v>
      </c>
      <c r="D56" s="15">
        <v>269785.61000000004</v>
      </c>
      <c r="E56" s="15">
        <v>257843.44000000003</v>
      </c>
      <c r="F56" s="16">
        <v>264175.78000000003</v>
      </c>
      <c r="G56" s="10">
        <v>265165.43000000005</v>
      </c>
      <c r="H56" s="17">
        <v>233609.27</v>
      </c>
      <c r="I56" s="20">
        <v>200445.39</v>
      </c>
      <c r="J56" s="13">
        <v>207274.50999999998</v>
      </c>
      <c r="K56" s="20">
        <v>243273.63999999998</v>
      </c>
      <c r="L56" s="4">
        <v>237574.41999999998</v>
      </c>
      <c r="M56" s="4">
        <v>243220.75999999998</v>
      </c>
      <c r="N56" s="5">
        <f t="shared" si="1"/>
        <v>2970012.3699999996</v>
      </c>
    </row>
    <row r="57" spans="1:14">
      <c r="A57" t="s">
        <v>111</v>
      </c>
      <c r="B57" s="10">
        <v>594488.56000000006</v>
      </c>
      <c r="C57" s="15">
        <v>599799.5</v>
      </c>
      <c r="D57" s="15">
        <v>542228.68999999994</v>
      </c>
      <c r="E57" s="15">
        <v>519537.6</v>
      </c>
      <c r="F57" s="16">
        <v>540034.63</v>
      </c>
      <c r="G57" s="10">
        <v>466576.61999999994</v>
      </c>
      <c r="H57" s="17">
        <v>461005.27999999997</v>
      </c>
      <c r="I57" s="20">
        <v>447392.26</v>
      </c>
      <c r="J57" s="13">
        <v>503694.96</v>
      </c>
      <c r="K57" s="20">
        <v>560920.2300000001</v>
      </c>
      <c r="L57" s="4">
        <v>539081.54999999993</v>
      </c>
      <c r="M57" s="4">
        <v>570329.33000000007</v>
      </c>
      <c r="N57" s="5">
        <f t="shared" si="1"/>
        <v>6345089.21</v>
      </c>
    </row>
    <row r="58" spans="1:14">
      <c r="A58" t="s">
        <v>46</v>
      </c>
      <c r="B58" s="10">
        <v>168439.23000000004</v>
      </c>
      <c r="C58" s="15">
        <v>170829.36</v>
      </c>
      <c r="D58" s="15">
        <v>169332.93</v>
      </c>
      <c r="E58" s="15">
        <v>168768.37</v>
      </c>
      <c r="F58" s="16">
        <v>177601.93</v>
      </c>
      <c r="G58" s="10">
        <v>178541.53000000003</v>
      </c>
      <c r="H58" s="17">
        <v>180462.22000000003</v>
      </c>
      <c r="I58" s="20">
        <v>157780.19999999998</v>
      </c>
      <c r="J58" s="13">
        <v>168830.80000000002</v>
      </c>
      <c r="K58" s="20">
        <v>187895.53</v>
      </c>
      <c r="L58" s="4">
        <v>174781.68</v>
      </c>
      <c r="M58" s="4">
        <v>176983.05</v>
      </c>
      <c r="N58" s="5">
        <f t="shared" si="1"/>
        <v>2080246.83</v>
      </c>
    </row>
    <row r="59" spans="1:14">
      <c r="A59" t="s">
        <v>112</v>
      </c>
      <c r="B59" s="10">
        <v>4025878.8200000003</v>
      </c>
      <c r="C59" s="15">
        <v>3960930.3200000003</v>
      </c>
      <c r="D59" s="15">
        <v>4019163.6999999997</v>
      </c>
      <c r="E59" s="15">
        <v>3797996.3600000003</v>
      </c>
      <c r="F59" s="16">
        <v>4045332.6900000004</v>
      </c>
      <c r="G59" s="10">
        <v>3911256.46</v>
      </c>
      <c r="H59" s="17">
        <v>3936524.4000000004</v>
      </c>
      <c r="I59" s="20">
        <v>3589985.4799999995</v>
      </c>
      <c r="J59" s="13">
        <v>3676983.14</v>
      </c>
      <c r="K59" s="20">
        <v>4359719.0600000005</v>
      </c>
      <c r="L59" s="4">
        <v>3920979.8299999996</v>
      </c>
      <c r="M59" s="4">
        <v>4105347.63</v>
      </c>
      <c r="N59" s="5">
        <f t="shared" si="1"/>
        <v>47350097.890000001</v>
      </c>
    </row>
    <row r="60" spans="1:14">
      <c r="A60" t="s">
        <v>113</v>
      </c>
      <c r="B60" s="10">
        <v>994176.99000000011</v>
      </c>
      <c r="C60" s="15">
        <v>1033921.65</v>
      </c>
      <c r="D60" s="15">
        <v>992392.2699999999</v>
      </c>
      <c r="E60" s="15">
        <v>898947.66</v>
      </c>
      <c r="F60" s="16">
        <v>962956.1</v>
      </c>
      <c r="G60" s="10">
        <v>930947.84</v>
      </c>
      <c r="H60" s="17">
        <v>989221.22</v>
      </c>
      <c r="I60" s="20">
        <v>914465.24</v>
      </c>
      <c r="J60" s="13">
        <v>882866.01</v>
      </c>
      <c r="K60" s="20">
        <v>1057983.08</v>
      </c>
      <c r="L60" s="4">
        <v>996007.71000000008</v>
      </c>
      <c r="M60" s="4">
        <v>1015668.63</v>
      </c>
      <c r="N60" s="5">
        <f t="shared" si="1"/>
        <v>11669554.400000002</v>
      </c>
    </row>
    <row r="61" spans="1:14">
      <c r="A61" t="s">
        <v>114</v>
      </c>
      <c r="B61" s="10">
        <v>3176899.02</v>
      </c>
      <c r="C61" s="15">
        <v>3153891.5800000005</v>
      </c>
      <c r="D61" s="15">
        <v>3063275.6200000006</v>
      </c>
      <c r="E61" s="15">
        <v>3141149.85</v>
      </c>
      <c r="F61" s="16">
        <v>3214409.4699999997</v>
      </c>
      <c r="G61" s="10">
        <v>3194748.6</v>
      </c>
      <c r="H61" s="17">
        <v>3518217.25</v>
      </c>
      <c r="I61" s="20">
        <v>3262136.37</v>
      </c>
      <c r="J61" s="13">
        <v>3261050.01</v>
      </c>
      <c r="K61" s="20">
        <v>4075370.09</v>
      </c>
      <c r="L61" s="4">
        <v>3467479.8</v>
      </c>
      <c r="M61" s="4">
        <v>3511093.1999999997</v>
      </c>
      <c r="N61" s="5">
        <f t="shared" si="1"/>
        <v>40039720.860000007</v>
      </c>
    </row>
    <row r="62" spans="1:14">
      <c r="A62" t="s">
        <v>50</v>
      </c>
      <c r="B62" s="10">
        <v>1131081.9500000002</v>
      </c>
      <c r="C62" s="15">
        <v>1132083.74</v>
      </c>
      <c r="D62" s="15">
        <v>1138831.68</v>
      </c>
      <c r="E62" s="15">
        <v>1103709.3400000001</v>
      </c>
      <c r="F62" s="16">
        <v>1176819.3499999999</v>
      </c>
      <c r="G62" s="10">
        <v>1130217.8500000001</v>
      </c>
      <c r="H62" s="17">
        <v>1164391.3600000001</v>
      </c>
      <c r="I62" s="20">
        <v>1078987.78</v>
      </c>
      <c r="J62" s="13">
        <v>1077231.8400000001</v>
      </c>
      <c r="K62" s="20">
        <v>1222338.9300000002</v>
      </c>
      <c r="L62" s="4">
        <v>1190516.6399999999</v>
      </c>
      <c r="M62" s="4">
        <v>1205581.81</v>
      </c>
      <c r="N62" s="5">
        <f t="shared" si="1"/>
        <v>13751792.270000001</v>
      </c>
    </row>
    <row r="63" spans="1:14">
      <c r="A63" t="s">
        <v>115</v>
      </c>
      <c r="B63" s="10">
        <v>2049519.65</v>
      </c>
      <c r="C63" s="15">
        <v>2067268.6600000001</v>
      </c>
      <c r="D63" s="15">
        <v>2055080.28</v>
      </c>
      <c r="E63" s="15">
        <v>1940541.87</v>
      </c>
      <c r="F63" s="16">
        <v>2101700.2200000002</v>
      </c>
      <c r="G63" s="10">
        <v>2021001.06</v>
      </c>
      <c r="H63" s="17">
        <v>2087851.33</v>
      </c>
      <c r="I63" s="20">
        <v>1989326.91</v>
      </c>
      <c r="J63" s="13">
        <v>2016018.81</v>
      </c>
      <c r="K63" s="20">
        <v>2315359.3299999996</v>
      </c>
      <c r="L63" s="4">
        <v>2150598.12</v>
      </c>
      <c r="M63" s="4">
        <v>2198039.3000000003</v>
      </c>
      <c r="N63" s="5">
        <f t="shared" si="1"/>
        <v>24992305.539999999</v>
      </c>
    </row>
    <row r="64" spans="1:14">
      <c r="A64" t="s">
        <v>116</v>
      </c>
      <c r="B64" s="10">
        <v>1766816.1600000001</v>
      </c>
      <c r="C64" s="15">
        <v>1739002.8</v>
      </c>
      <c r="D64" s="15">
        <v>1734990.7400000002</v>
      </c>
      <c r="E64" s="15">
        <v>1675994.0499999998</v>
      </c>
      <c r="F64" s="16">
        <v>1742423.83</v>
      </c>
      <c r="G64" s="10">
        <v>1804037.03</v>
      </c>
      <c r="H64" s="17">
        <v>1710404.29</v>
      </c>
      <c r="I64" s="20">
        <v>1570862.56</v>
      </c>
      <c r="J64" s="13">
        <v>1600123.16</v>
      </c>
      <c r="K64" s="20">
        <v>1849782.7499999998</v>
      </c>
      <c r="L64" s="4">
        <v>1687736.3399999999</v>
      </c>
      <c r="M64" s="4">
        <v>1771412.87</v>
      </c>
      <c r="N64" s="5">
        <f t="shared" si="1"/>
        <v>20653586.579999998</v>
      </c>
    </row>
    <row r="65" spans="1:14">
      <c r="A65" t="s">
        <v>117</v>
      </c>
      <c r="B65" s="10">
        <v>196812.21000000002</v>
      </c>
      <c r="C65" s="15">
        <v>198948.71000000002</v>
      </c>
      <c r="D65" s="15">
        <v>197073.32000000004</v>
      </c>
      <c r="E65" s="15">
        <v>207416.4</v>
      </c>
      <c r="F65" s="16">
        <v>211056.05</v>
      </c>
      <c r="G65" s="10">
        <v>196358.33000000002</v>
      </c>
      <c r="H65" s="17">
        <v>190929.76999999996</v>
      </c>
      <c r="I65" s="20">
        <v>175658.49</v>
      </c>
      <c r="J65" s="13">
        <v>175282.38999999998</v>
      </c>
      <c r="K65" s="20">
        <v>203551.35999999996</v>
      </c>
      <c r="L65" s="4">
        <v>200205.37999999998</v>
      </c>
      <c r="M65" s="4">
        <v>209651.84000000003</v>
      </c>
      <c r="N65" s="5">
        <f t="shared" si="1"/>
        <v>2362944.25</v>
      </c>
    </row>
    <row r="66" spans="1:14">
      <c r="A66" t="s">
        <v>118</v>
      </c>
      <c r="B66" s="10">
        <v>754335.21</v>
      </c>
      <c r="C66" s="15">
        <v>761688.02</v>
      </c>
      <c r="D66" s="15">
        <v>742762.9</v>
      </c>
      <c r="E66" s="15">
        <v>696840.03</v>
      </c>
      <c r="F66" s="16">
        <v>740371.5199999999</v>
      </c>
      <c r="G66" s="10">
        <v>730189.28</v>
      </c>
      <c r="H66" s="17">
        <v>679360.55999999994</v>
      </c>
      <c r="I66" s="20">
        <v>598602.19999999995</v>
      </c>
      <c r="J66" s="13">
        <v>606957.47000000009</v>
      </c>
      <c r="K66" s="20">
        <v>708080.27999999991</v>
      </c>
      <c r="L66" s="4">
        <v>695790.67999999993</v>
      </c>
      <c r="M66" s="4">
        <v>691238.43</v>
      </c>
      <c r="N66" s="5">
        <f t="shared" si="1"/>
        <v>8406216.5800000001</v>
      </c>
    </row>
    <row r="67" spans="1:14">
      <c r="A67" t="s">
        <v>119</v>
      </c>
      <c r="B67" s="10">
        <v>769977.97</v>
      </c>
      <c r="C67" s="15">
        <v>776192.28000000014</v>
      </c>
      <c r="D67" s="15">
        <v>770011.39</v>
      </c>
      <c r="E67" s="15">
        <v>747493.32</v>
      </c>
      <c r="F67" s="16">
        <v>776384.39</v>
      </c>
      <c r="G67" s="10">
        <v>777922.54000000015</v>
      </c>
      <c r="H67" s="17">
        <v>766073.92</v>
      </c>
      <c r="I67" s="20">
        <v>743086.14</v>
      </c>
      <c r="J67" s="13">
        <v>705641.65999999992</v>
      </c>
      <c r="K67" s="20">
        <v>823740.19000000006</v>
      </c>
      <c r="L67" s="4">
        <v>777576.88</v>
      </c>
      <c r="M67" s="4">
        <v>797507.02</v>
      </c>
      <c r="N67" s="5">
        <f t="shared" si="1"/>
        <v>9231607.7000000011</v>
      </c>
    </row>
    <row r="68" spans="1:14">
      <c r="A68" t="s">
        <v>120</v>
      </c>
      <c r="B68" s="10">
        <v>422197.29000000004</v>
      </c>
      <c r="C68" s="15">
        <v>439510.6</v>
      </c>
      <c r="D68" s="15">
        <v>406174.66000000003</v>
      </c>
      <c r="E68" s="15">
        <v>378305.17000000004</v>
      </c>
      <c r="F68" s="16">
        <v>389332.18000000005</v>
      </c>
      <c r="G68" s="10">
        <v>366218.55</v>
      </c>
      <c r="H68" s="17">
        <v>415913.56999999995</v>
      </c>
      <c r="I68" s="20">
        <v>354075.56</v>
      </c>
      <c r="J68" s="13">
        <v>391261.23</v>
      </c>
      <c r="K68" s="20">
        <v>446728.36000000004</v>
      </c>
      <c r="L68" s="4">
        <v>433116.41000000003</v>
      </c>
      <c r="M68" s="4">
        <v>466192.58</v>
      </c>
      <c r="N68" s="5">
        <f t="shared" si="1"/>
        <v>4909026.16</v>
      </c>
    </row>
    <row r="69" spans="1:14">
      <c r="A69" t="s">
        <v>121</v>
      </c>
      <c r="B69" s="10">
        <v>841666.27</v>
      </c>
      <c r="C69" s="15">
        <v>838876.98</v>
      </c>
      <c r="D69" s="15">
        <v>811626.61</v>
      </c>
      <c r="E69" s="15">
        <v>801128.27</v>
      </c>
      <c r="F69" s="16">
        <v>872684.42</v>
      </c>
      <c r="G69" s="10">
        <v>866260.74999999988</v>
      </c>
      <c r="H69" s="17">
        <v>898814.7</v>
      </c>
      <c r="I69" s="20">
        <v>860433.07000000007</v>
      </c>
      <c r="J69" s="13">
        <v>870204.66999999993</v>
      </c>
      <c r="K69" s="20">
        <v>992315.16</v>
      </c>
      <c r="L69" s="4">
        <v>924446.82000000007</v>
      </c>
      <c r="M69" s="4">
        <v>899568.25</v>
      </c>
      <c r="N69" s="5">
        <f t="shared" si="1"/>
        <v>10478025.970000001</v>
      </c>
    </row>
    <row r="70" spans="1:14">
      <c r="A70" t="s">
        <v>122</v>
      </c>
      <c r="B70" s="10">
        <v>1129440.07</v>
      </c>
      <c r="C70" s="15">
        <v>1133497.5799999998</v>
      </c>
      <c r="D70" s="15">
        <v>1135304.83</v>
      </c>
      <c r="E70" s="15">
        <v>1086321.02</v>
      </c>
      <c r="F70" s="16">
        <v>1140105.1000000001</v>
      </c>
      <c r="G70" s="10">
        <v>1078039.0900000001</v>
      </c>
      <c r="H70" s="17">
        <v>1164619.1099999999</v>
      </c>
      <c r="I70" s="20">
        <v>1058100.58</v>
      </c>
      <c r="J70" s="13">
        <v>1064682.1200000001</v>
      </c>
      <c r="K70" s="20">
        <v>1246798.04</v>
      </c>
      <c r="L70" s="4">
        <v>1151802.04</v>
      </c>
      <c r="M70" s="4">
        <v>1229775.1100000001</v>
      </c>
      <c r="N70" s="5">
        <f t="shared" si="1"/>
        <v>13618484.689999998</v>
      </c>
    </row>
    <row r="71" spans="1:14">
      <c r="A71" t="s">
        <v>59</v>
      </c>
      <c r="B71" s="10">
        <v>524726.56000000006</v>
      </c>
      <c r="C71" s="15">
        <v>502053.11</v>
      </c>
      <c r="D71" s="15">
        <v>477846.49000000005</v>
      </c>
      <c r="E71" s="15">
        <v>491754.12999999995</v>
      </c>
      <c r="F71" s="16">
        <v>534153.31000000006</v>
      </c>
      <c r="G71" s="10">
        <v>534455.48</v>
      </c>
      <c r="H71" s="17">
        <v>401085.42000000004</v>
      </c>
      <c r="I71" s="20">
        <v>352175.56999999995</v>
      </c>
      <c r="J71" s="13">
        <v>371930.47</v>
      </c>
      <c r="K71" s="20">
        <v>448328.24</v>
      </c>
      <c r="L71" s="4">
        <v>404865.89</v>
      </c>
      <c r="M71" s="4">
        <v>383661.18</v>
      </c>
      <c r="N71" s="5">
        <f t="shared" si="1"/>
        <v>5427035.8499999996</v>
      </c>
    </row>
    <row r="72" spans="1:14">
      <c r="A72" t="s">
        <v>123</v>
      </c>
      <c r="B72" s="10">
        <v>179374.47999999998</v>
      </c>
      <c r="C72" s="15">
        <v>171688.42</v>
      </c>
      <c r="D72" s="15">
        <v>165163.22999999998</v>
      </c>
      <c r="E72" s="15">
        <v>162244.41</v>
      </c>
      <c r="F72" s="16">
        <v>177020.03999999998</v>
      </c>
      <c r="G72" s="10">
        <v>170215.87999999998</v>
      </c>
      <c r="H72" s="17">
        <v>152682.60999999999</v>
      </c>
      <c r="I72" s="20">
        <v>127032.01000000001</v>
      </c>
      <c r="J72" s="13">
        <v>129953.07</v>
      </c>
      <c r="K72" s="20">
        <v>164748.10999999999</v>
      </c>
      <c r="L72" s="4">
        <v>151016.4</v>
      </c>
      <c r="M72" s="4">
        <v>156705.98000000001</v>
      </c>
      <c r="N72" s="5">
        <f t="shared" si="1"/>
        <v>1907844.6400000001</v>
      </c>
    </row>
    <row r="73" spans="1:14">
      <c r="A73" t="s">
        <v>61</v>
      </c>
      <c r="B73" s="10">
        <v>97187.930000000008</v>
      </c>
      <c r="C73" s="15">
        <v>100676.95999999999</v>
      </c>
      <c r="D73" s="15">
        <v>97459.21</v>
      </c>
      <c r="E73" s="15">
        <v>92323.43</v>
      </c>
      <c r="F73" s="16">
        <v>100411.78999999998</v>
      </c>
      <c r="G73" s="10">
        <v>95205.52</v>
      </c>
      <c r="H73" s="17">
        <v>88905.55</v>
      </c>
      <c r="I73" s="20">
        <v>74838.98</v>
      </c>
      <c r="J73" s="13">
        <v>81450.579999999987</v>
      </c>
      <c r="K73" s="20">
        <v>98345.57</v>
      </c>
      <c r="L73" s="4">
        <v>90217.73</v>
      </c>
      <c r="M73" s="4">
        <v>92428.950000000012</v>
      </c>
      <c r="N73" s="5">
        <f t="shared" si="1"/>
        <v>1109452.2</v>
      </c>
    </row>
    <row r="74" spans="1:14">
      <c r="A74" t="s">
        <v>62</v>
      </c>
      <c r="B74" s="10">
        <v>42797.110000000008</v>
      </c>
      <c r="C74" s="15">
        <v>44013.72</v>
      </c>
      <c r="D74" s="15">
        <v>46540.74</v>
      </c>
      <c r="E74" s="15">
        <v>45162.76</v>
      </c>
      <c r="F74" s="16">
        <v>50406.61</v>
      </c>
      <c r="G74" s="10">
        <v>42166.17</v>
      </c>
      <c r="H74" s="17">
        <v>34296.660000000003</v>
      </c>
      <c r="I74" s="20">
        <v>27166.609999999997</v>
      </c>
      <c r="J74" s="13">
        <v>29899.63</v>
      </c>
      <c r="K74" s="20">
        <v>37189.69</v>
      </c>
      <c r="L74" s="4">
        <v>37343.409999999996</v>
      </c>
      <c r="M74" s="4">
        <v>39545.54</v>
      </c>
      <c r="N74" s="5">
        <f t="shared" si="1"/>
        <v>476528.64999999997</v>
      </c>
    </row>
    <row r="75" spans="1:14">
      <c r="A75" t="s">
        <v>124</v>
      </c>
      <c r="B75" s="10">
        <v>1266337.8500000001</v>
      </c>
      <c r="C75" s="15">
        <v>1306265.48</v>
      </c>
      <c r="D75" s="15">
        <v>1187095.05</v>
      </c>
      <c r="E75" s="15">
        <v>1196711.42</v>
      </c>
      <c r="F75" s="16">
        <v>1313209.31</v>
      </c>
      <c r="G75" s="10">
        <v>1254044.1400000001</v>
      </c>
      <c r="H75" s="17">
        <v>1344554.52</v>
      </c>
      <c r="I75" s="20">
        <v>1290091.97</v>
      </c>
      <c r="J75" s="13">
        <v>1246036.31</v>
      </c>
      <c r="K75" s="20">
        <v>1458068.4000000001</v>
      </c>
      <c r="L75" s="4">
        <v>1381964.1300000001</v>
      </c>
      <c r="M75" s="4">
        <v>1382159.26</v>
      </c>
      <c r="N75" s="5">
        <f t="shared" si="1"/>
        <v>15626537.840000002</v>
      </c>
    </row>
    <row r="76" spans="1:14">
      <c r="A76" t="s">
        <v>125</v>
      </c>
      <c r="B76" s="10">
        <v>68620.84</v>
      </c>
      <c r="C76" s="15">
        <v>65638.570000000007</v>
      </c>
      <c r="D76" s="15">
        <v>63690.27</v>
      </c>
      <c r="E76" s="15">
        <v>66049.709999999992</v>
      </c>
      <c r="F76" s="16">
        <v>64667.92</v>
      </c>
      <c r="G76" s="10">
        <v>62083.040000000001</v>
      </c>
      <c r="H76" s="17">
        <v>69945.59</v>
      </c>
      <c r="I76" s="20">
        <v>59593.630000000005</v>
      </c>
      <c r="J76" s="13">
        <v>64586.18</v>
      </c>
      <c r="K76" s="20">
        <v>74968.090000000011</v>
      </c>
      <c r="L76" s="4">
        <v>74724.97</v>
      </c>
      <c r="M76" s="4">
        <v>79851.53</v>
      </c>
      <c r="N76" s="5">
        <f>SUM(B76:M76)</f>
        <v>814420.34</v>
      </c>
    </row>
    <row r="77" spans="1:14">
      <c r="A77" t="s">
        <v>126</v>
      </c>
      <c r="B77" s="10">
        <v>290832.07</v>
      </c>
      <c r="C77" s="15">
        <v>331289.99</v>
      </c>
      <c r="D77" s="15">
        <v>267559.69</v>
      </c>
      <c r="E77" s="15">
        <v>237096.02000000002</v>
      </c>
      <c r="F77" s="16">
        <v>254662.22999999998</v>
      </c>
      <c r="G77" s="10">
        <v>225882.69999999998</v>
      </c>
      <c r="H77" s="17">
        <v>232853.49999999997</v>
      </c>
      <c r="I77" s="20">
        <v>814712.68</v>
      </c>
      <c r="J77" s="13">
        <v>216584.69</v>
      </c>
      <c r="K77" s="20">
        <v>270374.69</v>
      </c>
      <c r="L77" s="4">
        <v>267568.39</v>
      </c>
      <c r="M77" s="4">
        <v>281807.45999999996</v>
      </c>
      <c r="N77" s="5">
        <f>SUM(B77:M77)</f>
        <v>3691224.11</v>
      </c>
    </row>
    <row r="78" spans="1:14">
      <c r="A78" t="s">
        <v>66</v>
      </c>
      <c r="B78" s="10">
        <v>72760.759999999995</v>
      </c>
      <c r="C78" s="15">
        <v>76999.22</v>
      </c>
      <c r="D78" s="15">
        <v>70884.34</v>
      </c>
      <c r="E78" s="15">
        <v>66117.58</v>
      </c>
      <c r="F78" s="16">
        <v>68810.41</v>
      </c>
      <c r="G78" s="10">
        <v>65816.11</v>
      </c>
      <c r="H78" s="17">
        <v>72752.240000000005</v>
      </c>
      <c r="I78" s="20">
        <v>58968.36</v>
      </c>
      <c r="J78" s="13">
        <v>62719.740000000005</v>
      </c>
      <c r="K78" s="20">
        <v>77173.929999999993</v>
      </c>
      <c r="L78" s="4">
        <v>73468.820000000007</v>
      </c>
      <c r="M78" s="4">
        <v>78142.58</v>
      </c>
      <c r="N78" s="5">
        <f>SUM(B78:M78)</f>
        <v>844614.09</v>
      </c>
    </row>
    <row r="79" spans="1:14">
      <c r="A79" t="s">
        <v>1</v>
      </c>
      <c r="B79" s="2"/>
      <c r="C79" s="2"/>
      <c r="D79" s="2"/>
      <c r="E79" s="2"/>
      <c r="F79" s="2"/>
      <c r="G79" s="2"/>
      <c r="H79" s="2"/>
      <c r="I79" s="2"/>
      <c r="J79" s="2"/>
      <c r="K79" s="2"/>
      <c r="L79" s="2"/>
      <c r="M79" s="2"/>
    </row>
    <row r="80" spans="1:14">
      <c r="A80" t="s">
        <v>68</v>
      </c>
      <c r="B80" s="4">
        <f t="shared" ref="B80:M80" si="2">SUM(B12:B78)</f>
        <v>53222794.570000008</v>
      </c>
      <c r="C80" s="4">
        <f t="shared" si="2"/>
        <v>53282223.359999999</v>
      </c>
      <c r="D80" s="4">
        <f t="shared" si="2"/>
        <v>52745707.630000003</v>
      </c>
      <c r="E80" s="4">
        <f t="shared" si="2"/>
        <v>51172026.240000017</v>
      </c>
      <c r="F80" s="4">
        <f t="shared" si="2"/>
        <v>53804999.779999994</v>
      </c>
      <c r="G80" s="4">
        <f t="shared" si="2"/>
        <v>52462807.930000022</v>
      </c>
      <c r="H80" s="4">
        <f t="shared" si="2"/>
        <v>54530042.320000008</v>
      </c>
      <c r="I80" s="4">
        <f t="shared" si="2"/>
        <v>53430737.300000004</v>
      </c>
      <c r="J80" s="4">
        <f t="shared" si="2"/>
        <v>50684980.519999996</v>
      </c>
      <c r="K80" s="4">
        <f t="shared" si="2"/>
        <v>59931978.87999998</v>
      </c>
      <c r="L80" s="4">
        <f t="shared" si="2"/>
        <v>54598253.839999996</v>
      </c>
      <c r="M80" s="4">
        <f t="shared" si="2"/>
        <v>56285371.390000001</v>
      </c>
      <c r="N80" s="5">
        <f>SUM(B80:M80)</f>
        <v>646151923.75999999</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N80"/>
  <sheetViews>
    <sheetView workbookViewId="0">
      <pane xSplit="1" ySplit="11" topLeftCell="B12" activePane="bottomRight" state="frozen"/>
      <selection pane="topRight" activeCell="B1" sqref="B1"/>
      <selection pane="bottomLeft" activeCell="A12" sqref="A12"/>
      <selection pane="bottomRight" activeCell="I20" sqref="I20"/>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tr">
        <f>'SFY1617'!A1</f>
        <v>VALIDATED TAX RECEIPTS DATA FOR:  JULY, 2016 thru June, 2017</v>
      </c>
      <c r="N1" t="s">
        <v>89</v>
      </c>
    </row>
    <row r="2" spans="1:14">
      <c r="N2"/>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9" spans="1:14">
      <c r="B9" s="1">
        <f>'Local Option Sales Tax Coll'!B9</f>
        <v>42552</v>
      </c>
      <c r="C9" s="1">
        <f>'Local Option Sales Tax Coll'!C9</f>
        <v>42583</v>
      </c>
      <c r="D9" s="1">
        <f>'Local Option Sales Tax Coll'!D9</f>
        <v>42614</v>
      </c>
      <c r="E9" s="1">
        <f>'Local Option Sales Tax Coll'!E9</f>
        <v>42644</v>
      </c>
      <c r="F9" s="1">
        <f>'Local Option Sales Tax Coll'!F9</f>
        <v>42675</v>
      </c>
      <c r="G9" s="1">
        <f>'Local Option Sales Tax Coll'!G9</f>
        <v>42705</v>
      </c>
      <c r="H9" s="1">
        <f>'Local Option Sales Tax Coll'!H9</f>
        <v>42736</v>
      </c>
      <c r="I9" s="1">
        <f>'Local Option Sales Tax Coll'!I9</f>
        <v>42767</v>
      </c>
      <c r="J9" s="1">
        <f>'Local Option Sales Tax Coll'!J9</f>
        <v>42795</v>
      </c>
      <c r="K9" s="1">
        <f>'Local Option Sales Tax Coll'!K9</f>
        <v>42826</v>
      </c>
      <c r="L9" s="1">
        <f>'Local Option Sales Tax Coll'!L9</f>
        <v>42856</v>
      </c>
      <c r="M9" s="1">
        <f>'Local Option Sales Tax Coll'!M9</f>
        <v>42887</v>
      </c>
      <c r="N9" s="1" t="str">
        <f>'Local Option Sales Tax Coll'!N9</f>
        <v>SFY16-17</v>
      </c>
    </row>
    <row r="10" spans="1:14">
      <c r="A10" t="s">
        <v>0</v>
      </c>
      <c r="B10" s="2"/>
      <c r="C10" s="2"/>
      <c r="D10" s="2"/>
      <c r="E10" s="2"/>
      <c r="F10" s="2"/>
      <c r="G10" s="2"/>
      <c r="H10" s="2"/>
      <c r="I10" s="2"/>
      <c r="J10" s="2"/>
      <c r="K10" s="2"/>
      <c r="L10" s="2"/>
      <c r="M10" s="2"/>
    </row>
    <row r="11" spans="1:14">
      <c r="A11" t="s">
        <v>1</v>
      </c>
      <c r="B11" s="2"/>
      <c r="C11" s="2"/>
      <c r="D11" s="2"/>
      <c r="E11" s="2"/>
      <c r="F11" s="2"/>
      <c r="G11" s="2"/>
      <c r="H11" s="2"/>
      <c r="I11" s="2"/>
      <c r="J11" s="2"/>
      <c r="K11" s="2"/>
      <c r="L11" s="2"/>
      <c r="M11" s="2"/>
    </row>
    <row r="12" spans="1:14">
      <c r="A12" t="s">
        <v>90</v>
      </c>
      <c r="B12" s="11">
        <v>498143.12</v>
      </c>
      <c r="C12" s="14">
        <v>523184.19</v>
      </c>
      <c r="D12" s="14">
        <v>515401.66</v>
      </c>
      <c r="E12" s="14">
        <v>529349</v>
      </c>
      <c r="F12" s="6">
        <v>540838.98</v>
      </c>
      <c r="G12" s="14">
        <v>521951.08</v>
      </c>
      <c r="H12" s="18">
        <v>519961.74</v>
      </c>
      <c r="I12" s="14">
        <v>478370.73</v>
      </c>
      <c r="J12" s="22">
        <v>474922.36</v>
      </c>
      <c r="K12" s="11">
        <v>554316.94000000006</v>
      </c>
      <c r="L12" s="4">
        <v>550490.17999999993</v>
      </c>
      <c r="M12" s="4">
        <v>532713.34</v>
      </c>
      <c r="N12" s="5">
        <f>SUM(B12:M12)</f>
        <v>6239643.3200000003</v>
      </c>
    </row>
    <row r="13" spans="1:14">
      <c r="A13" t="s">
        <v>91</v>
      </c>
      <c r="B13" s="11">
        <v>0</v>
      </c>
      <c r="C13" s="14">
        <v>0</v>
      </c>
      <c r="D13" s="14">
        <v>0</v>
      </c>
      <c r="E13" s="14">
        <v>0</v>
      </c>
      <c r="F13" s="4">
        <v>0</v>
      </c>
      <c r="G13" s="14">
        <v>0</v>
      </c>
      <c r="H13" s="18">
        <v>0</v>
      </c>
      <c r="I13" s="14">
        <v>0</v>
      </c>
      <c r="J13" s="22">
        <v>0</v>
      </c>
      <c r="K13" s="11">
        <v>0</v>
      </c>
      <c r="L13" s="4">
        <v>0</v>
      </c>
      <c r="M13" s="4">
        <v>0</v>
      </c>
      <c r="N13" s="5">
        <f t="shared" ref="N13:N76" si="0">SUM(B13:M13)</f>
        <v>0</v>
      </c>
    </row>
    <row r="14" spans="1:14">
      <c r="A14" t="s">
        <v>92</v>
      </c>
      <c r="B14" s="11">
        <v>0</v>
      </c>
      <c r="C14" s="14">
        <v>0</v>
      </c>
      <c r="D14" s="14">
        <v>0</v>
      </c>
      <c r="E14" s="14">
        <v>0</v>
      </c>
      <c r="F14" s="4">
        <v>0</v>
      </c>
      <c r="G14" s="14">
        <v>0</v>
      </c>
      <c r="H14" s="18">
        <v>0</v>
      </c>
      <c r="I14" s="14">
        <v>0</v>
      </c>
      <c r="J14" s="22">
        <v>0</v>
      </c>
      <c r="K14" s="11">
        <v>0</v>
      </c>
      <c r="L14" s="4">
        <v>0</v>
      </c>
      <c r="M14" s="4">
        <v>0</v>
      </c>
      <c r="N14" s="5">
        <f t="shared" si="0"/>
        <v>0</v>
      </c>
    </row>
    <row r="15" spans="1:14">
      <c r="A15" t="s">
        <v>5</v>
      </c>
      <c r="B15" s="11">
        <v>0</v>
      </c>
      <c r="C15" s="14">
        <v>0</v>
      </c>
      <c r="D15" s="14">
        <v>0</v>
      </c>
      <c r="E15" s="14">
        <v>0</v>
      </c>
      <c r="F15" s="4">
        <v>0</v>
      </c>
      <c r="G15" s="14">
        <v>0</v>
      </c>
      <c r="H15" s="18">
        <v>0</v>
      </c>
      <c r="I15" s="14">
        <v>0</v>
      </c>
      <c r="J15" s="22">
        <v>0</v>
      </c>
      <c r="K15" s="11">
        <v>0</v>
      </c>
      <c r="L15" s="4">
        <v>0</v>
      </c>
      <c r="M15" s="4">
        <v>0</v>
      </c>
      <c r="N15" s="5">
        <f t="shared" si="0"/>
        <v>0</v>
      </c>
    </row>
    <row r="16" spans="1:14">
      <c r="A16" t="s">
        <v>93</v>
      </c>
      <c r="B16" s="11">
        <v>0</v>
      </c>
      <c r="C16" s="14">
        <v>0</v>
      </c>
      <c r="D16" s="14">
        <v>0</v>
      </c>
      <c r="E16" s="14">
        <v>0</v>
      </c>
      <c r="F16" s="4">
        <v>0</v>
      </c>
      <c r="G16" s="14">
        <v>0</v>
      </c>
      <c r="H16" s="18">
        <v>0</v>
      </c>
      <c r="I16" s="14">
        <v>0</v>
      </c>
      <c r="J16" s="22">
        <v>0</v>
      </c>
      <c r="K16" s="11">
        <v>0</v>
      </c>
      <c r="L16" s="4">
        <v>0</v>
      </c>
      <c r="M16" s="4">
        <v>0</v>
      </c>
      <c r="N16" s="5">
        <f t="shared" si="0"/>
        <v>0</v>
      </c>
    </row>
    <row r="17" spans="1:14">
      <c r="A17" t="s">
        <v>94</v>
      </c>
      <c r="B17" s="11">
        <v>3434352.24</v>
      </c>
      <c r="C17" s="14">
        <v>3505288.8400000003</v>
      </c>
      <c r="D17" s="14">
        <v>3547481.52</v>
      </c>
      <c r="E17" s="14">
        <v>3505318.53</v>
      </c>
      <c r="F17" s="4">
        <v>3439653.65</v>
      </c>
      <c r="G17" s="14">
        <v>3396427.85</v>
      </c>
      <c r="H17" s="18">
        <v>3572578.98</v>
      </c>
      <c r="I17" s="14">
        <v>3438924</v>
      </c>
      <c r="J17" s="22">
        <v>3337613.9499999997</v>
      </c>
      <c r="K17" s="11">
        <v>4125257.68</v>
      </c>
      <c r="L17" s="4">
        <v>3535489.0500000003</v>
      </c>
      <c r="M17" s="4">
        <v>3642706.83</v>
      </c>
      <c r="N17" s="5">
        <f t="shared" si="0"/>
        <v>42481093.119999997</v>
      </c>
    </row>
    <row r="18" spans="1:14">
      <c r="A18" t="s">
        <v>8</v>
      </c>
      <c r="B18" s="11">
        <v>0</v>
      </c>
      <c r="C18" s="14">
        <v>0</v>
      </c>
      <c r="D18" s="14">
        <v>0</v>
      </c>
      <c r="E18" s="14">
        <v>0</v>
      </c>
      <c r="F18" s="4">
        <v>0</v>
      </c>
      <c r="G18" s="14">
        <v>0</v>
      </c>
      <c r="H18" s="18">
        <v>0</v>
      </c>
      <c r="I18" s="14">
        <v>0</v>
      </c>
      <c r="J18" s="22">
        <v>0</v>
      </c>
      <c r="K18" s="11">
        <v>0</v>
      </c>
      <c r="L18" s="4">
        <v>0</v>
      </c>
      <c r="M18" s="4">
        <v>0</v>
      </c>
      <c r="N18" s="5">
        <f t="shared" si="0"/>
        <v>0</v>
      </c>
    </row>
    <row r="19" spans="1:14">
      <c r="A19" t="s">
        <v>95</v>
      </c>
      <c r="B19" s="11">
        <v>335553.63</v>
      </c>
      <c r="C19" s="14">
        <v>352248.59</v>
      </c>
      <c r="D19" s="14">
        <v>339808.98</v>
      </c>
      <c r="E19" s="14">
        <v>349894.36</v>
      </c>
      <c r="F19" s="4">
        <v>363821.50999999995</v>
      </c>
      <c r="G19" s="14">
        <v>379974.16000000003</v>
      </c>
      <c r="H19" s="18">
        <v>385976.76999999996</v>
      </c>
      <c r="I19" s="14">
        <v>397662.2</v>
      </c>
      <c r="J19" s="22">
        <v>384786.8</v>
      </c>
      <c r="K19" s="11">
        <v>430501.79</v>
      </c>
      <c r="L19" s="4">
        <v>399959.43</v>
      </c>
      <c r="M19" s="4">
        <v>375216.61000000004</v>
      </c>
      <c r="N19" s="5">
        <f t="shared" si="0"/>
        <v>4495404.83</v>
      </c>
    </row>
    <row r="20" spans="1:14">
      <c r="A20" t="s">
        <v>96</v>
      </c>
      <c r="B20" s="11">
        <v>224181.95</v>
      </c>
      <c r="C20" s="14">
        <v>240515.32</v>
      </c>
      <c r="D20" s="14">
        <v>239814.91</v>
      </c>
      <c r="E20" s="14">
        <v>224137.78</v>
      </c>
      <c r="F20" s="4">
        <v>234316.62</v>
      </c>
      <c r="G20" s="14">
        <v>228543.87</v>
      </c>
      <c r="H20" s="18">
        <v>229166.72</v>
      </c>
      <c r="I20" s="14">
        <v>224580.34000000003</v>
      </c>
      <c r="J20" s="22">
        <v>216018.79</v>
      </c>
      <c r="K20" s="11">
        <v>252562.25</v>
      </c>
      <c r="L20" s="4">
        <v>238207.42</v>
      </c>
      <c r="M20" s="4">
        <v>236282.28999999998</v>
      </c>
      <c r="N20" s="5">
        <f t="shared" si="0"/>
        <v>2788328.2600000002</v>
      </c>
    </row>
    <row r="21" spans="1:14">
      <c r="A21" t="s">
        <v>97</v>
      </c>
      <c r="B21" s="11">
        <v>0</v>
      </c>
      <c r="C21" s="14">
        <v>0</v>
      </c>
      <c r="D21" s="14">
        <v>0</v>
      </c>
      <c r="E21" s="14">
        <v>0</v>
      </c>
      <c r="F21" s="4">
        <v>0</v>
      </c>
      <c r="G21" s="14">
        <v>0</v>
      </c>
      <c r="H21" s="18">
        <v>0</v>
      </c>
      <c r="I21" s="14">
        <v>0</v>
      </c>
      <c r="J21" s="22">
        <v>0</v>
      </c>
      <c r="K21" s="11">
        <v>0</v>
      </c>
      <c r="L21" s="4">
        <v>0</v>
      </c>
      <c r="M21" s="4">
        <v>0</v>
      </c>
      <c r="N21" s="5">
        <f t="shared" si="0"/>
        <v>0</v>
      </c>
    </row>
    <row r="22" spans="1:14">
      <c r="A22" t="s">
        <v>98</v>
      </c>
      <c r="B22" s="11">
        <v>535685.53</v>
      </c>
      <c r="C22" s="14">
        <v>555906.52999999991</v>
      </c>
      <c r="D22" s="14">
        <v>571525.01</v>
      </c>
      <c r="E22" s="14">
        <v>585535.43999999994</v>
      </c>
      <c r="F22" s="4">
        <v>590022.26</v>
      </c>
      <c r="G22" s="14">
        <v>601692.26</v>
      </c>
      <c r="H22" s="18">
        <v>637070.98</v>
      </c>
      <c r="I22" s="14">
        <v>684262.6</v>
      </c>
      <c r="J22" s="22">
        <v>664386.48</v>
      </c>
      <c r="K22" s="11">
        <v>813478.28999999992</v>
      </c>
      <c r="L22" s="4">
        <v>683408.63</v>
      </c>
      <c r="M22" s="4">
        <v>632150.73</v>
      </c>
      <c r="N22" s="5">
        <f t="shared" si="0"/>
        <v>7555124.7400000002</v>
      </c>
    </row>
    <row r="23" spans="1:14">
      <c r="A23" t="s">
        <v>12</v>
      </c>
      <c r="B23" s="11">
        <v>0</v>
      </c>
      <c r="C23" s="14">
        <v>0</v>
      </c>
      <c r="D23" s="14">
        <v>0</v>
      </c>
      <c r="E23" s="14">
        <v>0</v>
      </c>
      <c r="F23" s="4">
        <v>0</v>
      </c>
      <c r="G23" s="14">
        <v>0</v>
      </c>
      <c r="H23" s="18">
        <v>0</v>
      </c>
      <c r="I23" s="14">
        <v>0</v>
      </c>
      <c r="J23" s="22">
        <v>0</v>
      </c>
      <c r="K23" s="11">
        <v>0</v>
      </c>
      <c r="L23" s="4">
        <v>0</v>
      </c>
      <c r="M23" s="4">
        <v>0</v>
      </c>
      <c r="N23" s="5">
        <f t="shared" si="0"/>
        <v>0</v>
      </c>
    </row>
    <row r="24" spans="1:14">
      <c r="A24" t="s">
        <v>129</v>
      </c>
      <c r="B24" s="11">
        <v>2537816.3199999998</v>
      </c>
      <c r="C24" s="14">
        <v>2612213.8000000003</v>
      </c>
      <c r="D24" s="14">
        <v>2639269.94</v>
      </c>
      <c r="E24" s="14">
        <v>2669324.58</v>
      </c>
      <c r="F24" s="4">
        <v>2619228.7799999998</v>
      </c>
      <c r="G24" s="14">
        <v>2566339.6300000004</v>
      </c>
      <c r="H24" s="18">
        <v>2679145.31</v>
      </c>
      <c r="I24" s="14">
        <v>2533756.9699999997</v>
      </c>
      <c r="J24" s="22">
        <v>2443334.4899999998</v>
      </c>
      <c r="K24" s="11">
        <v>3001637.4</v>
      </c>
      <c r="L24" s="4">
        <v>2662087.1399999997</v>
      </c>
      <c r="M24" s="4">
        <v>2787652.52</v>
      </c>
      <c r="N24" s="5">
        <f t="shared" si="0"/>
        <v>31751806.879999995</v>
      </c>
    </row>
    <row r="25" spans="1:14">
      <c r="A25" t="s">
        <v>13</v>
      </c>
      <c r="B25" s="11">
        <v>45553.99</v>
      </c>
      <c r="C25" s="14">
        <v>45180.630000000005</v>
      </c>
      <c r="D25" s="14">
        <v>47950.46</v>
      </c>
      <c r="E25" s="14">
        <v>48298.270000000004</v>
      </c>
      <c r="F25" s="4">
        <v>47125.99</v>
      </c>
      <c r="G25" s="14">
        <v>45965.240000000005</v>
      </c>
      <c r="H25" s="18">
        <v>52896.979999999996</v>
      </c>
      <c r="I25" s="14">
        <v>49822.080000000002</v>
      </c>
      <c r="J25" s="22">
        <v>49698.759999999995</v>
      </c>
      <c r="K25" s="11">
        <v>57383.15</v>
      </c>
      <c r="L25" s="4">
        <v>49668.02</v>
      </c>
      <c r="M25" s="4">
        <v>51260.18</v>
      </c>
      <c r="N25" s="5">
        <f t="shared" si="0"/>
        <v>590803.75</v>
      </c>
    </row>
    <row r="26" spans="1:14">
      <c r="A26" t="s">
        <v>14</v>
      </c>
      <c r="B26" s="11">
        <v>0</v>
      </c>
      <c r="C26" s="14">
        <v>0</v>
      </c>
      <c r="D26" s="14">
        <v>0</v>
      </c>
      <c r="E26" s="14">
        <v>0</v>
      </c>
      <c r="F26" s="4">
        <v>0</v>
      </c>
      <c r="G26" s="14">
        <v>0</v>
      </c>
      <c r="H26" s="18">
        <v>0</v>
      </c>
      <c r="I26" s="14">
        <v>0</v>
      </c>
      <c r="J26" s="22">
        <v>0</v>
      </c>
      <c r="K26" s="11">
        <v>0</v>
      </c>
      <c r="L26" s="4">
        <v>0</v>
      </c>
      <c r="M26" s="4">
        <v>0</v>
      </c>
      <c r="N26" s="5">
        <f t="shared" si="0"/>
        <v>0</v>
      </c>
    </row>
    <row r="27" spans="1:14">
      <c r="A27" t="s">
        <v>99</v>
      </c>
      <c r="B27" s="11">
        <v>0</v>
      </c>
      <c r="C27" s="14">
        <v>0</v>
      </c>
      <c r="D27" s="14">
        <v>0</v>
      </c>
      <c r="E27" s="14">
        <v>0</v>
      </c>
      <c r="F27" s="4">
        <v>0</v>
      </c>
      <c r="G27" s="14">
        <v>0</v>
      </c>
      <c r="H27" s="18">
        <v>0</v>
      </c>
      <c r="I27" s="14">
        <v>0</v>
      </c>
      <c r="J27" s="22">
        <v>0</v>
      </c>
      <c r="K27" s="11">
        <v>0</v>
      </c>
      <c r="L27" s="4">
        <v>0</v>
      </c>
      <c r="M27" s="4">
        <v>0</v>
      </c>
      <c r="N27" s="5">
        <f t="shared" si="0"/>
        <v>0</v>
      </c>
    </row>
    <row r="28" spans="1:14">
      <c r="A28" t="s">
        <v>100</v>
      </c>
      <c r="B28" s="11">
        <v>461323.41</v>
      </c>
      <c r="C28" s="14">
        <v>488641.63</v>
      </c>
      <c r="D28" s="14">
        <v>465868.32</v>
      </c>
      <c r="E28" s="14">
        <v>457098.87</v>
      </c>
      <c r="F28" s="4">
        <v>448730.39</v>
      </c>
      <c r="G28" s="14">
        <v>427598.68000000005</v>
      </c>
      <c r="H28" s="18">
        <v>417355.96</v>
      </c>
      <c r="I28" s="14">
        <v>418734.68</v>
      </c>
      <c r="J28" s="22">
        <v>390934.91</v>
      </c>
      <c r="K28" s="11">
        <v>460874.62</v>
      </c>
      <c r="L28" s="4">
        <v>448462.91</v>
      </c>
      <c r="M28" s="4">
        <v>455096.01</v>
      </c>
      <c r="N28" s="5">
        <f t="shared" si="0"/>
        <v>5340720.3900000006</v>
      </c>
    </row>
    <row r="29" spans="1:14">
      <c r="A29" t="s">
        <v>17</v>
      </c>
      <c r="B29" s="11">
        <v>0</v>
      </c>
      <c r="C29" s="14">
        <v>0</v>
      </c>
      <c r="D29" s="14">
        <v>0</v>
      </c>
      <c r="E29" s="14">
        <v>0</v>
      </c>
      <c r="F29" s="4">
        <v>0</v>
      </c>
      <c r="G29" s="14">
        <v>0</v>
      </c>
      <c r="H29" s="18">
        <v>0</v>
      </c>
      <c r="I29" s="14">
        <v>0</v>
      </c>
      <c r="J29" s="22">
        <v>0</v>
      </c>
      <c r="K29" s="11">
        <v>0</v>
      </c>
      <c r="L29" s="4">
        <v>0</v>
      </c>
      <c r="M29" s="4">
        <v>0</v>
      </c>
      <c r="N29" s="5">
        <f t="shared" si="0"/>
        <v>0</v>
      </c>
    </row>
    <row r="30" spans="1:14">
      <c r="A30" t="s">
        <v>18</v>
      </c>
      <c r="B30" s="11">
        <v>0</v>
      </c>
      <c r="C30" s="14">
        <v>0</v>
      </c>
      <c r="D30" s="14">
        <v>0</v>
      </c>
      <c r="E30" s="14">
        <v>0</v>
      </c>
      <c r="F30" s="4">
        <v>0</v>
      </c>
      <c r="G30" s="14">
        <v>0</v>
      </c>
      <c r="H30" s="18">
        <v>0</v>
      </c>
      <c r="I30" s="14">
        <v>0</v>
      </c>
      <c r="J30" s="22">
        <v>0</v>
      </c>
      <c r="K30" s="11">
        <v>0</v>
      </c>
      <c r="L30" s="4">
        <v>0</v>
      </c>
      <c r="M30" s="4">
        <v>0</v>
      </c>
      <c r="N30" s="5">
        <f t="shared" si="0"/>
        <v>0</v>
      </c>
    </row>
    <row r="31" spans="1:14">
      <c r="A31" t="s">
        <v>19</v>
      </c>
      <c r="B31" s="11">
        <v>0</v>
      </c>
      <c r="C31" s="14">
        <v>0</v>
      </c>
      <c r="D31" s="14">
        <v>0</v>
      </c>
      <c r="E31" s="14">
        <v>0</v>
      </c>
      <c r="F31" s="4">
        <v>0</v>
      </c>
      <c r="G31" s="14">
        <v>0</v>
      </c>
      <c r="H31" s="18">
        <v>0</v>
      </c>
      <c r="I31" s="14">
        <v>0</v>
      </c>
      <c r="J31" s="22">
        <v>0</v>
      </c>
      <c r="K31" s="11">
        <v>0</v>
      </c>
      <c r="L31" s="4">
        <v>0</v>
      </c>
      <c r="M31" s="4">
        <v>0</v>
      </c>
      <c r="N31" s="5">
        <f t="shared" si="0"/>
        <v>0</v>
      </c>
    </row>
    <row r="32" spans="1:14">
      <c r="A32" t="s">
        <v>20</v>
      </c>
      <c r="B32" s="11">
        <v>0</v>
      </c>
      <c r="C32" s="14">
        <v>0</v>
      </c>
      <c r="D32" s="14">
        <v>0</v>
      </c>
      <c r="E32" s="14">
        <v>0</v>
      </c>
      <c r="F32" s="4">
        <v>0</v>
      </c>
      <c r="G32" s="14">
        <v>0</v>
      </c>
      <c r="H32" s="18">
        <v>0</v>
      </c>
      <c r="I32" s="14">
        <v>0</v>
      </c>
      <c r="J32" s="22">
        <v>0</v>
      </c>
      <c r="K32" s="11">
        <v>0</v>
      </c>
      <c r="L32" s="4">
        <v>0</v>
      </c>
      <c r="M32" s="4">
        <v>0</v>
      </c>
      <c r="N32" s="5">
        <f t="shared" si="0"/>
        <v>0</v>
      </c>
    </row>
    <row r="33" spans="1:14">
      <c r="A33" t="s">
        <v>21</v>
      </c>
      <c r="B33" s="11">
        <v>0</v>
      </c>
      <c r="C33" s="14">
        <v>0</v>
      </c>
      <c r="D33" s="14">
        <v>0</v>
      </c>
      <c r="E33" s="14">
        <v>0</v>
      </c>
      <c r="F33" s="4">
        <v>0</v>
      </c>
      <c r="G33" s="14">
        <v>0</v>
      </c>
      <c r="H33" s="18">
        <v>0</v>
      </c>
      <c r="I33" s="14">
        <v>0</v>
      </c>
      <c r="J33" s="22">
        <v>0</v>
      </c>
      <c r="K33" s="11">
        <v>0</v>
      </c>
      <c r="L33" s="4">
        <v>0</v>
      </c>
      <c r="M33" s="4">
        <v>0</v>
      </c>
      <c r="N33" s="5">
        <f t="shared" si="0"/>
        <v>0</v>
      </c>
    </row>
    <row r="34" spans="1:14">
      <c r="A34" t="s">
        <v>101</v>
      </c>
      <c r="B34" s="11">
        <v>0</v>
      </c>
      <c r="C34" s="14">
        <v>0</v>
      </c>
      <c r="D34" s="14">
        <v>0</v>
      </c>
      <c r="E34" s="14">
        <v>0</v>
      </c>
      <c r="F34" s="4">
        <v>0</v>
      </c>
      <c r="G34" s="14">
        <v>0</v>
      </c>
      <c r="H34" s="18">
        <v>0</v>
      </c>
      <c r="I34" s="14">
        <v>0</v>
      </c>
      <c r="J34" s="22">
        <v>0</v>
      </c>
      <c r="K34" s="11">
        <v>0</v>
      </c>
      <c r="L34" s="4">
        <v>0</v>
      </c>
      <c r="M34" s="4">
        <v>0</v>
      </c>
      <c r="N34" s="5">
        <f t="shared" si="0"/>
        <v>0</v>
      </c>
    </row>
    <row r="35" spans="1:14">
      <c r="A35" t="s">
        <v>23</v>
      </c>
      <c r="B35" s="11">
        <v>0</v>
      </c>
      <c r="C35" s="14">
        <v>0</v>
      </c>
      <c r="D35" s="14">
        <v>0</v>
      </c>
      <c r="E35" s="14">
        <v>0</v>
      </c>
      <c r="F35" s="4">
        <v>0</v>
      </c>
      <c r="G35" s="14">
        <v>0</v>
      </c>
      <c r="H35" s="18">
        <v>0</v>
      </c>
      <c r="I35" s="14">
        <v>0</v>
      </c>
      <c r="J35" s="22">
        <v>0</v>
      </c>
      <c r="K35" s="11">
        <v>0</v>
      </c>
      <c r="L35" s="4">
        <v>0</v>
      </c>
      <c r="M35" s="4">
        <v>0</v>
      </c>
      <c r="N35" s="5">
        <f t="shared" si="0"/>
        <v>0</v>
      </c>
    </row>
    <row r="36" spans="1:14">
      <c r="A36" t="s">
        <v>24</v>
      </c>
      <c r="B36" s="11">
        <v>46102.61</v>
      </c>
      <c r="C36" s="14">
        <v>42397.32</v>
      </c>
      <c r="D36" s="14">
        <v>47548.7</v>
      </c>
      <c r="E36" s="14">
        <v>45557.130000000005</v>
      </c>
      <c r="F36" s="4">
        <v>47735.270000000004</v>
      </c>
      <c r="G36" s="14">
        <v>46978.74</v>
      </c>
      <c r="H36" s="18">
        <v>48806.280000000006</v>
      </c>
      <c r="I36" s="14">
        <v>48098.07</v>
      </c>
      <c r="J36" s="22">
        <v>48538.490000000005</v>
      </c>
      <c r="K36" s="11">
        <v>55501.939999999995</v>
      </c>
      <c r="L36" s="4">
        <v>50392.35</v>
      </c>
      <c r="M36" s="4">
        <v>49118.009999999995</v>
      </c>
      <c r="N36" s="5">
        <f t="shared" si="0"/>
        <v>576774.91</v>
      </c>
    </row>
    <row r="37" spans="1:14">
      <c r="A37" t="s">
        <v>25</v>
      </c>
      <c r="B37" s="11">
        <v>27471.929999999997</v>
      </c>
      <c r="C37" s="14">
        <v>25101.41</v>
      </c>
      <c r="D37" s="14">
        <v>26591.059999999998</v>
      </c>
      <c r="E37" s="14">
        <v>28185.890000000003</v>
      </c>
      <c r="F37" s="4">
        <v>28300.07</v>
      </c>
      <c r="G37" s="14">
        <v>28944.339999999997</v>
      </c>
      <c r="H37" s="18">
        <v>29088.5</v>
      </c>
      <c r="I37" s="14">
        <v>29213.39</v>
      </c>
      <c r="J37" s="22">
        <v>27914.62</v>
      </c>
      <c r="K37" s="11">
        <v>30350.899999999998</v>
      </c>
      <c r="L37" s="4">
        <v>28867.72</v>
      </c>
      <c r="M37" s="4">
        <v>29631.45</v>
      </c>
      <c r="N37" s="5">
        <f t="shared" si="0"/>
        <v>339661.27999999997</v>
      </c>
    </row>
    <row r="38" spans="1:14">
      <c r="A38" t="s">
        <v>102</v>
      </c>
      <c r="B38" s="11">
        <v>302239.82</v>
      </c>
      <c r="C38" s="14">
        <v>299585.2</v>
      </c>
      <c r="D38" s="14">
        <v>290123.5</v>
      </c>
      <c r="E38" s="14">
        <v>291377.09000000003</v>
      </c>
      <c r="F38" s="4">
        <v>310455.88</v>
      </c>
      <c r="G38" s="14">
        <v>304309.66000000003</v>
      </c>
      <c r="H38" s="18">
        <v>309839.31</v>
      </c>
      <c r="I38" s="14">
        <v>295844.77999999997</v>
      </c>
      <c r="J38" s="22">
        <v>299952.17</v>
      </c>
      <c r="K38" s="11">
        <v>333492.32</v>
      </c>
      <c r="L38" s="4">
        <v>318986.11</v>
      </c>
      <c r="M38" s="4">
        <v>325834.84999999998</v>
      </c>
      <c r="N38" s="5">
        <f t="shared" si="0"/>
        <v>3682040.69</v>
      </c>
    </row>
    <row r="39" spans="1:14">
      <c r="A39" t="s">
        <v>27</v>
      </c>
      <c r="B39" s="11">
        <v>166471.69</v>
      </c>
      <c r="C39" s="14">
        <v>165946.32999999999</v>
      </c>
      <c r="D39" s="14">
        <v>170963.49000000002</v>
      </c>
      <c r="E39" s="14">
        <v>166374</v>
      </c>
      <c r="F39" s="4">
        <v>173963.29</v>
      </c>
      <c r="G39" s="14">
        <v>178636.46000000002</v>
      </c>
      <c r="H39" s="18">
        <v>181837.12</v>
      </c>
      <c r="I39" s="14">
        <v>183686.27</v>
      </c>
      <c r="J39" s="22">
        <v>183764.37000000002</v>
      </c>
      <c r="K39" s="11">
        <v>202712.52000000002</v>
      </c>
      <c r="L39" s="4">
        <v>179856.76</v>
      </c>
      <c r="M39" s="4">
        <v>178758.39999999999</v>
      </c>
      <c r="N39" s="5">
        <f t="shared" si="0"/>
        <v>2132970.7000000002</v>
      </c>
    </row>
    <row r="40" spans="1:14">
      <c r="A40" t="s">
        <v>103</v>
      </c>
      <c r="B40" s="11">
        <v>0</v>
      </c>
      <c r="C40" s="14">
        <v>0</v>
      </c>
      <c r="D40" s="14">
        <v>0</v>
      </c>
      <c r="E40" s="14">
        <v>0</v>
      </c>
      <c r="F40" s="4">
        <v>0</v>
      </c>
      <c r="G40" s="14">
        <v>0</v>
      </c>
      <c r="H40" s="18">
        <v>0</v>
      </c>
      <c r="I40" s="14">
        <v>0</v>
      </c>
      <c r="J40" s="22">
        <v>0</v>
      </c>
      <c r="K40" s="11">
        <v>0</v>
      </c>
      <c r="L40" s="4">
        <v>0</v>
      </c>
      <c r="M40" s="4">
        <v>0</v>
      </c>
      <c r="N40" s="5">
        <f t="shared" si="0"/>
        <v>0</v>
      </c>
    </row>
    <row r="41" spans="1:14">
      <c r="A41" t="s">
        <v>29</v>
      </c>
      <c r="B41" s="11">
        <v>0</v>
      </c>
      <c r="C41" s="14">
        <v>0</v>
      </c>
      <c r="D41" s="14">
        <v>0</v>
      </c>
      <c r="E41" s="14">
        <v>0</v>
      </c>
      <c r="F41" s="4">
        <v>0</v>
      </c>
      <c r="G41" s="14">
        <v>0</v>
      </c>
      <c r="H41" s="18">
        <v>0</v>
      </c>
      <c r="I41" s="14">
        <v>0</v>
      </c>
      <c r="J41" s="22">
        <v>0</v>
      </c>
      <c r="K41" s="11">
        <v>0</v>
      </c>
      <c r="L41" s="4">
        <v>0</v>
      </c>
      <c r="M41" s="4">
        <v>0</v>
      </c>
      <c r="N41" s="5">
        <f t="shared" si="0"/>
        <v>0</v>
      </c>
    </row>
    <row r="42" spans="1:14">
      <c r="A42" t="s">
        <v>104</v>
      </c>
      <c r="B42" s="11">
        <v>0</v>
      </c>
      <c r="C42" s="14">
        <v>0</v>
      </c>
      <c r="D42" s="14">
        <v>0</v>
      </c>
      <c r="E42" s="14">
        <v>0</v>
      </c>
      <c r="F42" s="4">
        <v>0</v>
      </c>
      <c r="G42" s="14">
        <v>0</v>
      </c>
      <c r="H42" s="18">
        <v>0</v>
      </c>
      <c r="I42" s="14">
        <v>0</v>
      </c>
      <c r="J42" s="22">
        <v>0</v>
      </c>
      <c r="K42" s="11">
        <v>0</v>
      </c>
      <c r="L42" s="4">
        <v>0</v>
      </c>
      <c r="M42" s="4">
        <v>0</v>
      </c>
      <c r="N42" s="5">
        <f t="shared" si="0"/>
        <v>0</v>
      </c>
    </row>
    <row r="43" spans="1:14">
      <c r="A43" t="s">
        <v>31</v>
      </c>
      <c r="B43" s="11">
        <v>0</v>
      </c>
      <c r="C43" s="14">
        <v>0</v>
      </c>
      <c r="D43" s="14">
        <v>0</v>
      </c>
      <c r="E43" s="14">
        <v>0</v>
      </c>
      <c r="F43" s="4">
        <v>0</v>
      </c>
      <c r="G43" s="14">
        <v>0</v>
      </c>
      <c r="H43" s="18">
        <v>0</v>
      </c>
      <c r="I43" s="14">
        <v>0</v>
      </c>
      <c r="J43" s="22">
        <v>0</v>
      </c>
      <c r="K43" s="11">
        <v>0</v>
      </c>
      <c r="L43" s="4">
        <v>0</v>
      </c>
      <c r="M43" s="4">
        <v>0</v>
      </c>
      <c r="N43" s="5">
        <f t="shared" si="0"/>
        <v>0</v>
      </c>
    </row>
    <row r="44" spans="1:14">
      <c r="A44" t="s">
        <v>32</v>
      </c>
      <c r="B44" s="11">
        <v>0</v>
      </c>
      <c r="C44" s="14">
        <v>0</v>
      </c>
      <c r="D44" s="14">
        <v>0</v>
      </c>
      <c r="E44" s="14">
        <v>0</v>
      </c>
      <c r="F44" s="4">
        <v>0</v>
      </c>
      <c r="G44" s="14">
        <v>0</v>
      </c>
      <c r="H44" s="18">
        <v>0</v>
      </c>
      <c r="I44" s="14">
        <v>0</v>
      </c>
      <c r="J44" s="22">
        <v>0</v>
      </c>
      <c r="K44" s="11">
        <v>0</v>
      </c>
      <c r="L44" s="4">
        <v>0</v>
      </c>
      <c r="M44" s="4">
        <v>0</v>
      </c>
      <c r="N44" s="5">
        <f t="shared" si="0"/>
        <v>0</v>
      </c>
    </row>
    <row r="45" spans="1:14">
      <c r="A45" t="s">
        <v>33</v>
      </c>
      <c r="B45" s="11">
        <v>0</v>
      </c>
      <c r="C45" s="14">
        <v>0</v>
      </c>
      <c r="D45" s="14">
        <v>0</v>
      </c>
      <c r="E45" s="14">
        <v>0</v>
      </c>
      <c r="F45" s="4">
        <v>0</v>
      </c>
      <c r="G45" s="14">
        <v>0</v>
      </c>
      <c r="H45" s="18">
        <v>0</v>
      </c>
      <c r="I45" s="14">
        <v>0</v>
      </c>
      <c r="J45" s="22">
        <v>0</v>
      </c>
      <c r="K45" s="11">
        <v>0</v>
      </c>
      <c r="L45" s="4">
        <v>0</v>
      </c>
      <c r="M45" s="4">
        <v>0</v>
      </c>
      <c r="N45" s="5">
        <f t="shared" si="0"/>
        <v>0</v>
      </c>
    </row>
    <row r="46" spans="1:14">
      <c r="A46" t="s">
        <v>105</v>
      </c>
      <c r="B46" s="11">
        <v>0</v>
      </c>
      <c r="C46" s="14">
        <v>0</v>
      </c>
      <c r="D46" s="14">
        <v>0</v>
      </c>
      <c r="E46" s="14">
        <v>0</v>
      </c>
      <c r="F46" s="4">
        <v>0</v>
      </c>
      <c r="G46" s="14">
        <v>0</v>
      </c>
      <c r="H46" s="18">
        <v>0</v>
      </c>
      <c r="I46" s="14">
        <v>0</v>
      </c>
      <c r="J46" s="22">
        <v>0</v>
      </c>
      <c r="K46" s="11">
        <v>0</v>
      </c>
      <c r="L46" s="4">
        <v>0</v>
      </c>
      <c r="M46" s="4">
        <v>0</v>
      </c>
      <c r="N46" s="5">
        <f t="shared" si="0"/>
        <v>0</v>
      </c>
    </row>
    <row r="47" spans="1:14">
      <c r="A47" t="s">
        <v>106</v>
      </c>
      <c r="B47" s="11">
        <v>1242362.51</v>
      </c>
      <c r="C47" s="14">
        <v>1270369.52</v>
      </c>
      <c r="D47" s="14">
        <v>1284596.05</v>
      </c>
      <c r="E47" s="14">
        <v>1352227.8499999999</v>
      </c>
      <c r="F47" s="4">
        <v>1353964.31</v>
      </c>
      <c r="G47" s="14">
        <v>1358770.82</v>
      </c>
      <c r="H47" s="18">
        <v>1366968.65</v>
      </c>
      <c r="I47" s="14">
        <v>1461530.1</v>
      </c>
      <c r="J47" s="22">
        <v>1395728.48</v>
      </c>
      <c r="K47" s="11">
        <v>1605643.0699999998</v>
      </c>
      <c r="L47" s="4">
        <v>1429306.44</v>
      </c>
      <c r="M47" s="4">
        <v>1405019.97</v>
      </c>
      <c r="N47" s="5">
        <f t="shared" si="0"/>
        <v>16526487.770000001</v>
      </c>
    </row>
    <row r="48" spans="1:14">
      <c r="A48" t="s">
        <v>107</v>
      </c>
      <c r="B48" s="11">
        <v>536939.27</v>
      </c>
      <c r="C48" s="14">
        <v>544118.8600000001</v>
      </c>
      <c r="D48" s="14">
        <v>565736.95999999996</v>
      </c>
      <c r="E48" s="14">
        <v>567322.62000000011</v>
      </c>
      <c r="F48" s="4">
        <v>586242.41</v>
      </c>
      <c r="G48" s="14">
        <v>533785.21000000008</v>
      </c>
      <c r="H48" s="18">
        <v>541752.03999999992</v>
      </c>
      <c r="I48" s="14">
        <v>497497.07</v>
      </c>
      <c r="J48" s="22">
        <v>505770.50999999995</v>
      </c>
      <c r="K48" s="11">
        <v>568190.11</v>
      </c>
      <c r="L48" s="4">
        <v>556922.25</v>
      </c>
      <c r="M48" s="4">
        <v>570894.70000000007</v>
      </c>
      <c r="N48" s="5">
        <f t="shared" si="0"/>
        <v>6575172.0100000007</v>
      </c>
    </row>
    <row r="49" spans="1:14">
      <c r="A49" t="s">
        <v>37</v>
      </c>
      <c r="B49" s="11">
        <v>0</v>
      </c>
      <c r="C49" s="14">
        <v>0</v>
      </c>
      <c r="D49" s="14">
        <v>0</v>
      </c>
      <c r="E49" s="14">
        <v>0</v>
      </c>
      <c r="F49" s="4">
        <v>0</v>
      </c>
      <c r="G49" s="14">
        <v>0</v>
      </c>
      <c r="H49" s="18">
        <v>0</v>
      </c>
      <c r="I49" s="14">
        <v>0</v>
      </c>
      <c r="J49" s="22">
        <v>0</v>
      </c>
      <c r="K49" s="11">
        <v>0</v>
      </c>
      <c r="L49" s="4">
        <v>0</v>
      </c>
      <c r="M49" s="4">
        <v>0</v>
      </c>
      <c r="N49" s="5">
        <f t="shared" si="0"/>
        <v>0</v>
      </c>
    </row>
    <row r="50" spans="1:14">
      <c r="A50" t="s">
        <v>38</v>
      </c>
      <c r="B50" s="11">
        <v>0</v>
      </c>
      <c r="C50" s="14">
        <v>0</v>
      </c>
      <c r="D50" s="14">
        <v>0</v>
      </c>
      <c r="E50" s="14">
        <v>0</v>
      </c>
      <c r="F50" s="4">
        <v>0</v>
      </c>
      <c r="G50" s="14">
        <v>0</v>
      </c>
      <c r="H50" s="18">
        <v>0</v>
      </c>
      <c r="I50" s="14">
        <v>0</v>
      </c>
      <c r="J50" s="22">
        <v>0</v>
      </c>
      <c r="K50" s="11">
        <v>0</v>
      </c>
      <c r="L50" s="4">
        <v>0</v>
      </c>
      <c r="M50" s="4">
        <v>0</v>
      </c>
      <c r="N50" s="5">
        <f t="shared" si="0"/>
        <v>0</v>
      </c>
    </row>
    <row r="51" spans="1:14">
      <c r="A51" t="s">
        <v>39</v>
      </c>
      <c r="B51" s="11">
        <v>54064.909999999996</v>
      </c>
      <c r="C51" s="14">
        <v>59369.26</v>
      </c>
      <c r="D51" s="14">
        <v>52118.7</v>
      </c>
      <c r="E51" s="14">
        <v>49812.59</v>
      </c>
      <c r="F51" s="4">
        <v>56110.11</v>
      </c>
      <c r="G51" s="14">
        <v>57196.229999999996</v>
      </c>
      <c r="H51" s="18">
        <v>56792.800000000003</v>
      </c>
      <c r="I51" s="14">
        <v>80112.83</v>
      </c>
      <c r="J51" s="22">
        <v>47366.23</v>
      </c>
      <c r="K51" s="11">
        <v>44824.44</v>
      </c>
      <c r="L51" s="4">
        <v>52793.440000000002</v>
      </c>
      <c r="M51" s="4">
        <v>54670.33</v>
      </c>
      <c r="N51" s="5">
        <f t="shared" si="0"/>
        <v>665231.87</v>
      </c>
    </row>
    <row r="52" spans="1:14">
      <c r="A52" t="s">
        <v>108</v>
      </c>
      <c r="B52" s="11">
        <v>670190.44999999995</v>
      </c>
      <c r="C52" s="14">
        <v>687185.26</v>
      </c>
      <c r="D52" s="14">
        <v>689965.89</v>
      </c>
      <c r="E52" s="14">
        <v>675827.79</v>
      </c>
      <c r="F52" s="4">
        <v>706124.84000000008</v>
      </c>
      <c r="G52" s="14">
        <v>696143.56</v>
      </c>
      <c r="H52" s="18">
        <v>703139.8</v>
      </c>
      <c r="I52" s="14">
        <v>706553.25</v>
      </c>
      <c r="J52" s="22">
        <v>702524.1</v>
      </c>
      <c r="K52" s="11">
        <v>829071.16</v>
      </c>
      <c r="L52" s="4">
        <v>722689.64</v>
      </c>
      <c r="M52" s="4">
        <v>728395.24</v>
      </c>
      <c r="N52" s="5">
        <f t="shared" si="0"/>
        <v>8517810.9800000004</v>
      </c>
    </row>
    <row r="53" spans="1:14">
      <c r="A53" t="s">
        <v>41</v>
      </c>
      <c r="B53" s="11">
        <v>703474.21</v>
      </c>
      <c r="C53" s="14">
        <v>744448.68</v>
      </c>
      <c r="D53" s="14">
        <v>724274.07</v>
      </c>
      <c r="E53" s="14">
        <v>700125.12</v>
      </c>
      <c r="F53" s="4">
        <v>729302.35</v>
      </c>
      <c r="G53" s="14">
        <v>713020.35</v>
      </c>
      <c r="H53" s="18">
        <v>730895.94000000006</v>
      </c>
      <c r="I53" s="14">
        <v>754688.03999999992</v>
      </c>
      <c r="J53" s="22">
        <v>668286.24</v>
      </c>
      <c r="K53" s="11">
        <v>786897.2699999999</v>
      </c>
      <c r="L53" s="4">
        <v>754076.73</v>
      </c>
      <c r="M53" s="4">
        <v>747357.67</v>
      </c>
      <c r="N53" s="5">
        <f t="shared" si="0"/>
        <v>8756846.6699999999</v>
      </c>
    </row>
    <row r="54" spans="1:14">
      <c r="A54" t="s">
        <v>42</v>
      </c>
      <c r="B54" s="11">
        <v>301471.94</v>
      </c>
      <c r="C54" s="14">
        <v>295626.32999999996</v>
      </c>
      <c r="D54" s="14">
        <v>290320.48</v>
      </c>
      <c r="E54" s="14">
        <v>329990.05</v>
      </c>
      <c r="F54" s="4">
        <v>319855.12</v>
      </c>
      <c r="G54" s="14">
        <v>313834.31</v>
      </c>
      <c r="H54" s="18">
        <v>328857.15000000002</v>
      </c>
      <c r="I54" s="14">
        <v>333421.62</v>
      </c>
      <c r="J54" s="22">
        <v>326449.71999999997</v>
      </c>
      <c r="K54" s="11">
        <v>373040.42</v>
      </c>
      <c r="L54" s="4">
        <v>339480</v>
      </c>
      <c r="M54" s="4">
        <v>349317.97000000003</v>
      </c>
      <c r="N54" s="5">
        <f t="shared" si="0"/>
        <v>3901665.11</v>
      </c>
    </row>
    <row r="55" spans="1:14">
      <c r="A55" t="s">
        <v>109</v>
      </c>
      <c r="B55" s="11">
        <v>142085.61000000002</v>
      </c>
      <c r="C55" s="14">
        <v>161138.93</v>
      </c>
      <c r="D55" s="14">
        <v>143450.6</v>
      </c>
      <c r="E55" s="14">
        <v>121540.63</v>
      </c>
      <c r="F55" s="4">
        <v>103833.36</v>
      </c>
      <c r="G55" s="14">
        <v>110047.06999999999</v>
      </c>
      <c r="H55" s="18">
        <v>123888.61</v>
      </c>
      <c r="I55" s="14">
        <v>121280.83</v>
      </c>
      <c r="J55" s="22">
        <v>126701.25</v>
      </c>
      <c r="K55" s="11">
        <v>147146.88</v>
      </c>
      <c r="L55" s="4">
        <v>132410.96</v>
      </c>
      <c r="M55" s="4">
        <v>147407.24</v>
      </c>
      <c r="N55" s="5">
        <f t="shared" si="0"/>
        <v>1580931.97</v>
      </c>
    </row>
    <row r="56" spans="1:14">
      <c r="A56" t="s">
        <v>110</v>
      </c>
      <c r="B56" s="11">
        <v>0</v>
      </c>
      <c r="C56" s="14">
        <v>0</v>
      </c>
      <c r="D56" s="14">
        <v>0</v>
      </c>
      <c r="E56" s="14">
        <v>0</v>
      </c>
      <c r="F56" s="4">
        <v>0</v>
      </c>
      <c r="G56" s="14">
        <v>0</v>
      </c>
      <c r="H56" s="18">
        <v>0</v>
      </c>
      <c r="I56" s="14">
        <v>0</v>
      </c>
      <c r="J56" s="22">
        <v>0</v>
      </c>
      <c r="K56" s="11">
        <v>0</v>
      </c>
      <c r="L56" s="4">
        <v>0</v>
      </c>
      <c r="M56" s="4">
        <v>0</v>
      </c>
      <c r="N56" s="5">
        <f t="shared" si="0"/>
        <v>0</v>
      </c>
    </row>
    <row r="57" spans="1:14">
      <c r="A57" t="s">
        <v>111</v>
      </c>
      <c r="B57" s="11">
        <v>272923.03999999998</v>
      </c>
      <c r="C57" s="14">
        <v>280413.47000000003</v>
      </c>
      <c r="D57" s="14">
        <v>253581.58</v>
      </c>
      <c r="E57" s="14">
        <v>246710.71999999997</v>
      </c>
      <c r="F57" s="4">
        <v>246184.83</v>
      </c>
      <c r="G57" s="14">
        <v>211985.52000000002</v>
      </c>
      <c r="H57" s="18">
        <v>202218.03</v>
      </c>
      <c r="I57" s="14">
        <v>208734.21</v>
      </c>
      <c r="J57" s="22">
        <v>229704.8</v>
      </c>
      <c r="K57" s="11">
        <v>251556.75</v>
      </c>
      <c r="L57" s="4">
        <v>244313.92</v>
      </c>
      <c r="M57" s="4">
        <v>256646.38</v>
      </c>
      <c r="N57" s="5">
        <f t="shared" si="0"/>
        <v>2904973.25</v>
      </c>
    </row>
    <row r="58" spans="1:14">
      <c r="A58" t="s">
        <v>46</v>
      </c>
      <c r="B58" s="11">
        <v>102081.19</v>
      </c>
      <c r="C58" s="14">
        <v>108458.12</v>
      </c>
      <c r="D58" s="14">
        <v>106753.22</v>
      </c>
      <c r="E58" s="14">
        <v>106509.52</v>
      </c>
      <c r="F58" s="4">
        <v>110329.39</v>
      </c>
      <c r="G58" s="14">
        <v>112114.58</v>
      </c>
      <c r="H58" s="18">
        <v>115752.98</v>
      </c>
      <c r="I58" s="14">
        <v>113003.09</v>
      </c>
      <c r="J58" s="22">
        <v>109504.41</v>
      </c>
      <c r="K58" s="11">
        <v>120016.95999999999</v>
      </c>
      <c r="L58" s="4">
        <v>112952.01</v>
      </c>
      <c r="M58" s="4">
        <v>111847.78</v>
      </c>
      <c r="N58" s="5">
        <f t="shared" si="0"/>
        <v>1329323.25</v>
      </c>
    </row>
    <row r="59" spans="1:14">
      <c r="A59" t="s">
        <v>112</v>
      </c>
      <c r="B59" s="11">
        <v>0</v>
      </c>
      <c r="C59" s="14">
        <v>0</v>
      </c>
      <c r="D59" s="14">
        <v>0</v>
      </c>
      <c r="E59" s="14">
        <v>0</v>
      </c>
      <c r="F59" s="4">
        <v>0</v>
      </c>
      <c r="G59" s="14">
        <v>0</v>
      </c>
      <c r="H59" s="18">
        <v>0</v>
      </c>
      <c r="I59" s="14">
        <v>0</v>
      </c>
      <c r="J59" s="22">
        <v>0</v>
      </c>
      <c r="K59" s="11">
        <v>0</v>
      </c>
      <c r="L59" s="4">
        <v>0</v>
      </c>
      <c r="M59" s="4">
        <v>0</v>
      </c>
      <c r="N59" s="5">
        <f t="shared" si="0"/>
        <v>0</v>
      </c>
    </row>
    <row r="60" spans="1:14">
      <c r="A60" t="s">
        <v>113</v>
      </c>
      <c r="B60" s="11">
        <v>761331.79999999993</v>
      </c>
      <c r="C60" s="14">
        <v>806267.98</v>
      </c>
      <c r="D60" s="14">
        <v>777764.46</v>
      </c>
      <c r="E60" s="14">
        <v>732400.15</v>
      </c>
      <c r="F60" s="4">
        <v>736775.74</v>
      </c>
      <c r="G60" s="14">
        <v>716400.53</v>
      </c>
      <c r="H60" s="18">
        <v>748736.24</v>
      </c>
      <c r="I60" s="14">
        <v>726267.52</v>
      </c>
      <c r="J60" s="22">
        <v>674248.01</v>
      </c>
      <c r="K60" s="11">
        <v>816921.19000000006</v>
      </c>
      <c r="L60" s="4">
        <v>763750.44</v>
      </c>
      <c r="M60" s="4">
        <v>771630.32</v>
      </c>
      <c r="N60" s="5">
        <f t="shared" si="0"/>
        <v>9032494.3800000008</v>
      </c>
    </row>
    <row r="61" spans="1:14">
      <c r="A61" t="s">
        <v>114</v>
      </c>
      <c r="B61" s="11">
        <v>2370469.0099999998</v>
      </c>
      <c r="C61" s="14">
        <v>2382646.21</v>
      </c>
      <c r="D61" s="14">
        <v>2335115.96</v>
      </c>
      <c r="E61" s="14">
        <v>2455222.1999999997</v>
      </c>
      <c r="F61" s="4">
        <v>2399010.4499999997</v>
      </c>
      <c r="G61" s="14">
        <v>2402742.4899999998</v>
      </c>
      <c r="H61" s="18">
        <v>2561961.1800000002</v>
      </c>
      <c r="I61" s="14">
        <v>2533399.63</v>
      </c>
      <c r="J61" s="22">
        <v>2401902.21</v>
      </c>
      <c r="K61" s="11">
        <v>3009928.6599999997</v>
      </c>
      <c r="L61" s="4">
        <v>2582215.7600000002</v>
      </c>
      <c r="M61" s="4">
        <v>2559281.6800000002</v>
      </c>
      <c r="N61" s="5">
        <f t="shared" si="0"/>
        <v>29993895.440000001</v>
      </c>
    </row>
    <row r="62" spans="1:14">
      <c r="A62" t="s">
        <v>50</v>
      </c>
      <c r="B62" s="11">
        <v>815958.02</v>
      </c>
      <c r="C62" s="14">
        <v>834078.13</v>
      </c>
      <c r="D62" s="14">
        <v>843824.53</v>
      </c>
      <c r="E62" s="14">
        <v>840666.61</v>
      </c>
      <c r="F62" s="4">
        <v>856464.71</v>
      </c>
      <c r="G62" s="14">
        <v>824657.89</v>
      </c>
      <c r="H62" s="18">
        <v>857682.09000000008</v>
      </c>
      <c r="I62" s="14">
        <v>845077.31</v>
      </c>
      <c r="J62" s="22">
        <v>803176.13</v>
      </c>
      <c r="K62" s="11">
        <v>916092.05999999994</v>
      </c>
      <c r="L62" s="4">
        <v>891862.46</v>
      </c>
      <c r="M62" s="4">
        <v>891674.61</v>
      </c>
      <c r="N62" s="5">
        <f t="shared" si="0"/>
        <v>10221214.549999997</v>
      </c>
    </row>
    <row r="63" spans="1:14">
      <c r="A63" t="s">
        <v>115</v>
      </c>
      <c r="B63" s="11">
        <v>0</v>
      </c>
      <c r="C63" s="14">
        <v>0</v>
      </c>
      <c r="D63" s="14">
        <v>0</v>
      </c>
      <c r="E63" s="14">
        <v>0</v>
      </c>
      <c r="F63" s="4">
        <v>0</v>
      </c>
      <c r="G63" s="14">
        <v>0</v>
      </c>
      <c r="H63" s="18">
        <v>0</v>
      </c>
      <c r="I63" s="14">
        <v>0</v>
      </c>
      <c r="J63" s="22">
        <v>0</v>
      </c>
      <c r="K63" s="11">
        <v>0</v>
      </c>
      <c r="L63" s="4">
        <v>0</v>
      </c>
      <c r="M63" s="4">
        <v>0</v>
      </c>
      <c r="N63" s="5">
        <f t="shared" si="0"/>
        <v>0</v>
      </c>
    </row>
    <row r="64" spans="1:14">
      <c r="A64" t="s">
        <v>116</v>
      </c>
      <c r="B64" s="11">
        <v>1067971.2</v>
      </c>
      <c r="C64" s="14">
        <v>1090391.3400000001</v>
      </c>
      <c r="D64" s="14">
        <v>1077648.05</v>
      </c>
      <c r="E64" s="14">
        <v>1052750.67</v>
      </c>
      <c r="F64" s="4">
        <v>1048892.0999999999</v>
      </c>
      <c r="G64" s="14">
        <v>1114982.3800000001</v>
      </c>
      <c r="H64" s="18">
        <v>1110247.74</v>
      </c>
      <c r="I64" s="14">
        <v>1129841.6399999999</v>
      </c>
      <c r="J64" s="22">
        <v>1062930.2599999998</v>
      </c>
      <c r="K64" s="11">
        <v>1217046.5499999998</v>
      </c>
      <c r="L64" s="4">
        <v>1116069.53</v>
      </c>
      <c r="M64" s="4">
        <v>1159061.5099999998</v>
      </c>
      <c r="N64" s="5">
        <f t="shared" si="0"/>
        <v>13247832.969999999</v>
      </c>
    </row>
    <row r="65" spans="1:14">
      <c r="A65" t="s">
        <v>117</v>
      </c>
      <c r="B65" s="11">
        <v>129091.39</v>
      </c>
      <c r="C65" s="14">
        <v>135063.15</v>
      </c>
      <c r="D65" s="14">
        <v>133216.91</v>
      </c>
      <c r="E65" s="14">
        <v>151397.69</v>
      </c>
      <c r="F65" s="4">
        <v>141363.25</v>
      </c>
      <c r="G65" s="14">
        <v>130406.55</v>
      </c>
      <c r="H65" s="18">
        <v>133107.59</v>
      </c>
      <c r="I65" s="14">
        <v>132295.34</v>
      </c>
      <c r="J65" s="22">
        <v>123863.64</v>
      </c>
      <c r="K65" s="11">
        <v>143833.42000000001</v>
      </c>
      <c r="L65" s="4">
        <v>142991.07</v>
      </c>
      <c r="M65" s="4">
        <v>148396.5</v>
      </c>
      <c r="N65" s="5">
        <f t="shared" si="0"/>
        <v>1645026.4999999998</v>
      </c>
    </row>
    <row r="66" spans="1:14">
      <c r="A66" t="s">
        <v>118</v>
      </c>
      <c r="B66" s="11">
        <v>0</v>
      </c>
      <c r="C66" s="14">
        <v>0</v>
      </c>
      <c r="D66" s="14">
        <v>0</v>
      </c>
      <c r="E66" s="14">
        <v>0</v>
      </c>
      <c r="F66" s="4">
        <v>0</v>
      </c>
      <c r="G66" s="14">
        <v>0</v>
      </c>
      <c r="H66" s="18">
        <v>0</v>
      </c>
      <c r="I66" s="14">
        <v>0</v>
      </c>
      <c r="J66" s="22">
        <v>0</v>
      </c>
      <c r="K66" s="11">
        <v>0</v>
      </c>
      <c r="L66" s="4">
        <v>0</v>
      </c>
      <c r="M66" s="4">
        <v>0</v>
      </c>
      <c r="N66" s="5">
        <f t="shared" si="0"/>
        <v>0</v>
      </c>
    </row>
    <row r="67" spans="1:14">
      <c r="A67" t="s">
        <v>119</v>
      </c>
      <c r="B67" s="11">
        <v>537348.61</v>
      </c>
      <c r="C67" s="14">
        <v>554562.54</v>
      </c>
      <c r="D67" s="14">
        <v>550920.63</v>
      </c>
      <c r="E67" s="14">
        <v>534613.17000000004</v>
      </c>
      <c r="F67" s="4">
        <v>543189.22</v>
      </c>
      <c r="G67" s="14">
        <v>548966.30000000005</v>
      </c>
      <c r="H67" s="18">
        <v>554275.88</v>
      </c>
      <c r="I67" s="14">
        <v>571065.30000000005</v>
      </c>
      <c r="J67" s="22">
        <v>512933.29</v>
      </c>
      <c r="K67" s="11">
        <v>607536.54</v>
      </c>
      <c r="L67" s="4">
        <v>572864.39999999991</v>
      </c>
      <c r="M67" s="4">
        <v>580503.39</v>
      </c>
      <c r="N67" s="5">
        <f t="shared" si="0"/>
        <v>6668779.2699999986</v>
      </c>
    </row>
    <row r="68" spans="1:14">
      <c r="A68" t="s">
        <v>120</v>
      </c>
      <c r="B68" s="11">
        <v>319313.39</v>
      </c>
      <c r="C68" s="14">
        <v>338859.33999999997</v>
      </c>
      <c r="D68" s="14">
        <v>313108.91000000003</v>
      </c>
      <c r="E68" s="14">
        <v>295014.33</v>
      </c>
      <c r="F68" s="4">
        <v>292630.83999999997</v>
      </c>
      <c r="G68" s="14">
        <v>276122.46000000002</v>
      </c>
      <c r="H68" s="18">
        <v>275397.01</v>
      </c>
      <c r="I68" s="14">
        <v>261130.53000000003</v>
      </c>
      <c r="J68" s="22">
        <v>264133.28000000003</v>
      </c>
      <c r="K68" s="11">
        <v>299627.63</v>
      </c>
      <c r="L68" s="4">
        <v>295235.59999999998</v>
      </c>
      <c r="M68" s="4">
        <v>316332.31</v>
      </c>
      <c r="N68" s="5">
        <f t="shared" si="0"/>
        <v>3546905.6300000008</v>
      </c>
    </row>
    <row r="69" spans="1:14">
      <c r="A69" t="s">
        <v>121</v>
      </c>
      <c r="B69" s="11">
        <v>618239.81999999995</v>
      </c>
      <c r="C69" s="14">
        <v>627745.99</v>
      </c>
      <c r="D69" s="14">
        <v>608282.47</v>
      </c>
      <c r="E69" s="14">
        <v>623681.64</v>
      </c>
      <c r="F69" s="4">
        <v>645240.92000000004</v>
      </c>
      <c r="G69" s="14">
        <v>646005.6</v>
      </c>
      <c r="H69" s="18">
        <v>681485.43</v>
      </c>
      <c r="I69" s="14">
        <v>686548.02</v>
      </c>
      <c r="J69" s="22">
        <v>671337.07</v>
      </c>
      <c r="K69" s="11">
        <v>772162.34</v>
      </c>
      <c r="L69" s="4">
        <v>712233.15</v>
      </c>
      <c r="M69" s="4">
        <v>682716.84000000008</v>
      </c>
      <c r="N69" s="5">
        <f t="shared" si="0"/>
        <v>7975679.290000001</v>
      </c>
    </row>
    <row r="70" spans="1:14">
      <c r="A70" t="s">
        <v>122</v>
      </c>
      <c r="B70" s="11">
        <v>0</v>
      </c>
      <c r="C70" s="14">
        <v>0</v>
      </c>
      <c r="D70" s="14">
        <v>0</v>
      </c>
      <c r="E70" s="14">
        <v>0</v>
      </c>
      <c r="F70" s="4">
        <v>0</v>
      </c>
      <c r="G70" s="14">
        <v>0</v>
      </c>
      <c r="H70" s="18">
        <v>0</v>
      </c>
      <c r="I70" s="14">
        <v>0</v>
      </c>
      <c r="J70" s="22">
        <v>0</v>
      </c>
      <c r="K70" s="11">
        <v>0</v>
      </c>
      <c r="L70" s="4">
        <v>0</v>
      </c>
      <c r="M70" s="4">
        <v>0</v>
      </c>
      <c r="N70" s="5">
        <f t="shared" si="0"/>
        <v>0</v>
      </c>
    </row>
    <row r="71" spans="1:14">
      <c r="A71" t="s">
        <v>59</v>
      </c>
      <c r="B71" s="11">
        <v>0</v>
      </c>
      <c r="C71" s="14">
        <v>0</v>
      </c>
      <c r="D71" s="14">
        <v>0</v>
      </c>
      <c r="E71" s="14">
        <v>0</v>
      </c>
      <c r="F71" s="4">
        <v>0</v>
      </c>
      <c r="G71" s="14">
        <v>0</v>
      </c>
      <c r="H71" s="18">
        <v>0</v>
      </c>
      <c r="I71" s="14">
        <v>0</v>
      </c>
      <c r="J71" s="22">
        <v>0</v>
      </c>
      <c r="K71" s="11">
        <v>0</v>
      </c>
      <c r="L71" s="4">
        <v>0</v>
      </c>
      <c r="M71" s="4">
        <v>0</v>
      </c>
      <c r="N71" s="5">
        <f t="shared" si="0"/>
        <v>0</v>
      </c>
    </row>
    <row r="72" spans="1:14">
      <c r="A72" t="s">
        <v>123</v>
      </c>
      <c r="B72" s="11">
        <v>106060.07</v>
      </c>
      <c r="C72" s="14">
        <v>104462.34999999999</v>
      </c>
      <c r="D72" s="14">
        <v>97706.48</v>
      </c>
      <c r="E72" s="14">
        <v>93832.52</v>
      </c>
      <c r="F72" s="4">
        <v>104743.26</v>
      </c>
      <c r="G72" s="14">
        <v>99945.57</v>
      </c>
      <c r="H72" s="18">
        <v>103325.45999999999</v>
      </c>
      <c r="I72" s="14">
        <v>92180.56</v>
      </c>
      <c r="J72" s="22">
        <v>87081.02</v>
      </c>
      <c r="K72" s="11">
        <v>112639.29000000001</v>
      </c>
      <c r="L72" s="4">
        <v>104013.37999999999</v>
      </c>
      <c r="M72" s="4">
        <v>106784.37999999999</v>
      </c>
      <c r="N72" s="5">
        <f t="shared" si="0"/>
        <v>1212774.3399999999</v>
      </c>
    </row>
    <row r="73" spans="1:14">
      <c r="A73" t="s">
        <v>61</v>
      </c>
      <c r="B73" s="11">
        <v>0</v>
      </c>
      <c r="C73" s="14">
        <v>0</v>
      </c>
      <c r="D73" s="14">
        <v>0</v>
      </c>
      <c r="E73" s="14">
        <v>0</v>
      </c>
      <c r="F73" s="4">
        <v>0</v>
      </c>
      <c r="G73" s="14">
        <v>0</v>
      </c>
      <c r="H73" s="18">
        <v>0</v>
      </c>
      <c r="I73" s="14">
        <v>0</v>
      </c>
      <c r="J73" s="22">
        <v>0</v>
      </c>
      <c r="K73" s="11">
        <v>0</v>
      </c>
      <c r="L73" s="4">
        <v>0</v>
      </c>
      <c r="M73" s="4">
        <v>0</v>
      </c>
      <c r="N73" s="5">
        <f t="shared" si="0"/>
        <v>0</v>
      </c>
    </row>
    <row r="74" spans="1:14">
      <c r="A74" t="s">
        <v>62</v>
      </c>
      <c r="B74" s="11">
        <v>0</v>
      </c>
      <c r="C74" s="14">
        <v>0</v>
      </c>
      <c r="D74" s="14">
        <v>0</v>
      </c>
      <c r="E74" s="14">
        <v>0</v>
      </c>
      <c r="F74" s="4">
        <v>0</v>
      </c>
      <c r="G74" s="14">
        <v>0</v>
      </c>
      <c r="H74" s="18">
        <v>0</v>
      </c>
      <c r="I74" s="14">
        <v>0</v>
      </c>
      <c r="J74" s="22">
        <v>0</v>
      </c>
      <c r="K74" s="11">
        <v>0</v>
      </c>
      <c r="L74" s="4">
        <v>0</v>
      </c>
      <c r="M74" s="4">
        <v>0</v>
      </c>
      <c r="N74" s="5">
        <f t="shared" si="0"/>
        <v>0</v>
      </c>
    </row>
    <row r="75" spans="1:14">
      <c r="A75" t="s">
        <v>124</v>
      </c>
      <c r="B75" s="11">
        <v>940633.64</v>
      </c>
      <c r="C75" s="14">
        <v>991015.93</v>
      </c>
      <c r="D75" s="14">
        <v>896082.53</v>
      </c>
      <c r="E75" s="14">
        <v>946930.61</v>
      </c>
      <c r="F75" s="4">
        <v>981574.55999999994</v>
      </c>
      <c r="G75" s="14">
        <v>940642.29</v>
      </c>
      <c r="H75" s="18">
        <v>981535.67</v>
      </c>
      <c r="I75" s="14">
        <v>968415.58000000007</v>
      </c>
      <c r="J75" s="22">
        <v>921933.58</v>
      </c>
      <c r="K75" s="11">
        <v>1086775.4099999999</v>
      </c>
      <c r="L75" s="4">
        <v>1027694.05</v>
      </c>
      <c r="M75" s="4">
        <v>1016818.86</v>
      </c>
      <c r="N75" s="5">
        <f t="shared" si="0"/>
        <v>11700052.709999999</v>
      </c>
    </row>
    <row r="76" spans="1:14">
      <c r="A76" t="s">
        <v>125</v>
      </c>
      <c r="B76" s="11">
        <v>0</v>
      </c>
      <c r="C76" s="14">
        <v>0</v>
      </c>
      <c r="D76" s="14">
        <v>0</v>
      </c>
      <c r="E76" s="14">
        <v>0</v>
      </c>
      <c r="F76" s="4">
        <v>0</v>
      </c>
      <c r="G76" s="14">
        <v>0</v>
      </c>
      <c r="H76" s="18">
        <v>0</v>
      </c>
      <c r="I76" s="14">
        <v>0</v>
      </c>
      <c r="J76" s="22">
        <v>0</v>
      </c>
      <c r="K76" s="11">
        <v>0</v>
      </c>
      <c r="L76" s="4">
        <v>0</v>
      </c>
      <c r="M76" s="4">
        <v>0</v>
      </c>
      <c r="N76" s="5">
        <f t="shared" si="0"/>
        <v>0</v>
      </c>
    </row>
    <row r="77" spans="1:14">
      <c r="A77" t="s">
        <v>126</v>
      </c>
      <c r="B77" s="11">
        <v>0</v>
      </c>
      <c r="C77" s="14">
        <v>0</v>
      </c>
      <c r="D77" s="14">
        <v>0</v>
      </c>
      <c r="E77" s="14">
        <v>0</v>
      </c>
      <c r="F77" s="4">
        <v>0</v>
      </c>
      <c r="G77" s="14">
        <v>0</v>
      </c>
      <c r="H77" s="18">
        <v>0</v>
      </c>
      <c r="I77" s="14">
        <v>0</v>
      </c>
      <c r="J77" s="22">
        <v>0</v>
      </c>
      <c r="K77" s="11">
        <v>0</v>
      </c>
      <c r="L77" s="4">
        <v>0</v>
      </c>
      <c r="M77" s="4">
        <v>0</v>
      </c>
      <c r="N77" s="5">
        <f>SUM(B77:M77)</f>
        <v>0</v>
      </c>
    </row>
    <row r="78" spans="1:14">
      <c r="A78" t="s">
        <v>66</v>
      </c>
      <c r="B78" s="11">
        <v>0</v>
      </c>
      <c r="C78" s="14">
        <v>0</v>
      </c>
      <c r="D78" s="14">
        <v>0</v>
      </c>
      <c r="E78" s="14">
        <v>0</v>
      </c>
      <c r="F78" s="4">
        <v>0</v>
      </c>
      <c r="G78" s="14">
        <v>0</v>
      </c>
      <c r="H78" s="18">
        <v>0</v>
      </c>
      <c r="I78" s="14">
        <v>0</v>
      </c>
      <c r="J78" s="22">
        <v>0</v>
      </c>
      <c r="K78" s="11">
        <v>0</v>
      </c>
      <c r="L78" s="4">
        <v>0</v>
      </c>
      <c r="M78" s="4">
        <v>0</v>
      </c>
      <c r="N78" s="5">
        <f>SUM(B78:M78)</f>
        <v>0</v>
      </c>
    </row>
    <row r="79" spans="1:14">
      <c r="A79" t="s">
        <v>1</v>
      </c>
    </row>
    <row r="80" spans="1:14" s="5" customFormat="1">
      <c r="A80" s="5" t="s">
        <v>68</v>
      </c>
      <c r="B80" s="5">
        <f t="shared" ref="B80:M80" si="1">SUM(B12:B78)</f>
        <v>20306906.32</v>
      </c>
      <c r="C80" s="5">
        <f t="shared" si="1"/>
        <v>20872431.179999996</v>
      </c>
      <c r="D80" s="5">
        <f t="shared" si="1"/>
        <v>20646816.030000005</v>
      </c>
      <c r="E80" s="5">
        <f t="shared" si="1"/>
        <v>20777027.420000002</v>
      </c>
      <c r="F80" s="5">
        <f t="shared" si="1"/>
        <v>20806024.459999997</v>
      </c>
      <c r="G80" s="5">
        <f t="shared" si="1"/>
        <v>20535131.680000003</v>
      </c>
      <c r="H80" s="5">
        <f t="shared" si="1"/>
        <v>21241744.940000001</v>
      </c>
      <c r="I80" s="5">
        <f t="shared" si="1"/>
        <v>21005998.579999998</v>
      </c>
      <c r="J80" s="5">
        <f t="shared" si="1"/>
        <v>20157440.420000002</v>
      </c>
      <c r="K80" s="5">
        <f t="shared" si="1"/>
        <v>24027019.949999996</v>
      </c>
      <c r="L80" s="5">
        <f t="shared" si="1"/>
        <v>21699750.949999999</v>
      </c>
      <c r="M80" s="5">
        <f t="shared" si="1"/>
        <v>21901178.899999995</v>
      </c>
      <c r="N80" s="5">
        <f>SUM(B80:M80)</f>
        <v>253977470.83000001</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C927EA-C9B1-47C9-8840-A27A74B4280E}"/>
</file>

<file path=customXml/itemProps2.xml><?xml version="1.0" encoding="utf-8"?>
<ds:datastoreItem xmlns:ds="http://schemas.openxmlformats.org/officeDocument/2006/customXml" ds:itemID="{74CD49D8-33D7-41B4-A328-04F48D756C86}"/>
</file>

<file path=customXml/itemProps3.xml><?xml version="1.0" encoding="utf-8"?>
<ds:datastoreItem xmlns:ds="http://schemas.openxmlformats.org/officeDocument/2006/customXml" ds:itemID="{164DF232-FF2D-40F5-A098-E68554EE84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SFY1617</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2016-01-28T17:11:38Z</cp:lastPrinted>
  <dcterms:created xsi:type="dcterms:W3CDTF">2005-12-06T18:39:52Z</dcterms:created>
  <dcterms:modified xsi:type="dcterms:W3CDTF">2022-03-16T15:23:39Z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