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J:\..Web files\F3\History\"/>
    </mc:Choice>
  </mc:AlternateContent>
  <xr:revisionPtr revIDLastSave="0" documentId="13_ncr:1_{270D383C-BA2E-401A-9DD9-7D80A3D1CAF0}" xr6:coauthVersionLast="46" xr6:coauthVersionMax="46" xr10:uidLastSave="{00000000-0000-0000-0000-000000000000}"/>
  <bookViews>
    <workbookView xWindow="28680" yWindow="-3900" windowWidth="16440" windowHeight="29040" tabRatio="873" xr2:uid="{00000000-000D-0000-FFFF-FFFF00000000}"/>
  </bookViews>
  <sheets>
    <sheet name="Line Item Detail" sheetId="8" r:id="rId1"/>
    <sheet name="SFY1718" sheetId="4" r:id="rId2"/>
    <sheet name="Local Option Sales Tax Coll" sheetId="1" r:id="rId3"/>
    <sheet name="Tourist Development Tax" sheetId="2" r:id="rId4"/>
    <sheet name="Conv &amp; Tourist Impact" sheetId="3" r:id="rId5"/>
    <sheet name="Voted 1-Cent Local Option Fuel" sheetId="5" r:id="rId6"/>
    <sheet name="Non-Voted Local Option Fuel " sheetId="6" r:id="rId7"/>
    <sheet name="Addtional Local Option Fuel" sheetId="7" r:id="rId8"/>
  </sheets>
  <definedNames>
    <definedName name="_xlnm.Print_Area" localSheetId="3">'Tourist Development Tax'!$A$9:$C$81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5" i="2" l="1"/>
  <c r="M55" i="2" l="1"/>
  <c r="L55" i="2"/>
  <c r="M75" i="2" l="1"/>
  <c r="K75" i="2"/>
  <c r="J75" i="2"/>
  <c r="I75" i="2"/>
  <c r="H75" i="2"/>
  <c r="G75" i="2"/>
  <c r="F75" i="2"/>
  <c r="E75" i="2"/>
  <c r="D75" i="2"/>
  <c r="C75" i="2"/>
  <c r="B75" i="2"/>
  <c r="N60" i="2" l="1"/>
  <c r="N28" i="2"/>
  <c r="C20" i="4" l="1"/>
  <c r="M27" i="2" l="1"/>
  <c r="L27" i="2"/>
  <c r="K27" i="2"/>
  <c r="J27" i="2"/>
  <c r="I27" i="2"/>
  <c r="H27" i="2"/>
  <c r="G27" i="2"/>
  <c r="F27" i="2"/>
  <c r="E27" i="2"/>
  <c r="N61" i="2" l="1"/>
  <c r="H80" i="2" l="1"/>
  <c r="I80" i="2"/>
  <c r="B80" i="2" l="1"/>
  <c r="M80" i="2"/>
  <c r="L80" i="2"/>
  <c r="K80" i="2"/>
  <c r="J80" i="2"/>
  <c r="G80" i="2"/>
  <c r="F80" i="2"/>
  <c r="E80" i="2"/>
  <c r="C80" i="2"/>
  <c r="D80" i="2"/>
  <c r="N13" i="2" l="1"/>
  <c r="N14" i="2"/>
  <c r="N15" i="2"/>
  <c r="N16" i="2"/>
  <c r="N17" i="2"/>
  <c r="N18" i="2"/>
  <c r="N19" i="2"/>
  <c r="N20" i="2"/>
  <c r="N21" i="2"/>
  <c r="N22" i="2"/>
  <c r="N23" i="2"/>
  <c r="N24" i="2"/>
  <c r="N25" i="2"/>
  <c r="N26" i="2"/>
  <c r="N27"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2" i="2"/>
  <c r="N63" i="2"/>
  <c r="N64" i="2"/>
  <c r="N65" i="2"/>
  <c r="N66" i="2"/>
  <c r="N67" i="2"/>
  <c r="N68" i="2"/>
  <c r="N69" i="2"/>
  <c r="N70" i="2"/>
  <c r="N71" i="2"/>
  <c r="N72" i="2"/>
  <c r="N73" i="2"/>
  <c r="N74" i="2"/>
  <c r="N75" i="2"/>
  <c r="N76" i="2"/>
  <c r="N77" i="2"/>
  <c r="N78" i="2"/>
  <c r="N12" i="2"/>
  <c r="L55" i="3"/>
  <c r="M55" i="3"/>
  <c r="M80" i="3" s="1"/>
  <c r="C75" i="3"/>
  <c r="D75" i="3"/>
  <c r="E75" i="3"/>
  <c r="F75" i="3"/>
  <c r="C27" i="3"/>
  <c r="C80" i="3" s="1"/>
  <c r="D27" i="3"/>
  <c r="D80" i="3" s="1"/>
  <c r="E27" i="3"/>
  <c r="F27" i="3"/>
  <c r="G27" i="3"/>
  <c r="H27" i="3"/>
  <c r="I27" i="3"/>
  <c r="J27" i="3"/>
  <c r="K27" i="3"/>
  <c r="L27" i="3"/>
  <c r="M27" i="3"/>
  <c r="N76" i="1"/>
  <c r="B73" i="4"/>
  <c r="N72" i="1"/>
  <c r="B70" i="4"/>
  <c r="N68" i="1"/>
  <c r="N64" i="1"/>
  <c r="B62" i="4"/>
  <c r="N60" i="1"/>
  <c r="N56" i="1"/>
  <c r="B54" i="4"/>
  <c r="N52" i="1"/>
  <c r="B47" i="4"/>
  <c r="B46" i="4"/>
  <c r="N44" i="1"/>
  <c r="B39" i="4"/>
  <c r="B38" i="4"/>
  <c r="N36" i="1"/>
  <c r="B31" i="4"/>
  <c r="B30" i="4"/>
  <c r="N28" i="1"/>
  <c r="B23" i="4"/>
  <c r="N23" i="1"/>
  <c r="N20" i="1"/>
  <c r="B15" i="4"/>
  <c r="B14" i="4"/>
  <c r="N12" i="1"/>
  <c r="C55" i="3"/>
  <c r="D55" i="3"/>
  <c r="E55" i="3"/>
  <c r="F55" i="3"/>
  <c r="G55" i="3"/>
  <c r="H55" i="3"/>
  <c r="I55" i="3"/>
  <c r="J55" i="3"/>
  <c r="K55" i="3"/>
  <c r="K80" i="3" s="1"/>
  <c r="B55" i="3"/>
  <c r="G75" i="3"/>
  <c r="H75" i="3"/>
  <c r="I75" i="3"/>
  <c r="J75" i="3"/>
  <c r="K75" i="3"/>
  <c r="L75" i="3"/>
  <c r="M75" i="3"/>
  <c r="B75" i="3"/>
  <c r="B27" i="3"/>
  <c r="C78" i="4"/>
  <c r="C77" i="4"/>
  <c r="C76" i="4"/>
  <c r="C75" i="4"/>
  <c r="C73" i="4"/>
  <c r="C72" i="4"/>
  <c r="C71" i="4"/>
  <c r="C70" i="4"/>
  <c r="C69" i="4"/>
  <c r="C68" i="4"/>
  <c r="C67" i="4"/>
  <c r="C66" i="4"/>
  <c r="C65" i="4"/>
  <c r="C64" i="4"/>
  <c r="C63" i="4"/>
  <c r="C62" i="4"/>
  <c r="C61" i="4"/>
  <c r="C60" i="4"/>
  <c r="C59" i="4"/>
  <c r="C58" i="4"/>
  <c r="C57" i="4"/>
  <c r="C56" i="4"/>
  <c r="C55" i="4"/>
  <c r="C53" i="4"/>
  <c r="C52" i="4"/>
  <c r="C51" i="4"/>
  <c r="C50" i="4"/>
  <c r="C49" i="4"/>
  <c r="C48" i="4"/>
  <c r="C47" i="4"/>
  <c r="C46" i="4"/>
  <c r="C45" i="4"/>
  <c r="C44" i="4"/>
  <c r="C43" i="4"/>
  <c r="C42" i="4"/>
  <c r="C41" i="4"/>
  <c r="C40" i="4"/>
  <c r="C39" i="4"/>
  <c r="C38" i="4"/>
  <c r="C37" i="4"/>
  <c r="C36" i="4"/>
  <c r="C35" i="4"/>
  <c r="C34" i="4"/>
  <c r="C33" i="4"/>
  <c r="C32" i="4"/>
  <c r="C31" i="4"/>
  <c r="C30" i="4"/>
  <c r="C29" i="4"/>
  <c r="C28" i="4"/>
  <c r="C27" i="4"/>
  <c r="C25" i="4"/>
  <c r="C24" i="4"/>
  <c r="C23" i="4"/>
  <c r="C22" i="4"/>
  <c r="C21" i="4"/>
  <c r="C19" i="4"/>
  <c r="C18" i="4"/>
  <c r="C17" i="4"/>
  <c r="C16" i="4"/>
  <c r="C15" i="4"/>
  <c r="C14" i="4"/>
  <c r="C13" i="4"/>
  <c r="C12" i="4"/>
  <c r="C74" i="4"/>
  <c r="C26" i="4"/>
  <c r="C9" i="1"/>
  <c r="C9" i="2" s="1"/>
  <c r="N13" i="1"/>
  <c r="N14" i="1"/>
  <c r="N17" i="1"/>
  <c r="N18" i="1"/>
  <c r="N19" i="1"/>
  <c r="N21" i="1"/>
  <c r="N22" i="1"/>
  <c r="N25" i="1"/>
  <c r="N26" i="1"/>
  <c r="N27" i="1"/>
  <c r="N29" i="1"/>
  <c r="N30" i="1"/>
  <c r="N33" i="1"/>
  <c r="N34" i="1"/>
  <c r="N35" i="1"/>
  <c r="N37" i="1"/>
  <c r="N38" i="1"/>
  <c r="N41" i="1"/>
  <c r="N42" i="1"/>
  <c r="N43" i="1"/>
  <c r="N45" i="1"/>
  <c r="N46" i="1"/>
  <c r="N49" i="1"/>
  <c r="N50" i="1"/>
  <c r="N51" i="1"/>
  <c r="N53" i="1"/>
  <c r="N54" i="1"/>
  <c r="N57" i="1"/>
  <c r="N58" i="1"/>
  <c r="N59" i="1"/>
  <c r="N61" i="1"/>
  <c r="N62" i="1"/>
  <c r="N65" i="1"/>
  <c r="N66" i="1"/>
  <c r="N67" i="1"/>
  <c r="N69" i="1"/>
  <c r="N70" i="1"/>
  <c r="N73" i="1"/>
  <c r="N74" i="1"/>
  <c r="N75" i="1"/>
  <c r="N77" i="1"/>
  <c r="N78" i="1"/>
  <c r="E80" i="6"/>
  <c r="N9" i="2"/>
  <c r="B9" i="2"/>
  <c r="N9" i="3"/>
  <c r="B9" i="3"/>
  <c r="N9" i="5"/>
  <c r="B9" i="5"/>
  <c r="N9" i="6"/>
  <c r="B9" i="6"/>
  <c r="N9" i="7"/>
  <c r="B9" i="7"/>
  <c r="C11" i="4"/>
  <c r="G78" i="4"/>
  <c r="F78" i="4"/>
  <c r="E78" i="4"/>
  <c r="D78" i="4"/>
  <c r="B78" i="4"/>
  <c r="G77" i="4"/>
  <c r="F77" i="4"/>
  <c r="E77" i="4"/>
  <c r="D77" i="4"/>
  <c r="B77" i="4"/>
  <c r="G76" i="4"/>
  <c r="F76" i="4"/>
  <c r="E76" i="4"/>
  <c r="D76" i="4"/>
  <c r="B76" i="4"/>
  <c r="G75" i="4"/>
  <c r="F75" i="4"/>
  <c r="E75" i="4"/>
  <c r="D75" i="4"/>
  <c r="G74" i="4"/>
  <c r="F74" i="4"/>
  <c r="E74" i="4"/>
  <c r="B74" i="4"/>
  <c r="G73" i="4"/>
  <c r="F73" i="4"/>
  <c r="E73" i="4"/>
  <c r="D73" i="4"/>
  <c r="G72" i="4"/>
  <c r="F72" i="4"/>
  <c r="E72" i="4"/>
  <c r="D72" i="4"/>
  <c r="B72" i="4"/>
  <c r="G71" i="4"/>
  <c r="F71" i="4"/>
  <c r="E71" i="4"/>
  <c r="D71" i="4"/>
  <c r="G70" i="4"/>
  <c r="F70" i="4"/>
  <c r="E70" i="4"/>
  <c r="D70" i="4"/>
  <c r="G69" i="4"/>
  <c r="F69" i="4"/>
  <c r="E69" i="4"/>
  <c r="D69" i="4"/>
  <c r="B69" i="4"/>
  <c r="G68" i="4"/>
  <c r="F68" i="4"/>
  <c r="E68" i="4"/>
  <c r="D68" i="4"/>
  <c r="B68" i="4"/>
  <c r="G67" i="4"/>
  <c r="F67" i="4"/>
  <c r="E67" i="4"/>
  <c r="D67" i="4"/>
  <c r="G66" i="4"/>
  <c r="F66" i="4"/>
  <c r="E66" i="4"/>
  <c r="D66" i="4"/>
  <c r="B66" i="4"/>
  <c r="G65" i="4"/>
  <c r="F65" i="4"/>
  <c r="E65" i="4"/>
  <c r="D65" i="4"/>
  <c r="B65" i="4"/>
  <c r="G64" i="4"/>
  <c r="F64" i="4"/>
  <c r="E64" i="4"/>
  <c r="D64" i="4"/>
  <c r="B64" i="4"/>
  <c r="G63" i="4"/>
  <c r="F63" i="4"/>
  <c r="E63" i="4"/>
  <c r="D63" i="4"/>
  <c r="G62" i="4"/>
  <c r="F62" i="4"/>
  <c r="E62" i="4"/>
  <c r="D62" i="4"/>
  <c r="G61" i="4"/>
  <c r="F61" i="4"/>
  <c r="E61" i="4"/>
  <c r="D61" i="4"/>
  <c r="B61" i="4"/>
  <c r="G60" i="4"/>
  <c r="F60" i="4"/>
  <c r="E60" i="4"/>
  <c r="D60" i="4"/>
  <c r="B60" i="4"/>
  <c r="G59" i="4"/>
  <c r="F59" i="4"/>
  <c r="E59" i="4"/>
  <c r="D59" i="4"/>
  <c r="B59" i="4"/>
  <c r="G58" i="4"/>
  <c r="F58" i="4"/>
  <c r="E58" i="4"/>
  <c r="D58" i="4"/>
  <c r="B58" i="4"/>
  <c r="G57" i="4"/>
  <c r="F57" i="4"/>
  <c r="E57" i="4"/>
  <c r="D57" i="4"/>
  <c r="B57" i="4"/>
  <c r="G56" i="4"/>
  <c r="F56" i="4"/>
  <c r="E56" i="4"/>
  <c r="D56" i="4"/>
  <c r="B56" i="4"/>
  <c r="G55" i="4"/>
  <c r="F55" i="4"/>
  <c r="E55" i="4"/>
  <c r="D55" i="4"/>
  <c r="G54" i="4"/>
  <c r="F54" i="4"/>
  <c r="E54" i="4"/>
  <c r="G53" i="4"/>
  <c r="F53" i="4"/>
  <c r="E53" i="4"/>
  <c r="D53" i="4"/>
  <c r="B53" i="4"/>
  <c r="G52" i="4"/>
  <c r="F52" i="4"/>
  <c r="E52" i="4"/>
  <c r="D52" i="4"/>
  <c r="B52" i="4"/>
  <c r="G51" i="4"/>
  <c r="F51" i="4"/>
  <c r="E51" i="4"/>
  <c r="D51" i="4"/>
  <c r="B51" i="4"/>
  <c r="G50" i="4"/>
  <c r="F50" i="4"/>
  <c r="E50" i="4"/>
  <c r="D50" i="4"/>
  <c r="B50" i="4"/>
  <c r="G49" i="4"/>
  <c r="F49" i="4"/>
  <c r="E49" i="4"/>
  <c r="D49" i="4"/>
  <c r="B49" i="4"/>
  <c r="G48" i="4"/>
  <c r="F48" i="4"/>
  <c r="E48" i="4"/>
  <c r="D48" i="4"/>
  <c r="B48" i="4"/>
  <c r="G47" i="4"/>
  <c r="F47" i="4"/>
  <c r="E47" i="4"/>
  <c r="D47" i="4"/>
  <c r="G46" i="4"/>
  <c r="F46" i="4"/>
  <c r="E46" i="4"/>
  <c r="D46" i="4"/>
  <c r="G45" i="4"/>
  <c r="F45" i="4"/>
  <c r="E45" i="4"/>
  <c r="D45" i="4"/>
  <c r="B45" i="4"/>
  <c r="G44" i="4"/>
  <c r="F44" i="4"/>
  <c r="E44" i="4"/>
  <c r="D44" i="4"/>
  <c r="B44" i="4"/>
  <c r="G43" i="4"/>
  <c r="F43" i="4"/>
  <c r="E43" i="4"/>
  <c r="D43" i="4"/>
  <c r="B43" i="4"/>
  <c r="G42" i="4"/>
  <c r="F42" i="4"/>
  <c r="E42" i="4"/>
  <c r="D42" i="4"/>
  <c r="B42" i="4"/>
  <c r="G41" i="4"/>
  <c r="F41" i="4"/>
  <c r="E41" i="4"/>
  <c r="D41" i="4"/>
  <c r="B41" i="4"/>
  <c r="G40" i="4"/>
  <c r="F40" i="4"/>
  <c r="E40" i="4"/>
  <c r="D40" i="4"/>
  <c r="B40" i="4"/>
  <c r="G39" i="4"/>
  <c r="F39" i="4"/>
  <c r="E39" i="4"/>
  <c r="D39" i="4"/>
  <c r="G38" i="4"/>
  <c r="F38" i="4"/>
  <c r="E38" i="4"/>
  <c r="D38" i="4"/>
  <c r="G37" i="4"/>
  <c r="F37" i="4"/>
  <c r="E37" i="4"/>
  <c r="D37" i="4"/>
  <c r="B37" i="4"/>
  <c r="G36" i="4"/>
  <c r="F36" i="4"/>
  <c r="E36" i="4"/>
  <c r="D36" i="4"/>
  <c r="B36" i="4"/>
  <c r="G35" i="4"/>
  <c r="F35" i="4"/>
  <c r="E35" i="4"/>
  <c r="D35" i="4"/>
  <c r="B35" i="4"/>
  <c r="G34" i="4"/>
  <c r="F34" i="4"/>
  <c r="E34" i="4"/>
  <c r="D34" i="4"/>
  <c r="B34" i="4"/>
  <c r="G33" i="4"/>
  <c r="F33" i="4"/>
  <c r="E33" i="4"/>
  <c r="D33" i="4"/>
  <c r="B33" i="4"/>
  <c r="G32" i="4"/>
  <c r="F32" i="4"/>
  <c r="E32" i="4"/>
  <c r="D32" i="4"/>
  <c r="B32" i="4"/>
  <c r="G31" i="4"/>
  <c r="F31" i="4"/>
  <c r="E31" i="4"/>
  <c r="D31" i="4"/>
  <c r="G30" i="4"/>
  <c r="F30" i="4"/>
  <c r="E30" i="4"/>
  <c r="D30" i="4"/>
  <c r="G29" i="4"/>
  <c r="F29" i="4"/>
  <c r="E29" i="4"/>
  <c r="D29" i="4"/>
  <c r="B29" i="4"/>
  <c r="G28" i="4"/>
  <c r="F28" i="4"/>
  <c r="E28" i="4"/>
  <c r="D28" i="4"/>
  <c r="B28" i="4"/>
  <c r="G27" i="4"/>
  <c r="F27" i="4"/>
  <c r="E27" i="4"/>
  <c r="D27" i="4"/>
  <c r="B27" i="4"/>
  <c r="G26" i="4"/>
  <c r="F26" i="4"/>
  <c r="E26" i="4"/>
  <c r="B26" i="4"/>
  <c r="G25" i="4"/>
  <c r="F25" i="4"/>
  <c r="E25" i="4"/>
  <c r="D25" i="4"/>
  <c r="B25" i="4"/>
  <c r="G24" i="4"/>
  <c r="F24" i="4"/>
  <c r="E24" i="4"/>
  <c r="D24" i="4"/>
  <c r="B24" i="4"/>
  <c r="G23" i="4"/>
  <c r="F23" i="4"/>
  <c r="E23" i="4"/>
  <c r="D23" i="4"/>
  <c r="G22" i="4"/>
  <c r="F22" i="4"/>
  <c r="E22" i="4"/>
  <c r="D22" i="4"/>
  <c r="B22" i="4"/>
  <c r="G21" i="4"/>
  <c r="F21" i="4"/>
  <c r="E21" i="4"/>
  <c r="D21" i="4"/>
  <c r="B21" i="4"/>
  <c r="G20" i="4"/>
  <c r="F20" i="4"/>
  <c r="E20" i="4"/>
  <c r="D20" i="4"/>
  <c r="B20" i="4"/>
  <c r="G19" i="4"/>
  <c r="F19" i="4"/>
  <c r="E19" i="4"/>
  <c r="D19" i="4"/>
  <c r="B19" i="4"/>
  <c r="G18" i="4"/>
  <c r="F18" i="4"/>
  <c r="E18" i="4"/>
  <c r="D18" i="4"/>
  <c r="B18" i="4"/>
  <c r="G17" i="4"/>
  <c r="F17" i="4"/>
  <c r="E17" i="4"/>
  <c r="D17" i="4"/>
  <c r="B17" i="4"/>
  <c r="G16" i="4"/>
  <c r="F16" i="4"/>
  <c r="E16" i="4"/>
  <c r="D16" i="4"/>
  <c r="B16" i="4"/>
  <c r="G15" i="4"/>
  <c r="F15" i="4"/>
  <c r="E15" i="4"/>
  <c r="D15" i="4"/>
  <c r="G14" i="4"/>
  <c r="F14" i="4"/>
  <c r="E14" i="4"/>
  <c r="D14" i="4"/>
  <c r="G13" i="4"/>
  <c r="F13" i="4"/>
  <c r="E13" i="4"/>
  <c r="D13" i="4"/>
  <c r="B13" i="4"/>
  <c r="G12" i="4"/>
  <c r="F12" i="4"/>
  <c r="E12" i="4"/>
  <c r="D12" i="4"/>
  <c r="B12" i="4"/>
  <c r="G11" i="4"/>
  <c r="F11" i="4"/>
  <c r="E11" i="4"/>
  <c r="D11" i="4"/>
  <c r="B11" i="4"/>
  <c r="A1" i="7"/>
  <c r="A1" i="6"/>
  <c r="A1" i="5"/>
  <c r="A1" i="3"/>
  <c r="A1" i="2"/>
  <c r="A1" i="1"/>
  <c r="M81" i="1"/>
  <c r="N78" i="3"/>
  <c r="N77" i="3"/>
  <c r="N76" i="3"/>
  <c r="N74" i="3"/>
  <c r="N73" i="3"/>
  <c r="N72" i="3"/>
  <c r="N71" i="3"/>
  <c r="N70" i="3"/>
  <c r="N69" i="3"/>
  <c r="N68" i="3"/>
  <c r="N67" i="3"/>
  <c r="N66" i="3"/>
  <c r="N65" i="3"/>
  <c r="N64" i="3"/>
  <c r="N63" i="3"/>
  <c r="N62" i="3"/>
  <c r="N61" i="3"/>
  <c r="N60" i="3"/>
  <c r="N59" i="3"/>
  <c r="N58" i="3"/>
  <c r="N57" i="3"/>
  <c r="N56" i="3"/>
  <c r="N54" i="3"/>
  <c r="N53" i="3"/>
  <c r="N52" i="3"/>
  <c r="N51" i="3"/>
  <c r="N50" i="3"/>
  <c r="N49" i="3"/>
  <c r="N48" i="3"/>
  <c r="N47" i="3"/>
  <c r="N46" i="3"/>
  <c r="N45" i="3"/>
  <c r="N44" i="3"/>
  <c r="N43" i="3"/>
  <c r="N42" i="3"/>
  <c r="N41" i="3"/>
  <c r="N40" i="3"/>
  <c r="N39" i="3"/>
  <c r="N38" i="3"/>
  <c r="N37" i="3"/>
  <c r="N36" i="3"/>
  <c r="N35" i="3"/>
  <c r="N34" i="3"/>
  <c r="N33" i="3"/>
  <c r="N32" i="3"/>
  <c r="N31" i="3"/>
  <c r="N30" i="3"/>
  <c r="N29" i="3"/>
  <c r="N28" i="3"/>
  <c r="N26" i="3"/>
  <c r="N25" i="3"/>
  <c r="N24" i="3"/>
  <c r="N23" i="3"/>
  <c r="N22" i="3"/>
  <c r="N21" i="3"/>
  <c r="N20" i="3"/>
  <c r="N19" i="3"/>
  <c r="N18" i="3"/>
  <c r="N17" i="3"/>
  <c r="N16" i="3"/>
  <c r="N15" i="3"/>
  <c r="N14" i="3"/>
  <c r="N13" i="3"/>
  <c r="N12" i="3"/>
  <c r="M80" i="7"/>
  <c r="L80" i="7"/>
  <c r="K80" i="7"/>
  <c r="J80" i="7"/>
  <c r="I80" i="7"/>
  <c r="H80" i="7"/>
  <c r="G80" i="7"/>
  <c r="F80" i="7"/>
  <c r="E80" i="7"/>
  <c r="D80" i="7"/>
  <c r="C80" i="7"/>
  <c r="B80"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M80" i="6"/>
  <c r="L80" i="6"/>
  <c r="K80" i="6"/>
  <c r="J80" i="6"/>
  <c r="I80" i="6"/>
  <c r="H80" i="6"/>
  <c r="G80" i="6"/>
  <c r="F80" i="6"/>
  <c r="D80" i="6"/>
  <c r="C80" i="6"/>
  <c r="B80"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M80" i="5"/>
  <c r="L80" i="5"/>
  <c r="K80" i="5"/>
  <c r="J80" i="5"/>
  <c r="I80" i="5"/>
  <c r="H80" i="5"/>
  <c r="G80" i="5"/>
  <c r="F80" i="5"/>
  <c r="E80" i="5"/>
  <c r="D80" i="5"/>
  <c r="C80" i="5"/>
  <c r="B80"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B81" i="1"/>
  <c r="C81" i="1"/>
  <c r="D81" i="1"/>
  <c r="F81" i="1"/>
  <c r="G81" i="1"/>
  <c r="H81" i="1"/>
  <c r="I81" i="1"/>
  <c r="J81" i="1"/>
  <c r="K81" i="1"/>
  <c r="L81" i="1"/>
  <c r="N79" i="1"/>
  <c r="B55" i="4"/>
  <c r="B63" i="4"/>
  <c r="B71" i="4"/>
  <c r="N48" i="1"/>
  <c r="N40" i="1"/>
  <c r="N32" i="1"/>
  <c r="N24" i="1"/>
  <c r="N16" i="1"/>
  <c r="N71" i="1"/>
  <c r="N63" i="1"/>
  <c r="N55" i="1"/>
  <c r="N47" i="1"/>
  <c r="N39" i="1"/>
  <c r="N31" i="1"/>
  <c r="N15" i="1"/>
  <c r="E81" i="1"/>
  <c r="B75" i="4"/>
  <c r="B67" i="4"/>
  <c r="C54" i="4"/>
  <c r="L80" i="3"/>
  <c r="N80" i="2"/>
  <c r="J80" i="3" l="1"/>
  <c r="C9" i="7"/>
  <c r="C9" i="5"/>
  <c r="C9" i="3"/>
  <c r="D9" i="1"/>
  <c r="F80" i="3"/>
  <c r="C9" i="6"/>
  <c r="E80" i="3"/>
  <c r="I80" i="3"/>
  <c r="H80" i="3"/>
  <c r="G80" i="3"/>
  <c r="D74" i="4"/>
  <c r="N75" i="3"/>
  <c r="B80" i="3"/>
  <c r="N80" i="3" s="1"/>
  <c r="D54" i="4"/>
  <c r="N55" i="3"/>
  <c r="N27" i="3"/>
  <c r="N80" i="5"/>
  <c r="G80" i="4"/>
  <c r="N80" i="7"/>
  <c r="F80" i="4"/>
  <c r="N80" i="6"/>
  <c r="E80" i="4"/>
  <c r="D26" i="4"/>
  <c r="D80" i="4" s="1"/>
  <c r="N81" i="1"/>
  <c r="B80" i="4"/>
  <c r="C80" i="4"/>
  <c r="D9" i="3" l="1"/>
  <c r="D9" i="5"/>
  <c r="D9" i="6"/>
  <c r="D9" i="2"/>
  <c r="E9" i="1"/>
  <c r="D9" i="7"/>
  <c r="F9" i="1" l="1"/>
  <c r="E9" i="6"/>
  <c r="E9" i="7"/>
  <c r="E9" i="2"/>
  <c r="E9" i="3"/>
  <c r="E9" i="5"/>
  <c r="F9" i="3" l="1"/>
  <c r="G9" i="1"/>
  <c r="F9" i="5"/>
  <c r="F9" i="6"/>
  <c r="F9" i="7"/>
  <c r="F9" i="2"/>
  <c r="G9" i="2" l="1"/>
  <c r="G9" i="7"/>
  <c r="H9" i="1"/>
  <c r="G9" i="6"/>
  <c r="G9" i="3"/>
  <c r="G9" i="5"/>
  <c r="H9" i="5" l="1"/>
  <c r="I9" i="1"/>
  <c r="H9" i="2"/>
  <c r="H9" i="7"/>
  <c r="H9" i="6"/>
  <c r="H9" i="3"/>
  <c r="I9" i="6" l="1"/>
  <c r="I9" i="3"/>
  <c r="I9" i="5"/>
  <c r="J9" i="1"/>
  <c r="I9" i="7"/>
  <c r="I9" i="2"/>
  <c r="J9" i="5" l="1"/>
  <c r="J9" i="7"/>
  <c r="J9" i="6"/>
  <c r="K9" i="1"/>
  <c r="J9" i="3"/>
  <c r="J9" i="2"/>
  <c r="K9" i="7" l="1"/>
  <c r="K9" i="3"/>
  <c r="K9" i="5"/>
  <c r="K9" i="2"/>
  <c r="K9" i="6"/>
  <c r="L9" i="1"/>
  <c r="L9" i="2" l="1"/>
  <c r="L9" i="7"/>
  <c r="L9" i="3"/>
  <c r="M9" i="1"/>
  <c r="L9" i="5"/>
  <c r="L9" i="6"/>
  <c r="M9" i="7" l="1"/>
  <c r="M9" i="6"/>
  <c r="M9" i="2"/>
  <c r="M9" i="5"/>
  <c r="M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Moore</author>
  </authors>
  <commentList>
    <comment ref="J39" authorId="0" shapeId="0" xr:uid="{00000000-0006-0000-0200-000001000000}">
      <text>
        <r>
          <rPr>
            <sz val="9"/>
            <color indexed="81"/>
            <rFont val="Tahoma"/>
            <family val="2"/>
          </rPr>
          <t xml:space="preserve">DOR resumed administration of Tourist Development Tax 04/01/2018 </t>
        </r>
      </text>
    </comment>
  </commentList>
</comments>
</file>

<file path=xl/sharedStrings.xml><?xml version="1.0" encoding="utf-8"?>
<sst xmlns="http://schemas.openxmlformats.org/spreadsheetml/2006/main" count="669" uniqueCount="236">
  <si>
    <t>COUNTY</t>
  </si>
  <si>
    <t>--------------------</t>
  </si>
  <si>
    <t>11*Alachua</t>
  </si>
  <si>
    <t>12*Baker</t>
  </si>
  <si>
    <t>13*Bay</t>
  </si>
  <si>
    <t>14 Bradford</t>
  </si>
  <si>
    <t>15*Brevard</t>
  </si>
  <si>
    <t>16*Broward</t>
  </si>
  <si>
    <t>17 Calhoun</t>
  </si>
  <si>
    <t>18*Charlotte</t>
  </si>
  <si>
    <t>20*Clay</t>
  </si>
  <si>
    <t>21*Collier</t>
  </si>
  <si>
    <t>22 Columbia</t>
  </si>
  <si>
    <t>24 DeSoto</t>
  </si>
  <si>
    <t>25 Dixie</t>
  </si>
  <si>
    <t>26*Duval</t>
  </si>
  <si>
    <t>27*Escambia</t>
  </si>
  <si>
    <t>28 Flagler</t>
  </si>
  <si>
    <t>29 Franklin</t>
  </si>
  <si>
    <t>30 Gadsden</t>
  </si>
  <si>
    <t>31 Gilchrist</t>
  </si>
  <si>
    <t>32 Glades</t>
  </si>
  <si>
    <t>33*Gulf</t>
  </si>
  <si>
    <t>34 Hamilton</t>
  </si>
  <si>
    <t>35 Hardee</t>
  </si>
  <si>
    <t>36 Hendry</t>
  </si>
  <si>
    <t>37*Hernando</t>
  </si>
  <si>
    <t>38 Highlands</t>
  </si>
  <si>
    <t>39*Hillsborough</t>
  </si>
  <si>
    <t>40 Holmes</t>
  </si>
  <si>
    <t>41*Indian River</t>
  </si>
  <si>
    <t>42 Jackson</t>
  </si>
  <si>
    <t>43 Jefferson</t>
  </si>
  <si>
    <t>44 Lafayette</t>
  </si>
  <si>
    <t>45*Lake</t>
  </si>
  <si>
    <t>46*Lee</t>
  </si>
  <si>
    <t>47*Leon</t>
  </si>
  <si>
    <t>48 Levy</t>
  </si>
  <si>
    <t>49 Liberty</t>
  </si>
  <si>
    <t>50 Madison</t>
  </si>
  <si>
    <t>51*Manatee</t>
  </si>
  <si>
    <t>52 Marion</t>
  </si>
  <si>
    <t>53 Martin</t>
  </si>
  <si>
    <t>54*Monroe</t>
  </si>
  <si>
    <t>55*Nassau</t>
  </si>
  <si>
    <t>56*Okaloosa</t>
  </si>
  <si>
    <t>57 Okeechobee</t>
  </si>
  <si>
    <t>58*Orange</t>
  </si>
  <si>
    <t>59*Osceola</t>
  </si>
  <si>
    <t>60*Palm Beach</t>
  </si>
  <si>
    <t>61 Pasco</t>
  </si>
  <si>
    <t>62*Pinellas</t>
  </si>
  <si>
    <t>63*Polk</t>
  </si>
  <si>
    <t>64*Putnam</t>
  </si>
  <si>
    <t>65*St. Johns</t>
  </si>
  <si>
    <t>66*St. Lucie</t>
  </si>
  <si>
    <t>67*Santa Rosa</t>
  </si>
  <si>
    <t>68*Sarasota</t>
  </si>
  <si>
    <t>69*Seminole</t>
  </si>
  <si>
    <t>70 Sumter</t>
  </si>
  <si>
    <t>71*Suwannee</t>
  </si>
  <si>
    <t>72 Taylor</t>
  </si>
  <si>
    <t>73 Union</t>
  </si>
  <si>
    <t>74*Volusia</t>
  </si>
  <si>
    <t>75*Wakulla</t>
  </si>
  <si>
    <t>76*Walton</t>
  </si>
  <si>
    <t>77 Washington</t>
  </si>
  <si>
    <t>** Disc. Pool</t>
  </si>
  <si>
    <t>STATE TOTAL</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</si>
  <si>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</si>
  <si>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</si>
  <si>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</si>
  <si>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</si>
  <si>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</si>
  <si>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</si>
  <si>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</si>
  <si>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</si>
  <si>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</si>
  <si>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</si>
  <si>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</si>
  <si>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</si>
  <si>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</si>
  <si>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</si>
  <si>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</si>
  <si>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</si>
  <si>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</si>
  <si>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</si>
  <si>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</si>
  <si>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</si>
  <si>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</si>
  <si>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11 Alachua</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</si>
  <si>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</si>
  <si>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</si>
  <si>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</si>
  <si>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</si>
  <si>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</si>
  <si>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</si>
  <si>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</si>
  <si>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</si>
  <si>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</si>
  <si>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</si>
  <si>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</si>
  <si>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</si>
  <si>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</si>
  <si>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</si>
  <si>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</si>
  <si>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</si>
  <si>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</si>
  <si>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</si>
  <si>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</si>
  <si>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</si>
  <si>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</si>
  <si>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</si>
  <si>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</si>
  <si>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</si>
  <si>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</si>
  <si>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</si>
  <si>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</si>
  <si>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</si>
  <si>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</si>
  <si>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</si>
  <si>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</si>
  <si>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</si>
  <si>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</si>
  <si>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</si>
  <si>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</si>
  <si>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</si>
  <si>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 xml:space="preserve">      Disc. Pool</t>
  </si>
  <si>
    <t>23*Miami-Dade</t>
  </si>
  <si>
    <t>23 Miami-Dade</t>
  </si>
  <si>
    <t>72*Taylor</t>
  </si>
  <si>
    <t>DOR ADMINISTERED TAXES/DOR ACCOUNTS</t>
  </si>
  <si>
    <t>TOURIST DEVELOPMENT TAX RECEIPTS DATA</t>
  </si>
  <si>
    <t>LOCAL SALES TAX RECEIPTS DATA</t>
  </si>
  <si>
    <t>LOCAL FUEL TAX RECEIPTS DATA</t>
  </si>
  <si>
    <t>(YTD RECEIPTS FOR MONTH INDICATED)</t>
  </si>
  <si>
    <t>Note: check individual tabs for monthlies</t>
  </si>
  <si>
    <t>53*Martin</t>
  </si>
  <si>
    <t>38*Highlands</t>
  </si>
  <si>
    <t>VALIDATED TAX RECEIPTS DATA FOR:  JULY, 2017 thru June, 2018</t>
  </si>
  <si>
    <t>SFY17-18</t>
  </si>
  <si>
    <t>`84575.00</t>
  </si>
  <si>
    <t>52*Marion</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</si>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</sst>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quot;$&quot;#,##0"/>
    <numFmt numFmtId="166" formatCode="_(&quot;$&quot;* #,##0_);_(&quot;$&quot;* \(#,##0\);_(&quot;$&quot;* &quot;-&quot;??_);_(@_)"/>
  </numFmts>
  <fonts count="60">
    <font>
      <sz val="10"/>
      <name val="Times New Roman"/>
    </font>
    <font>
      <sz val="11"/>
      <color theme="1"/>
      <name val="Calibri"/>
      <family val="2"/>
      <scheme val="minor"/>
    </font>
    <font>
      <sz val="11"/>
      <color indexed="8"/>
      <name val="Calibri"/>
      <family val="2"/>
    </font>
    <font>
      <sz val="10"/>
      <name val="Times New Roman"/>
      <family val="1"/>
    </font>
    <font>
      <sz val="8"/>
      <name val="Times New Roman"/>
      <family val="1"/>
    </font>
    <font>
      <sz val="10"/>
      <name val="Times New Roman"/>
      <family val="1"/>
    </font>
    <font>
      <b/>
      <sz val="10"/>
      <name val="Times New Roman"/>
      <family val="1"/>
    </font>
    <font>
      <sz val="12"/>
      <name val="Arial MT"/>
    </font>
    <font>
      <sz val="9"/>
      <color indexed="20"/>
      <name val="Arial"/>
      <family val="2"/>
    </font>
    <font>
      <sz val="9"/>
      <color indexed="48"/>
      <name val="Arial"/>
      <family val="2"/>
    </font>
    <font>
      <b/>
      <sz val="12"/>
      <color indexed="20"/>
      <name val="Arial"/>
      <family val="2"/>
    </font>
    <font>
      <b/>
      <sz val="9"/>
      <color indexed="20"/>
      <name val="Arial"/>
      <family val="2"/>
    </font>
    <font>
      <sz val="10"/>
      <name val="Arial"/>
      <family val="2"/>
    </font>
    <font>
      <b/>
      <sz val="10"/>
      <color indexed="8"/>
      <name val="Arial"/>
      <family val="2"/>
    </font>
    <font>
      <b/>
      <sz val="10"/>
      <color indexed="39"/>
      <name val="Arial"/>
      <family val="2"/>
    </font>
    <font>
      <b/>
      <sz val="8"/>
      <color indexed="8"/>
      <name val="Arial"/>
      <family val="2"/>
    </font>
    <font>
      <sz val="10"/>
      <color indexed="8"/>
      <name val="Arial"/>
      <family val="2"/>
    </font>
    <font>
      <b/>
      <sz val="12"/>
      <color indexed="8"/>
      <name val="Arial"/>
      <family val="2"/>
    </font>
    <font>
      <sz val="10"/>
      <color indexed="8"/>
      <name val="Arial"/>
      <family val="2"/>
    </font>
    <font>
      <sz val="10"/>
      <color indexed="39"/>
      <name val="Arial"/>
      <family val="2"/>
    </font>
    <font>
      <sz val="8"/>
      <color indexed="8"/>
      <name val="Arial"/>
      <family val="2"/>
    </font>
    <font>
      <sz val="14"/>
      <name val="Arial"/>
      <family val="2"/>
    </font>
    <font>
      <sz val="10"/>
      <color indexed="10"/>
      <name val="Arial"/>
      <family val="2"/>
    </font>
    <font>
      <sz val="10"/>
      <name val="Times New Roman"/>
      <family val="1"/>
    </font>
    <font>
      <sz val="10"/>
      <name val="Arial"/>
      <family val="2"/>
    </font>
    <font>
      <b/>
      <sz val="12"/>
      <color indexed="8"/>
      <name val="Arial"/>
      <family val="2"/>
    </font>
    <font>
      <sz val="10"/>
      <color indexed="8"/>
      <name val="Arial"/>
      <family val="2"/>
    </font>
    <font>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indexed="62"/>
      <name val="Cambria"/>
      <family val="2"/>
    </font>
    <font>
      <sz val="8"/>
      <name val="Arial"/>
      <family val="2"/>
    </font>
    <font>
      <b/>
      <sz val="8"/>
      <name val="Arial"/>
      <family val="2"/>
    </font>
    <font>
      <u/>
      <sz val="10"/>
      <color indexed="12"/>
      <name val="Arial"/>
      <family val="2"/>
    </font>
    <font>
      <u/>
      <sz val="10"/>
      <color indexed="20"/>
      <name val="Arial"/>
      <family val="2"/>
    </font>
    <font>
      <sz val="11"/>
      <color indexed="9"/>
      <name val="Arial"/>
      <family val="2"/>
    </font>
    <font>
      <sz val="19"/>
      <color indexed="48"/>
      <name val="Arial"/>
      <family val="2"/>
    </font>
    <font>
      <sz val="9"/>
      <color indexed="81"/>
      <name val="Tahoma"/>
      <family val="2"/>
    </font>
    <font>
      <sz val="10"/>
      <name val="Times New Roman"/>
      <family val="1"/>
    </font>
    <font>
      <sz val="10"/>
      <name val="Times New Roman"/>
      <family val="1"/>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2"/>
      </patternFill>
    </fill>
    <fill>
      <patternFill patternType="solid">
        <fgColor indexed="45"/>
      </patternFill>
    </fill>
    <fill>
      <patternFill patternType="solid">
        <fgColor indexed="46"/>
      </patternFill>
    </fill>
    <fill>
      <patternFill patternType="solid">
        <fgColor indexed="27"/>
      </patternFill>
    </fill>
    <fill>
      <patternFill patternType="solid">
        <fgColor indexed="57"/>
      </patternFill>
    </fill>
    <fill>
      <patternFill patternType="solid">
        <fgColor indexed="47"/>
      </patternFill>
    </fill>
    <fill>
      <patternFill patternType="solid">
        <fgColor indexed="11"/>
      </patternFill>
    </fill>
    <fill>
      <patternFill patternType="solid">
        <fgColor indexed="44"/>
      </patternFill>
    </fill>
    <fill>
      <patternFill patternType="solid">
        <fgColor indexed="43"/>
      </patternFill>
    </fill>
    <fill>
      <patternFill patternType="solid">
        <fgColor indexed="29"/>
      </patternFill>
    </fill>
    <fill>
      <patternFill patternType="solid">
        <fgColor indexed="22"/>
      </patternFill>
    </fill>
    <fill>
      <patternFill patternType="solid">
        <fgColor indexed="50"/>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10"/>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4"/>
      </patternFill>
    </fill>
    <fill>
      <patternFill patternType="solid">
        <fgColor indexed="23"/>
      </patternFill>
    </fill>
    <fill>
      <patternFill patternType="solid">
        <fgColor indexed="26"/>
        <bgColor indexed="26"/>
      </patternFill>
    </fill>
    <fill>
      <patternFill patternType="solid">
        <fgColor indexed="47"/>
        <bgColor indexed="47"/>
      </patternFill>
    </fill>
    <fill>
      <patternFill patternType="solid">
        <fgColor indexed="53"/>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15"/>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20"/>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solid">
        <fgColor indexed="52"/>
        <bgColor indexed="64"/>
      </patternFill>
    </fill>
    <fill>
      <patternFill patternType="solid">
        <fgColor indexed="57"/>
        <bgColor indexed="64"/>
      </patternFill>
    </fill>
    <fill>
      <patternFill patternType="solid">
        <fgColor indexed="50"/>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4"/>
      </left>
      <right/>
      <top style="thin">
        <color indexed="54"/>
      </top>
      <bottom/>
      <diagonal/>
    </border>
    <border>
      <left style="thin">
        <color indexed="64"/>
      </left>
      <right style="thin">
        <color indexed="64"/>
      </right>
      <top style="thin">
        <color indexed="64"/>
      </top>
      <bottom style="thin">
        <color indexed="64"/>
      </bottom>
      <diagonal/>
    </border>
    <border>
      <left style="thin">
        <color indexed="51"/>
      </left>
      <right style="thin">
        <color indexed="51"/>
      </right>
      <top/>
      <bottom/>
      <diagonal/>
    </border>
    <border>
      <left/>
      <right/>
      <top style="thin">
        <color indexed="62"/>
      </top>
      <bottom style="double">
        <color indexed="62"/>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268">
    <xf numFmtId="0" fontId="0" fillId="0" borderId="0"/>
    <xf numFmtId="0" fontId="28"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8"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8"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8"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8"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8"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8"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8"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8"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8"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8"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8"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8"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9" fillId="23"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28"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8"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28"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8"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9" fillId="30"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28"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9" fillId="30"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28"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9" fillId="22"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28"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8"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9" fillId="34"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1" fillId="13" borderId="1" applyNumberFormat="0" applyAlignment="0" applyProtection="0"/>
    <xf numFmtId="0" fontId="31" fillId="13" borderId="1" applyNumberFormat="0" applyAlignment="0" applyProtection="0"/>
    <xf numFmtId="0" fontId="32" fillId="36" borderId="2" applyNumberFormat="0" applyAlignment="0" applyProtection="0"/>
    <xf numFmtId="0" fontId="32" fillId="36" borderId="2" applyNumberFormat="0" applyAlignment="0" applyProtection="0"/>
    <xf numFmtId="43" fontId="24"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4" fontId="3"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24"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Protection="0"/>
    <xf numFmtId="44" fontId="12" fillId="0" borderId="0" applyFont="0" applyFill="0" applyBorder="0" applyAlignment="0" applyProtection="0"/>
    <xf numFmtId="44" fontId="12"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43" fillId="37" borderId="0" applyNumberFormat="0" applyBorder="0" applyAlignment="0" applyProtection="0"/>
    <xf numFmtId="0" fontId="43" fillId="38" borderId="0" applyNumberFormat="0" applyBorder="0" applyAlignment="0" applyProtection="0"/>
    <xf numFmtId="0" fontId="43" fillId="39"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0" borderId="3" applyNumberFormat="0" applyFill="0" applyAlignment="0" applyProtection="0"/>
    <xf numFmtId="0" fontId="35" fillId="0" borderId="3"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8" fillId="8" borderId="1" applyNumberFormat="0" applyAlignment="0" applyProtection="0"/>
    <xf numFmtId="0" fontId="38" fillId="8" borderId="1" applyNumberFormat="0" applyAlignment="0" applyProtection="0"/>
    <xf numFmtId="0" fontId="39" fillId="0" borderId="6" applyNumberFormat="0" applyFill="0" applyAlignment="0" applyProtection="0"/>
    <xf numFmtId="0" fontId="39" fillId="0" borderId="6" applyNumberFormat="0" applyFill="0" applyAlignment="0" applyProtection="0"/>
    <xf numFmtId="0" fontId="40" fillId="11" borderId="0" applyNumberFormat="0" applyBorder="0" applyAlignment="0" applyProtection="0"/>
    <xf numFmtId="0" fontId="40" fillId="1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12" fillId="0" borderId="0"/>
    <xf numFmtId="0" fontId="1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12" fillId="0" borderId="0"/>
    <xf numFmtId="0" fontId="12" fillId="0" borderId="0"/>
    <xf numFmtId="0" fontId="12" fillId="0" borderId="0"/>
    <xf numFmtId="0" fontId="12"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7" fillId="0" borderId="0"/>
    <xf numFmtId="0" fontId="7" fillId="0" borderId="0"/>
    <xf numFmtId="0" fontId="7" fillId="0" borderId="0"/>
    <xf numFmtId="0" fontId="12" fillId="41" borderId="7" applyNumberFormat="0" applyFont="0" applyAlignment="0" applyProtection="0"/>
    <xf numFmtId="0" fontId="12" fillId="41" borderId="7" applyNumberFormat="0" applyFont="0" applyAlignment="0" applyProtection="0"/>
    <xf numFmtId="0" fontId="12" fillId="41" borderId="7" applyNumberFormat="0" applyFont="0" applyAlignment="0" applyProtection="0"/>
    <xf numFmtId="0" fontId="3" fillId="41" borderId="7" applyNumberFormat="0" applyFont="0" applyAlignment="0" applyProtection="0"/>
    <xf numFmtId="0" fontId="3" fillId="41" borderId="7" applyNumberFormat="0" applyFont="0" applyAlignment="0" applyProtection="0"/>
    <xf numFmtId="0" fontId="23"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3" fillId="41" borderId="7" applyNumberFormat="0" applyFont="0" applyAlignment="0" applyProtection="0"/>
    <xf numFmtId="0" fontId="41" fillId="13" borderId="8" applyNumberFormat="0" applyAlignment="0" applyProtection="0"/>
    <xf numFmtId="0" fontId="41" fillId="13" borderId="8" applyNumberFormat="0" applyAlignment="0" applyProtection="0"/>
    <xf numFmtId="9" fontId="2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4" fontId="13" fillId="11" borderId="9" applyNumberFormat="0" applyProtection="0">
      <alignment vertical="center"/>
    </xf>
    <xf numFmtId="4" fontId="14" fillId="42" borderId="9" applyNumberFormat="0" applyProtection="0">
      <alignment vertical="center"/>
    </xf>
    <xf numFmtId="4" fontId="15" fillId="42" borderId="9" applyNumberFormat="0" applyProtection="0">
      <alignment horizontal="left" vertical="center" indent="1"/>
    </xf>
    <xf numFmtId="4" fontId="15" fillId="42" borderId="9" applyNumberFormat="0" applyProtection="0">
      <alignment horizontal="left" vertical="center" indent="1"/>
    </xf>
    <xf numFmtId="4" fontId="15" fillId="42" borderId="9" applyNumberFormat="0" applyProtection="0">
      <alignment horizontal="left" vertical="center" indent="1"/>
    </xf>
    <xf numFmtId="0" fontId="13" fillId="42" borderId="9" applyNumberFormat="0" applyProtection="0">
      <alignment horizontal="left" vertical="top" indent="1"/>
    </xf>
    <xf numFmtId="4" fontId="15" fillId="43" borderId="0" applyNumberFormat="0" applyProtection="0">
      <alignment horizontal="left" vertical="center" indent="1"/>
    </xf>
    <xf numFmtId="4" fontId="15" fillId="43" borderId="0" applyNumberFormat="0" applyProtection="0">
      <alignment horizontal="left" vertical="center" indent="1"/>
    </xf>
    <xf numFmtId="4" fontId="13" fillId="43" borderId="0" applyNumberFormat="0" applyProtection="0">
      <alignment horizontal="left" vertical="center" indent="1"/>
    </xf>
    <xf numFmtId="4" fontId="16" fillId="4" borderId="9" applyNumberFormat="0" applyProtection="0">
      <alignment horizontal="right" vertical="center"/>
    </xf>
    <xf numFmtId="4" fontId="16" fillId="12" borderId="9" applyNumberFormat="0" applyProtection="0">
      <alignment horizontal="right" vertical="center"/>
    </xf>
    <xf numFmtId="4" fontId="16" fillId="27" borderId="9" applyNumberFormat="0" applyProtection="0">
      <alignment horizontal="right" vertical="center"/>
    </xf>
    <xf numFmtId="4" fontId="16" fillId="15" borderId="9" applyNumberFormat="0" applyProtection="0">
      <alignment horizontal="right" vertical="center"/>
    </xf>
    <xf numFmtId="4" fontId="16" fillId="19" borderId="9" applyNumberFormat="0" applyProtection="0">
      <alignment horizontal="right" vertical="center"/>
    </xf>
    <xf numFmtId="4" fontId="16" fillId="35" borderId="9" applyNumberFormat="0" applyProtection="0">
      <alignment horizontal="right" vertical="center"/>
    </xf>
    <xf numFmtId="4" fontId="16" fillId="7" borderId="9" applyNumberFormat="0" applyProtection="0">
      <alignment horizontal="right" vertical="center"/>
    </xf>
    <xf numFmtId="4" fontId="16" fillId="14" borderId="9" applyNumberFormat="0" applyProtection="0">
      <alignment horizontal="right" vertical="center"/>
    </xf>
    <xf numFmtId="4" fontId="16" fillId="9" borderId="9" applyNumberFormat="0" applyProtection="0">
      <alignment horizontal="right" vertical="center"/>
    </xf>
    <xf numFmtId="4" fontId="13" fillId="44" borderId="10" applyNumberFormat="0" applyProtection="0">
      <alignment horizontal="left" vertical="center" indent="1"/>
    </xf>
    <xf numFmtId="4" fontId="16" fillId="45" borderId="0" applyNumberFormat="0" applyProtection="0">
      <alignment horizontal="left" vertical="center" indent="1"/>
    </xf>
    <xf numFmtId="4" fontId="17" fillId="46" borderId="0" applyNumberFormat="0" applyProtection="0">
      <alignment horizontal="left" vertical="center" indent="1"/>
    </xf>
    <xf numFmtId="4" fontId="25" fillId="46" borderId="0" applyNumberFormat="0" applyProtection="0">
      <alignment horizontal="left" vertical="center" indent="1"/>
    </xf>
    <xf numFmtId="4" fontId="17" fillId="46" borderId="0" applyNumberFormat="0" applyProtection="0">
      <alignment horizontal="left" vertical="center" indent="1"/>
    </xf>
    <xf numFmtId="4" fontId="17" fillId="46" borderId="0" applyNumberFormat="0" applyProtection="0">
      <alignment horizontal="left" vertical="center" indent="1"/>
    </xf>
    <xf numFmtId="4" fontId="17" fillId="46" borderId="0" applyNumberFormat="0" applyProtection="0">
      <alignment horizontal="left" vertical="center" indent="1"/>
    </xf>
    <xf numFmtId="4" fontId="16" fillId="47" borderId="9" applyNumberFormat="0" applyProtection="0">
      <alignment horizontal="right" vertical="center"/>
    </xf>
    <xf numFmtId="4" fontId="18" fillId="45" borderId="0" applyNumberFormat="0" applyProtection="0">
      <alignment horizontal="left" vertical="center" indent="1"/>
    </xf>
    <xf numFmtId="4" fontId="26" fillId="45" borderId="0" applyNumberFormat="0" applyProtection="0">
      <alignment horizontal="left" vertical="center" indent="1"/>
    </xf>
    <xf numFmtId="4" fontId="16" fillId="45" borderId="0" applyNumberFormat="0" applyProtection="0">
      <alignment horizontal="left" vertical="center" indent="1"/>
    </xf>
    <xf numFmtId="4" fontId="16" fillId="45" borderId="0" applyNumberFormat="0" applyProtection="0">
      <alignment horizontal="left" vertical="center" indent="1"/>
    </xf>
    <xf numFmtId="4" fontId="16" fillId="45" borderId="0" applyNumberFormat="0" applyProtection="0">
      <alignment horizontal="left" vertical="center" indent="1"/>
    </xf>
    <xf numFmtId="4" fontId="16" fillId="45" borderId="0" applyNumberFormat="0" applyProtection="0">
      <alignment horizontal="left" vertical="center" indent="1"/>
    </xf>
    <xf numFmtId="4" fontId="18" fillId="43" borderId="0" applyNumberFormat="0" applyProtection="0">
      <alignment horizontal="left" vertical="center" indent="1"/>
    </xf>
    <xf numFmtId="4" fontId="26" fillId="43" borderId="0" applyNumberFormat="0" applyProtection="0">
      <alignment horizontal="left" vertical="center" indent="1"/>
    </xf>
    <xf numFmtId="4" fontId="16" fillId="43" borderId="0" applyNumberFormat="0" applyProtection="0">
      <alignment horizontal="left" vertical="center" indent="1"/>
    </xf>
    <xf numFmtId="4" fontId="16" fillId="43" borderId="0" applyNumberFormat="0" applyProtection="0">
      <alignment horizontal="left" vertical="center" indent="1"/>
    </xf>
    <xf numFmtId="4" fontId="16" fillId="43" borderId="0" applyNumberFormat="0" applyProtection="0">
      <alignment horizontal="left" vertical="center" indent="1"/>
    </xf>
    <xf numFmtId="4" fontId="16" fillId="43" borderId="0" applyNumberFormat="0" applyProtection="0">
      <alignment horizontal="left" vertical="center" indent="1"/>
    </xf>
    <xf numFmtId="0" fontId="12" fillId="46" borderId="9" applyNumberFormat="0" applyProtection="0">
      <alignment horizontal="left" vertical="center" indent="1"/>
    </xf>
    <xf numFmtId="0" fontId="24" fillId="46" borderId="9" applyNumberFormat="0" applyProtection="0">
      <alignment horizontal="left" vertical="center" indent="1"/>
    </xf>
    <xf numFmtId="0" fontId="12" fillId="46" borderId="9" applyNumberFormat="0" applyProtection="0">
      <alignment horizontal="left" vertical="center" indent="1"/>
    </xf>
    <xf numFmtId="0" fontId="12" fillId="46" borderId="9" applyNumberFormat="0" applyProtection="0">
      <alignment horizontal="left" vertical="center" indent="1"/>
    </xf>
    <xf numFmtId="0" fontId="12" fillId="46" borderId="9" applyNumberFormat="0" applyProtection="0">
      <alignment horizontal="left" vertical="center" indent="1"/>
    </xf>
    <xf numFmtId="0" fontId="12" fillId="46" borderId="9" applyNumberFormat="0" applyProtection="0">
      <alignment horizontal="left" vertical="top" indent="1"/>
    </xf>
    <xf numFmtId="0" fontId="24" fillId="46" borderId="9" applyNumberFormat="0" applyProtection="0">
      <alignment horizontal="left" vertical="top" indent="1"/>
    </xf>
    <xf numFmtId="0" fontId="12" fillId="46" borderId="9" applyNumberFormat="0" applyProtection="0">
      <alignment horizontal="left" vertical="top" indent="1"/>
    </xf>
    <xf numFmtId="0" fontId="12" fillId="46" borderId="9" applyNumberFormat="0" applyProtection="0">
      <alignment horizontal="left" vertical="top" indent="1"/>
    </xf>
    <xf numFmtId="0" fontId="12" fillId="46" borderId="9" applyNumberFormat="0" applyProtection="0">
      <alignment horizontal="left" vertical="top" indent="1"/>
    </xf>
    <xf numFmtId="0" fontId="12" fillId="43" borderId="9" applyNumberFormat="0" applyProtection="0">
      <alignment horizontal="left" vertical="center" indent="1"/>
    </xf>
    <xf numFmtId="0" fontId="24" fillId="43" borderId="9" applyNumberFormat="0" applyProtection="0">
      <alignment horizontal="left" vertical="center" indent="1"/>
    </xf>
    <xf numFmtId="0" fontId="12" fillId="43" borderId="9" applyNumberFormat="0" applyProtection="0">
      <alignment horizontal="left" vertical="center" indent="1"/>
    </xf>
    <xf numFmtId="0" fontId="12" fillId="43" borderId="9" applyNumberFormat="0" applyProtection="0">
      <alignment horizontal="left" vertical="center" indent="1"/>
    </xf>
    <xf numFmtId="0" fontId="12" fillId="43" borderId="9" applyNumberFormat="0" applyProtection="0">
      <alignment horizontal="left" vertical="center" indent="1"/>
    </xf>
    <xf numFmtId="0" fontId="12" fillId="43" borderId="9" applyNumberFormat="0" applyProtection="0">
      <alignment horizontal="left" vertical="top" indent="1"/>
    </xf>
    <xf numFmtId="0" fontId="24" fillId="43" borderId="9" applyNumberFormat="0" applyProtection="0">
      <alignment horizontal="left" vertical="top" indent="1"/>
    </xf>
    <xf numFmtId="0" fontId="12" fillId="43" borderId="9" applyNumberFormat="0" applyProtection="0">
      <alignment horizontal="left" vertical="top" indent="1"/>
    </xf>
    <xf numFmtId="0" fontId="12" fillId="43" borderId="9" applyNumberFormat="0" applyProtection="0">
      <alignment horizontal="left" vertical="top" indent="1"/>
    </xf>
    <xf numFmtId="0" fontId="12" fillId="43" borderId="9" applyNumberFormat="0" applyProtection="0">
      <alignment horizontal="left" vertical="top" indent="1"/>
    </xf>
    <xf numFmtId="0" fontId="12" fillId="48" borderId="9" applyNumberFormat="0" applyProtection="0">
      <alignment horizontal="left" vertical="center" indent="1"/>
    </xf>
    <xf numFmtId="0" fontId="24" fillId="48" borderId="9" applyNumberFormat="0" applyProtection="0">
      <alignment horizontal="left" vertical="center" indent="1"/>
    </xf>
    <xf numFmtId="0" fontId="12" fillId="48" borderId="9" applyNumberFormat="0" applyProtection="0">
      <alignment horizontal="left" vertical="center" indent="1"/>
    </xf>
    <xf numFmtId="0" fontId="12" fillId="48" borderId="9" applyNumberFormat="0" applyProtection="0">
      <alignment horizontal="left" vertical="center" indent="1"/>
    </xf>
    <xf numFmtId="0" fontId="12" fillId="48" borderId="9" applyNumberFormat="0" applyProtection="0">
      <alignment horizontal="left" vertical="center" indent="1"/>
    </xf>
    <xf numFmtId="0" fontId="12" fillId="48" borderId="9" applyNumberFormat="0" applyProtection="0">
      <alignment horizontal="left" vertical="top" indent="1"/>
    </xf>
    <xf numFmtId="0" fontId="24" fillId="48" borderId="9" applyNumberFormat="0" applyProtection="0">
      <alignment horizontal="left" vertical="top" indent="1"/>
    </xf>
    <xf numFmtId="0" fontId="12" fillId="48" borderId="9" applyNumberFormat="0" applyProtection="0">
      <alignment horizontal="left" vertical="top" indent="1"/>
    </xf>
    <xf numFmtId="0" fontId="12" fillId="48" borderId="9" applyNumberFormat="0" applyProtection="0">
      <alignment horizontal="left" vertical="top" indent="1"/>
    </xf>
    <xf numFmtId="0" fontId="12" fillId="48" borderId="9" applyNumberFormat="0" applyProtection="0">
      <alignment horizontal="left" vertical="top" indent="1"/>
    </xf>
    <xf numFmtId="0" fontId="12" fillId="49" borderId="9" applyNumberFormat="0" applyProtection="0">
      <alignment horizontal="left" vertical="center" indent="1"/>
    </xf>
    <xf numFmtId="0" fontId="24" fillId="49" borderId="9" applyNumberFormat="0" applyProtection="0">
      <alignment horizontal="left" vertical="center" indent="1"/>
    </xf>
    <xf numFmtId="0" fontId="12" fillId="49" borderId="9" applyNumberFormat="0" applyProtection="0">
      <alignment horizontal="left" vertical="center" indent="1"/>
    </xf>
    <xf numFmtId="0" fontId="12" fillId="49" borderId="9" applyNumberFormat="0" applyProtection="0">
      <alignment horizontal="left" vertical="center" indent="1"/>
    </xf>
    <xf numFmtId="0" fontId="12" fillId="49" borderId="9" applyNumberFormat="0" applyProtection="0">
      <alignment horizontal="left" vertical="center" indent="1"/>
    </xf>
    <xf numFmtId="0" fontId="12" fillId="49" borderId="9" applyNumberFormat="0" applyProtection="0">
      <alignment horizontal="left" vertical="top" indent="1"/>
    </xf>
    <xf numFmtId="0" fontId="24" fillId="49" borderId="9" applyNumberFormat="0" applyProtection="0">
      <alignment horizontal="left" vertical="top" indent="1"/>
    </xf>
    <xf numFmtId="0" fontId="12" fillId="49" borderId="9" applyNumberFormat="0" applyProtection="0">
      <alignment horizontal="left" vertical="top" indent="1"/>
    </xf>
    <xf numFmtId="0" fontId="12" fillId="49" borderId="9" applyNumberFormat="0" applyProtection="0">
      <alignment horizontal="left" vertical="top" indent="1"/>
    </xf>
    <xf numFmtId="0" fontId="12" fillId="49" borderId="9" applyNumberFormat="0" applyProtection="0">
      <alignment horizontal="left" vertical="top" indent="1"/>
    </xf>
    <xf numFmtId="0" fontId="23" fillId="0" borderId="0"/>
    <xf numFmtId="0" fontId="3" fillId="0" borderId="0"/>
    <xf numFmtId="0" fontId="3" fillId="0" borderId="0"/>
    <xf numFmtId="0" fontId="3" fillId="0" borderId="0"/>
    <xf numFmtId="0" fontId="47" fillId="31" borderId="11" applyBorder="0"/>
    <xf numFmtId="4" fontId="16" fillId="50" borderId="9" applyNumberFormat="0" applyProtection="0">
      <alignment vertical="center"/>
    </xf>
    <xf numFmtId="4" fontId="19" fillId="50" borderId="9" applyNumberFormat="0" applyProtection="0">
      <alignment vertical="center"/>
    </xf>
    <xf numFmtId="4" fontId="16" fillId="50" borderId="9" applyNumberFormat="0" applyProtection="0">
      <alignment horizontal="left" vertical="center" indent="1"/>
    </xf>
    <xf numFmtId="0" fontId="16" fillId="50" borderId="9" applyNumberFormat="0" applyProtection="0">
      <alignment horizontal="left" vertical="top" indent="1"/>
    </xf>
    <xf numFmtId="4" fontId="16" fillId="45" borderId="9" applyNumberFormat="0" applyProtection="0">
      <alignment horizontal="right" vertical="center"/>
    </xf>
    <xf numFmtId="4" fontId="16" fillId="45" borderId="9" applyNumberFormat="0" applyProtection="0">
      <alignment horizontal="right" vertical="center"/>
    </xf>
    <xf numFmtId="4" fontId="16" fillId="45" borderId="9" applyNumberFormat="0" applyProtection="0">
      <alignment horizontal="right" vertical="center"/>
    </xf>
    <xf numFmtId="4" fontId="19" fillId="45" borderId="9" applyNumberFormat="0" applyProtection="0">
      <alignment horizontal="right" vertical="center"/>
    </xf>
    <xf numFmtId="4" fontId="20" fillId="47" borderId="9" applyNumberFormat="0" applyProtection="0">
      <alignment horizontal="left" vertical="center" indent="1"/>
    </xf>
    <xf numFmtId="4" fontId="20" fillId="47" borderId="9" applyNumberFormat="0" applyProtection="0">
      <alignment horizontal="left" vertical="center" indent="1"/>
    </xf>
    <xf numFmtId="4" fontId="16" fillId="47" borderId="9" applyNumberFormat="0" applyProtection="0">
      <alignment horizontal="left" vertical="center" indent="1"/>
    </xf>
    <xf numFmtId="0" fontId="20" fillId="43" borderId="9" applyNumberFormat="0" applyProtection="0">
      <alignment horizontal="left" vertical="top" indent="1"/>
    </xf>
    <xf numFmtId="0" fontId="20" fillId="43" borderId="9" applyNumberFormat="0" applyProtection="0">
      <alignment horizontal="left" vertical="top" indent="1"/>
    </xf>
    <xf numFmtId="0" fontId="20" fillId="43" borderId="9" applyNumberFormat="0" applyProtection="0">
      <alignment horizontal="left" vertical="top" indent="1"/>
    </xf>
    <xf numFmtId="4" fontId="21" fillId="0" borderId="0" applyNumberFormat="0" applyProtection="0">
      <alignment horizontal="left" vertical="center" indent="1"/>
    </xf>
    <xf numFmtId="4" fontId="27" fillId="0" borderId="0" applyNumberFormat="0" applyProtection="0">
      <alignment horizontal="left" vertical="center" indent="1"/>
    </xf>
    <xf numFmtId="4" fontId="21" fillId="0" borderId="0" applyNumberFormat="0" applyProtection="0">
      <alignment horizontal="left" vertical="center" indent="1"/>
    </xf>
    <xf numFmtId="4" fontId="21" fillId="0" borderId="0" applyNumberFormat="0" applyProtection="0">
      <alignment horizontal="left" vertical="center" indent="1"/>
    </xf>
    <xf numFmtId="4" fontId="21" fillId="0" borderId="0" applyNumberFormat="0" applyProtection="0">
      <alignment horizontal="left" vertical="center" indent="1"/>
    </xf>
    <xf numFmtId="4" fontId="51" fillId="40" borderId="0" applyNumberFormat="0" applyProtection="0">
      <alignment horizontal="left" vertical="center" indent="1"/>
    </xf>
    <xf numFmtId="4" fontId="21" fillId="0" borderId="0" applyNumberFormat="0" applyProtection="0">
      <alignment horizontal="left" vertical="center" indent="1"/>
    </xf>
    <xf numFmtId="0" fontId="46" fillId="51" borderId="12"/>
    <xf numFmtId="4" fontId="22" fillId="45" borderId="9" applyNumberFormat="0" applyProtection="0">
      <alignment horizontal="right" vertical="center"/>
    </xf>
    <xf numFmtId="0" fontId="8" fillId="52" borderId="0"/>
    <xf numFmtId="49" fontId="9" fillId="52" borderId="0"/>
    <xf numFmtId="49" fontId="10" fillId="52" borderId="13">
      <alignment wrapText="1"/>
    </xf>
    <xf numFmtId="49" fontId="10" fillId="52" borderId="0">
      <alignment wrapText="1"/>
    </xf>
    <xf numFmtId="0" fontId="8" fillId="53" borderId="13">
      <protection locked="0"/>
    </xf>
    <xf numFmtId="0" fontId="8" fillId="52" borderId="0"/>
    <xf numFmtId="0" fontId="11" fillId="54" borderId="0"/>
    <xf numFmtId="0" fontId="11" fillId="55" borderId="0"/>
    <xf numFmtId="0" fontId="11" fillId="56" borderId="0"/>
    <xf numFmtId="0" fontId="45" fillId="0" borderId="0" applyNumberFormat="0" applyFill="0" applyBorder="0" applyAlignment="0" applyProtection="0"/>
    <xf numFmtId="39" fontId="3" fillId="0" borderId="0"/>
    <xf numFmtId="0" fontId="11" fillId="57" borderId="0"/>
    <xf numFmtId="0" fontId="42" fillId="0" borderId="0" applyNumberFormat="0" applyFill="0" applyBorder="0" applyAlignment="0" applyProtection="0"/>
    <xf numFmtId="0" fontId="42" fillId="0" borderId="0" applyNumberFormat="0" applyFill="0" applyBorder="0" applyAlignment="0" applyProtection="0"/>
    <xf numFmtId="0" fontId="43" fillId="0" borderId="14" applyNumberFormat="0" applyFill="0" applyAlignment="0" applyProtection="0"/>
    <xf numFmtId="0" fontId="43" fillId="0" borderId="14"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6" fillId="0" borderId="0">
      <alignment vertical="top"/>
    </xf>
    <xf numFmtId="9" fontId="53" fillId="0" borderId="0" applyFont="0" applyFill="0" applyBorder="0" applyAlignment="0" applyProtection="0"/>
    <xf numFmtId="44" fontId="54" fillId="0" borderId="0" applyFont="0" applyFill="0" applyBorder="0" applyAlignment="0" applyProtection="0"/>
    <xf numFmtId="0" fontId="1" fillId="0" borderId="0"/>
    <xf numFmtId="0" fontId="56" fillId="0" borderId="0" applyNumberFormat="0" applyFill="0" applyBorder="0" applyAlignment="0" applyProtection="0"/>
  </cellStyleXfs>
  <cellXfs count="92">
    <xf numFmtId="0" fontId="0" fillId="0" borderId="0" xfId="0"/>
    <xf numFmtId="17" fontId="0" fillId="0" borderId="0" xfId="0" applyNumberFormat="1"/>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Alignment="1">
      <alignment horizontal="right"/>
    </xf>
    <xf numFmtId="164" fontId="0" fillId="0" borderId="0" xfId="0" applyNumberFormat="1"/>
    <xf numFmtId="0" fontId="6" fillId="0" borderId="0" xfId="0" applyFont="1"/>
    <xf numFmtId="0" fontId="0" fillId="0" borderId="0" xfId="0" applyAlignment="1">
      <alignment horizontal="center"/>
    </xf>
    <xf numFmtId="37" fontId="5" fillId="0" borderId="0" xfId="499" applyNumberFormat="1" applyFont="1" applyFill="1" applyProtection="1"/>
    <xf numFmtId="37" fontId="5" fillId="0" borderId="0" xfId="498" applyNumberFormat="1" applyFont="1" applyFill="1" applyProtection="1"/>
    <xf numFmtId="37" fontId="5" fillId="0" borderId="0" xfId="500" applyNumberFormat="1" applyFont="1" applyFill="1" applyProtection="1"/>
    <xf numFmtId="3" fontId="5" fillId="0" borderId="0" xfId="500" applyNumberFormat="1" applyFont="1" applyFill="1" applyProtection="1"/>
    <xf numFmtId="3" fontId="5" fillId="0" borderId="0" xfId="498" applyNumberFormat="1" applyFont="1" applyFill="1" applyProtection="1"/>
    <xf numFmtId="3" fontId="5" fillId="0" borderId="0" xfId="499" applyNumberFormat="1" applyFont="1" applyFill="1" applyProtection="1"/>
    <xf numFmtId="3" fontId="5" fillId="0" borderId="0" xfId="0" applyNumberFormat="1" applyFont="1" applyFill="1" applyProtection="1"/>
    <xf numFmtId="3" fontId="5" fillId="0" borderId="0" xfId="499" applyNumberFormat="1" applyFont="1" applyFill="1" applyBorder="1" applyProtection="1"/>
    <xf numFmtId="3" fontId="5" fillId="0" borderId="0" xfId="498" applyNumberFormat="1" applyFont="1" applyFill="1" applyBorder="1" applyProtection="1"/>
    <xf numFmtId="3" fontId="5" fillId="0" borderId="0" xfId="500" applyNumberFormat="1" applyFont="1" applyFill="1" applyBorder="1" applyProtection="1"/>
    <xf numFmtId="41" fontId="5" fillId="0" borderId="0" xfId="499" applyNumberFormat="1" applyFont="1" applyFill="1" applyProtection="1"/>
    <xf numFmtId="41" fontId="5" fillId="0" borderId="0" xfId="500" applyNumberFormat="1" applyFont="1" applyFill="1" applyProtection="1"/>
    <xf numFmtId="0" fontId="0" fillId="58" borderId="0" xfId="0" applyFill="1" applyAlignment="1"/>
    <xf numFmtId="0" fontId="0" fillId="58" borderId="0" xfId="0" applyFill="1"/>
    <xf numFmtId="0" fontId="0" fillId="59" borderId="0" xfId="0" applyFill="1"/>
    <xf numFmtId="3" fontId="3" fillId="0" borderId="0" xfId="0" applyNumberFormat="1" applyFont="1" applyFill="1" applyAlignment="1">
      <alignment horizontal="right"/>
    </xf>
    <xf numFmtId="3" fontId="0" fillId="0" borderId="0" xfId="0" applyNumberFormat="1" applyFill="1"/>
    <xf numFmtId="0" fontId="3" fillId="0" borderId="0" xfId="0" applyFont="1"/>
    <xf numFmtId="0" fontId="3" fillId="0" borderId="0" xfId="0" applyFont="1" applyAlignment="1">
      <alignment horizontal="right"/>
    </xf>
    <xf numFmtId="0" fontId="0" fillId="0" borderId="0" xfId="0" applyFill="1"/>
    <xf numFmtId="0" fontId="0" fillId="0" borderId="0" xfId="0" applyFill="1" applyAlignment="1">
      <alignment horizontal="right"/>
    </xf>
    <xf numFmtId="17" fontId="0" fillId="0" borderId="0" xfId="0" applyNumberFormat="1" applyAlignment="1">
      <alignment horizontal="center"/>
    </xf>
    <xf numFmtId="3" fontId="0" fillId="58" borderId="0" xfId="0" applyNumberFormat="1" applyFill="1"/>
    <xf numFmtId="8" fontId="0" fillId="0" borderId="0" xfId="0" applyNumberFormat="1"/>
    <xf numFmtId="165" fontId="3" fillId="0" borderId="0" xfId="352" applyNumberFormat="1" applyBorder="1"/>
    <xf numFmtId="4" fontId="0" fillId="0" borderId="0" xfId="0" applyNumberFormat="1" applyBorder="1"/>
    <xf numFmtId="165" fontId="0" fillId="0" borderId="0" xfId="0" applyNumberFormat="1" applyBorder="1"/>
    <xf numFmtId="0" fontId="0" fillId="0" borderId="0" xfId="0" applyBorder="1"/>
    <xf numFmtId="17" fontId="0" fillId="0" borderId="0" xfId="0" applyNumberFormat="1" applyBorder="1"/>
    <xf numFmtId="0" fontId="0" fillId="0" borderId="0" xfId="0" applyBorder="1" applyAlignment="1">
      <alignment horizontal="right"/>
    </xf>
    <xf numFmtId="3" fontId="0" fillId="0" borderId="0" xfId="0" applyNumberFormat="1" applyFill="1" applyBorder="1" applyAlignment="1">
      <alignment horizontal="right"/>
    </xf>
    <xf numFmtId="4" fontId="0" fillId="0" borderId="0" xfId="0" applyNumberFormat="1"/>
    <xf numFmtId="9" fontId="0" fillId="0" borderId="0" xfId="2264" applyFont="1"/>
    <xf numFmtId="166" fontId="0" fillId="0" borderId="0" xfId="2265" applyNumberFormat="1" applyFont="1" applyFill="1" applyAlignment="1">
      <alignment horizontal="right"/>
    </xf>
    <xf numFmtId="0" fontId="0" fillId="0" borderId="0" xfId="0" applyAlignment="1">
      <alignment horizontal="center"/>
    </xf>
    <xf numFmtId="0" fontId="55" fillId="60" borderId="0" xfId="2266" applyFont="1" applyFill="1" applyAlignment="1">
      <alignment horizontal="right" vertical="top"/>
    </xf>
    <xf numFmtId="0" fontId="57" fillId="60" borderId="15" xfId="2267" applyFont="1" applyFill="1" applyBorder="1" applyAlignment="1">
      <alignment horizontal="left" vertical="top" wrapText="1"/>
    </xf>
    <xf numFmtId="0" fontId="55" fillId="60" borderId="15" xfId="2266" applyFont="1" applyFill="1" applyBorder="1" applyAlignment="1">
      <alignment horizontal="right" vertical="top"/>
    </xf>
    <xf numFmtId="0" fontId="57" fillId="60" borderId="15" xfId="2267" applyFont="1" applyFill="1" applyBorder="1" applyAlignment="1">
      <alignment horizontal="left" vertical="top"/>
    </xf>
    <xf numFmtId="0" fontId="57" fillId="60" borderId="16" xfId="2267" applyFont="1" applyFill="1" applyBorder="1" applyAlignment="1">
      <alignment horizontal="left" vertical="top"/>
    </xf>
    <xf numFmtId="0" fontId="1" fillId="0" borderId="0" xfId="2266"/>
    <xf numFmtId="0" fontId="58" fillId="0" borderId="17" xfId="2266" applyFont="1" applyBorder="1" applyAlignment="1">
      <alignment horizontal="center" vertical="center"/>
    </xf>
    <xf numFmtId="0" fontId="58" fillId="0" borderId="15" xfId="2266" applyFont="1" applyBorder="1" applyAlignment="1">
      <alignment horizontal="center" vertical="center"/>
    </xf>
    <xf numFmtId="0" fontId="58" fillId="0" borderId="18" xfId="2266" applyFont="1" applyBorder="1" applyAlignment="1">
      <alignment horizontal="center" vertical="center"/>
    </xf>
    <xf numFmtId="0" fontId="58" fillId="60" borderId="15" xfId="2266" applyFont="1" applyFill="1" applyBorder="1" applyAlignment="1">
      <alignment horizontal="center" vertical="center" wrapText="1"/>
    </xf>
    <xf numFmtId="0" fontId="58" fillId="60" borderId="19" xfId="2266" applyFont="1" applyFill="1" applyBorder="1" applyAlignment="1">
      <alignment horizontal="center" vertical="center" wrapText="1"/>
    </xf>
    <xf numFmtId="0" fontId="58" fillId="60" borderId="20" xfId="2266" applyFont="1" applyFill="1" applyBorder="1" applyAlignment="1">
      <alignment horizontal="center" vertical="center" wrapText="1"/>
    </xf>
    <xf numFmtId="0" fontId="58" fillId="60" borderId="21" xfId="2266" applyFont="1" applyFill="1" applyBorder="1" applyAlignment="1">
      <alignment horizontal="center" vertical="center"/>
    </xf>
    <xf numFmtId="0" fontId="55" fillId="0" borderId="22" xfId="2266" applyFont="1" applyBorder="1" applyAlignment="1">
      <alignment horizontal="left" vertical="top"/>
    </xf>
    <xf numFmtId="0" fontId="55" fillId="0" borderId="22" xfId="2266" applyFont="1" applyBorder="1" applyAlignment="1">
      <alignment vertical="top" wrapText="1"/>
    </xf>
    <xf numFmtId="0" fontId="55" fillId="0" borderId="22" xfId="2266" applyFont="1" applyBorder="1" applyAlignment="1">
      <alignment horizontal="center" vertical="top" wrapText="1"/>
    </xf>
    <xf numFmtId="0" fontId="57" fillId="0" borderId="22" xfId="2267" applyFont="1" applyFill="1" applyBorder="1" applyAlignment="1">
      <alignment horizontal="center" vertical="center"/>
    </xf>
    <xf numFmtId="0" fontId="55" fillId="0" borderId="0" xfId="2266" applyFont="1"/>
    <xf numFmtId="0" fontId="55" fillId="0" borderId="0" xfId="2266" applyFont="1" applyAlignment="1">
      <alignment horizontal="left" vertical="top"/>
    </xf>
    <xf numFmtId="0" fontId="55" fillId="0" borderId="0" xfId="2266" applyFont="1" applyAlignment="1">
      <alignment horizontal="left" vertical="top" wrapText="1"/>
    </xf>
    <xf numFmtId="0" fontId="55" fillId="0" borderId="0" xfId="2266" applyFont="1" applyAlignment="1">
      <alignment horizontal="center" vertical="center" wrapText="1"/>
    </xf>
    <xf numFmtId="0" fontId="55" fillId="0" borderId="0" xfId="2266" applyFont="1" applyAlignment="1">
      <alignment horizontal="center" vertical="center"/>
    </xf>
    <xf numFmtId="0" fontId="59" fillId="0" borderId="0" xfId="2266" applyFont="1" applyAlignment="1">
      <alignment horizontal="center" vertical="center"/>
    </xf>
    <xf numFmtId="0" fontId="57" fillId="0" borderId="0" xfId="2267" applyFont="1" applyFill="1" applyBorder="1" applyAlignment="1">
      <alignment horizontal="center" vertical="center"/>
    </xf>
    <xf numFmtId="0" fontId="55" fillId="0" borderId="23" xfId="2266" applyFont="1" applyBorder="1"/>
    <xf numFmtId="0" fontId="55" fillId="0" borderId="23" xfId="2266" applyFont="1" applyBorder="1" applyAlignment="1">
      <alignment horizontal="left" vertical="top"/>
    </xf>
    <xf numFmtId="0" fontId="55" fillId="0" borderId="23" xfId="2266" applyFont="1" applyBorder="1" applyAlignment="1">
      <alignment horizontal="left" vertical="top" wrapText="1"/>
    </xf>
    <xf numFmtId="0" fontId="55" fillId="0" borderId="23" xfId="2266" applyFont="1" applyBorder="1" applyAlignment="1">
      <alignment horizontal="center" vertical="center"/>
    </xf>
    <xf numFmtId="0" fontId="55" fillId="0" borderId="23" xfId="2266" applyFont="1" applyBorder="1" applyAlignment="1">
      <alignment horizontal="center" vertical="center" wrapText="1"/>
    </xf>
    <xf numFmtId="0" fontId="57" fillId="0" borderId="23" xfId="2267" applyFont="1" applyFill="1" applyBorder="1" applyAlignment="1">
      <alignment horizontal="center" vertical="center"/>
    </xf>
    <xf numFmtId="0" fontId="55" fillId="0" borderId="22" xfId="2266" applyFont="1" applyBorder="1" applyAlignment="1">
      <alignment horizontal="left" vertical="top" wrapText="1"/>
    </xf>
    <xf numFmtId="0" fontId="55" fillId="0" borderId="22" xfId="2266" applyFont="1" applyBorder="1" applyAlignment="1">
      <alignment horizontal="center" vertical="center"/>
    </xf>
    <xf numFmtId="0" fontId="55" fillId="0" borderId="22" xfId="2266" applyFont="1" applyBorder="1" applyAlignment="1">
      <alignment horizontal="center" vertical="center" wrapText="1"/>
    </xf>
    <xf numFmtId="0" fontId="55" fillId="0" borderId="0" xfId="2266" quotePrefix="1" applyFont="1" applyAlignment="1">
      <alignment horizontal="center" vertical="center" wrapText="1"/>
    </xf>
    <xf numFmtId="0" fontId="55" fillId="0" borderId="0" xfId="2266" applyFont="1" applyAlignment="1">
      <alignment horizontal="left" vertical="top" wrapText="1"/>
    </xf>
    <xf numFmtId="0" fontId="55" fillId="0" borderId="0" xfId="2266" quotePrefix="1" applyFont="1" applyAlignment="1">
      <alignment horizontal="center" vertical="center"/>
    </xf>
    <xf numFmtId="0" fontId="55" fillId="0" borderId="23" xfId="2266" applyFont="1" applyBorder="1" applyAlignment="1">
      <alignment horizontal="left" vertical="top" wrapText="1"/>
    </xf>
    <xf numFmtId="0" fontId="55" fillId="0" borderId="23" xfId="2266" quotePrefix="1" applyFont="1" applyBorder="1" applyAlignment="1">
      <alignment horizontal="center" vertical="center"/>
    </xf>
    <xf numFmtId="0" fontId="55" fillId="0" borderId="15" xfId="2266" applyFont="1" applyBorder="1" applyAlignment="1">
      <alignment horizontal="left" vertical="top"/>
    </xf>
    <xf numFmtId="0" fontId="55" fillId="0" borderId="15" xfId="2266" applyFont="1" applyBorder="1" applyAlignment="1">
      <alignment horizontal="left" vertical="top" wrapText="1"/>
    </xf>
    <xf numFmtId="0" fontId="55" fillId="0" borderId="15" xfId="2266" applyFont="1" applyBorder="1" applyAlignment="1">
      <alignment horizontal="center" vertical="center"/>
    </xf>
    <xf numFmtId="0" fontId="55" fillId="0" borderId="15" xfId="2266" applyFont="1" applyBorder="1" applyAlignment="1">
      <alignment horizontal="center" vertical="center" wrapText="1"/>
    </xf>
    <xf numFmtId="0" fontId="57" fillId="0" borderId="15" xfId="2267" applyFont="1" applyFill="1" applyBorder="1" applyAlignment="1">
      <alignment horizontal="center" vertical="center"/>
    </xf>
    <xf numFmtId="0" fontId="1" fillId="0" borderId="0" xfId="2266" applyAlignment="1">
      <alignment vertical="top"/>
    </xf>
    <xf numFmtId="0" fontId="1" fillId="0" borderId="0" xfId="2266" applyAlignment="1">
      <alignment horizontal="left" vertical="top" wrapText="1"/>
    </xf>
    <xf numFmtId="0" fontId="1" fillId="0" borderId="0" xfId="2266" applyAlignment="1">
      <alignment horizontal="center" vertical="center"/>
    </xf>
    <xf numFmtId="0" fontId="56" fillId="0" borderId="0" xfId="2267" quotePrefix="1" applyBorder="1" applyAlignment="1">
      <alignment horizontal="left" vertical="top" wrapText="1"/>
    </xf>
  </cellXfs>
  <cellStyles count="2268">
    <cellStyle name="20% - Accent1 2" xfId="1" xr:uid="{00000000-0005-0000-0000-000000000000}"/>
    <cellStyle name="20% - Accent1 2 2" xfId="2" xr:uid="{00000000-0005-0000-0000-000001000000}"/>
    <cellStyle name="20% - Accent1 2 3" xfId="3" xr:uid="{00000000-0005-0000-0000-000002000000}"/>
    <cellStyle name="20% - Accent1 2_autopost vouchers" xfId="4" xr:uid="{00000000-0005-0000-0000-000003000000}"/>
    <cellStyle name="20% - Accent1 3" xfId="5" xr:uid="{00000000-0005-0000-0000-000004000000}"/>
    <cellStyle name="20% - Accent1 4" xfId="6" xr:uid="{00000000-0005-0000-0000-000005000000}"/>
    <cellStyle name="20% - Accent1 5" xfId="7" xr:uid="{00000000-0005-0000-0000-000006000000}"/>
    <cellStyle name="20% - Accent1 6" xfId="8" xr:uid="{00000000-0005-0000-0000-000007000000}"/>
    <cellStyle name="20% - Accent1 7" xfId="9" xr:uid="{00000000-0005-0000-0000-000008000000}"/>
    <cellStyle name="20% - Accent2 2" xfId="10" xr:uid="{00000000-0005-0000-0000-000009000000}"/>
    <cellStyle name="20% - Accent2 2 2" xfId="11" xr:uid="{00000000-0005-0000-0000-00000A000000}"/>
    <cellStyle name="20% - Accent2 2 3" xfId="12" xr:uid="{00000000-0005-0000-0000-00000B000000}"/>
    <cellStyle name="20% - Accent2 2_autopost vouchers" xfId="13" xr:uid="{00000000-0005-0000-0000-00000C000000}"/>
    <cellStyle name="20% - Accent2 3" xfId="14" xr:uid="{00000000-0005-0000-0000-00000D000000}"/>
    <cellStyle name="20% - Accent2 4" xfId="15" xr:uid="{00000000-0005-0000-0000-00000E000000}"/>
    <cellStyle name="20% - Accent2 5" xfId="16" xr:uid="{00000000-0005-0000-0000-00000F000000}"/>
    <cellStyle name="20% - Accent2 6" xfId="17" xr:uid="{00000000-0005-0000-0000-000010000000}"/>
    <cellStyle name="20% - Accent2 7" xfId="18" xr:uid="{00000000-0005-0000-0000-000011000000}"/>
    <cellStyle name="20% - Accent3 2" xfId="19" xr:uid="{00000000-0005-0000-0000-000012000000}"/>
    <cellStyle name="20% - Accent3 2 2" xfId="20" xr:uid="{00000000-0005-0000-0000-000013000000}"/>
    <cellStyle name="20% - Accent3 2 3" xfId="21" xr:uid="{00000000-0005-0000-0000-000014000000}"/>
    <cellStyle name="20% - Accent3 2_autopost vouchers" xfId="22" xr:uid="{00000000-0005-0000-0000-000015000000}"/>
    <cellStyle name="20% - Accent3 3" xfId="23" xr:uid="{00000000-0005-0000-0000-000016000000}"/>
    <cellStyle name="20% - Accent3 4" xfId="24" xr:uid="{00000000-0005-0000-0000-000017000000}"/>
    <cellStyle name="20% - Accent3 5" xfId="25" xr:uid="{00000000-0005-0000-0000-000018000000}"/>
    <cellStyle name="20% - Accent3 6" xfId="26" xr:uid="{00000000-0005-0000-0000-000019000000}"/>
    <cellStyle name="20% - Accent3 7" xfId="27" xr:uid="{00000000-0005-0000-0000-00001A000000}"/>
    <cellStyle name="20% - Accent4 2" xfId="28" xr:uid="{00000000-0005-0000-0000-00001B000000}"/>
    <cellStyle name="20% - Accent4 2 2" xfId="29" xr:uid="{00000000-0005-0000-0000-00001C000000}"/>
    <cellStyle name="20% - Accent4 2 3" xfId="30" xr:uid="{00000000-0005-0000-0000-00001D000000}"/>
    <cellStyle name="20% - Accent4 2_autopost vouchers" xfId="31" xr:uid="{00000000-0005-0000-0000-00001E000000}"/>
    <cellStyle name="20% - Accent4 3" xfId="32" xr:uid="{00000000-0005-0000-0000-00001F000000}"/>
    <cellStyle name="20% - Accent4 4" xfId="33" xr:uid="{00000000-0005-0000-0000-000020000000}"/>
    <cellStyle name="20% - Accent4 5" xfId="34" xr:uid="{00000000-0005-0000-0000-000021000000}"/>
    <cellStyle name="20% - Accent4 6" xfId="35" xr:uid="{00000000-0005-0000-0000-000022000000}"/>
    <cellStyle name="20% - Accent4 7" xfId="36" xr:uid="{00000000-0005-0000-0000-000023000000}"/>
    <cellStyle name="20% - Accent5 2" xfId="37" xr:uid="{00000000-0005-0000-0000-000024000000}"/>
    <cellStyle name="20% - Accent5 2 2" xfId="38" xr:uid="{00000000-0005-0000-0000-000025000000}"/>
    <cellStyle name="20% - Accent5 2 3" xfId="39" xr:uid="{00000000-0005-0000-0000-000026000000}"/>
    <cellStyle name="20% - Accent5 2_autopost vouchers" xfId="40" xr:uid="{00000000-0005-0000-0000-000027000000}"/>
    <cellStyle name="20% - Accent5 3" xfId="41" xr:uid="{00000000-0005-0000-0000-000028000000}"/>
    <cellStyle name="20% - Accent5 4" xfId="42" xr:uid="{00000000-0005-0000-0000-000029000000}"/>
    <cellStyle name="20% - Accent5 5" xfId="43" xr:uid="{00000000-0005-0000-0000-00002A000000}"/>
    <cellStyle name="20% - Accent5 6" xfId="44" xr:uid="{00000000-0005-0000-0000-00002B000000}"/>
    <cellStyle name="20% - Accent5 7" xfId="45" xr:uid="{00000000-0005-0000-0000-00002C000000}"/>
    <cellStyle name="20% - Accent6 2" xfId="46" xr:uid="{00000000-0005-0000-0000-00002D000000}"/>
    <cellStyle name="20% - Accent6 2 2" xfId="47" xr:uid="{00000000-0005-0000-0000-00002E000000}"/>
    <cellStyle name="20% - Accent6 2 3" xfId="48" xr:uid="{00000000-0005-0000-0000-00002F000000}"/>
    <cellStyle name="20% - Accent6 2_autopost vouchers" xfId="49" xr:uid="{00000000-0005-0000-0000-000030000000}"/>
    <cellStyle name="20% - Accent6 3" xfId="50" xr:uid="{00000000-0005-0000-0000-000031000000}"/>
    <cellStyle name="20% - Accent6 4" xfId="51" xr:uid="{00000000-0005-0000-0000-000032000000}"/>
    <cellStyle name="20% - Accent6 5" xfId="52" xr:uid="{00000000-0005-0000-0000-000033000000}"/>
    <cellStyle name="20% - Accent6 6" xfId="53" xr:uid="{00000000-0005-0000-0000-000034000000}"/>
    <cellStyle name="20% - Accent6 7" xfId="54" xr:uid="{00000000-0005-0000-0000-000035000000}"/>
    <cellStyle name="40% - Accent1 2" xfId="55" xr:uid="{00000000-0005-0000-0000-000036000000}"/>
    <cellStyle name="40% - Accent1 2 2" xfId="56" xr:uid="{00000000-0005-0000-0000-000037000000}"/>
    <cellStyle name="40% - Accent1 2 3" xfId="57" xr:uid="{00000000-0005-0000-0000-000038000000}"/>
    <cellStyle name="40% - Accent1 2_autopost vouchers" xfId="58" xr:uid="{00000000-0005-0000-0000-000039000000}"/>
    <cellStyle name="40% - Accent1 3" xfId="59" xr:uid="{00000000-0005-0000-0000-00003A000000}"/>
    <cellStyle name="40% - Accent1 4" xfId="60" xr:uid="{00000000-0005-0000-0000-00003B000000}"/>
    <cellStyle name="40% - Accent1 5" xfId="61" xr:uid="{00000000-0005-0000-0000-00003C000000}"/>
    <cellStyle name="40% - Accent1 6" xfId="62" xr:uid="{00000000-0005-0000-0000-00003D000000}"/>
    <cellStyle name="40% - Accent1 7" xfId="63" xr:uid="{00000000-0005-0000-0000-00003E000000}"/>
    <cellStyle name="40% - Accent2 2" xfId="64" xr:uid="{00000000-0005-0000-0000-00003F000000}"/>
    <cellStyle name="40% - Accent2 2 2" xfId="65" xr:uid="{00000000-0005-0000-0000-000040000000}"/>
    <cellStyle name="40% - Accent2 2 3" xfId="66" xr:uid="{00000000-0005-0000-0000-000041000000}"/>
    <cellStyle name="40% - Accent2 2_autopost vouchers" xfId="67" xr:uid="{00000000-0005-0000-0000-000042000000}"/>
    <cellStyle name="40% - Accent2 3" xfId="68" xr:uid="{00000000-0005-0000-0000-000043000000}"/>
    <cellStyle name="40% - Accent2 4" xfId="69" xr:uid="{00000000-0005-0000-0000-000044000000}"/>
    <cellStyle name="40% - Accent2 5" xfId="70" xr:uid="{00000000-0005-0000-0000-000045000000}"/>
    <cellStyle name="40% - Accent2 6" xfId="71" xr:uid="{00000000-0005-0000-0000-000046000000}"/>
    <cellStyle name="40% - Accent2 7" xfId="72" xr:uid="{00000000-0005-0000-0000-000047000000}"/>
    <cellStyle name="40% - Accent3 2" xfId="73" xr:uid="{00000000-0005-0000-0000-000048000000}"/>
    <cellStyle name="40% - Accent3 2 2" xfId="74" xr:uid="{00000000-0005-0000-0000-000049000000}"/>
    <cellStyle name="40% - Accent3 2 3" xfId="75" xr:uid="{00000000-0005-0000-0000-00004A000000}"/>
    <cellStyle name="40% - Accent3 2_autopost vouchers" xfId="76" xr:uid="{00000000-0005-0000-0000-00004B000000}"/>
    <cellStyle name="40% - Accent3 3" xfId="77" xr:uid="{00000000-0005-0000-0000-00004C000000}"/>
    <cellStyle name="40% - Accent3 4" xfId="78" xr:uid="{00000000-0005-0000-0000-00004D000000}"/>
    <cellStyle name="40% - Accent3 5" xfId="79" xr:uid="{00000000-0005-0000-0000-00004E000000}"/>
    <cellStyle name="40% - Accent3 6" xfId="80" xr:uid="{00000000-0005-0000-0000-00004F000000}"/>
    <cellStyle name="40% - Accent3 7" xfId="81" xr:uid="{00000000-0005-0000-0000-000050000000}"/>
    <cellStyle name="40% - Accent4 2" xfId="82" xr:uid="{00000000-0005-0000-0000-000051000000}"/>
    <cellStyle name="40% - Accent4 2 2" xfId="83" xr:uid="{00000000-0005-0000-0000-000052000000}"/>
    <cellStyle name="40% - Accent4 2 3" xfId="84" xr:uid="{00000000-0005-0000-0000-000053000000}"/>
    <cellStyle name="40% - Accent4 2_autopost vouchers" xfId="85" xr:uid="{00000000-0005-0000-0000-000054000000}"/>
    <cellStyle name="40% - Accent4 3" xfId="86" xr:uid="{00000000-0005-0000-0000-000055000000}"/>
    <cellStyle name="40% - Accent4 4" xfId="87" xr:uid="{00000000-0005-0000-0000-000056000000}"/>
    <cellStyle name="40% - Accent4 5" xfId="88" xr:uid="{00000000-0005-0000-0000-000057000000}"/>
    <cellStyle name="40% - Accent4 6" xfId="89" xr:uid="{00000000-0005-0000-0000-000058000000}"/>
    <cellStyle name="40% - Accent4 7" xfId="90" xr:uid="{00000000-0005-0000-0000-000059000000}"/>
    <cellStyle name="40% - Accent5 2" xfId="91" xr:uid="{00000000-0005-0000-0000-00005A000000}"/>
    <cellStyle name="40% - Accent5 2 2" xfId="92" xr:uid="{00000000-0005-0000-0000-00005B000000}"/>
    <cellStyle name="40% - Accent5 2 3" xfId="93" xr:uid="{00000000-0005-0000-0000-00005C000000}"/>
    <cellStyle name="40% - Accent5 2_autopost vouchers" xfId="94" xr:uid="{00000000-0005-0000-0000-00005D000000}"/>
    <cellStyle name="40% - Accent5 3" xfId="95" xr:uid="{00000000-0005-0000-0000-00005E000000}"/>
    <cellStyle name="40% - Accent5 4" xfId="96" xr:uid="{00000000-0005-0000-0000-00005F000000}"/>
    <cellStyle name="40% - Accent5 5" xfId="97" xr:uid="{00000000-0005-0000-0000-000060000000}"/>
    <cellStyle name="40% - Accent5 6" xfId="98" xr:uid="{00000000-0005-0000-0000-000061000000}"/>
    <cellStyle name="40% - Accent5 7" xfId="99" xr:uid="{00000000-0005-0000-0000-000062000000}"/>
    <cellStyle name="40% - Accent6 2" xfId="100" xr:uid="{00000000-0005-0000-0000-000063000000}"/>
    <cellStyle name="40% - Accent6 2 2" xfId="101" xr:uid="{00000000-0005-0000-0000-000064000000}"/>
    <cellStyle name="40% - Accent6 2 3" xfId="102" xr:uid="{00000000-0005-0000-0000-000065000000}"/>
    <cellStyle name="40% - Accent6 2_autopost vouchers" xfId="103" xr:uid="{00000000-0005-0000-0000-000066000000}"/>
    <cellStyle name="40% - Accent6 3" xfId="104" xr:uid="{00000000-0005-0000-0000-000067000000}"/>
    <cellStyle name="40% - Accent6 4" xfId="105" xr:uid="{00000000-0005-0000-0000-000068000000}"/>
    <cellStyle name="40% - Accent6 5" xfId="106" xr:uid="{00000000-0005-0000-0000-000069000000}"/>
    <cellStyle name="40% - Accent6 6" xfId="107" xr:uid="{00000000-0005-0000-0000-00006A000000}"/>
    <cellStyle name="40% - Accent6 7" xfId="108" xr:uid="{00000000-0005-0000-0000-00006B000000}"/>
    <cellStyle name="60% - Accent1 2" xfId="109" xr:uid="{00000000-0005-0000-0000-00006C000000}"/>
    <cellStyle name="60% - Accent1 3" xfId="110" xr:uid="{00000000-0005-0000-0000-00006D000000}"/>
    <cellStyle name="60% - Accent2 2" xfId="111" xr:uid="{00000000-0005-0000-0000-00006E000000}"/>
    <cellStyle name="60% - Accent2 3" xfId="112" xr:uid="{00000000-0005-0000-0000-00006F000000}"/>
    <cellStyle name="60% - Accent3 2" xfId="113" xr:uid="{00000000-0005-0000-0000-000070000000}"/>
    <cellStyle name="60% - Accent3 3" xfId="114" xr:uid="{00000000-0005-0000-0000-000071000000}"/>
    <cellStyle name="60% - Accent4 2" xfId="115" xr:uid="{00000000-0005-0000-0000-000072000000}"/>
    <cellStyle name="60% - Accent4 3" xfId="116" xr:uid="{00000000-0005-0000-0000-000073000000}"/>
    <cellStyle name="60% - Accent5 2" xfId="117" xr:uid="{00000000-0005-0000-0000-000074000000}"/>
    <cellStyle name="60% - Accent5 3" xfId="118" xr:uid="{00000000-0005-0000-0000-000075000000}"/>
    <cellStyle name="60% - Accent6 2" xfId="119" xr:uid="{00000000-0005-0000-0000-000076000000}"/>
    <cellStyle name="60% - Accent6 3" xfId="120" xr:uid="{00000000-0005-0000-0000-000077000000}"/>
    <cellStyle name="Accent1 - 20%" xfId="121" xr:uid="{00000000-0005-0000-0000-000078000000}"/>
    <cellStyle name="Accent1 - 20% 2" xfId="122" xr:uid="{00000000-0005-0000-0000-000079000000}"/>
    <cellStyle name="Accent1 - 20% 2 2" xfId="123" xr:uid="{00000000-0005-0000-0000-00007A000000}"/>
    <cellStyle name="Accent1 - 20% 2_autopost vouchers" xfId="124" xr:uid="{00000000-0005-0000-0000-00007B000000}"/>
    <cellStyle name="Accent1 - 20% 3" xfId="125" xr:uid="{00000000-0005-0000-0000-00007C000000}"/>
    <cellStyle name="Accent1 - 20% 4" xfId="126" xr:uid="{00000000-0005-0000-0000-00007D000000}"/>
    <cellStyle name="Accent1 - 20%_ Refunds" xfId="127" xr:uid="{00000000-0005-0000-0000-00007E000000}"/>
    <cellStyle name="Accent1 - 40%" xfId="128" xr:uid="{00000000-0005-0000-0000-00007F000000}"/>
    <cellStyle name="Accent1 - 40% 2" xfId="129" xr:uid="{00000000-0005-0000-0000-000080000000}"/>
    <cellStyle name="Accent1 - 40% 2 2" xfId="130" xr:uid="{00000000-0005-0000-0000-000081000000}"/>
    <cellStyle name="Accent1 - 40% 2_autopost vouchers" xfId="131" xr:uid="{00000000-0005-0000-0000-000082000000}"/>
    <cellStyle name="Accent1 - 40% 3" xfId="132" xr:uid="{00000000-0005-0000-0000-000083000000}"/>
    <cellStyle name="Accent1 - 40% 4" xfId="133" xr:uid="{00000000-0005-0000-0000-000084000000}"/>
    <cellStyle name="Accent1 - 40%_ Refunds" xfId="134" xr:uid="{00000000-0005-0000-0000-000085000000}"/>
    <cellStyle name="Accent1 - 60%" xfId="135" xr:uid="{00000000-0005-0000-0000-000086000000}"/>
    <cellStyle name="Accent1 10" xfId="136" xr:uid="{00000000-0005-0000-0000-000087000000}"/>
    <cellStyle name="Accent1 11" xfId="137" xr:uid="{00000000-0005-0000-0000-000088000000}"/>
    <cellStyle name="Accent1 12" xfId="138" xr:uid="{00000000-0005-0000-0000-000089000000}"/>
    <cellStyle name="Accent1 13" xfId="139" xr:uid="{00000000-0005-0000-0000-00008A000000}"/>
    <cellStyle name="Accent1 14" xfId="140" xr:uid="{00000000-0005-0000-0000-00008B000000}"/>
    <cellStyle name="Accent1 2" xfId="141" xr:uid="{00000000-0005-0000-0000-00008C000000}"/>
    <cellStyle name="Accent1 3" xfId="142" xr:uid="{00000000-0005-0000-0000-00008D000000}"/>
    <cellStyle name="Accent1 3 2" xfId="143" xr:uid="{00000000-0005-0000-0000-00008E000000}"/>
    <cellStyle name="Accent1 4" xfId="144" xr:uid="{00000000-0005-0000-0000-00008F000000}"/>
    <cellStyle name="Accent1 5" xfId="145" xr:uid="{00000000-0005-0000-0000-000090000000}"/>
    <cellStyle name="Accent1 6" xfId="146" xr:uid="{00000000-0005-0000-0000-000091000000}"/>
    <cellStyle name="Accent1 7" xfId="147" xr:uid="{00000000-0005-0000-0000-000092000000}"/>
    <cellStyle name="Accent1 8" xfId="148" xr:uid="{00000000-0005-0000-0000-000093000000}"/>
    <cellStyle name="Accent1 9" xfId="149" xr:uid="{00000000-0005-0000-0000-000094000000}"/>
    <cellStyle name="Accent2 - 20%" xfId="150" xr:uid="{00000000-0005-0000-0000-000095000000}"/>
    <cellStyle name="Accent2 - 20% 2" xfId="151" xr:uid="{00000000-0005-0000-0000-000096000000}"/>
    <cellStyle name="Accent2 - 20% 2 2" xfId="152" xr:uid="{00000000-0005-0000-0000-000097000000}"/>
    <cellStyle name="Accent2 - 20% 2_autopost vouchers" xfId="153" xr:uid="{00000000-0005-0000-0000-000098000000}"/>
    <cellStyle name="Accent2 - 20% 3" xfId="154" xr:uid="{00000000-0005-0000-0000-000099000000}"/>
    <cellStyle name="Accent2 - 20% 4" xfId="155" xr:uid="{00000000-0005-0000-0000-00009A000000}"/>
    <cellStyle name="Accent2 - 20%_ Refunds" xfId="156" xr:uid="{00000000-0005-0000-0000-00009B000000}"/>
    <cellStyle name="Accent2 - 40%" xfId="157" xr:uid="{00000000-0005-0000-0000-00009C000000}"/>
    <cellStyle name="Accent2 - 40% 2" xfId="158" xr:uid="{00000000-0005-0000-0000-00009D000000}"/>
    <cellStyle name="Accent2 - 40% 2 2" xfId="159" xr:uid="{00000000-0005-0000-0000-00009E000000}"/>
    <cellStyle name="Accent2 - 40% 2_autopost vouchers" xfId="160" xr:uid="{00000000-0005-0000-0000-00009F000000}"/>
    <cellStyle name="Accent2 - 40% 3" xfId="161" xr:uid="{00000000-0005-0000-0000-0000A0000000}"/>
    <cellStyle name="Accent2 - 40% 4" xfId="162" xr:uid="{00000000-0005-0000-0000-0000A1000000}"/>
    <cellStyle name="Accent2 - 40%_ Refunds" xfId="163" xr:uid="{00000000-0005-0000-0000-0000A2000000}"/>
    <cellStyle name="Accent2 - 60%" xfId="164" xr:uid="{00000000-0005-0000-0000-0000A3000000}"/>
    <cellStyle name="Accent2 10" xfId="165" xr:uid="{00000000-0005-0000-0000-0000A4000000}"/>
    <cellStyle name="Accent2 11" xfId="166" xr:uid="{00000000-0005-0000-0000-0000A5000000}"/>
    <cellStyle name="Accent2 12" xfId="167" xr:uid="{00000000-0005-0000-0000-0000A6000000}"/>
    <cellStyle name="Accent2 13" xfId="168" xr:uid="{00000000-0005-0000-0000-0000A7000000}"/>
    <cellStyle name="Accent2 14" xfId="169" xr:uid="{00000000-0005-0000-0000-0000A8000000}"/>
    <cellStyle name="Accent2 2" xfId="170" xr:uid="{00000000-0005-0000-0000-0000A9000000}"/>
    <cellStyle name="Accent2 3" xfId="171" xr:uid="{00000000-0005-0000-0000-0000AA000000}"/>
    <cellStyle name="Accent2 3 2" xfId="172" xr:uid="{00000000-0005-0000-0000-0000AB000000}"/>
    <cellStyle name="Accent2 4" xfId="173" xr:uid="{00000000-0005-0000-0000-0000AC000000}"/>
    <cellStyle name="Accent2 5" xfId="174" xr:uid="{00000000-0005-0000-0000-0000AD000000}"/>
    <cellStyle name="Accent2 6" xfId="175" xr:uid="{00000000-0005-0000-0000-0000AE000000}"/>
    <cellStyle name="Accent2 7" xfId="176" xr:uid="{00000000-0005-0000-0000-0000AF000000}"/>
    <cellStyle name="Accent2 8" xfId="177" xr:uid="{00000000-0005-0000-0000-0000B0000000}"/>
    <cellStyle name="Accent2 9" xfId="178" xr:uid="{00000000-0005-0000-0000-0000B1000000}"/>
    <cellStyle name="Accent3 - 20%" xfId="179" xr:uid="{00000000-0005-0000-0000-0000B2000000}"/>
    <cellStyle name="Accent3 - 20% 2" xfId="180" xr:uid="{00000000-0005-0000-0000-0000B3000000}"/>
    <cellStyle name="Accent3 - 20% 2 2" xfId="181" xr:uid="{00000000-0005-0000-0000-0000B4000000}"/>
    <cellStyle name="Accent3 - 20% 2_autopost vouchers" xfId="182" xr:uid="{00000000-0005-0000-0000-0000B5000000}"/>
    <cellStyle name="Accent3 - 20% 3" xfId="183" xr:uid="{00000000-0005-0000-0000-0000B6000000}"/>
    <cellStyle name="Accent3 - 20% 4" xfId="184" xr:uid="{00000000-0005-0000-0000-0000B7000000}"/>
    <cellStyle name="Accent3 - 20%_ Refunds" xfId="185" xr:uid="{00000000-0005-0000-0000-0000B8000000}"/>
    <cellStyle name="Accent3 - 40%" xfId="186" xr:uid="{00000000-0005-0000-0000-0000B9000000}"/>
    <cellStyle name="Accent3 - 40% 2" xfId="187" xr:uid="{00000000-0005-0000-0000-0000BA000000}"/>
    <cellStyle name="Accent3 - 40% 2 2" xfId="188" xr:uid="{00000000-0005-0000-0000-0000BB000000}"/>
    <cellStyle name="Accent3 - 40% 2_autopost vouchers" xfId="189" xr:uid="{00000000-0005-0000-0000-0000BC000000}"/>
    <cellStyle name="Accent3 - 40% 3" xfId="190" xr:uid="{00000000-0005-0000-0000-0000BD000000}"/>
    <cellStyle name="Accent3 - 40% 4" xfId="191" xr:uid="{00000000-0005-0000-0000-0000BE000000}"/>
    <cellStyle name="Accent3 - 40%_ Refunds" xfId="192" xr:uid="{00000000-0005-0000-0000-0000BF000000}"/>
    <cellStyle name="Accent3 - 60%" xfId="193" xr:uid="{00000000-0005-0000-0000-0000C0000000}"/>
    <cellStyle name="Accent3 10" xfId="194" xr:uid="{00000000-0005-0000-0000-0000C1000000}"/>
    <cellStyle name="Accent3 11" xfId="195" xr:uid="{00000000-0005-0000-0000-0000C2000000}"/>
    <cellStyle name="Accent3 12" xfId="196" xr:uid="{00000000-0005-0000-0000-0000C3000000}"/>
    <cellStyle name="Accent3 13" xfId="197" xr:uid="{00000000-0005-0000-0000-0000C4000000}"/>
    <cellStyle name="Accent3 14" xfId="198" xr:uid="{00000000-0005-0000-0000-0000C5000000}"/>
    <cellStyle name="Accent3 2" xfId="199" xr:uid="{00000000-0005-0000-0000-0000C6000000}"/>
    <cellStyle name="Accent3 3" xfId="200" xr:uid="{00000000-0005-0000-0000-0000C7000000}"/>
    <cellStyle name="Accent3 3 2" xfId="201" xr:uid="{00000000-0005-0000-0000-0000C8000000}"/>
    <cellStyle name="Accent3 4" xfId="202" xr:uid="{00000000-0005-0000-0000-0000C9000000}"/>
    <cellStyle name="Accent3 5" xfId="203" xr:uid="{00000000-0005-0000-0000-0000CA000000}"/>
    <cellStyle name="Accent3 6" xfId="204" xr:uid="{00000000-0005-0000-0000-0000CB000000}"/>
    <cellStyle name="Accent3 7" xfId="205" xr:uid="{00000000-0005-0000-0000-0000CC000000}"/>
    <cellStyle name="Accent3 8" xfId="206" xr:uid="{00000000-0005-0000-0000-0000CD000000}"/>
    <cellStyle name="Accent3 9" xfId="207" xr:uid="{00000000-0005-0000-0000-0000CE000000}"/>
    <cellStyle name="Accent4 - 20%" xfId="208" xr:uid="{00000000-0005-0000-0000-0000CF000000}"/>
    <cellStyle name="Accent4 - 20% 2" xfId="209" xr:uid="{00000000-0005-0000-0000-0000D0000000}"/>
    <cellStyle name="Accent4 - 20% 2 2" xfId="210" xr:uid="{00000000-0005-0000-0000-0000D1000000}"/>
    <cellStyle name="Accent4 - 20% 2_autopost vouchers" xfId="211" xr:uid="{00000000-0005-0000-0000-0000D2000000}"/>
    <cellStyle name="Accent4 - 20% 3" xfId="212" xr:uid="{00000000-0005-0000-0000-0000D3000000}"/>
    <cellStyle name="Accent4 - 20% 4" xfId="213" xr:uid="{00000000-0005-0000-0000-0000D4000000}"/>
    <cellStyle name="Accent4 - 20%_ Refunds" xfId="214" xr:uid="{00000000-0005-0000-0000-0000D5000000}"/>
    <cellStyle name="Accent4 - 40%" xfId="215" xr:uid="{00000000-0005-0000-0000-0000D6000000}"/>
    <cellStyle name="Accent4 - 40% 2" xfId="216" xr:uid="{00000000-0005-0000-0000-0000D7000000}"/>
    <cellStyle name="Accent4 - 40% 2 2" xfId="217" xr:uid="{00000000-0005-0000-0000-0000D8000000}"/>
    <cellStyle name="Accent4 - 40% 2_autopost vouchers" xfId="218" xr:uid="{00000000-0005-0000-0000-0000D9000000}"/>
    <cellStyle name="Accent4 - 40% 3" xfId="219" xr:uid="{00000000-0005-0000-0000-0000DA000000}"/>
    <cellStyle name="Accent4 - 40% 4" xfId="220" xr:uid="{00000000-0005-0000-0000-0000DB000000}"/>
    <cellStyle name="Accent4 - 40%_ Refunds" xfId="221" xr:uid="{00000000-0005-0000-0000-0000DC000000}"/>
    <cellStyle name="Accent4 - 60%" xfId="222" xr:uid="{00000000-0005-0000-0000-0000DD000000}"/>
    <cellStyle name="Accent4 10" xfId="223" xr:uid="{00000000-0005-0000-0000-0000DE000000}"/>
    <cellStyle name="Accent4 11" xfId="224" xr:uid="{00000000-0005-0000-0000-0000DF000000}"/>
    <cellStyle name="Accent4 12" xfId="225" xr:uid="{00000000-0005-0000-0000-0000E0000000}"/>
    <cellStyle name="Accent4 13" xfId="226" xr:uid="{00000000-0005-0000-0000-0000E1000000}"/>
    <cellStyle name="Accent4 14" xfId="227" xr:uid="{00000000-0005-0000-0000-0000E2000000}"/>
    <cellStyle name="Accent4 2" xfId="228" xr:uid="{00000000-0005-0000-0000-0000E3000000}"/>
    <cellStyle name="Accent4 3" xfId="229" xr:uid="{00000000-0005-0000-0000-0000E4000000}"/>
    <cellStyle name="Accent4 3 2" xfId="230" xr:uid="{00000000-0005-0000-0000-0000E5000000}"/>
    <cellStyle name="Accent4 4" xfId="231" xr:uid="{00000000-0005-0000-0000-0000E6000000}"/>
    <cellStyle name="Accent4 5" xfId="232" xr:uid="{00000000-0005-0000-0000-0000E7000000}"/>
    <cellStyle name="Accent4 6" xfId="233" xr:uid="{00000000-0005-0000-0000-0000E8000000}"/>
    <cellStyle name="Accent4 7" xfId="234" xr:uid="{00000000-0005-0000-0000-0000E9000000}"/>
    <cellStyle name="Accent4 8" xfId="235" xr:uid="{00000000-0005-0000-0000-0000EA000000}"/>
    <cellStyle name="Accent4 9" xfId="236" xr:uid="{00000000-0005-0000-0000-0000EB000000}"/>
    <cellStyle name="Accent5 - 20%" xfId="237" xr:uid="{00000000-0005-0000-0000-0000EC000000}"/>
    <cellStyle name="Accent5 - 20% 2" xfId="238" xr:uid="{00000000-0005-0000-0000-0000ED000000}"/>
    <cellStyle name="Accent5 - 20% 2 2" xfId="239" xr:uid="{00000000-0005-0000-0000-0000EE000000}"/>
    <cellStyle name="Accent5 - 20% 2_autopost vouchers" xfId="240" xr:uid="{00000000-0005-0000-0000-0000EF000000}"/>
    <cellStyle name="Accent5 - 20% 3" xfId="241" xr:uid="{00000000-0005-0000-0000-0000F0000000}"/>
    <cellStyle name="Accent5 - 20% 4" xfId="242" xr:uid="{00000000-0005-0000-0000-0000F1000000}"/>
    <cellStyle name="Accent5 - 20%_ Refunds" xfId="243" xr:uid="{00000000-0005-0000-0000-0000F2000000}"/>
    <cellStyle name="Accent5 - 40%" xfId="244" xr:uid="{00000000-0005-0000-0000-0000F3000000}"/>
    <cellStyle name="Accent5 - 40% 2" xfId="245" xr:uid="{00000000-0005-0000-0000-0000F4000000}"/>
    <cellStyle name="Accent5 - 40% 2 2" xfId="246" xr:uid="{00000000-0005-0000-0000-0000F5000000}"/>
    <cellStyle name="Accent5 - 40% 2_autopost vouchers" xfId="247" xr:uid="{00000000-0005-0000-0000-0000F6000000}"/>
    <cellStyle name="Accent5 - 40% 3" xfId="248" xr:uid="{00000000-0005-0000-0000-0000F7000000}"/>
    <cellStyle name="Accent5 - 40% 4" xfId="249" xr:uid="{00000000-0005-0000-0000-0000F8000000}"/>
    <cellStyle name="Accent5 - 40%_ Refunds" xfId="250" xr:uid="{00000000-0005-0000-0000-0000F9000000}"/>
    <cellStyle name="Accent5 - 60%" xfId="251" xr:uid="{00000000-0005-0000-0000-0000FA000000}"/>
    <cellStyle name="Accent5 10" xfId="252" xr:uid="{00000000-0005-0000-0000-0000FB000000}"/>
    <cellStyle name="Accent5 11" xfId="253" xr:uid="{00000000-0005-0000-0000-0000FC000000}"/>
    <cellStyle name="Accent5 12" xfId="254" xr:uid="{00000000-0005-0000-0000-0000FD000000}"/>
    <cellStyle name="Accent5 13" xfId="255" xr:uid="{00000000-0005-0000-0000-0000FE000000}"/>
    <cellStyle name="Accent5 14" xfId="256" xr:uid="{00000000-0005-0000-0000-0000FF000000}"/>
    <cellStyle name="Accent5 2" xfId="257" xr:uid="{00000000-0005-0000-0000-000000010000}"/>
    <cellStyle name="Accent5 3" xfId="258" xr:uid="{00000000-0005-0000-0000-000001010000}"/>
    <cellStyle name="Accent5 3 2" xfId="259" xr:uid="{00000000-0005-0000-0000-000002010000}"/>
    <cellStyle name="Accent5 4" xfId="260" xr:uid="{00000000-0005-0000-0000-000003010000}"/>
    <cellStyle name="Accent5 5" xfId="261" xr:uid="{00000000-0005-0000-0000-000004010000}"/>
    <cellStyle name="Accent5 6" xfId="262" xr:uid="{00000000-0005-0000-0000-000005010000}"/>
    <cellStyle name="Accent5 7" xfId="263" xr:uid="{00000000-0005-0000-0000-000006010000}"/>
    <cellStyle name="Accent5 8" xfId="264" xr:uid="{00000000-0005-0000-0000-000007010000}"/>
    <cellStyle name="Accent5 9" xfId="265" xr:uid="{00000000-0005-0000-0000-000008010000}"/>
    <cellStyle name="Accent6 - 20%" xfId="266" xr:uid="{00000000-0005-0000-0000-000009010000}"/>
    <cellStyle name="Accent6 - 20% 2" xfId="267" xr:uid="{00000000-0005-0000-0000-00000A010000}"/>
    <cellStyle name="Accent6 - 20% 2 2" xfId="268" xr:uid="{00000000-0005-0000-0000-00000B010000}"/>
    <cellStyle name="Accent6 - 20% 2_autopost vouchers" xfId="269" xr:uid="{00000000-0005-0000-0000-00000C010000}"/>
    <cellStyle name="Accent6 - 20% 3" xfId="270" xr:uid="{00000000-0005-0000-0000-00000D010000}"/>
    <cellStyle name="Accent6 - 20% 4" xfId="271" xr:uid="{00000000-0005-0000-0000-00000E010000}"/>
    <cellStyle name="Accent6 - 20%_ Refunds" xfId="272" xr:uid="{00000000-0005-0000-0000-00000F010000}"/>
    <cellStyle name="Accent6 - 40%" xfId="273" xr:uid="{00000000-0005-0000-0000-000010010000}"/>
    <cellStyle name="Accent6 - 40% 2" xfId="274" xr:uid="{00000000-0005-0000-0000-000011010000}"/>
    <cellStyle name="Accent6 - 40% 2 2" xfId="275" xr:uid="{00000000-0005-0000-0000-000012010000}"/>
    <cellStyle name="Accent6 - 40% 2_autopost vouchers" xfId="276" xr:uid="{00000000-0005-0000-0000-000013010000}"/>
    <cellStyle name="Accent6 - 40% 3" xfId="277" xr:uid="{00000000-0005-0000-0000-000014010000}"/>
    <cellStyle name="Accent6 - 40% 4" xfId="278" xr:uid="{00000000-0005-0000-0000-000015010000}"/>
    <cellStyle name="Accent6 - 40%_ Refunds" xfId="279" xr:uid="{00000000-0005-0000-0000-000016010000}"/>
    <cellStyle name="Accent6 - 60%" xfId="280" xr:uid="{00000000-0005-0000-0000-000017010000}"/>
    <cellStyle name="Accent6 10" xfId="281" xr:uid="{00000000-0005-0000-0000-000018010000}"/>
    <cellStyle name="Accent6 11" xfId="282" xr:uid="{00000000-0005-0000-0000-000019010000}"/>
    <cellStyle name="Accent6 12" xfId="283" xr:uid="{00000000-0005-0000-0000-00001A010000}"/>
    <cellStyle name="Accent6 13" xfId="284" xr:uid="{00000000-0005-0000-0000-00001B010000}"/>
    <cellStyle name="Accent6 14" xfId="285" xr:uid="{00000000-0005-0000-0000-00001C010000}"/>
    <cellStyle name="Accent6 2" xfId="286" xr:uid="{00000000-0005-0000-0000-00001D010000}"/>
    <cellStyle name="Accent6 3" xfId="287" xr:uid="{00000000-0005-0000-0000-00001E010000}"/>
    <cellStyle name="Accent6 3 2" xfId="288" xr:uid="{00000000-0005-0000-0000-00001F010000}"/>
    <cellStyle name="Accent6 4" xfId="289" xr:uid="{00000000-0005-0000-0000-000020010000}"/>
    <cellStyle name="Accent6 5" xfId="290" xr:uid="{00000000-0005-0000-0000-000021010000}"/>
    <cellStyle name="Accent6 6" xfId="291" xr:uid="{00000000-0005-0000-0000-000022010000}"/>
    <cellStyle name="Accent6 7" xfId="292" xr:uid="{00000000-0005-0000-0000-000023010000}"/>
    <cellStyle name="Accent6 8" xfId="293" xr:uid="{00000000-0005-0000-0000-000024010000}"/>
    <cellStyle name="Accent6 9" xfId="294" xr:uid="{00000000-0005-0000-0000-000025010000}"/>
    <cellStyle name="Bad 2" xfId="295" xr:uid="{00000000-0005-0000-0000-000026010000}"/>
    <cellStyle name="Bad 3" xfId="296" xr:uid="{00000000-0005-0000-0000-000027010000}"/>
    <cellStyle name="Calculation 2" xfId="297" xr:uid="{00000000-0005-0000-0000-000028010000}"/>
    <cellStyle name="Calculation 3" xfId="298" xr:uid="{00000000-0005-0000-0000-000029010000}"/>
    <cellStyle name="Check Cell 2" xfId="299" xr:uid="{00000000-0005-0000-0000-00002A010000}"/>
    <cellStyle name="Check Cell 3" xfId="300" xr:uid="{00000000-0005-0000-0000-00002B010000}"/>
    <cellStyle name="Comma 2" xfId="301" xr:uid="{00000000-0005-0000-0000-00002C010000}"/>
    <cellStyle name="Comma 2 2" xfId="302" xr:uid="{00000000-0005-0000-0000-00002D010000}"/>
    <cellStyle name="Comma 2 3" xfId="303" xr:uid="{00000000-0005-0000-0000-00002E010000}"/>
    <cellStyle name="Comma 2 4" xfId="304" xr:uid="{00000000-0005-0000-0000-00002F010000}"/>
    <cellStyle name="Comma 3" xfId="305" xr:uid="{00000000-0005-0000-0000-000030010000}"/>
    <cellStyle name="Comma 3 2" xfId="306" xr:uid="{00000000-0005-0000-0000-000031010000}"/>
    <cellStyle name="Comma 4" xfId="307" xr:uid="{00000000-0005-0000-0000-000032010000}"/>
    <cellStyle name="Comma 5" xfId="308" xr:uid="{00000000-0005-0000-0000-000033010000}"/>
    <cellStyle name="Comma 6" xfId="309" xr:uid="{00000000-0005-0000-0000-000034010000}"/>
    <cellStyle name="Currency" xfId="2265" builtinId="4"/>
    <cellStyle name="Currency 10" xfId="310" xr:uid="{00000000-0005-0000-0000-000036010000}"/>
    <cellStyle name="Currency 11" xfId="311" xr:uid="{00000000-0005-0000-0000-000037010000}"/>
    <cellStyle name="Currency 11 2" xfId="312" xr:uid="{00000000-0005-0000-0000-000038010000}"/>
    <cellStyle name="Currency 12" xfId="313" xr:uid="{00000000-0005-0000-0000-000039010000}"/>
    <cellStyle name="Currency 2" xfId="314" xr:uid="{00000000-0005-0000-0000-00003A010000}"/>
    <cellStyle name="Currency 2 2" xfId="315" xr:uid="{00000000-0005-0000-0000-00003B010000}"/>
    <cellStyle name="Currency 2 3" xfId="316" xr:uid="{00000000-0005-0000-0000-00003C010000}"/>
    <cellStyle name="Currency 2 4" xfId="317" xr:uid="{00000000-0005-0000-0000-00003D010000}"/>
    <cellStyle name="Currency 2_1st MFT Prelim" xfId="318" xr:uid="{00000000-0005-0000-0000-00003E010000}"/>
    <cellStyle name="Currency 3" xfId="319" xr:uid="{00000000-0005-0000-0000-00003F010000}"/>
    <cellStyle name="Currency 3 2" xfId="320" xr:uid="{00000000-0005-0000-0000-000040010000}"/>
    <cellStyle name="Currency 4" xfId="321" xr:uid="{00000000-0005-0000-0000-000041010000}"/>
    <cellStyle name="Currency 5" xfId="322" xr:uid="{00000000-0005-0000-0000-000042010000}"/>
    <cellStyle name="Currency 6" xfId="323" xr:uid="{00000000-0005-0000-0000-000043010000}"/>
    <cellStyle name="Currency 7" xfId="324" xr:uid="{00000000-0005-0000-0000-000044010000}"/>
    <cellStyle name="Currency 8" xfId="325" xr:uid="{00000000-0005-0000-0000-000045010000}"/>
    <cellStyle name="Currency 9" xfId="326" xr:uid="{00000000-0005-0000-0000-000046010000}"/>
    <cellStyle name="Emphasis 1" xfId="327" xr:uid="{00000000-0005-0000-0000-000047010000}"/>
    <cellStyle name="Emphasis 2" xfId="328" xr:uid="{00000000-0005-0000-0000-000048010000}"/>
    <cellStyle name="Emphasis 3" xfId="329" xr:uid="{00000000-0005-0000-0000-000049010000}"/>
    <cellStyle name="Explanatory Text 2" xfId="330" xr:uid="{00000000-0005-0000-0000-00004A010000}"/>
    <cellStyle name="Explanatory Text 3" xfId="331" xr:uid="{00000000-0005-0000-0000-00004B010000}"/>
    <cellStyle name="Followed Hyperlink 2" xfId="332" xr:uid="{00000000-0005-0000-0000-00004C010000}"/>
    <cellStyle name="Followed Hyperlink 3" xfId="333" xr:uid="{00000000-0005-0000-0000-00004D010000}"/>
    <cellStyle name="Good 2" xfId="334" xr:uid="{00000000-0005-0000-0000-00004E010000}"/>
    <cellStyle name="Good 3" xfId="335" xr:uid="{00000000-0005-0000-0000-00004F010000}"/>
    <cellStyle name="Heading 1 2" xfId="336" xr:uid="{00000000-0005-0000-0000-000050010000}"/>
    <cellStyle name="Heading 1 3" xfId="337" xr:uid="{00000000-0005-0000-0000-000051010000}"/>
    <cellStyle name="Heading 2 2" xfId="338" xr:uid="{00000000-0005-0000-0000-000052010000}"/>
    <cellStyle name="Heading 2 3" xfId="339" xr:uid="{00000000-0005-0000-0000-000053010000}"/>
    <cellStyle name="Heading 3 2" xfId="340" xr:uid="{00000000-0005-0000-0000-000054010000}"/>
    <cellStyle name="Heading 3 3" xfId="341" xr:uid="{00000000-0005-0000-0000-000055010000}"/>
    <cellStyle name="Heading 4 2" xfId="342" xr:uid="{00000000-0005-0000-0000-000056010000}"/>
    <cellStyle name="Heading 4 3" xfId="343" xr:uid="{00000000-0005-0000-0000-000057010000}"/>
    <cellStyle name="Hyperlink 2" xfId="344" xr:uid="{00000000-0005-0000-0000-000058010000}"/>
    <cellStyle name="Hyperlink 3" xfId="345" xr:uid="{00000000-0005-0000-0000-000059010000}"/>
    <cellStyle name="Hyperlink 4" xfId="2267" xr:uid="{A45397D3-EA0D-4B25-A0E5-F666C8ABD96B}"/>
    <cellStyle name="Input 2" xfId="346" xr:uid="{00000000-0005-0000-0000-00005A010000}"/>
    <cellStyle name="Input 3" xfId="347" xr:uid="{00000000-0005-0000-0000-00005B010000}"/>
    <cellStyle name="Linked Cell 2" xfId="348" xr:uid="{00000000-0005-0000-0000-00005C010000}"/>
    <cellStyle name="Linked Cell 3" xfId="349" xr:uid="{00000000-0005-0000-0000-00005D010000}"/>
    <cellStyle name="Neutral 2" xfId="350" xr:uid="{00000000-0005-0000-0000-00005E010000}"/>
    <cellStyle name="Neutral 3" xfId="351" xr:uid="{00000000-0005-0000-0000-00005F010000}"/>
    <cellStyle name="Normal" xfId="0" builtinId="0"/>
    <cellStyle name="Normal 10" xfId="352" xr:uid="{00000000-0005-0000-0000-000061010000}"/>
    <cellStyle name="Normal 11" xfId="353" xr:uid="{00000000-0005-0000-0000-000062010000}"/>
    <cellStyle name="Normal 12" xfId="354" xr:uid="{00000000-0005-0000-0000-000063010000}"/>
    <cellStyle name="Normal 13" xfId="355" xr:uid="{00000000-0005-0000-0000-000064010000}"/>
    <cellStyle name="Normal 14" xfId="356" xr:uid="{00000000-0005-0000-0000-000065010000}"/>
    <cellStyle name="Normal 15" xfId="357" xr:uid="{00000000-0005-0000-0000-000066010000}"/>
    <cellStyle name="Normal 16" xfId="358" xr:uid="{00000000-0005-0000-0000-000067010000}"/>
    <cellStyle name="Normal 17" xfId="359" xr:uid="{00000000-0005-0000-0000-000068010000}"/>
    <cellStyle name="Normal 18" xfId="360" xr:uid="{00000000-0005-0000-0000-000069010000}"/>
    <cellStyle name="Normal 19" xfId="361" xr:uid="{00000000-0005-0000-0000-00006A010000}"/>
    <cellStyle name="Normal 2" xfId="362" xr:uid="{00000000-0005-0000-0000-00006B010000}"/>
    <cellStyle name="Normal 2 2" xfId="363" xr:uid="{00000000-0005-0000-0000-00006C010000}"/>
    <cellStyle name="Normal 2 2 2" xfId="364" xr:uid="{00000000-0005-0000-0000-00006D010000}"/>
    <cellStyle name="Normal 2 2_ Refunds" xfId="365" xr:uid="{00000000-0005-0000-0000-00006E010000}"/>
    <cellStyle name="Normal 2 3" xfId="366" xr:uid="{00000000-0005-0000-0000-00006F010000}"/>
    <cellStyle name="Normal 2 3 2" xfId="367" xr:uid="{00000000-0005-0000-0000-000070010000}"/>
    <cellStyle name="Normal 2 3_autopost vouchers" xfId="368" xr:uid="{00000000-0005-0000-0000-000071010000}"/>
    <cellStyle name="Normal 2 4" xfId="369" xr:uid="{00000000-0005-0000-0000-000072010000}"/>
    <cellStyle name="Normal 2 5" xfId="370" xr:uid="{00000000-0005-0000-0000-000073010000}"/>
    <cellStyle name="Normal 2 6" xfId="371" xr:uid="{00000000-0005-0000-0000-000074010000}"/>
    <cellStyle name="Normal 2 7" xfId="372" xr:uid="{00000000-0005-0000-0000-000075010000}"/>
    <cellStyle name="Normal 2_ Refunds" xfId="373" xr:uid="{00000000-0005-0000-0000-000076010000}"/>
    <cellStyle name="Normal 20" xfId="374" xr:uid="{00000000-0005-0000-0000-000077010000}"/>
    <cellStyle name="Normal 20 2" xfId="375" xr:uid="{00000000-0005-0000-0000-000078010000}"/>
    <cellStyle name="Normal 20_autopost vouchers" xfId="376" xr:uid="{00000000-0005-0000-0000-000079010000}"/>
    <cellStyle name="Normal 21" xfId="377" xr:uid="{00000000-0005-0000-0000-00007A010000}"/>
    <cellStyle name="Normal 21 2" xfId="378" xr:uid="{00000000-0005-0000-0000-00007B010000}"/>
    <cellStyle name="Normal 21_autopost vouchers" xfId="379" xr:uid="{00000000-0005-0000-0000-00007C010000}"/>
    <cellStyle name="Normal 22" xfId="380" xr:uid="{00000000-0005-0000-0000-00007D010000}"/>
    <cellStyle name="Normal 23" xfId="2263" xr:uid="{00000000-0005-0000-0000-00007E010000}"/>
    <cellStyle name="Normal 3" xfId="381" xr:uid="{00000000-0005-0000-0000-00007F010000}"/>
    <cellStyle name="Normal 3 10" xfId="382" xr:uid="{00000000-0005-0000-0000-000080010000}"/>
    <cellStyle name="Normal 3 11" xfId="383" xr:uid="{00000000-0005-0000-0000-000081010000}"/>
    <cellStyle name="Normal 3 12" xfId="384" xr:uid="{00000000-0005-0000-0000-000082010000}"/>
    <cellStyle name="Normal 3 13" xfId="385" xr:uid="{00000000-0005-0000-0000-000083010000}"/>
    <cellStyle name="Normal 3 14" xfId="386" xr:uid="{00000000-0005-0000-0000-000084010000}"/>
    <cellStyle name="Normal 3 15" xfId="387" xr:uid="{00000000-0005-0000-0000-000085010000}"/>
    <cellStyle name="Normal 3 16" xfId="388" xr:uid="{00000000-0005-0000-0000-000086010000}"/>
    <cellStyle name="Normal 3 2" xfId="389" xr:uid="{00000000-0005-0000-0000-000087010000}"/>
    <cellStyle name="Normal 3 3" xfId="390" xr:uid="{00000000-0005-0000-0000-000088010000}"/>
    <cellStyle name="Normal 3 4" xfId="391" xr:uid="{00000000-0005-0000-0000-000089010000}"/>
    <cellStyle name="Normal 3 5" xfId="392" xr:uid="{00000000-0005-0000-0000-00008A010000}"/>
    <cellStyle name="Normal 3 6" xfId="393" xr:uid="{00000000-0005-0000-0000-00008B010000}"/>
    <cellStyle name="Normal 3 7" xfId="394" xr:uid="{00000000-0005-0000-0000-00008C010000}"/>
    <cellStyle name="Normal 3 8" xfId="395" xr:uid="{00000000-0005-0000-0000-00008D010000}"/>
    <cellStyle name="Normal 3 9" xfId="396" xr:uid="{00000000-0005-0000-0000-00008E010000}"/>
    <cellStyle name="Normal 3_ Refunds" xfId="397" xr:uid="{00000000-0005-0000-0000-00008F010000}"/>
    <cellStyle name="Normal 31" xfId="2266" xr:uid="{41E36483-052F-4191-B879-62AAA8B3A0FD}"/>
    <cellStyle name="Normal 4" xfId="398" xr:uid="{00000000-0005-0000-0000-000090010000}"/>
    <cellStyle name="Normal 4 10" xfId="399" xr:uid="{00000000-0005-0000-0000-000091010000}"/>
    <cellStyle name="Normal 4 11" xfId="400" xr:uid="{00000000-0005-0000-0000-000092010000}"/>
    <cellStyle name="Normal 4 12" xfId="401" xr:uid="{00000000-0005-0000-0000-000093010000}"/>
    <cellStyle name="Normal 4 13" xfId="402" xr:uid="{00000000-0005-0000-0000-000094010000}"/>
    <cellStyle name="Normal 4 14" xfId="403" xr:uid="{00000000-0005-0000-0000-000095010000}"/>
    <cellStyle name="Normal 4 15" xfId="404" xr:uid="{00000000-0005-0000-0000-000096010000}"/>
    <cellStyle name="Normal 4 16" xfId="405" xr:uid="{00000000-0005-0000-0000-000097010000}"/>
    <cellStyle name="Normal 4 17" xfId="406" xr:uid="{00000000-0005-0000-0000-000098010000}"/>
    <cellStyle name="Normal 4 18" xfId="407" xr:uid="{00000000-0005-0000-0000-000099010000}"/>
    <cellStyle name="Normal 4 19" xfId="408" xr:uid="{00000000-0005-0000-0000-00009A010000}"/>
    <cellStyle name="Normal 4 2" xfId="409" xr:uid="{00000000-0005-0000-0000-00009B010000}"/>
    <cellStyle name="Normal 4 20" xfId="410" xr:uid="{00000000-0005-0000-0000-00009C010000}"/>
    <cellStyle name="Normal 4 21" xfId="411" xr:uid="{00000000-0005-0000-0000-00009D010000}"/>
    <cellStyle name="Normal 4 22" xfId="412" xr:uid="{00000000-0005-0000-0000-00009E010000}"/>
    <cellStyle name="Normal 4 23" xfId="413" xr:uid="{00000000-0005-0000-0000-00009F010000}"/>
    <cellStyle name="Normal 4 24" xfId="414" xr:uid="{00000000-0005-0000-0000-0000A0010000}"/>
    <cellStyle name="Normal 4 25" xfId="415" xr:uid="{00000000-0005-0000-0000-0000A1010000}"/>
    <cellStyle name="Normal 4 26" xfId="416" xr:uid="{00000000-0005-0000-0000-0000A2010000}"/>
    <cellStyle name="Normal 4 26 2" xfId="417" xr:uid="{00000000-0005-0000-0000-0000A3010000}"/>
    <cellStyle name="Normal 4 26_autopost vouchers" xfId="418" xr:uid="{00000000-0005-0000-0000-0000A4010000}"/>
    <cellStyle name="Normal 4 27" xfId="419" xr:uid="{00000000-0005-0000-0000-0000A5010000}"/>
    <cellStyle name="Normal 4 3" xfId="420" xr:uid="{00000000-0005-0000-0000-0000A6010000}"/>
    <cellStyle name="Normal 4 4" xfId="421" xr:uid="{00000000-0005-0000-0000-0000A7010000}"/>
    <cellStyle name="Normal 4 5" xfId="422" xr:uid="{00000000-0005-0000-0000-0000A8010000}"/>
    <cellStyle name="Normal 4 6" xfId="423" xr:uid="{00000000-0005-0000-0000-0000A9010000}"/>
    <cellStyle name="Normal 4 7" xfId="424" xr:uid="{00000000-0005-0000-0000-0000AA010000}"/>
    <cellStyle name="Normal 4 8" xfId="425" xr:uid="{00000000-0005-0000-0000-0000AB010000}"/>
    <cellStyle name="Normal 4 9" xfId="426" xr:uid="{00000000-0005-0000-0000-0000AC010000}"/>
    <cellStyle name="Normal 4_ Refunds" xfId="427" xr:uid="{00000000-0005-0000-0000-0000AD010000}"/>
    <cellStyle name="Normal 5" xfId="428" xr:uid="{00000000-0005-0000-0000-0000AE010000}"/>
    <cellStyle name="Normal 5 10" xfId="429" xr:uid="{00000000-0005-0000-0000-0000AF010000}"/>
    <cellStyle name="Normal 5 11" xfId="430" xr:uid="{00000000-0005-0000-0000-0000B0010000}"/>
    <cellStyle name="Normal 5 12" xfId="431" xr:uid="{00000000-0005-0000-0000-0000B1010000}"/>
    <cellStyle name="Normal 5 13" xfId="432" xr:uid="{00000000-0005-0000-0000-0000B2010000}"/>
    <cellStyle name="Normal 5 13 2" xfId="433" xr:uid="{00000000-0005-0000-0000-0000B3010000}"/>
    <cellStyle name="Normal 5 13_autopost vouchers" xfId="434" xr:uid="{00000000-0005-0000-0000-0000B4010000}"/>
    <cellStyle name="Normal 5 14" xfId="435" xr:uid="{00000000-0005-0000-0000-0000B5010000}"/>
    <cellStyle name="Normal 5 2" xfId="436" xr:uid="{00000000-0005-0000-0000-0000B6010000}"/>
    <cellStyle name="Normal 5 3" xfId="437" xr:uid="{00000000-0005-0000-0000-0000B7010000}"/>
    <cellStyle name="Normal 5 4" xfId="438" xr:uid="{00000000-0005-0000-0000-0000B8010000}"/>
    <cellStyle name="Normal 5 5" xfId="439" xr:uid="{00000000-0005-0000-0000-0000B9010000}"/>
    <cellStyle name="Normal 5 6" xfId="440" xr:uid="{00000000-0005-0000-0000-0000BA010000}"/>
    <cellStyle name="Normal 5 7" xfId="441" xr:uid="{00000000-0005-0000-0000-0000BB010000}"/>
    <cellStyle name="Normal 5 8" xfId="442" xr:uid="{00000000-0005-0000-0000-0000BC010000}"/>
    <cellStyle name="Normal 5 9" xfId="443" xr:uid="{00000000-0005-0000-0000-0000BD010000}"/>
    <cellStyle name="Normal 5_ Refunds" xfId="444" xr:uid="{00000000-0005-0000-0000-0000BE010000}"/>
    <cellStyle name="Normal 6" xfId="445" xr:uid="{00000000-0005-0000-0000-0000BF010000}"/>
    <cellStyle name="Normal 6 10" xfId="446" xr:uid="{00000000-0005-0000-0000-0000C0010000}"/>
    <cellStyle name="Normal 6 11" xfId="447" xr:uid="{00000000-0005-0000-0000-0000C1010000}"/>
    <cellStyle name="Normal 6 12" xfId="448" xr:uid="{00000000-0005-0000-0000-0000C2010000}"/>
    <cellStyle name="Normal 6 13" xfId="449" xr:uid="{00000000-0005-0000-0000-0000C3010000}"/>
    <cellStyle name="Normal 6 14" xfId="450" xr:uid="{00000000-0005-0000-0000-0000C4010000}"/>
    <cellStyle name="Normal 6 15" xfId="451" xr:uid="{00000000-0005-0000-0000-0000C5010000}"/>
    <cellStyle name="Normal 6 16" xfId="452" xr:uid="{00000000-0005-0000-0000-0000C6010000}"/>
    <cellStyle name="Normal 6 17" xfId="453" xr:uid="{00000000-0005-0000-0000-0000C7010000}"/>
    <cellStyle name="Normal 6 18" xfId="454" xr:uid="{00000000-0005-0000-0000-0000C8010000}"/>
    <cellStyle name="Normal 6 19" xfId="455" xr:uid="{00000000-0005-0000-0000-0000C9010000}"/>
    <cellStyle name="Normal 6 2" xfId="456" xr:uid="{00000000-0005-0000-0000-0000CA010000}"/>
    <cellStyle name="Normal 6 2 2" xfId="457" xr:uid="{00000000-0005-0000-0000-0000CB010000}"/>
    <cellStyle name="Normal 6 2_ Refunds" xfId="458" xr:uid="{00000000-0005-0000-0000-0000CC010000}"/>
    <cellStyle name="Normal 6 20" xfId="459" xr:uid="{00000000-0005-0000-0000-0000CD010000}"/>
    <cellStyle name="Normal 6 21" xfId="460" xr:uid="{00000000-0005-0000-0000-0000CE010000}"/>
    <cellStyle name="Normal 6 22" xfId="461" xr:uid="{00000000-0005-0000-0000-0000CF010000}"/>
    <cellStyle name="Normal 6 23" xfId="462" xr:uid="{00000000-0005-0000-0000-0000D0010000}"/>
    <cellStyle name="Normal 6 23 2" xfId="463" xr:uid="{00000000-0005-0000-0000-0000D1010000}"/>
    <cellStyle name="Normal 6 23_autopost vouchers" xfId="464" xr:uid="{00000000-0005-0000-0000-0000D2010000}"/>
    <cellStyle name="Normal 6 24" xfId="465" xr:uid="{00000000-0005-0000-0000-0000D3010000}"/>
    <cellStyle name="Normal 6 24 2" xfId="466" xr:uid="{00000000-0005-0000-0000-0000D4010000}"/>
    <cellStyle name="Normal 6 24_autopost vouchers" xfId="467" xr:uid="{00000000-0005-0000-0000-0000D5010000}"/>
    <cellStyle name="Normal 6 25" xfId="468" xr:uid="{00000000-0005-0000-0000-0000D6010000}"/>
    <cellStyle name="Normal 6 25 2" xfId="469" xr:uid="{00000000-0005-0000-0000-0000D7010000}"/>
    <cellStyle name="Normal 6 25_autopost vouchers" xfId="470" xr:uid="{00000000-0005-0000-0000-0000D8010000}"/>
    <cellStyle name="Normal 6 26" xfId="471" xr:uid="{00000000-0005-0000-0000-0000D9010000}"/>
    <cellStyle name="Normal 6 3" xfId="472" xr:uid="{00000000-0005-0000-0000-0000DA010000}"/>
    <cellStyle name="Normal 6 4" xfId="473" xr:uid="{00000000-0005-0000-0000-0000DB010000}"/>
    <cellStyle name="Normal 6 5" xfId="474" xr:uid="{00000000-0005-0000-0000-0000DC010000}"/>
    <cellStyle name="Normal 6 6" xfId="475" xr:uid="{00000000-0005-0000-0000-0000DD010000}"/>
    <cellStyle name="Normal 6 7" xfId="476" xr:uid="{00000000-0005-0000-0000-0000DE010000}"/>
    <cellStyle name="Normal 6 8" xfId="477" xr:uid="{00000000-0005-0000-0000-0000DF010000}"/>
    <cellStyle name="Normal 6 9" xfId="478" xr:uid="{00000000-0005-0000-0000-0000E0010000}"/>
    <cellStyle name="Normal 6_ Refunds" xfId="479" xr:uid="{00000000-0005-0000-0000-0000E1010000}"/>
    <cellStyle name="Normal 7" xfId="480" xr:uid="{00000000-0005-0000-0000-0000E2010000}"/>
    <cellStyle name="Normal 7 10" xfId="481" xr:uid="{00000000-0005-0000-0000-0000E3010000}"/>
    <cellStyle name="Normal 7 10 2" xfId="482" xr:uid="{00000000-0005-0000-0000-0000E4010000}"/>
    <cellStyle name="Normal 7 10_autopost vouchers" xfId="483" xr:uid="{00000000-0005-0000-0000-0000E5010000}"/>
    <cellStyle name="Normal 7 11" xfId="484" xr:uid="{00000000-0005-0000-0000-0000E6010000}"/>
    <cellStyle name="Normal 7 2" xfId="485" xr:uid="{00000000-0005-0000-0000-0000E7010000}"/>
    <cellStyle name="Normal 7 2 2" xfId="486" xr:uid="{00000000-0005-0000-0000-0000E8010000}"/>
    <cellStyle name="Normal 7 2_ Refunds" xfId="487" xr:uid="{00000000-0005-0000-0000-0000E9010000}"/>
    <cellStyle name="Normal 7 3" xfId="488" xr:uid="{00000000-0005-0000-0000-0000EA010000}"/>
    <cellStyle name="Normal 7 4" xfId="489" xr:uid="{00000000-0005-0000-0000-0000EB010000}"/>
    <cellStyle name="Normal 7 5" xfId="490" xr:uid="{00000000-0005-0000-0000-0000EC010000}"/>
    <cellStyle name="Normal 7 6" xfId="491" xr:uid="{00000000-0005-0000-0000-0000ED010000}"/>
    <cellStyle name="Normal 7 7" xfId="492" xr:uid="{00000000-0005-0000-0000-0000EE010000}"/>
    <cellStyle name="Normal 7 8" xfId="493" xr:uid="{00000000-0005-0000-0000-0000EF010000}"/>
    <cellStyle name="Normal 7 9" xfId="494" xr:uid="{00000000-0005-0000-0000-0000F0010000}"/>
    <cellStyle name="Normal 7_ Refunds" xfId="495" xr:uid="{00000000-0005-0000-0000-0000F1010000}"/>
    <cellStyle name="Normal 8" xfId="496" xr:uid="{00000000-0005-0000-0000-0000F2010000}"/>
    <cellStyle name="Normal 9" xfId="497" xr:uid="{00000000-0005-0000-0000-0000F3010000}"/>
    <cellStyle name="Normal_Addtional Local Option Fuel" xfId="498" xr:uid="{00000000-0005-0000-0000-0000F4010000}"/>
    <cellStyle name="Normal_Non-Voted Local Option Fuel " xfId="499" xr:uid="{00000000-0005-0000-0000-0000F5010000}"/>
    <cellStyle name="Normal_Voted 1-Cent Local Option Fuel" xfId="500" xr:uid="{00000000-0005-0000-0000-0000F6010000}"/>
    <cellStyle name="Note 10" xfId="501" xr:uid="{00000000-0005-0000-0000-0000F7010000}"/>
    <cellStyle name="Note 10 2" xfId="502" xr:uid="{00000000-0005-0000-0000-0000F8010000}"/>
    <cellStyle name="Note 10_autopost vouchers" xfId="503" xr:uid="{00000000-0005-0000-0000-0000F9010000}"/>
    <cellStyle name="Note 11" xfId="504" xr:uid="{00000000-0005-0000-0000-0000FA010000}"/>
    <cellStyle name="Note 12" xfId="505" xr:uid="{00000000-0005-0000-0000-0000FB010000}"/>
    <cellStyle name="Note 2" xfId="506" xr:uid="{00000000-0005-0000-0000-0000FC010000}"/>
    <cellStyle name="Note 2 10" xfId="507" xr:uid="{00000000-0005-0000-0000-0000FD010000}"/>
    <cellStyle name="Note 2 10 2" xfId="508" xr:uid="{00000000-0005-0000-0000-0000FE010000}"/>
    <cellStyle name="Note 2 10 2 2" xfId="509" xr:uid="{00000000-0005-0000-0000-0000FF010000}"/>
    <cellStyle name="Note 2 10 2_autopost vouchers" xfId="510" xr:uid="{00000000-0005-0000-0000-000000020000}"/>
    <cellStyle name="Note 2 10 3" xfId="511" xr:uid="{00000000-0005-0000-0000-000001020000}"/>
    <cellStyle name="Note 2 10_ Refunds" xfId="512" xr:uid="{00000000-0005-0000-0000-000002020000}"/>
    <cellStyle name="Note 2 11" xfId="513" xr:uid="{00000000-0005-0000-0000-000003020000}"/>
    <cellStyle name="Note 2 11 2" xfId="514" xr:uid="{00000000-0005-0000-0000-000004020000}"/>
    <cellStyle name="Note 2 11 2 2" xfId="515" xr:uid="{00000000-0005-0000-0000-000005020000}"/>
    <cellStyle name="Note 2 11 2_autopost vouchers" xfId="516" xr:uid="{00000000-0005-0000-0000-000006020000}"/>
    <cellStyle name="Note 2 11 3" xfId="517" xr:uid="{00000000-0005-0000-0000-000007020000}"/>
    <cellStyle name="Note 2 11_ Refunds" xfId="518" xr:uid="{00000000-0005-0000-0000-000008020000}"/>
    <cellStyle name="Note 2 12" xfId="519" xr:uid="{00000000-0005-0000-0000-000009020000}"/>
    <cellStyle name="Note 2 12 2" xfId="520" xr:uid="{00000000-0005-0000-0000-00000A020000}"/>
    <cellStyle name="Note 2 12 2 2" xfId="521" xr:uid="{00000000-0005-0000-0000-00000B020000}"/>
    <cellStyle name="Note 2 12 2_autopost vouchers" xfId="522" xr:uid="{00000000-0005-0000-0000-00000C020000}"/>
    <cellStyle name="Note 2 12 3" xfId="523" xr:uid="{00000000-0005-0000-0000-00000D020000}"/>
    <cellStyle name="Note 2 12_ Refunds" xfId="524" xr:uid="{00000000-0005-0000-0000-00000E020000}"/>
    <cellStyle name="Note 2 13" xfId="525" xr:uid="{00000000-0005-0000-0000-00000F020000}"/>
    <cellStyle name="Note 2 13 2" xfId="526" xr:uid="{00000000-0005-0000-0000-000010020000}"/>
    <cellStyle name="Note 2 13 2 2" xfId="527" xr:uid="{00000000-0005-0000-0000-000011020000}"/>
    <cellStyle name="Note 2 13 2_autopost vouchers" xfId="528" xr:uid="{00000000-0005-0000-0000-000012020000}"/>
    <cellStyle name="Note 2 13 3" xfId="529" xr:uid="{00000000-0005-0000-0000-000013020000}"/>
    <cellStyle name="Note 2 13_ Refunds" xfId="530" xr:uid="{00000000-0005-0000-0000-000014020000}"/>
    <cellStyle name="Note 2 14" xfId="531" xr:uid="{00000000-0005-0000-0000-000015020000}"/>
    <cellStyle name="Note 2 14 2" xfId="532" xr:uid="{00000000-0005-0000-0000-000016020000}"/>
    <cellStyle name="Note 2 14 2 2" xfId="533" xr:uid="{00000000-0005-0000-0000-000017020000}"/>
    <cellStyle name="Note 2 14 2_autopost vouchers" xfId="534" xr:uid="{00000000-0005-0000-0000-000018020000}"/>
    <cellStyle name="Note 2 14 3" xfId="535" xr:uid="{00000000-0005-0000-0000-000019020000}"/>
    <cellStyle name="Note 2 14_ Refunds" xfId="536" xr:uid="{00000000-0005-0000-0000-00001A020000}"/>
    <cellStyle name="Note 2 15" xfId="537" xr:uid="{00000000-0005-0000-0000-00001B020000}"/>
    <cellStyle name="Note 2 15 2" xfId="538" xr:uid="{00000000-0005-0000-0000-00001C020000}"/>
    <cellStyle name="Note 2 15 2 2" xfId="539" xr:uid="{00000000-0005-0000-0000-00001D020000}"/>
    <cellStyle name="Note 2 15 2_autopost vouchers" xfId="540" xr:uid="{00000000-0005-0000-0000-00001E020000}"/>
    <cellStyle name="Note 2 15 3" xfId="541" xr:uid="{00000000-0005-0000-0000-00001F020000}"/>
    <cellStyle name="Note 2 15_ Refunds" xfId="542" xr:uid="{00000000-0005-0000-0000-000020020000}"/>
    <cellStyle name="Note 2 16" xfId="543" xr:uid="{00000000-0005-0000-0000-000021020000}"/>
    <cellStyle name="Note 2 16 2" xfId="544" xr:uid="{00000000-0005-0000-0000-000022020000}"/>
    <cellStyle name="Note 2 16 2 2" xfId="545" xr:uid="{00000000-0005-0000-0000-000023020000}"/>
    <cellStyle name="Note 2 16 2_autopost vouchers" xfId="546" xr:uid="{00000000-0005-0000-0000-000024020000}"/>
    <cellStyle name="Note 2 16 3" xfId="547" xr:uid="{00000000-0005-0000-0000-000025020000}"/>
    <cellStyle name="Note 2 16_ Refunds" xfId="548" xr:uid="{00000000-0005-0000-0000-000026020000}"/>
    <cellStyle name="Note 2 17" xfId="549" xr:uid="{00000000-0005-0000-0000-000027020000}"/>
    <cellStyle name="Note 2 17 2" xfId="550" xr:uid="{00000000-0005-0000-0000-000028020000}"/>
    <cellStyle name="Note 2 17 2 2" xfId="551" xr:uid="{00000000-0005-0000-0000-000029020000}"/>
    <cellStyle name="Note 2 17 2_autopost vouchers" xfId="552" xr:uid="{00000000-0005-0000-0000-00002A020000}"/>
    <cellStyle name="Note 2 17 3" xfId="553" xr:uid="{00000000-0005-0000-0000-00002B020000}"/>
    <cellStyle name="Note 2 17_ Refunds" xfId="554" xr:uid="{00000000-0005-0000-0000-00002C020000}"/>
    <cellStyle name="Note 2 18" xfId="555" xr:uid="{00000000-0005-0000-0000-00002D020000}"/>
    <cellStyle name="Note 2 18 2" xfId="556" xr:uid="{00000000-0005-0000-0000-00002E020000}"/>
    <cellStyle name="Note 2 18 2 2" xfId="557" xr:uid="{00000000-0005-0000-0000-00002F020000}"/>
    <cellStyle name="Note 2 18 2_autopost vouchers" xfId="558" xr:uid="{00000000-0005-0000-0000-000030020000}"/>
    <cellStyle name="Note 2 18 3" xfId="559" xr:uid="{00000000-0005-0000-0000-000031020000}"/>
    <cellStyle name="Note 2 18_ Refunds" xfId="560" xr:uid="{00000000-0005-0000-0000-000032020000}"/>
    <cellStyle name="Note 2 19" xfId="561" xr:uid="{00000000-0005-0000-0000-000033020000}"/>
    <cellStyle name="Note 2 19 2" xfId="562" xr:uid="{00000000-0005-0000-0000-000034020000}"/>
    <cellStyle name="Note 2 19 2 2" xfId="563" xr:uid="{00000000-0005-0000-0000-000035020000}"/>
    <cellStyle name="Note 2 19 2_autopost vouchers" xfId="564" xr:uid="{00000000-0005-0000-0000-000036020000}"/>
    <cellStyle name="Note 2 19 3" xfId="565" xr:uid="{00000000-0005-0000-0000-000037020000}"/>
    <cellStyle name="Note 2 19_ Refunds" xfId="566" xr:uid="{00000000-0005-0000-0000-000038020000}"/>
    <cellStyle name="Note 2 2" xfId="567" xr:uid="{00000000-0005-0000-0000-000039020000}"/>
    <cellStyle name="Note 2 2 10" xfId="568" xr:uid="{00000000-0005-0000-0000-00003A020000}"/>
    <cellStyle name="Note 2 2 2" xfId="569" xr:uid="{00000000-0005-0000-0000-00003B020000}"/>
    <cellStyle name="Note 2 2 2 2" xfId="570" xr:uid="{00000000-0005-0000-0000-00003C020000}"/>
    <cellStyle name="Note 2 2 2 2 2" xfId="571" xr:uid="{00000000-0005-0000-0000-00003D020000}"/>
    <cellStyle name="Note 2 2 2 2_autopost vouchers" xfId="572" xr:uid="{00000000-0005-0000-0000-00003E020000}"/>
    <cellStyle name="Note 2 2 2 3" xfId="573" xr:uid="{00000000-0005-0000-0000-00003F020000}"/>
    <cellStyle name="Note 2 2 2_ Refunds" xfId="574" xr:uid="{00000000-0005-0000-0000-000040020000}"/>
    <cellStyle name="Note 2 2 3" xfId="575" xr:uid="{00000000-0005-0000-0000-000041020000}"/>
    <cellStyle name="Note 2 2 3 2" xfId="576" xr:uid="{00000000-0005-0000-0000-000042020000}"/>
    <cellStyle name="Note 2 2 3 2 2" xfId="577" xr:uid="{00000000-0005-0000-0000-000043020000}"/>
    <cellStyle name="Note 2 2 3 2_autopost vouchers" xfId="578" xr:uid="{00000000-0005-0000-0000-000044020000}"/>
    <cellStyle name="Note 2 2 3 3" xfId="579" xr:uid="{00000000-0005-0000-0000-000045020000}"/>
    <cellStyle name="Note 2 2 3_ Refunds" xfId="580" xr:uid="{00000000-0005-0000-0000-000046020000}"/>
    <cellStyle name="Note 2 2 4" xfId="581" xr:uid="{00000000-0005-0000-0000-000047020000}"/>
    <cellStyle name="Note 2 2 4 2" xfId="582" xr:uid="{00000000-0005-0000-0000-000048020000}"/>
    <cellStyle name="Note 2 2 4 2 2" xfId="583" xr:uid="{00000000-0005-0000-0000-000049020000}"/>
    <cellStyle name="Note 2 2 4 2_autopost vouchers" xfId="584" xr:uid="{00000000-0005-0000-0000-00004A020000}"/>
    <cellStyle name="Note 2 2 4 3" xfId="585" xr:uid="{00000000-0005-0000-0000-00004B020000}"/>
    <cellStyle name="Note 2 2 4_ Refunds" xfId="586" xr:uid="{00000000-0005-0000-0000-00004C020000}"/>
    <cellStyle name="Note 2 2 5" xfId="587" xr:uid="{00000000-0005-0000-0000-00004D020000}"/>
    <cellStyle name="Note 2 2 5 2" xfId="588" xr:uid="{00000000-0005-0000-0000-00004E020000}"/>
    <cellStyle name="Note 2 2 5 2 2" xfId="589" xr:uid="{00000000-0005-0000-0000-00004F020000}"/>
    <cellStyle name="Note 2 2 5 2_autopost vouchers" xfId="590" xr:uid="{00000000-0005-0000-0000-000050020000}"/>
    <cellStyle name="Note 2 2 5 3" xfId="591" xr:uid="{00000000-0005-0000-0000-000051020000}"/>
    <cellStyle name="Note 2 2 5_ Refunds" xfId="592" xr:uid="{00000000-0005-0000-0000-000052020000}"/>
    <cellStyle name="Note 2 2 6" xfId="593" xr:uid="{00000000-0005-0000-0000-000053020000}"/>
    <cellStyle name="Note 2 2 6 2" xfId="594" xr:uid="{00000000-0005-0000-0000-000054020000}"/>
    <cellStyle name="Note 2 2 6 2 2" xfId="595" xr:uid="{00000000-0005-0000-0000-000055020000}"/>
    <cellStyle name="Note 2 2 6 2_autopost vouchers" xfId="596" xr:uid="{00000000-0005-0000-0000-000056020000}"/>
    <cellStyle name="Note 2 2 6 3" xfId="597" xr:uid="{00000000-0005-0000-0000-000057020000}"/>
    <cellStyle name="Note 2 2 6_ Refunds" xfId="598" xr:uid="{00000000-0005-0000-0000-000058020000}"/>
    <cellStyle name="Note 2 2 7" xfId="599" xr:uid="{00000000-0005-0000-0000-000059020000}"/>
    <cellStyle name="Note 2 2 7 2" xfId="600" xr:uid="{00000000-0005-0000-0000-00005A020000}"/>
    <cellStyle name="Note 2 2 7 2 2" xfId="601" xr:uid="{00000000-0005-0000-0000-00005B020000}"/>
    <cellStyle name="Note 2 2 7 2_autopost vouchers" xfId="602" xr:uid="{00000000-0005-0000-0000-00005C020000}"/>
    <cellStyle name="Note 2 2 7 3" xfId="603" xr:uid="{00000000-0005-0000-0000-00005D020000}"/>
    <cellStyle name="Note 2 2 7_ Refunds" xfId="604" xr:uid="{00000000-0005-0000-0000-00005E020000}"/>
    <cellStyle name="Note 2 2 8" xfId="605" xr:uid="{00000000-0005-0000-0000-00005F020000}"/>
    <cellStyle name="Note 2 2 8 2" xfId="606" xr:uid="{00000000-0005-0000-0000-000060020000}"/>
    <cellStyle name="Note 2 2 8 2 2" xfId="607" xr:uid="{00000000-0005-0000-0000-000061020000}"/>
    <cellStyle name="Note 2 2 8 2_autopost vouchers" xfId="608" xr:uid="{00000000-0005-0000-0000-000062020000}"/>
    <cellStyle name="Note 2 2 8 3" xfId="609" xr:uid="{00000000-0005-0000-0000-000063020000}"/>
    <cellStyle name="Note 2 2 8_ Refunds" xfId="610" xr:uid="{00000000-0005-0000-0000-000064020000}"/>
    <cellStyle name="Note 2 2 9" xfId="611" xr:uid="{00000000-0005-0000-0000-000065020000}"/>
    <cellStyle name="Note 2 2 9 2" xfId="612" xr:uid="{00000000-0005-0000-0000-000066020000}"/>
    <cellStyle name="Note 2 2 9_autopost vouchers" xfId="613" xr:uid="{00000000-0005-0000-0000-000067020000}"/>
    <cellStyle name="Note 2 2_ Refunds" xfId="614" xr:uid="{00000000-0005-0000-0000-000068020000}"/>
    <cellStyle name="Note 2 20" xfId="615" xr:uid="{00000000-0005-0000-0000-000069020000}"/>
    <cellStyle name="Note 2 20 2" xfId="616" xr:uid="{00000000-0005-0000-0000-00006A020000}"/>
    <cellStyle name="Note 2 20 2 2" xfId="617" xr:uid="{00000000-0005-0000-0000-00006B020000}"/>
    <cellStyle name="Note 2 20 2_autopost vouchers" xfId="618" xr:uid="{00000000-0005-0000-0000-00006C020000}"/>
    <cellStyle name="Note 2 20 3" xfId="619" xr:uid="{00000000-0005-0000-0000-00006D020000}"/>
    <cellStyle name="Note 2 20_ Refunds" xfId="620" xr:uid="{00000000-0005-0000-0000-00006E020000}"/>
    <cellStyle name="Note 2 21" xfId="621" xr:uid="{00000000-0005-0000-0000-00006F020000}"/>
    <cellStyle name="Note 2 21 2" xfId="622" xr:uid="{00000000-0005-0000-0000-000070020000}"/>
    <cellStyle name="Note 2 21 2 2" xfId="623" xr:uid="{00000000-0005-0000-0000-000071020000}"/>
    <cellStyle name="Note 2 21 2_autopost vouchers" xfId="624" xr:uid="{00000000-0005-0000-0000-000072020000}"/>
    <cellStyle name="Note 2 21 3" xfId="625" xr:uid="{00000000-0005-0000-0000-000073020000}"/>
    <cellStyle name="Note 2 21_ Refunds" xfId="626" xr:uid="{00000000-0005-0000-0000-000074020000}"/>
    <cellStyle name="Note 2 22" xfId="627" xr:uid="{00000000-0005-0000-0000-000075020000}"/>
    <cellStyle name="Note 2 22 2" xfId="628" xr:uid="{00000000-0005-0000-0000-000076020000}"/>
    <cellStyle name="Note 2 22 2 2" xfId="629" xr:uid="{00000000-0005-0000-0000-000077020000}"/>
    <cellStyle name="Note 2 22 2_autopost vouchers" xfId="630" xr:uid="{00000000-0005-0000-0000-000078020000}"/>
    <cellStyle name="Note 2 22 3" xfId="631" xr:uid="{00000000-0005-0000-0000-000079020000}"/>
    <cellStyle name="Note 2 22_ Refunds" xfId="632" xr:uid="{00000000-0005-0000-0000-00007A020000}"/>
    <cellStyle name="Note 2 23" xfId="633" xr:uid="{00000000-0005-0000-0000-00007B020000}"/>
    <cellStyle name="Note 2 23 2" xfId="634" xr:uid="{00000000-0005-0000-0000-00007C020000}"/>
    <cellStyle name="Note 2 23 2 2" xfId="635" xr:uid="{00000000-0005-0000-0000-00007D020000}"/>
    <cellStyle name="Note 2 23 2_autopost vouchers" xfId="636" xr:uid="{00000000-0005-0000-0000-00007E020000}"/>
    <cellStyle name="Note 2 23 3" xfId="637" xr:uid="{00000000-0005-0000-0000-00007F020000}"/>
    <cellStyle name="Note 2 23_ Refunds" xfId="638" xr:uid="{00000000-0005-0000-0000-000080020000}"/>
    <cellStyle name="Note 2 24" xfId="639" xr:uid="{00000000-0005-0000-0000-000081020000}"/>
    <cellStyle name="Note 2 24 2" xfId="640" xr:uid="{00000000-0005-0000-0000-000082020000}"/>
    <cellStyle name="Note 2 24 2 2" xfId="641" xr:uid="{00000000-0005-0000-0000-000083020000}"/>
    <cellStyle name="Note 2 24 2_autopost vouchers" xfId="642" xr:uid="{00000000-0005-0000-0000-000084020000}"/>
    <cellStyle name="Note 2 24 3" xfId="643" xr:uid="{00000000-0005-0000-0000-000085020000}"/>
    <cellStyle name="Note 2 24_ Refunds" xfId="644" xr:uid="{00000000-0005-0000-0000-000086020000}"/>
    <cellStyle name="Note 2 25" xfId="645" xr:uid="{00000000-0005-0000-0000-000087020000}"/>
    <cellStyle name="Note 2 25 2" xfId="646" xr:uid="{00000000-0005-0000-0000-000088020000}"/>
    <cellStyle name="Note 2 25 2 2" xfId="647" xr:uid="{00000000-0005-0000-0000-000089020000}"/>
    <cellStyle name="Note 2 25 2_autopost vouchers" xfId="648" xr:uid="{00000000-0005-0000-0000-00008A020000}"/>
    <cellStyle name="Note 2 25 3" xfId="649" xr:uid="{00000000-0005-0000-0000-00008B020000}"/>
    <cellStyle name="Note 2 25_ Refunds" xfId="650" xr:uid="{00000000-0005-0000-0000-00008C020000}"/>
    <cellStyle name="Note 2 26" xfId="651" xr:uid="{00000000-0005-0000-0000-00008D020000}"/>
    <cellStyle name="Note 2 26 2" xfId="652" xr:uid="{00000000-0005-0000-0000-00008E020000}"/>
    <cellStyle name="Note 2 26 2 2" xfId="653" xr:uid="{00000000-0005-0000-0000-00008F020000}"/>
    <cellStyle name="Note 2 26 2_autopost vouchers" xfId="654" xr:uid="{00000000-0005-0000-0000-000090020000}"/>
    <cellStyle name="Note 2 26 3" xfId="655" xr:uid="{00000000-0005-0000-0000-000091020000}"/>
    <cellStyle name="Note 2 26_ Refunds" xfId="656" xr:uid="{00000000-0005-0000-0000-000092020000}"/>
    <cellStyle name="Note 2 27" xfId="657" xr:uid="{00000000-0005-0000-0000-000093020000}"/>
    <cellStyle name="Note 2 27 2" xfId="658" xr:uid="{00000000-0005-0000-0000-000094020000}"/>
    <cellStyle name="Note 2 27 2 2" xfId="659" xr:uid="{00000000-0005-0000-0000-000095020000}"/>
    <cellStyle name="Note 2 27 2_autopost vouchers" xfId="660" xr:uid="{00000000-0005-0000-0000-000096020000}"/>
    <cellStyle name="Note 2 27 3" xfId="661" xr:uid="{00000000-0005-0000-0000-000097020000}"/>
    <cellStyle name="Note 2 27_ Refunds" xfId="662" xr:uid="{00000000-0005-0000-0000-000098020000}"/>
    <cellStyle name="Note 2 28" xfId="663" xr:uid="{00000000-0005-0000-0000-000099020000}"/>
    <cellStyle name="Note 2 28 2" xfId="664" xr:uid="{00000000-0005-0000-0000-00009A020000}"/>
    <cellStyle name="Note 2 28 2 2" xfId="665" xr:uid="{00000000-0005-0000-0000-00009B020000}"/>
    <cellStyle name="Note 2 28 2_autopost vouchers" xfId="666" xr:uid="{00000000-0005-0000-0000-00009C020000}"/>
    <cellStyle name="Note 2 28 3" xfId="667" xr:uid="{00000000-0005-0000-0000-00009D020000}"/>
    <cellStyle name="Note 2 28_ Refunds" xfId="668" xr:uid="{00000000-0005-0000-0000-00009E020000}"/>
    <cellStyle name="Note 2 29" xfId="669" xr:uid="{00000000-0005-0000-0000-00009F020000}"/>
    <cellStyle name="Note 2 29 2" xfId="670" xr:uid="{00000000-0005-0000-0000-0000A0020000}"/>
    <cellStyle name="Note 2 29 2 2" xfId="671" xr:uid="{00000000-0005-0000-0000-0000A1020000}"/>
    <cellStyle name="Note 2 29 2_autopost vouchers" xfId="672" xr:uid="{00000000-0005-0000-0000-0000A2020000}"/>
    <cellStyle name="Note 2 29 3" xfId="673" xr:uid="{00000000-0005-0000-0000-0000A3020000}"/>
    <cellStyle name="Note 2 29_ Refunds" xfId="674" xr:uid="{00000000-0005-0000-0000-0000A4020000}"/>
    <cellStyle name="Note 2 3" xfId="675" xr:uid="{00000000-0005-0000-0000-0000A5020000}"/>
    <cellStyle name="Note 2 3 10" xfId="676" xr:uid="{00000000-0005-0000-0000-0000A6020000}"/>
    <cellStyle name="Note 2 3 2" xfId="677" xr:uid="{00000000-0005-0000-0000-0000A7020000}"/>
    <cellStyle name="Note 2 3 2 2" xfId="678" xr:uid="{00000000-0005-0000-0000-0000A8020000}"/>
    <cellStyle name="Note 2 3 2 2 2" xfId="679" xr:uid="{00000000-0005-0000-0000-0000A9020000}"/>
    <cellStyle name="Note 2 3 2 2_autopost vouchers" xfId="680" xr:uid="{00000000-0005-0000-0000-0000AA020000}"/>
    <cellStyle name="Note 2 3 2 3" xfId="681" xr:uid="{00000000-0005-0000-0000-0000AB020000}"/>
    <cellStyle name="Note 2 3 2_ Refunds" xfId="682" xr:uid="{00000000-0005-0000-0000-0000AC020000}"/>
    <cellStyle name="Note 2 3 3" xfId="683" xr:uid="{00000000-0005-0000-0000-0000AD020000}"/>
    <cellStyle name="Note 2 3 3 2" xfId="684" xr:uid="{00000000-0005-0000-0000-0000AE020000}"/>
    <cellStyle name="Note 2 3 3 2 2" xfId="685" xr:uid="{00000000-0005-0000-0000-0000AF020000}"/>
    <cellStyle name="Note 2 3 3 2_autopost vouchers" xfId="686" xr:uid="{00000000-0005-0000-0000-0000B0020000}"/>
    <cellStyle name="Note 2 3 3 3" xfId="687" xr:uid="{00000000-0005-0000-0000-0000B1020000}"/>
    <cellStyle name="Note 2 3 3_ Refunds" xfId="688" xr:uid="{00000000-0005-0000-0000-0000B2020000}"/>
    <cellStyle name="Note 2 3 4" xfId="689" xr:uid="{00000000-0005-0000-0000-0000B3020000}"/>
    <cellStyle name="Note 2 3 4 2" xfId="690" xr:uid="{00000000-0005-0000-0000-0000B4020000}"/>
    <cellStyle name="Note 2 3 4 2 2" xfId="691" xr:uid="{00000000-0005-0000-0000-0000B5020000}"/>
    <cellStyle name="Note 2 3 4 2_autopost vouchers" xfId="692" xr:uid="{00000000-0005-0000-0000-0000B6020000}"/>
    <cellStyle name="Note 2 3 4 3" xfId="693" xr:uid="{00000000-0005-0000-0000-0000B7020000}"/>
    <cellStyle name="Note 2 3 4_ Refunds" xfId="694" xr:uid="{00000000-0005-0000-0000-0000B8020000}"/>
    <cellStyle name="Note 2 3 5" xfId="695" xr:uid="{00000000-0005-0000-0000-0000B9020000}"/>
    <cellStyle name="Note 2 3 5 2" xfId="696" xr:uid="{00000000-0005-0000-0000-0000BA020000}"/>
    <cellStyle name="Note 2 3 5 2 2" xfId="697" xr:uid="{00000000-0005-0000-0000-0000BB020000}"/>
    <cellStyle name="Note 2 3 5 2_autopost vouchers" xfId="698" xr:uid="{00000000-0005-0000-0000-0000BC020000}"/>
    <cellStyle name="Note 2 3 5 3" xfId="699" xr:uid="{00000000-0005-0000-0000-0000BD020000}"/>
    <cellStyle name="Note 2 3 5_ Refunds" xfId="700" xr:uid="{00000000-0005-0000-0000-0000BE020000}"/>
    <cellStyle name="Note 2 3 6" xfId="701" xr:uid="{00000000-0005-0000-0000-0000BF020000}"/>
    <cellStyle name="Note 2 3 6 2" xfId="702" xr:uid="{00000000-0005-0000-0000-0000C0020000}"/>
    <cellStyle name="Note 2 3 6 2 2" xfId="703" xr:uid="{00000000-0005-0000-0000-0000C1020000}"/>
    <cellStyle name="Note 2 3 6 2_autopost vouchers" xfId="704" xr:uid="{00000000-0005-0000-0000-0000C2020000}"/>
    <cellStyle name="Note 2 3 6 3" xfId="705" xr:uid="{00000000-0005-0000-0000-0000C3020000}"/>
    <cellStyle name="Note 2 3 6_ Refunds" xfId="706" xr:uid="{00000000-0005-0000-0000-0000C4020000}"/>
    <cellStyle name="Note 2 3 7" xfId="707" xr:uid="{00000000-0005-0000-0000-0000C5020000}"/>
    <cellStyle name="Note 2 3 7 2" xfId="708" xr:uid="{00000000-0005-0000-0000-0000C6020000}"/>
    <cellStyle name="Note 2 3 7 2 2" xfId="709" xr:uid="{00000000-0005-0000-0000-0000C7020000}"/>
    <cellStyle name="Note 2 3 7 2_autopost vouchers" xfId="710" xr:uid="{00000000-0005-0000-0000-0000C8020000}"/>
    <cellStyle name="Note 2 3 7 3" xfId="711" xr:uid="{00000000-0005-0000-0000-0000C9020000}"/>
    <cellStyle name="Note 2 3 7_ Refunds" xfId="712" xr:uid="{00000000-0005-0000-0000-0000CA020000}"/>
    <cellStyle name="Note 2 3 8" xfId="713" xr:uid="{00000000-0005-0000-0000-0000CB020000}"/>
    <cellStyle name="Note 2 3 8 2" xfId="714" xr:uid="{00000000-0005-0000-0000-0000CC020000}"/>
    <cellStyle name="Note 2 3 8 2 2" xfId="715" xr:uid="{00000000-0005-0000-0000-0000CD020000}"/>
    <cellStyle name="Note 2 3 8 2_autopost vouchers" xfId="716" xr:uid="{00000000-0005-0000-0000-0000CE020000}"/>
    <cellStyle name="Note 2 3 8 3" xfId="717" xr:uid="{00000000-0005-0000-0000-0000CF020000}"/>
    <cellStyle name="Note 2 3 8_ Refunds" xfId="718" xr:uid="{00000000-0005-0000-0000-0000D0020000}"/>
    <cellStyle name="Note 2 3 9" xfId="719" xr:uid="{00000000-0005-0000-0000-0000D1020000}"/>
    <cellStyle name="Note 2 3 9 2" xfId="720" xr:uid="{00000000-0005-0000-0000-0000D2020000}"/>
    <cellStyle name="Note 2 3 9_autopost vouchers" xfId="721" xr:uid="{00000000-0005-0000-0000-0000D3020000}"/>
    <cellStyle name="Note 2 3_ Refunds" xfId="722" xr:uid="{00000000-0005-0000-0000-0000D4020000}"/>
    <cellStyle name="Note 2 30" xfId="723" xr:uid="{00000000-0005-0000-0000-0000D5020000}"/>
    <cellStyle name="Note 2 30 2" xfId="724" xr:uid="{00000000-0005-0000-0000-0000D6020000}"/>
    <cellStyle name="Note 2 30 2 2" xfId="725" xr:uid="{00000000-0005-0000-0000-0000D7020000}"/>
    <cellStyle name="Note 2 30 2_autopost vouchers" xfId="726" xr:uid="{00000000-0005-0000-0000-0000D8020000}"/>
    <cellStyle name="Note 2 30 3" xfId="727" xr:uid="{00000000-0005-0000-0000-0000D9020000}"/>
    <cellStyle name="Note 2 30_ Refunds" xfId="728" xr:uid="{00000000-0005-0000-0000-0000DA020000}"/>
    <cellStyle name="Note 2 31" xfId="729" xr:uid="{00000000-0005-0000-0000-0000DB020000}"/>
    <cellStyle name="Note 2 31 2" xfId="730" xr:uid="{00000000-0005-0000-0000-0000DC020000}"/>
    <cellStyle name="Note 2 31 2 2" xfId="731" xr:uid="{00000000-0005-0000-0000-0000DD020000}"/>
    <cellStyle name="Note 2 31 2_autopost vouchers" xfId="732" xr:uid="{00000000-0005-0000-0000-0000DE020000}"/>
    <cellStyle name="Note 2 31 3" xfId="733" xr:uid="{00000000-0005-0000-0000-0000DF020000}"/>
    <cellStyle name="Note 2 31_ Refunds" xfId="734" xr:uid="{00000000-0005-0000-0000-0000E0020000}"/>
    <cellStyle name="Note 2 32" xfId="735" xr:uid="{00000000-0005-0000-0000-0000E1020000}"/>
    <cellStyle name="Note 2 32 2" xfId="736" xr:uid="{00000000-0005-0000-0000-0000E2020000}"/>
    <cellStyle name="Note 2 32 2 2" xfId="737" xr:uid="{00000000-0005-0000-0000-0000E3020000}"/>
    <cellStyle name="Note 2 32 2_autopost vouchers" xfId="738" xr:uid="{00000000-0005-0000-0000-0000E4020000}"/>
    <cellStyle name="Note 2 32 3" xfId="739" xr:uid="{00000000-0005-0000-0000-0000E5020000}"/>
    <cellStyle name="Note 2 32_ Refunds" xfId="740" xr:uid="{00000000-0005-0000-0000-0000E6020000}"/>
    <cellStyle name="Note 2 33" xfId="741" xr:uid="{00000000-0005-0000-0000-0000E7020000}"/>
    <cellStyle name="Note 2 4" xfId="742" xr:uid="{00000000-0005-0000-0000-0000E8020000}"/>
    <cellStyle name="Note 2 4 10" xfId="743" xr:uid="{00000000-0005-0000-0000-0000E9020000}"/>
    <cellStyle name="Note 2 4 2" xfId="744" xr:uid="{00000000-0005-0000-0000-0000EA020000}"/>
    <cellStyle name="Note 2 4 2 2" xfId="745" xr:uid="{00000000-0005-0000-0000-0000EB020000}"/>
    <cellStyle name="Note 2 4 2 2 2" xfId="746" xr:uid="{00000000-0005-0000-0000-0000EC020000}"/>
    <cellStyle name="Note 2 4 2 2_autopost vouchers" xfId="747" xr:uid="{00000000-0005-0000-0000-0000ED020000}"/>
    <cellStyle name="Note 2 4 2 3" xfId="748" xr:uid="{00000000-0005-0000-0000-0000EE020000}"/>
    <cellStyle name="Note 2 4 2_ Refunds" xfId="749" xr:uid="{00000000-0005-0000-0000-0000EF020000}"/>
    <cellStyle name="Note 2 4 3" xfId="750" xr:uid="{00000000-0005-0000-0000-0000F0020000}"/>
    <cellStyle name="Note 2 4 3 2" xfId="751" xr:uid="{00000000-0005-0000-0000-0000F1020000}"/>
    <cellStyle name="Note 2 4 3 2 2" xfId="752" xr:uid="{00000000-0005-0000-0000-0000F2020000}"/>
    <cellStyle name="Note 2 4 3 2_autopost vouchers" xfId="753" xr:uid="{00000000-0005-0000-0000-0000F3020000}"/>
    <cellStyle name="Note 2 4 3 3" xfId="754" xr:uid="{00000000-0005-0000-0000-0000F4020000}"/>
    <cellStyle name="Note 2 4 3_ Refunds" xfId="755" xr:uid="{00000000-0005-0000-0000-0000F5020000}"/>
    <cellStyle name="Note 2 4 4" xfId="756" xr:uid="{00000000-0005-0000-0000-0000F6020000}"/>
    <cellStyle name="Note 2 4 4 2" xfId="757" xr:uid="{00000000-0005-0000-0000-0000F7020000}"/>
    <cellStyle name="Note 2 4 4 2 2" xfId="758" xr:uid="{00000000-0005-0000-0000-0000F8020000}"/>
    <cellStyle name="Note 2 4 4 2_autopost vouchers" xfId="759" xr:uid="{00000000-0005-0000-0000-0000F9020000}"/>
    <cellStyle name="Note 2 4 4 3" xfId="760" xr:uid="{00000000-0005-0000-0000-0000FA020000}"/>
    <cellStyle name="Note 2 4 4_ Refunds" xfId="761" xr:uid="{00000000-0005-0000-0000-0000FB020000}"/>
    <cellStyle name="Note 2 4 5" xfId="762" xr:uid="{00000000-0005-0000-0000-0000FC020000}"/>
    <cellStyle name="Note 2 4 5 2" xfId="763" xr:uid="{00000000-0005-0000-0000-0000FD020000}"/>
    <cellStyle name="Note 2 4 5 2 2" xfId="764" xr:uid="{00000000-0005-0000-0000-0000FE020000}"/>
    <cellStyle name="Note 2 4 5 2_autopost vouchers" xfId="765" xr:uid="{00000000-0005-0000-0000-0000FF020000}"/>
    <cellStyle name="Note 2 4 5 3" xfId="766" xr:uid="{00000000-0005-0000-0000-000000030000}"/>
    <cellStyle name="Note 2 4 5_ Refunds" xfId="767" xr:uid="{00000000-0005-0000-0000-000001030000}"/>
    <cellStyle name="Note 2 4 6" xfId="768" xr:uid="{00000000-0005-0000-0000-000002030000}"/>
    <cellStyle name="Note 2 4 6 2" xfId="769" xr:uid="{00000000-0005-0000-0000-000003030000}"/>
    <cellStyle name="Note 2 4 6 2 2" xfId="770" xr:uid="{00000000-0005-0000-0000-000004030000}"/>
    <cellStyle name="Note 2 4 6 2_autopost vouchers" xfId="771" xr:uid="{00000000-0005-0000-0000-000005030000}"/>
    <cellStyle name="Note 2 4 6 3" xfId="772" xr:uid="{00000000-0005-0000-0000-000006030000}"/>
    <cellStyle name="Note 2 4 6_ Refunds" xfId="773" xr:uid="{00000000-0005-0000-0000-000007030000}"/>
    <cellStyle name="Note 2 4 7" xfId="774" xr:uid="{00000000-0005-0000-0000-000008030000}"/>
    <cellStyle name="Note 2 4 7 2" xfId="775" xr:uid="{00000000-0005-0000-0000-000009030000}"/>
    <cellStyle name="Note 2 4 7 2 2" xfId="776" xr:uid="{00000000-0005-0000-0000-00000A030000}"/>
    <cellStyle name="Note 2 4 7 2_autopost vouchers" xfId="777" xr:uid="{00000000-0005-0000-0000-00000B030000}"/>
    <cellStyle name="Note 2 4 7 3" xfId="778" xr:uid="{00000000-0005-0000-0000-00000C030000}"/>
    <cellStyle name="Note 2 4 7_ Refunds" xfId="779" xr:uid="{00000000-0005-0000-0000-00000D030000}"/>
    <cellStyle name="Note 2 4 8" xfId="780" xr:uid="{00000000-0005-0000-0000-00000E030000}"/>
    <cellStyle name="Note 2 4 8 2" xfId="781" xr:uid="{00000000-0005-0000-0000-00000F030000}"/>
    <cellStyle name="Note 2 4 8 2 2" xfId="782" xr:uid="{00000000-0005-0000-0000-000010030000}"/>
    <cellStyle name="Note 2 4 8 2_autopost vouchers" xfId="783" xr:uid="{00000000-0005-0000-0000-000011030000}"/>
    <cellStyle name="Note 2 4 8 3" xfId="784" xr:uid="{00000000-0005-0000-0000-000012030000}"/>
    <cellStyle name="Note 2 4 8_ Refunds" xfId="785" xr:uid="{00000000-0005-0000-0000-000013030000}"/>
    <cellStyle name="Note 2 4 9" xfId="786" xr:uid="{00000000-0005-0000-0000-000014030000}"/>
    <cellStyle name="Note 2 4 9 2" xfId="787" xr:uid="{00000000-0005-0000-0000-000015030000}"/>
    <cellStyle name="Note 2 4 9_autopost vouchers" xfId="788" xr:uid="{00000000-0005-0000-0000-000016030000}"/>
    <cellStyle name="Note 2 4_ Refunds" xfId="789" xr:uid="{00000000-0005-0000-0000-000017030000}"/>
    <cellStyle name="Note 2 5" xfId="790" xr:uid="{00000000-0005-0000-0000-000018030000}"/>
    <cellStyle name="Note 2 5 2" xfId="791" xr:uid="{00000000-0005-0000-0000-000019030000}"/>
    <cellStyle name="Note 2 5 2 2" xfId="792" xr:uid="{00000000-0005-0000-0000-00001A030000}"/>
    <cellStyle name="Note 2 5 2_autopost vouchers" xfId="793" xr:uid="{00000000-0005-0000-0000-00001B030000}"/>
    <cellStyle name="Note 2 5 3" xfId="794" xr:uid="{00000000-0005-0000-0000-00001C030000}"/>
    <cellStyle name="Note 2 5_ Refunds" xfId="795" xr:uid="{00000000-0005-0000-0000-00001D030000}"/>
    <cellStyle name="Note 2 6" xfId="796" xr:uid="{00000000-0005-0000-0000-00001E030000}"/>
    <cellStyle name="Note 2 6 2" xfId="797" xr:uid="{00000000-0005-0000-0000-00001F030000}"/>
    <cellStyle name="Note 2 6 2 2" xfId="798" xr:uid="{00000000-0005-0000-0000-000020030000}"/>
    <cellStyle name="Note 2 6 2_autopost vouchers" xfId="799" xr:uid="{00000000-0005-0000-0000-000021030000}"/>
    <cellStyle name="Note 2 6 3" xfId="800" xr:uid="{00000000-0005-0000-0000-000022030000}"/>
    <cellStyle name="Note 2 6_ Refunds" xfId="801" xr:uid="{00000000-0005-0000-0000-000023030000}"/>
    <cellStyle name="Note 2 7" xfId="802" xr:uid="{00000000-0005-0000-0000-000024030000}"/>
    <cellStyle name="Note 2 7 2" xfId="803" xr:uid="{00000000-0005-0000-0000-000025030000}"/>
    <cellStyle name="Note 2 7 2 2" xfId="804" xr:uid="{00000000-0005-0000-0000-000026030000}"/>
    <cellStyle name="Note 2 7 2_autopost vouchers" xfId="805" xr:uid="{00000000-0005-0000-0000-000027030000}"/>
    <cellStyle name="Note 2 7 3" xfId="806" xr:uid="{00000000-0005-0000-0000-000028030000}"/>
    <cellStyle name="Note 2 7_ Refunds" xfId="807" xr:uid="{00000000-0005-0000-0000-000029030000}"/>
    <cellStyle name="Note 2 8" xfId="808" xr:uid="{00000000-0005-0000-0000-00002A030000}"/>
    <cellStyle name="Note 2 8 2" xfId="809" xr:uid="{00000000-0005-0000-0000-00002B030000}"/>
    <cellStyle name="Note 2 8 2 2" xfId="810" xr:uid="{00000000-0005-0000-0000-00002C030000}"/>
    <cellStyle name="Note 2 8 2_autopost vouchers" xfId="811" xr:uid="{00000000-0005-0000-0000-00002D030000}"/>
    <cellStyle name="Note 2 8 3" xfId="812" xr:uid="{00000000-0005-0000-0000-00002E030000}"/>
    <cellStyle name="Note 2 8_ Refunds" xfId="813" xr:uid="{00000000-0005-0000-0000-00002F030000}"/>
    <cellStyle name="Note 2 9" xfId="814" xr:uid="{00000000-0005-0000-0000-000030030000}"/>
    <cellStyle name="Note 2 9 2" xfId="815" xr:uid="{00000000-0005-0000-0000-000031030000}"/>
    <cellStyle name="Note 2 9 2 2" xfId="816" xr:uid="{00000000-0005-0000-0000-000032030000}"/>
    <cellStyle name="Note 2 9 2_autopost vouchers" xfId="817" xr:uid="{00000000-0005-0000-0000-000033030000}"/>
    <cellStyle name="Note 2 9 3" xfId="818" xr:uid="{00000000-0005-0000-0000-000034030000}"/>
    <cellStyle name="Note 2 9_ Refunds" xfId="819" xr:uid="{00000000-0005-0000-0000-000035030000}"/>
    <cellStyle name="Note 2_ Refunds" xfId="820" xr:uid="{00000000-0005-0000-0000-000036030000}"/>
    <cellStyle name="Note 3" xfId="821" xr:uid="{00000000-0005-0000-0000-000037030000}"/>
    <cellStyle name="Note 3 10" xfId="822" xr:uid="{00000000-0005-0000-0000-000038030000}"/>
    <cellStyle name="Note 3 10 2" xfId="823" xr:uid="{00000000-0005-0000-0000-000039030000}"/>
    <cellStyle name="Note 3 10 2 2" xfId="824" xr:uid="{00000000-0005-0000-0000-00003A030000}"/>
    <cellStyle name="Note 3 10 2_autopost vouchers" xfId="825" xr:uid="{00000000-0005-0000-0000-00003B030000}"/>
    <cellStyle name="Note 3 10 3" xfId="826" xr:uid="{00000000-0005-0000-0000-00003C030000}"/>
    <cellStyle name="Note 3 10_ Refunds" xfId="827" xr:uid="{00000000-0005-0000-0000-00003D030000}"/>
    <cellStyle name="Note 3 11" xfId="828" xr:uid="{00000000-0005-0000-0000-00003E030000}"/>
    <cellStyle name="Note 3 11 2" xfId="829" xr:uid="{00000000-0005-0000-0000-00003F030000}"/>
    <cellStyle name="Note 3 11 2 2" xfId="830" xr:uid="{00000000-0005-0000-0000-000040030000}"/>
    <cellStyle name="Note 3 11 2_autopost vouchers" xfId="831" xr:uid="{00000000-0005-0000-0000-000041030000}"/>
    <cellStyle name="Note 3 11 3" xfId="832" xr:uid="{00000000-0005-0000-0000-000042030000}"/>
    <cellStyle name="Note 3 11_ Refunds" xfId="833" xr:uid="{00000000-0005-0000-0000-000043030000}"/>
    <cellStyle name="Note 3 12" xfId="834" xr:uid="{00000000-0005-0000-0000-000044030000}"/>
    <cellStyle name="Note 3 12 2" xfId="835" xr:uid="{00000000-0005-0000-0000-000045030000}"/>
    <cellStyle name="Note 3 12 2 2" xfId="836" xr:uid="{00000000-0005-0000-0000-000046030000}"/>
    <cellStyle name="Note 3 12 2_autopost vouchers" xfId="837" xr:uid="{00000000-0005-0000-0000-000047030000}"/>
    <cellStyle name="Note 3 12 3" xfId="838" xr:uid="{00000000-0005-0000-0000-000048030000}"/>
    <cellStyle name="Note 3 12_ Refunds" xfId="839" xr:uid="{00000000-0005-0000-0000-000049030000}"/>
    <cellStyle name="Note 3 13" xfId="840" xr:uid="{00000000-0005-0000-0000-00004A030000}"/>
    <cellStyle name="Note 3 13 2" xfId="841" xr:uid="{00000000-0005-0000-0000-00004B030000}"/>
    <cellStyle name="Note 3 13 2 2" xfId="842" xr:uid="{00000000-0005-0000-0000-00004C030000}"/>
    <cellStyle name="Note 3 13 2_autopost vouchers" xfId="843" xr:uid="{00000000-0005-0000-0000-00004D030000}"/>
    <cellStyle name="Note 3 13 3" xfId="844" xr:uid="{00000000-0005-0000-0000-00004E030000}"/>
    <cellStyle name="Note 3 13_ Refunds" xfId="845" xr:uid="{00000000-0005-0000-0000-00004F030000}"/>
    <cellStyle name="Note 3 14" xfId="846" xr:uid="{00000000-0005-0000-0000-000050030000}"/>
    <cellStyle name="Note 3 14 2" xfId="847" xr:uid="{00000000-0005-0000-0000-000051030000}"/>
    <cellStyle name="Note 3 14 2 2" xfId="848" xr:uid="{00000000-0005-0000-0000-000052030000}"/>
    <cellStyle name="Note 3 14 2_autopost vouchers" xfId="849" xr:uid="{00000000-0005-0000-0000-000053030000}"/>
    <cellStyle name="Note 3 14 3" xfId="850" xr:uid="{00000000-0005-0000-0000-000054030000}"/>
    <cellStyle name="Note 3 14_ Refunds" xfId="851" xr:uid="{00000000-0005-0000-0000-000055030000}"/>
    <cellStyle name="Note 3 15" xfId="852" xr:uid="{00000000-0005-0000-0000-000056030000}"/>
    <cellStyle name="Note 3 15 2" xfId="853" xr:uid="{00000000-0005-0000-0000-000057030000}"/>
    <cellStyle name="Note 3 15 2 2" xfId="854" xr:uid="{00000000-0005-0000-0000-000058030000}"/>
    <cellStyle name="Note 3 15 2_autopost vouchers" xfId="855" xr:uid="{00000000-0005-0000-0000-000059030000}"/>
    <cellStyle name="Note 3 15 3" xfId="856" xr:uid="{00000000-0005-0000-0000-00005A030000}"/>
    <cellStyle name="Note 3 15_ Refunds" xfId="857" xr:uid="{00000000-0005-0000-0000-00005B030000}"/>
    <cellStyle name="Note 3 16" xfId="858" xr:uid="{00000000-0005-0000-0000-00005C030000}"/>
    <cellStyle name="Note 3 16 2" xfId="859" xr:uid="{00000000-0005-0000-0000-00005D030000}"/>
    <cellStyle name="Note 3 16 2 2" xfId="860" xr:uid="{00000000-0005-0000-0000-00005E030000}"/>
    <cellStyle name="Note 3 16 2_autopost vouchers" xfId="861" xr:uid="{00000000-0005-0000-0000-00005F030000}"/>
    <cellStyle name="Note 3 16 3" xfId="862" xr:uid="{00000000-0005-0000-0000-000060030000}"/>
    <cellStyle name="Note 3 16_ Refunds" xfId="863" xr:uid="{00000000-0005-0000-0000-000061030000}"/>
    <cellStyle name="Note 3 17" xfId="864" xr:uid="{00000000-0005-0000-0000-000062030000}"/>
    <cellStyle name="Note 3 17 2" xfId="865" xr:uid="{00000000-0005-0000-0000-000063030000}"/>
    <cellStyle name="Note 3 17 2 2" xfId="866" xr:uid="{00000000-0005-0000-0000-000064030000}"/>
    <cellStyle name="Note 3 17 2_autopost vouchers" xfId="867" xr:uid="{00000000-0005-0000-0000-000065030000}"/>
    <cellStyle name="Note 3 17 3" xfId="868" xr:uid="{00000000-0005-0000-0000-000066030000}"/>
    <cellStyle name="Note 3 17_ Refunds" xfId="869" xr:uid="{00000000-0005-0000-0000-000067030000}"/>
    <cellStyle name="Note 3 18" xfId="870" xr:uid="{00000000-0005-0000-0000-000068030000}"/>
    <cellStyle name="Note 3 18 2" xfId="871" xr:uid="{00000000-0005-0000-0000-000069030000}"/>
    <cellStyle name="Note 3 18 2 2" xfId="872" xr:uid="{00000000-0005-0000-0000-00006A030000}"/>
    <cellStyle name="Note 3 18 2_autopost vouchers" xfId="873" xr:uid="{00000000-0005-0000-0000-00006B030000}"/>
    <cellStyle name="Note 3 18 3" xfId="874" xr:uid="{00000000-0005-0000-0000-00006C030000}"/>
    <cellStyle name="Note 3 18_ Refunds" xfId="875" xr:uid="{00000000-0005-0000-0000-00006D030000}"/>
    <cellStyle name="Note 3 19" xfId="876" xr:uid="{00000000-0005-0000-0000-00006E030000}"/>
    <cellStyle name="Note 3 19 2" xfId="877" xr:uid="{00000000-0005-0000-0000-00006F030000}"/>
    <cellStyle name="Note 3 19 2 2" xfId="878" xr:uid="{00000000-0005-0000-0000-000070030000}"/>
    <cellStyle name="Note 3 19 2_autopost vouchers" xfId="879" xr:uid="{00000000-0005-0000-0000-000071030000}"/>
    <cellStyle name="Note 3 19 3" xfId="880" xr:uid="{00000000-0005-0000-0000-000072030000}"/>
    <cellStyle name="Note 3 19_ Refunds" xfId="881" xr:uid="{00000000-0005-0000-0000-000073030000}"/>
    <cellStyle name="Note 3 2" xfId="882" xr:uid="{00000000-0005-0000-0000-000074030000}"/>
    <cellStyle name="Note 3 2 10" xfId="883" xr:uid="{00000000-0005-0000-0000-000075030000}"/>
    <cellStyle name="Note 3 2 2" xfId="884" xr:uid="{00000000-0005-0000-0000-000076030000}"/>
    <cellStyle name="Note 3 2 2 2" xfId="885" xr:uid="{00000000-0005-0000-0000-000077030000}"/>
    <cellStyle name="Note 3 2 2 2 2" xfId="886" xr:uid="{00000000-0005-0000-0000-000078030000}"/>
    <cellStyle name="Note 3 2 2 2_autopost vouchers" xfId="887" xr:uid="{00000000-0005-0000-0000-000079030000}"/>
    <cellStyle name="Note 3 2 2 3" xfId="888" xr:uid="{00000000-0005-0000-0000-00007A030000}"/>
    <cellStyle name="Note 3 2 2_ Refunds" xfId="889" xr:uid="{00000000-0005-0000-0000-00007B030000}"/>
    <cellStyle name="Note 3 2 3" xfId="890" xr:uid="{00000000-0005-0000-0000-00007C030000}"/>
    <cellStyle name="Note 3 2 3 2" xfId="891" xr:uid="{00000000-0005-0000-0000-00007D030000}"/>
    <cellStyle name="Note 3 2 3 2 2" xfId="892" xr:uid="{00000000-0005-0000-0000-00007E030000}"/>
    <cellStyle name="Note 3 2 3 2_autopost vouchers" xfId="893" xr:uid="{00000000-0005-0000-0000-00007F030000}"/>
    <cellStyle name="Note 3 2 3 3" xfId="894" xr:uid="{00000000-0005-0000-0000-000080030000}"/>
    <cellStyle name="Note 3 2 3_ Refunds" xfId="895" xr:uid="{00000000-0005-0000-0000-000081030000}"/>
    <cellStyle name="Note 3 2 4" xfId="896" xr:uid="{00000000-0005-0000-0000-000082030000}"/>
    <cellStyle name="Note 3 2 4 2" xfId="897" xr:uid="{00000000-0005-0000-0000-000083030000}"/>
    <cellStyle name="Note 3 2 4 2 2" xfId="898" xr:uid="{00000000-0005-0000-0000-000084030000}"/>
    <cellStyle name="Note 3 2 4 2_autopost vouchers" xfId="899" xr:uid="{00000000-0005-0000-0000-000085030000}"/>
    <cellStyle name="Note 3 2 4 3" xfId="900" xr:uid="{00000000-0005-0000-0000-000086030000}"/>
    <cellStyle name="Note 3 2 4_ Refunds" xfId="901" xr:uid="{00000000-0005-0000-0000-000087030000}"/>
    <cellStyle name="Note 3 2 5" xfId="902" xr:uid="{00000000-0005-0000-0000-000088030000}"/>
    <cellStyle name="Note 3 2 5 2" xfId="903" xr:uid="{00000000-0005-0000-0000-000089030000}"/>
    <cellStyle name="Note 3 2 5 2 2" xfId="904" xr:uid="{00000000-0005-0000-0000-00008A030000}"/>
    <cellStyle name="Note 3 2 5 2_autopost vouchers" xfId="905" xr:uid="{00000000-0005-0000-0000-00008B030000}"/>
    <cellStyle name="Note 3 2 5 3" xfId="906" xr:uid="{00000000-0005-0000-0000-00008C030000}"/>
    <cellStyle name="Note 3 2 5_ Refunds" xfId="907" xr:uid="{00000000-0005-0000-0000-00008D030000}"/>
    <cellStyle name="Note 3 2 6" xfId="908" xr:uid="{00000000-0005-0000-0000-00008E030000}"/>
    <cellStyle name="Note 3 2 6 2" xfId="909" xr:uid="{00000000-0005-0000-0000-00008F030000}"/>
    <cellStyle name="Note 3 2 6 2 2" xfId="910" xr:uid="{00000000-0005-0000-0000-000090030000}"/>
    <cellStyle name="Note 3 2 6 2_autopost vouchers" xfId="911" xr:uid="{00000000-0005-0000-0000-000091030000}"/>
    <cellStyle name="Note 3 2 6 3" xfId="912" xr:uid="{00000000-0005-0000-0000-000092030000}"/>
    <cellStyle name="Note 3 2 6_ Refunds" xfId="913" xr:uid="{00000000-0005-0000-0000-000093030000}"/>
    <cellStyle name="Note 3 2 7" xfId="914" xr:uid="{00000000-0005-0000-0000-000094030000}"/>
    <cellStyle name="Note 3 2 7 2" xfId="915" xr:uid="{00000000-0005-0000-0000-000095030000}"/>
    <cellStyle name="Note 3 2 7 2 2" xfId="916" xr:uid="{00000000-0005-0000-0000-000096030000}"/>
    <cellStyle name="Note 3 2 7 2_autopost vouchers" xfId="917" xr:uid="{00000000-0005-0000-0000-000097030000}"/>
    <cellStyle name="Note 3 2 7 3" xfId="918" xr:uid="{00000000-0005-0000-0000-000098030000}"/>
    <cellStyle name="Note 3 2 7_ Refunds" xfId="919" xr:uid="{00000000-0005-0000-0000-000099030000}"/>
    <cellStyle name="Note 3 2 8" xfId="920" xr:uid="{00000000-0005-0000-0000-00009A030000}"/>
    <cellStyle name="Note 3 2 8 2" xfId="921" xr:uid="{00000000-0005-0000-0000-00009B030000}"/>
    <cellStyle name="Note 3 2 8 2 2" xfId="922" xr:uid="{00000000-0005-0000-0000-00009C030000}"/>
    <cellStyle name="Note 3 2 8 2_autopost vouchers" xfId="923" xr:uid="{00000000-0005-0000-0000-00009D030000}"/>
    <cellStyle name="Note 3 2 8 3" xfId="924" xr:uid="{00000000-0005-0000-0000-00009E030000}"/>
    <cellStyle name="Note 3 2 8_ Refunds" xfId="925" xr:uid="{00000000-0005-0000-0000-00009F030000}"/>
    <cellStyle name="Note 3 2 9" xfId="926" xr:uid="{00000000-0005-0000-0000-0000A0030000}"/>
    <cellStyle name="Note 3 2 9 2" xfId="927" xr:uid="{00000000-0005-0000-0000-0000A1030000}"/>
    <cellStyle name="Note 3 2 9_autopost vouchers" xfId="928" xr:uid="{00000000-0005-0000-0000-0000A2030000}"/>
    <cellStyle name="Note 3 2_ Refunds" xfId="929" xr:uid="{00000000-0005-0000-0000-0000A3030000}"/>
    <cellStyle name="Note 3 20" xfId="930" xr:uid="{00000000-0005-0000-0000-0000A4030000}"/>
    <cellStyle name="Note 3 20 2" xfId="931" xr:uid="{00000000-0005-0000-0000-0000A5030000}"/>
    <cellStyle name="Note 3 20 2 2" xfId="932" xr:uid="{00000000-0005-0000-0000-0000A6030000}"/>
    <cellStyle name="Note 3 20 2_autopost vouchers" xfId="933" xr:uid="{00000000-0005-0000-0000-0000A7030000}"/>
    <cellStyle name="Note 3 20 3" xfId="934" xr:uid="{00000000-0005-0000-0000-0000A8030000}"/>
    <cellStyle name="Note 3 20_ Refunds" xfId="935" xr:uid="{00000000-0005-0000-0000-0000A9030000}"/>
    <cellStyle name="Note 3 21" xfId="936" xr:uid="{00000000-0005-0000-0000-0000AA030000}"/>
    <cellStyle name="Note 3 21 2" xfId="937" xr:uid="{00000000-0005-0000-0000-0000AB030000}"/>
    <cellStyle name="Note 3 21 2 2" xfId="938" xr:uid="{00000000-0005-0000-0000-0000AC030000}"/>
    <cellStyle name="Note 3 21 2_autopost vouchers" xfId="939" xr:uid="{00000000-0005-0000-0000-0000AD030000}"/>
    <cellStyle name="Note 3 21 3" xfId="940" xr:uid="{00000000-0005-0000-0000-0000AE030000}"/>
    <cellStyle name="Note 3 21_ Refunds" xfId="941" xr:uid="{00000000-0005-0000-0000-0000AF030000}"/>
    <cellStyle name="Note 3 22" xfId="942" xr:uid="{00000000-0005-0000-0000-0000B0030000}"/>
    <cellStyle name="Note 3 22 2" xfId="943" xr:uid="{00000000-0005-0000-0000-0000B1030000}"/>
    <cellStyle name="Note 3 22 2 2" xfId="944" xr:uid="{00000000-0005-0000-0000-0000B2030000}"/>
    <cellStyle name="Note 3 22 2_autopost vouchers" xfId="945" xr:uid="{00000000-0005-0000-0000-0000B3030000}"/>
    <cellStyle name="Note 3 22 3" xfId="946" xr:uid="{00000000-0005-0000-0000-0000B4030000}"/>
    <cellStyle name="Note 3 22_ Refunds" xfId="947" xr:uid="{00000000-0005-0000-0000-0000B5030000}"/>
    <cellStyle name="Note 3 23" xfId="948" xr:uid="{00000000-0005-0000-0000-0000B6030000}"/>
    <cellStyle name="Note 3 23 2" xfId="949" xr:uid="{00000000-0005-0000-0000-0000B7030000}"/>
    <cellStyle name="Note 3 23 2 2" xfId="950" xr:uid="{00000000-0005-0000-0000-0000B8030000}"/>
    <cellStyle name="Note 3 23 2_autopost vouchers" xfId="951" xr:uid="{00000000-0005-0000-0000-0000B9030000}"/>
    <cellStyle name="Note 3 23 3" xfId="952" xr:uid="{00000000-0005-0000-0000-0000BA030000}"/>
    <cellStyle name="Note 3 23_ Refunds" xfId="953" xr:uid="{00000000-0005-0000-0000-0000BB030000}"/>
    <cellStyle name="Note 3 24" xfId="954" xr:uid="{00000000-0005-0000-0000-0000BC030000}"/>
    <cellStyle name="Note 3 24 2" xfId="955" xr:uid="{00000000-0005-0000-0000-0000BD030000}"/>
    <cellStyle name="Note 3 24 2 2" xfId="956" xr:uid="{00000000-0005-0000-0000-0000BE030000}"/>
    <cellStyle name="Note 3 24 2_autopost vouchers" xfId="957" xr:uid="{00000000-0005-0000-0000-0000BF030000}"/>
    <cellStyle name="Note 3 24 3" xfId="958" xr:uid="{00000000-0005-0000-0000-0000C0030000}"/>
    <cellStyle name="Note 3 24_ Refunds" xfId="959" xr:uid="{00000000-0005-0000-0000-0000C1030000}"/>
    <cellStyle name="Note 3 25" xfId="960" xr:uid="{00000000-0005-0000-0000-0000C2030000}"/>
    <cellStyle name="Note 3 25 2" xfId="961" xr:uid="{00000000-0005-0000-0000-0000C3030000}"/>
    <cellStyle name="Note 3 25 2 2" xfId="962" xr:uid="{00000000-0005-0000-0000-0000C4030000}"/>
    <cellStyle name="Note 3 25 2_autopost vouchers" xfId="963" xr:uid="{00000000-0005-0000-0000-0000C5030000}"/>
    <cellStyle name="Note 3 25 3" xfId="964" xr:uid="{00000000-0005-0000-0000-0000C6030000}"/>
    <cellStyle name="Note 3 25_ Refunds" xfId="965" xr:uid="{00000000-0005-0000-0000-0000C7030000}"/>
    <cellStyle name="Note 3 26" xfId="966" xr:uid="{00000000-0005-0000-0000-0000C8030000}"/>
    <cellStyle name="Note 3 26 2" xfId="967" xr:uid="{00000000-0005-0000-0000-0000C9030000}"/>
    <cellStyle name="Note 3 26 2 2" xfId="968" xr:uid="{00000000-0005-0000-0000-0000CA030000}"/>
    <cellStyle name="Note 3 26 2_autopost vouchers" xfId="969" xr:uid="{00000000-0005-0000-0000-0000CB030000}"/>
    <cellStyle name="Note 3 26 3" xfId="970" xr:uid="{00000000-0005-0000-0000-0000CC030000}"/>
    <cellStyle name="Note 3 26_ Refunds" xfId="971" xr:uid="{00000000-0005-0000-0000-0000CD030000}"/>
    <cellStyle name="Note 3 27" xfId="972" xr:uid="{00000000-0005-0000-0000-0000CE030000}"/>
    <cellStyle name="Note 3 27 2" xfId="973" xr:uid="{00000000-0005-0000-0000-0000CF030000}"/>
    <cellStyle name="Note 3 27 2 2" xfId="974" xr:uid="{00000000-0005-0000-0000-0000D0030000}"/>
    <cellStyle name="Note 3 27 2_autopost vouchers" xfId="975" xr:uid="{00000000-0005-0000-0000-0000D1030000}"/>
    <cellStyle name="Note 3 27 3" xfId="976" xr:uid="{00000000-0005-0000-0000-0000D2030000}"/>
    <cellStyle name="Note 3 27_ Refunds" xfId="977" xr:uid="{00000000-0005-0000-0000-0000D3030000}"/>
    <cellStyle name="Note 3 28" xfId="978" xr:uid="{00000000-0005-0000-0000-0000D4030000}"/>
    <cellStyle name="Note 3 28 2" xfId="979" xr:uid="{00000000-0005-0000-0000-0000D5030000}"/>
    <cellStyle name="Note 3 28 2 2" xfId="980" xr:uid="{00000000-0005-0000-0000-0000D6030000}"/>
    <cellStyle name="Note 3 28 2_autopost vouchers" xfId="981" xr:uid="{00000000-0005-0000-0000-0000D7030000}"/>
    <cellStyle name="Note 3 28 3" xfId="982" xr:uid="{00000000-0005-0000-0000-0000D8030000}"/>
    <cellStyle name="Note 3 28_ Refunds" xfId="983" xr:uid="{00000000-0005-0000-0000-0000D9030000}"/>
    <cellStyle name="Note 3 29" xfId="984" xr:uid="{00000000-0005-0000-0000-0000DA030000}"/>
    <cellStyle name="Note 3 29 2" xfId="985" xr:uid="{00000000-0005-0000-0000-0000DB030000}"/>
    <cellStyle name="Note 3 29 2 2" xfId="986" xr:uid="{00000000-0005-0000-0000-0000DC030000}"/>
    <cellStyle name="Note 3 29 2_autopost vouchers" xfId="987" xr:uid="{00000000-0005-0000-0000-0000DD030000}"/>
    <cellStyle name="Note 3 29 3" xfId="988" xr:uid="{00000000-0005-0000-0000-0000DE030000}"/>
    <cellStyle name="Note 3 29_ Refunds" xfId="989" xr:uid="{00000000-0005-0000-0000-0000DF030000}"/>
    <cellStyle name="Note 3 3" xfId="990" xr:uid="{00000000-0005-0000-0000-0000E0030000}"/>
    <cellStyle name="Note 3 3 10" xfId="991" xr:uid="{00000000-0005-0000-0000-0000E1030000}"/>
    <cellStyle name="Note 3 3 2" xfId="992" xr:uid="{00000000-0005-0000-0000-0000E2030000}"/>
    <cellStyle name="Note 3 3 2 2" xfId="993" xr:uid="{00000000-0005-0000-0000-0000E3030000}"/>
    <cellStyle name="Note 3 3 2 2 2" xfId="994" xr:uid="{00000000-0005-0000-0000-0000E4030000}"/>
    <cellStyle name="Note 3 3 2 2_autopost vouchers" xfId="995" xr:uid="{00000000-0005-0000-0000-0000E5030000}"/>
    <cellStyle name="Note 3 3 2 3" xfId="996" xr:uid="{00000000-0005-0000-0000-0000E6030000}"/>
    <cellStyle name="Note 3 3 2_ Refunds" xfId="997" xr:uid="{00000000-0005-0000-0000-0000E7030000}"/>
    <cellStyle name="Note 3 3 3" xfId="998" xr:uid="{00000000-0005-0000-0000-0000E8030000}"/>
    <cellStyle name="Note 3 3 3 2" xfId="999" xr:uid="{00000000-0005-0000-0000-0000E9030000}"/>
    <cellStyle name="Note 3 3 3 2 2" xfId="1000" xr:uid="{00000000-0005-0000-0000-0000EA030000}"/>
    <cellStyle name="Note 3 3 3 2_autopost vouchers" xfId="1001" xr:uid="{00000000-0005-0000-0000-0000EB030000}"/>
    <cellStyle name="Note 3 3 3 3" xfId="1002" xr:uid="{00000000-0005-0000-0000-0000EC030000}"/>
    <cellStyle name="Note 3 3 3_ Refunds" xfId="1003" xr:uid="{00000000-0005-0000-0000-0000ED030000}"/>
    <cellStyle name="Note 3 3 4" xfId="1004" xr:uid="{00000000-0005-0000-0000-0000EE030000}"/>
    <cellStyle name="Note 3 3 4 2" xfId="1005" xr:uid="{00000000-0005-0000-0000-0000EF030000}"/>
    <cellStyle name="Note 3 3 4 2 2" xfId="1006" xr:uid="{00000000-0005-0000-0000-0000F0030000}"/>
    <cellStyle name="Note 3 3 4 2_autopost vouchers" xfId="1007" xr:uid="{00000000-0005-0000-0000-0000F1030000}"/>
    <cellStyle name="Note 3 3 4 3" xfId="1008" xr:uid="{00000000-0005-0000-0000-0000F2030000}"/>
    <cellStyle name="Note 3 3 4_ Refunds" xfId="1009" xr:uid="{00000000-0005-0000-0000-0000F3030000}"/>
    <cellStyle name="Note 3 3 5" xfId="1010" xr:uid="{00000000-0005-0000-0000-0000F4030000}"/>
    <cellStyle name="Note 3 3 5 2" xfId="1011" xr:uid="{00000000-0005-0000-0000-0000F5030000}"/>
    <cellStyle name="Note 3 3 5 2 2" xfId="1012" xr:uid="{00000000-0005-0000-0000-0000F6030000}"/>
    <cellStyle name="Note 3 3 5 2_autopost vouchers" xfId="1013" xr:uid="{00000000-0005-0000-0000-0000F7030000}"/>
    <cellStyle name="Note 3 3 5 3" xfId="1014" xr:uid="{00000000-0005-0000-0000-0000F8030000}"/>
    <cellStyle name="Note 3 3 5_ Refunds" xfId="1015" xr:uid="{00000000-0005-0000-0000-0000F9030000}"/>
    <cellStyle name="Note 3 3 6" xfId="1016" xr:uid="{00000000-0005-0000-0000-0000FA030000}"/>
    <cellStyle name="Note 3 3 6 2" xfId="1017" xr:uid="{00000000-0005-0000-0000-0000FB030000}"/>
    <cellStyle name="Note 3 3 6 2 2" xfId="1018" xr:uid="{00000000-0005-0000-0000-0000FC030000}"/>
    <cellStyle name="Note 3 3 6 2_autopost vouchers" xfId="1019" xr:uid="{00000000-0005-0000-0000-0000FD030000}"/>
    <cellStyle name="Note 3 3 6 3" xfId="1020" xr:uid="{00000000-0005-0000-0000-0000FE030000}"/>
    <cellStyle name="Note 3 3 6_ Refunds" xfId="1021" xr:uid="{00000000-0005-0000-0000-0000FF030000}"/>
    <cellStyle name="Note 3 3 7" xfId="1022" xr:uid="{00000000-0005-0000-0000-000000040000}"/>
    <cellStyle name="Note 3 3 7 2" xfId="1023" xr:uid="{00000000-0005-0000-0000-000001040000}"/>
    <cellStyle name="Note 3 3 7 2 2" xfId="1024" xr:uid="{00000000-0005-0000-0000-000002040000}"/>
    <cellStyle name="Note 3 3 7 2_autopost vouchers" xfId="1025" xr:uid="{00000000-0005-0000-0000-000003040000}"/>
    <cellStyle name="Note 3 3 7 3" xfId="1026" xr:uid="{00000000-0005-0000-0000-000004040000}"/>
    <cellStyle name="Note 3 3 7_ Refunds" xfId="1027" xr:uid="{00000000-0005-0000-0000-000005040000}"/>
    <cellStyle name="Note 3 3 8" xfId="1028" xr:uid="{00000000-0005-0000-0000-000006040000}"/>
    <cellStyle name="Note 3 3 8 2" xfId="1029" xr:uid="{00000000-0005-0000-0000-000007040000}"/>
    <cellStyle name="Note 3 3 8 2 2" xfId="1030" xr:uid="{00000000-0005-0000-0000-000008040000}"/>
    <cellStyle name="Note 3 3 8 2_autopost vouchers" xfId="1031" xr:uid="{00000000-0005-0000-0000-000009040000}"/>
    <cellStyle name="Note 3 3 8 3" xfId="1032" xr:uid="{00000000-0005-0000-0000-00000A040000}"/>
    <cellStyle name="Note 3 3 8_ Refunds" xfId="1033" xr:uid="{00000000-0005-0000-0000-00000B040000}"/>
    <cellStyle name="Note 3 3 9" xfId="1034" xr:uid="{00000000-0005-0000-0000-00000C040000}"/>
    <cellStyle name="Note 3 3 9 2" xfId="1035" xr:uid="{00000000-0005-0000-0000-00000D040000}"/>
    <cellStyle name="Note 3 3 9_autopost vouchers" xfId="1036" xr:uid="{00000000-0005-0000-0000-00000E040000}"/>
    <cellStyle name="Note 3 3_ Refunds" xfId="1037" xr:uid="{00000000-0005-0000-0000-00000F040000}"/>
    <cellStyle name="Note 3 30" xfId="1038" xr:uid="{00000000-0005-0000-0000-000010040000}"/>
    <cellStyle name="Note 3 30 2" xfId="1039" xr:uid="{00000000-0005-0000-0000-000011040000}"/>
    <cellStyle name="Note 3 30 2 2" xfId="1040" xr:uid="{00000000-0005-0000-0000-000012040000}"/>
    <cellStyle name="Note 3 30 2_autopost vouchers" xfId="1041" xr:uid="{00000000-0005-0000-0000-000013040000}"/>
    <cellStyle name="Note 3 30 3" xfId="1042" xr:uid="{00000000-0005-0000-0000-000014040000}"/>
    <cellStyle name="Note 3 30_ Refunds" xfId="1043" xr:uid="{00000000-0005-0000-0000-000015040000}"/>
    <cellStyle name="Note 3 31" xfId="1044" xr:uid="{00000000-0005-0000-0000-000016040000}"/>
    <cellStyle name="Note 3 31 2" xfId="1045" xr:uid="{00000000-0005-0000-0000-000017040000}"/>
    <cellStyle name="Note 3 31 2 2" xfId="1046" xr:uid="{00000000-0005-0000-0000-000018040000}"/>
    <cellStyle name="Note 3 31 2_autopost vouchers" xfId="1047" xr:uid="{00000000-0005-0000-0000-000019040000}"/>
    <cellStyle name="Note 3 31 3" xfId="1048" xr:uid="{00000000-0005-0000-0000-00001A040000}"/>
    <cellStyle name="Note 3 31_ Refunds" xfId="1049" xr:uid="{00000000-0005-0000-0000-00001B040000}"/>
    <cellStyle name="Note 3 32" xfId="1050" xr:uid="{00000000-0005-0000-0000-00001C040000}"/>
    <cellStyle name="Note 3 32 2" xfId="1051" xr:uid="{00000000-0005-0000-0000-00001D040000}"/>
    <cellStyle name="Note 3 32 2 2" xfId="1052" xr:uid="{00000000-0005-0000-0000-00001E040000}"/>
    <cellStyle name="Note 3 32 2_autopost vouchers" xfId="1053" xr:uid="{00000000-0005-0000-0000-00001F040000}"/>
    <cellStyle name="Note 3 32 3" xfId="1054" xr:uid="{00000000-0005-0000-0000-000020040000}"/>
    <cellStyle name="Note 3 32_ Refunds" xfId="1055" xr:uid="{00000000-0005-0000-0000-000021040000}"/>
    <cellStyle name="Note 3 33" xfId="1056" xr:uid="{00000000-0005-0000-0000-000022040000}"/>
    <cellStyle name="Note 3 33 2" xfId="1057" xr:uid="{00000000-0005-0000-0000-000023040000}"/>
    <cellStyle name="Note 3 33_autopost vouchers" xfId="1058" xr:uid="{00000000-0005-0000-0000-000024040000}"/>
    <cellStyle name="Note 3 34" xfId="1059" xr:uid="{00000000-0005-0000-0000-000025040000}"/>
    <cellStyle name="Note 3 4" xfId="1060" xr:uid="{00000000-0005-0000-0000-000026040000}"/>
    <cellStyle name="Note 3 4 10" xfId="1061" xr:uid="{00000000-0005-0000-0000-000027040000}"/>
    <cellStyle name="Note 3 4 2" xfId="1062" xr:uid="{00000000-0005-0000-0000-000028040000}"/>
    <cellStyle name="Note 3 4 2 2" xfId="1063" xr:uid="{00000000-0005-0000-0000-000029040000}"/>
    <cellStyle name="Note 3 4 2 2 2" xfId="1064" xr:uid="{00000000-0005-0000-0000-00002A040000}"/>
    <cellStyle name="Note 3 4 2 2_autopost vouchers" xfId="1065" xr:uid="{00000000-0005-0000-0000-00002B040000}"/>
    <cellStyle name="Note 3 4 2 3" xfId="1066" xr:uid="{00000000-0005-0000-0000-00002C040000}"/>
    <cellStyle name="Note 3 4 2_ Refunds" xfId="1067" xr:uid="{00000000-0005-0000-0000-00002D040000}"/>
    <cellStyle name="Note 3 4 3" xfId="1068" xr:uid="{00000000-0005-0000-0000-00002E040000}"/>
    <cellStyle name="Note 3 4 3 2" xfId="1069" xr:uid="{00000000-0005-0000-0000-00002F040000}"/>
    <cellStyle name="Note 3 4 3 2 2" xfId="1070" xr:uid="{00000000-0005-0000-0000-000030040000}"/>
    <cellStyle name="Note 3 4 3 2_autopost vouchers" xfId="1071" xr:uid="{00000000-0005-0000-0000-000031040000}"/>
    <cellStyle name="Note 3 4 3 3" xfId="1072" xr:uid="{00000000-0005-0000-0000-000032040000}"/>
    <cellStyle name="Note 3 4 3_ Refunds" xfId="1073" xr:uid="{00000000-0005-0000-0000-000033040000}"/>
    <cellStyle name="Note 3 4 4" xfId="1074" xr:uid="{00000000-0005-0000-0000-000034040000}"/>
    <cellStyle name="Note 3 4 4 2" xfId="1075" xr:uid="{00000000-0005-0000-0000-000035040000}"/>
    <cellStyle name="Note 3 4 4 2 2" xfId="1076" xr:uid="{00000000-0005-0000-0000-000036040000}"/>
    <cellStyle name="Note 3 4 4 2_autopost vouchers" xfId="1077" xr:uid="{00000000-0005-0000-0000-000037040000}"/>
    <cellStyle name="Note 3 4 4 3" xfId="1078" xr:uid="{00000000-0005-0000-0000-000038040000}"/>
    <cellStyle name="Note 3 4 4_ Refunds" xfId="1079" xr:uid="{00000000-0005-0000-0000-000039040000}"/>
    <cellStyle name="Note 3 4 5" xfId="1080" xr:uid="{00000000-0005-0000-0000-00003A040000}"/>
    <cellStyle name="Note 3 4 5 2" xfId="1081" xr:uid="{00000000-0005-0000-0000-00003B040000}"/>
    <cellStyle name="Note 3 4 5 2 2" xfId="1082" xr:uid="{00000000-0005-0000-0000-00003C040000}"/>
    <cellStyle name="Note 3 4 5 2_autopost vouchers" xfId="1083" xr:uid="{00000000-0005-0000-0000-00003D040000}"/>
    <cellStyle name="Note 3 4 5 3" xfId="1084" xr:uid="{00000000-0005-0000-0000-00003E040000}"/>
    <cellStyle name="Note 3 4 5_ Refunds" xfId="1085" xr:uid="{00000000-0005-0000-0000-00003F040000}"/>
    <cellStyle name="Note 3 4 6" xfId="1086" xr:uid="{00000000-0005-0000-0000-000040040000}"/>
    <cellStyle name="Note 3 4 6 2" xfId="1087" xr:uid="{00000000-0005-0000-0000-000041040000}"/>
    <cellStyle name="Note 3 4 6 2 2" xfId="1088" xr:uid="{00000000-0005-0000-0000-000042040000}"/>
    <cellStyle name="Note 3 4 6 2_autopost vouchers" xfId="1089" xr:uid="{00000000-0005-0000-0000-000043040000}"/>
    <cellStyle name="Note 3 4 6 3" xfId="1090" xr:uid="{00000000-0005-0000-0000-000044040000}"/>
    <cellStyle name="Note 3 4 6_ Refunds" xfId="1091" xr:uid="{00000000-0005-0000-0000-000045040000}"/>
    <cellStyle name="Note 3 4 7" xfId="1092" xr:uid="{00000000-0005-0000-0000-000046040000}"/>
    <cellStyle name="Note 3 4 7 2" xfId="1093" xr:uid="{00000000-0005-0000-0000-000047040000}"/>
    <cellStyle name="Note 3 4 7 2 2" xfId="1094" xr:uid="{00000000-0005-0000-0000-000048040000}"/>
    <cellStyle name="Note 3 4 7 2_autopost vouchers" xfId="1095" xr:uid="{00000000-0005-0000-0000-000049040000}"/>
    <cellStyle name="Note 3 4 7 3" xfId="1096" xr:uid="{00000000-0005-0000-0000-00004A040000}"/>
    <cellStyle name="Note 3 4 7_ Refunds" xfId="1097" xr:uid="{00000000-0005-0000-0000-00004B040000}"/>
    <cellStyle name="Note 3 4 8" xfId="1098" xr:uid="{00000000-0005-0000-0000-00004C040000}"/>
    <cellStyle name="Note 3 4 8 2" xfId="1099" xr:uid="{00000000-0005-0000-0000-00004D040000}"/>
    <cellStyle name="Note 3 4 8 2 2" xfId="1100" xr:uid="{00000000-0005-0000-0000-00004E040000}"/>
    <cellStyle name="Note 3 4 8 2_autopost vouchers" xfId="1101" xr:uid="{00000000-0005-0000-0000-00004F040000}"/>
    <cellStyle name="Note 3 4 8 3" xfId="1102" xr:uid="{00000000-0005-0000-0000-000050040000}"/>
    <cellStyle name="Note 3 4 8_ Refunds" xfId="1103" xr:uid="{00000000-0005-0000-0000-000051040000}"/>
    <cellStyle name="Note 3 4 9" xfId="1104" xr:uid="{00000000-0005-0000-0000-000052040000}"/>
    <cellStyle name="Note 3 4 9 2" xfId="1105" xr:uid="{00000000-0005-0000-0000-000053040000}"/>
    <cellStyle name="Note 3 4 9_autopost vouchers" xfId="1106" xr:uid="{00000000-0005-0000-0000-000054040000}"/>
    <cellStyle name="Note 3 4_ Refunds" xfId="1107" xr:uid="{00000000-0005-0000-0000-000055040000}"/>
    <cellStyle name="Note 3 5" xfId="1108" xr:uid="{00000000-0005-0000-0000-000056040000}"/>
    <cellStyle name="Note 3 5 2" xfId="1109" xr:uid="{00000000-0005-0000-0000-000057040000}"/>
    <cellStyle name="Note 3 5 2 2" xfId="1110" xr:uid="{00000000-0005-0000-0000-000058040000}"/>
    <cellStyle name="Note 3 5 2_autopost vouchers" xfId="1111" xr:uid="{00000000-0005-0000-0000-000059040000}"/>
    <cellStyle name="Note 3 5 3" xfId="1112" xr:uid="{00000000-0005-0000-0000-00005A040000}"/>
    <cellStyle name="Note 3 5_ Refunds" xfId="1113" xr:uid="{00000000-0005-0000-0000-00005B040000}"/>
    <cellStyle name="Note 3 6" xfId="1114" xr:uid="{00000000-0005-0000-0000-00005C040000}"/>
    <cellStyle name="Note 3 6 2" xfId="1115" xr:uid="{00000000-0005-0000-0000-00005D040000}"/>
    <cellStyle name="Note 3 6 2 2" xfId="1116" xr:uid="{00000000-0005-0000-0000-00005E040000}"/>
    <cellStyle name="Note 3 6 2_autopost vouchers" xfId="1117" xr:uid="{00000000-0005-0000-0000-00005F040000}"/>
    <cellStyle name="Note 3 6 3" xfId="1118" xr:uid="{00000000-0005-0000-0000-000060040000}"/>
    <cellStyle name="Note 3 6_ Refunds" xfId="1119" xr:uid="{00000000-0005-0000-0000-000061040000}"/>
    <cellStyle name="Note 3 7" xfId="1120" xr:uid="{00000000-0005-0000-0000-000062040000}"/>
    <cellStyle name="Note 3 7 2" xfId="1121" xr:uid="{00000000-0005-0000-0000-000063040000}"/>
    <cellStyle name="Note 3 7 2 2" xfId="1122" xr:uid="{00000000-0005-0000-0000-000064040000}"/>
    <cellStyle name="Note 3 7 2_autopost vouchers" xfId="1123" xr:uid="{00000000-0005-0000-0000-000065040000}"/>
    <cellStyle name="Note 3 7 3" xfId="1124" xr:uid="{00000000-0005-0000-0000-000066040000}"/>
    <cellStyle name="Note 3 7_ Refunds" xfId="1125" xr:uid="{00000000-0005-0000-0000-000067040000}"/>
    <cellStyle name="Note 3 8" xfId="1126" xr:uid="{00000000-0005-0000-0000-000068040000}"/>
    <cellStyle name="Note 3 8 2" xfId="1127" xr:uid="{00000000-0005-0000-0000-000069040000}"/>
    <cellStyle name="Note 3 8 2 2" xfId="1128" xr:uid="{00000000-0005-0000-0000-00006A040000}"/>
    <cellStyle name="Note 3 8 2_autopost vouchers" xfId="1129" xr:uid="{00000000-0005-0000-0000-00006B040000}"/>
    <cellStyle name="Note 3 8 3" xfId="1130" xr:uid="{00000000-0005-0000-0000-00006C040000}"/>
    <cellStyle name="Note 3 8_ Refunds" xfId="1131" xr:uid="{00000000-0005-0000-0000-00006D040000}"/>
    <cellStyle name="Note 3 9" xfId="1132" xr:uid="{00000000-0005-0000-0000-00006E040000}"/>
    <cellStyle name="Note 3 9 2" xfId="1133" xr:uid="{00000000-0005-0000-0000-00006F040000}"/>
    <cellStyle name="Note 3 9 2 2" xfId="1134" xr:uid="{00000000-0005-0000-0000-000070040000}"/>
    <cellStyle name="Note 3 9 2_autopost vouchers" xfId="1135" xr:uid="{00000000-0005-0000-0000-000071040000}"/>
    <cellStyle name="Note 3 9 3" xfId="1136" xr:uid="{00000000-0005-0000-0000-000072040000}"/>
    <cellStyle name="Note 3 9_ Refunds" xfId="1137" xr:uid="{00000000-0005-0000-0000-000073040000}"/>
    <cellStyle name="Note 3_ Refunds" xfId="1138" xr:uid="{00000000-0005-0000-0000-000074040000}"/>
    <cellStyle name="Note 4" xfId="1139" xr:uid="{00000000-0005-0000-0000-000075040000}"/>
    <cellStyle name="Note 4 10" xfId="1140" xr:uid="{00000000-0005-0000-0000-000076040000}"/>
    <cellStyle name="Note 4 10 2" xfId="1141" xr:uid="{00000000-0005-0000-0000-000077040000}"/>
    <cellStyle name="Note 4 10 2 2" xfId="1142" xr:uid="{00000000-0005-0000-0000-000078040000}"/>
    <cellStyle name="Note 4 10 2_autopost vouchers" xfId="1143" xr:uid="{00000000-0005-0000-0000-000079040000}"/>
    <cellStyle name="Note 4 10 3" xfId="1144" xr:uid="{00000000-0005-0000-0000-00007A040000}"/>
    <cellStyle name="Note 4 10_ Refunds" xfId="1145" xr:uid="{00000000-0005-0000-0000-00007B040000}"/>
    <cellStyle name="Note 4 11" xfId="1146" xr:uid="{00000000-0005-0000-0000-00007C040000}"/>
    <cellStyle name="Note 4 11 2" xfId="1147" xr:uid="{00000000-0005-0000-0000-00007D040000}"/>
    <cellStyle name="Note 4 11 2 2" xfId="1148" xr:uid="{00000000-0005-0000-0000-00007E040000}"/>
    <cellStyle name="Note 4 11 2_autopost vouchers" xfId="1149" xr:uid="{00000000-0005-0000-0000-00007F040000}"/>
    <cellStyle name="Note 4 11 3" xfId="1150" xr:uid="{00000000-0005-0000-0000-000080040000}"/>
    <cellStyle name="Note 4 11_ Refunds" xfId="1151" xr:uid="{00000000-0005-0000-0000-000081040000}"/>
    <cellStyle name="Note 4 12" xfId="1152" xr:uid="{00000000-0005-0000-0000-000082040000}"/>
    <cellStyle name="Note 4 12 2" xfId="1153" xr:uid="{00000000-0005-0000-0000-000083040000}"/>
    <cellStyle name="Note 4 12 2 2" xfId="1154" xr:uid="{00000000-0005-0000-0000-000084040000}"/>
    <cellStyle name="Note 4 12 2_autopost vouchers" xfId="1155" xr:uid="{00000000-0005-0000-0000-000085040000}"/>
    <cellStyle name="Note 4 12 3" xfId="1156" xr:uid="{00000000-0005-0000-0000-000086040000}"/>
    <cellStyle name="Note 4 12_ Refunds" xfId="1157" xr:uid="{00000000-0005-0000-0000-000087040000}"/>
    <cellStyle name="Note 4 13" xfId="1158" xr:uid="{00000000-0005-0000-0000-000088040000}"/>
    <cellStyle name="Note 4 13 2" xfId="1159" xr:uid="{00000000-0005-0000-0000-000089040000}"/>
    <cellStyle name="Note 4 13 2 2" xfId="1160" xr:uid="{00000000-0005-0000-0000-00008A040000}"/>
    <cellStyle name="Note 4 13 2_autopost vouchers" xfId="1161" xr:uid="{00000000-0005-0000-0000-00008B040000}"/>
    <cellStyle name="Note 4 13 3" xfId="1162" xr:uid="{00000000-0005-0000-0000-00008C040000}"/>
    <cellStyle name="Note 4 13_ Refunds" xfId="1163" xr:uid="{00000000-0005-0000-0000-00008D040000}"/>
    <cellStyle name="Note 4 14" xfId="1164" xr:uid="{00000000-0005-0000-0000-00008E040000}"/>
    <cellStyle name="Note 4 14 2" xfId="1165" xr:uid="{00000000-0005-0000-0000-00008F040000}"/>
    <cellStyle name="Note 4 14 2 2" xfId="1166" xr:uid="{00000000-0005-0000-0000-000090040000}"/>
    <cellStyle name="Note 4 14 2_autopost vouchers" xfId="1167" xr:uid="{00000000-0005-0000-0000-000091040000}"/>
    <cellStyle name="Note 4 14 3" xfId="1168" xr:uid="{00000000-0005-0000-0000-000092040000}"/>
    <cellStyle name="Note 4 14_ Refunds" xfId="1169" xr:uid="{00000000-0005-0000-0000-000093040000}"/>
    <cellStyle name="Note 4 15" xfId="1170" xr:uid="{00000000-0005-0000-0000-000094040000}"/>
    <cellStyle name="Note 4 15 2" xfId="1171" xr:uid="{00000000-0005-0000-0000-000095040000}"/>
    <cellStyle name="Note 4 15 2 2" xfId="1172" xr:uid="{00000000-0005-0000-0000-000096040000}"/>
    <cellStyle name="Note 4 15 2_autopost vouchers" xfId="1173" xr:uid="{00000000-0005-0000-0000-000097040000}"/>
    <cellStyle name="Note 4 15 3" xfId="1174" xr:uid="{00000000-0005-0000-0000-000098040000}"/>
    <cellStyle name="Note 4 15_ Refunds" xfId="1175" xr:uid="{00000000-0005-0000-0000-000099040000}"/>
    <cellStyle name="Note 4 16" xfId="1176" xr:uid="{00000000-0005-0000-0000-00009A040000}"/>
    <cellStyle name="Note 4 16 2" xfId="1177" xr:uid="{00000000-0005-0000-0000-00009B040000}"/>
    <cellStyle name="Note 4 16 2 2" xfId="1178" xr:uid="{00000000-0005-0000-0000-00009C040000}"/>
    <cellStyle name="Note 4 16 2_autopost vouchers" xfId="1179" xr:uid="{00000000-0005-0000-0000-00009D040000}"/>
    <cellStyle name="Note 4 16 3" xfId="1180" xr:uid="{00000000-0005-0000-0000-00009E040000}"/>
    <cellStyle name="Note 4 16_ Refunds" xfId="1181" xr:uid="{00000000-0005-0000-0000-00009F040000}"/>
    <cellStyle name="Note 4 17" xfId="1182" xr:uid="{00000000-0005-0000-0000-0000A0040000}"/>
    <cellStyle name="Note 4 17 2" xfId="1183" xr:uid="{00000000-0005-0000-0000-0000A1040000}"/>
    <cellStyle name="Note 4 17 2 2" xfId="1184" xr:uid="{00000000-0005-0000-0000-0000A2040000}"/>
    <cellStyle name="Note 4 17 2_autopost vouchers" xfId="1185" xr:uid="{00000000-0005-0000-0000-0000A3040000}"/>
    <cellStyle name="Note 4 17 3" xfId="1186" xr:uid="{00000000-0005-0000-0000-0000A4040000}"/>
    <cellStyle name="Note 4 17_ Refunds" xfId="1187" xr:uid="{00000000-0005-0000-0000-0000A5040000}"/>
    <cellStyle name="Note 4 18" xfId="1188" xr:uid="{00000000-0005-0000-0000-0000A6040000}"/>
    <cellStyle name="Note 4 18 2" xfId="1189" xr:uid="{00000000-0005-0000-0000-0000A7040000}"/>
    <cellStyle name="Note 4 18 2 2" xfId="1190" xr:uid="{00000000-0005-0000-0000-0000A8040000}"/>
    <cellStyle name="Note 4 18 2_autopost vouchers" xfId="1191" xr:uid="{00000000-0005-0000-0000-0000A9040000}"/>
    <cellStyle name="Note 4 18 3" xfId="1192" xr:uid="{00000000-0005-0000-0000-0000AA040000}"/>
    <cellStyle name="Note 4 18_ Refunds" xfId="1193" xr:uid="{00000000-0005-0000-0000-0000AB040000}"/>
    <cellStyle name="Note 4 19" xfId="1194" xr:uid="{00000000-0005-0000-0000-0000AC040000}"/>
    <cellStyle name="Note 4 19 2" xfId="1195" xr:uid="{00000000-0005-0000-0000-0000AD040000}"/>
    <cellStyle name="Note 4 19 2 2" xfId="1196" xr:uid="{00000000-0005-0000-0000-0000AE040000}"/>
    <cellStyle name="Note 4 19 2_autopost vouchers" xfId="1197" xr:uid="{00000000-0005-0000-0000-0000AF040000}"/>
    <cellStyle name="Note 4 19 3" xfId="1198" xr:uid="{00000000-0005-0000-0000-0000B0040000}"/>
    <cellStyle name="Note 4 19_ Refunds" xfId="1199" xr:uid="{00000000-0005-0000-0000-0000B1040000}"/>
    <cellStyle name="Note 4 2" xfId="1200" xr:uid="{00000000-0005-0000-0000-0000B2040000}"/>
    <cellStyle name="Note 4 2 10" xfId="1201" xr:uid="{00000000-0005-0000-0000-0000B3040000}"/>
    <cellStyle name="Note 4 2 2" xfId="1202" xr:uid="{00000000-0005-0000-0000-0000B4040000}"/>
    <cellStyle name="Note 4 2 2 2" xfId="1203" xr:uid="{00000000-0005-0000-0000-0000B5040000}"/>
    <cellStyle name="Note 4 2 2 2 2" xfId="1204" xr:uid="{00000000-0005-0000-0000-0000B6040000}"/>
    <cellStyle name="Note 4 2 2 2_autopost vouchers" xfId="1205" xr:uid="{00000000-0005-0000-0000-0000B7040000}"/>
    <cellStyle name="Note 4 2 2 3" xfId="1206" xr:uid="{00000000-0005-0000-0000-0000B8040000}"/>
    <cellStyle name="Note 4 2 2_ Refunds" xfId="1207" xr:uid="{00000000-0005-0000-0000-0000B9040000}"/>
    <cellStyle name="Note 4 2 3" xfId="1208" xr:uid="{00000000-0005-0000-0000-0000BA040000}"/>
    <cellStyle name="Note 4 2 3 2" xfId="1209" xr:uid="{00000000-0005-0000-0000-0000BB040000}"/>
    <cellStyle name="Note 4 2 3 2 2" xfId="1210" xr:uid="{00000000-0005-0000-0000-0000BC040000}"/>
    <cellStyle name="Note 4 2 3 2_autopost vouchers" xfId="1211" xr:uid="{00000000-0005-0000-0000-0000BD040000}"/>
    <cellStyle name="Note 4 2 3 3" xfId="1212" xr:uid="{00000000-0005-0000-0000-0000BE040000}"/>
    <cellStyle name="Note 4 2 3_ Refunds" xfId="1213" xr:uid="{00000000-0005-0000-0000-0000BF040000}"/>
    <cellStyle name="Note 4 2 4" xfId="1214" xr:uid="{00000000-0005-0000-0000-0000C0040000}"/>
    <cellStyle name="Note 4 2 4 2" xfId="1215" xr:uid="{00000000-0005-0000-0000-0000C1040000}"/>
    <cellStyle name="Note 4 2 4 2 2" xfId="1216" xr:uid="{00000000-0005-0000-0000-0000C2040000}"/>
    <cellStyle name="Note 4 2 4 2_autopost vouchers" xfId="1217" xr:uid="{00000000-0005-0000-0000-0000C3040000}"/>
    <cellStyle name="Note 4 2 4 3" xfId="1218" xr:uid="{00000000-0005-0000-0000-0000C4040000}"/>
    <cellStyle name="Note 4 2 4_ Refunds" xfId="1219" xr:uid="{00000000-0005-0000-0000-0000C5040000}"/>
    <cellStyle name="Note 4 2 5" xfId="1220" xr:uid="{00000000-0005-0000-0000-0000C6040000}"/>
    <cellStyle name="Note 4 2 5 2" xfId="1221" xr:uid="{00000000-0005-0000-0000-0000C7040000}"/>
    <cellStyle name="Note 4 2 5 2 2" xfId="1222" xr:uid="{00000000-0005-0000-0000-0000C8040000}"/>
    <cellStyle name="Note 4 2 5 2_autopost vouchers" xfId="1223" xr:uid="{00000000-0005-0000-0000-0000C9040000}"/>
    <cellStyle name="Note 4 2 5 3" xfId="1224" xr:uid="{00000000-0005-0000-0000-0000CA040000}"/>
    <cellStyle name="Note 4 2 5_ Refunds" xfId="1225" xr:uid="{00000000-0005-0000-0000-0000CB040000}"/>
    <cellStyle name="Note 4 2 6" xfId="1226" xr:uid="{00000000-0005-0000-0000-0000CC040000}"/>
    <cellStyle name="Note 4 2 6 2" xfId="1227" xr:uid="{00000000-0005-0000-0000-0000CD040000}"/>
    <cellStyle name="Note 4 2 6 2 2" xfId="1228" xr:uid="{00000000-0005-0000-0000-0000CE040000}"/>
    <cellStyle name="Note 4 2 6 2_autopost vouchers" xfId="1229" xr:uid="{00000000-0005-0000-0000-0000CF040000}"/>
    <cellStyle name="Note 4 2 6 3" xfId="1230" xr:uid="{00000000-0005-0000-0000-0000D0040000}"/>
    <cellStyle name="Note 4 2 6_ Refunds" xfId="1231" xr:uid="{00000000-0005-0000-0000-0000D1040000}"/>
    <cellStyle name="Note 4 2 7" xfId="1232" xr:uid="{00000000-0005-0000-0000-0000D2040000}"/>
    <cellStyle name="Note 4 2 7 2" xfId="1233" xr:uid="{00000000-0005-0000-0000-0000D3040000}"/>
    <cellStyle name="Note 4 2 7 2 2" xfId="1234" xr:uid="{00000000-0005-0000-0000-0000D4040000}"/>
    <cellStyle name="Note 4 2 7 2_autopost vouchers" xfId="1235" xr:uid="{00000000-0005-0000-0000-0000D5040000}"/>
    <cellStyle name="Note 4 2 7 3" xfId="1236" xr:uid="{00000000-0005-0000-0000-0000D6040000}"/>
    <cellStyle name="Note 4 2 7_ Refunds" xfId="1237" xr:uid="{00000000-0005-0000-0000-0000D7040000}"/>
    <cellStyle name="Note 4 2 8" xfId="1238" xr:uid="{00000000-0005-0000-0000-0000D8040000}"/>
    <cellStyle name="Note 4 2 8 2" xfId="1239" xr:uid="{00000000-0005-0000-0000-0000D9040000}"/>
    <cellStyle name="Note 4 2 8 2 2" xfId="1240" xr:uid="{00000000-0005-0000-0000-0000DA040000}"/>
    <cellStyle name="Note 4 2 8 2_autopost vouchers" xfId="1241" xr:uid="{00000000-0005-0000-0000-0000DB040000}"/>
    <cellStyle name="Note 4 2 8 3" xfId="1242" xr:uid="{00000000-0005-0000-0000-0000DC040000}"/>
    <cellStyle name="Note 4 2 8_ Refunds" xfId="1243" xr:uid="{00000000-0005-0000-0000-0000DD040000}"/>
    <cellStyle name="Note 4 2 9" xfId="1244" xr:uid="{00000000-0005-0000-0000-0000DE040000}"/>
    <cellStyle name="Note 4 2 9 2" xfId="1245" xr:uid="{00000000-0005-0000-0000-0000DF040000}"/>
    <cellStyle name="Note 4 2 9_autopost vouchers" xfId="1246" xr:uid="{00000000-0005-0000-0000-0000E0040000}"/>
    <cellStyle name="Note 4 2_ Refunds" xfId="1247" xr:uid="{00000000-0005-0000-0000-0000E1040000}"/>
    <cellStyle name="Note 4 20" xfId="1248" xr:uid="{00000000-0005-0000-0000-0000E2040000}"/>
    <cellStyle name="Note 4 20 2" xfId="1249" xr:uid="{00000000-0005-0000-0000-0000E3040000}"/>
    <cellStyle name="Note 4 20 2 2" xfId="1250" xr:uid="{00000000-0005-0000-0000-0000E4040000}"/>
    <cellStyle name="Note 4 20 2_autopost vouchers" xfId="1251" xr:uid="{00000000-0005-0000-0000-0000E5040000}"/>
    <cellStyle name="Note 4 20 3" xfId="1252" xr:uid="{00000000-0005-0000-0000-0000E6040000}"/>
    <cellStyle name="Note 4 20_ Refunds" xfId="1253" xr:uid="{00000000-0005-0000-0000-0000E7040000}"/>
    <cellStyle name="Note 4 21" xfId="1254" xr:uid="{00000000-0005-0000-0000-0000E8040000}"/>
    <cellStyle name="Note 4 21 2" xfId="1255" xr:uid="{00000000-0005-0000-0000-0000E9040000}"/>
    <cellStyle name="Note 4 21 2 2" xfId="1256" xr:uid="{00000000-0005-0000-0000-0000EA040000}"/>
    <cellStyle name="Note 4 21 2_autopost vouchers" xfId="1257" xr:uid="{00000000-0005-0000-0000-0000EB040000}"/>
    <cellStyle name="Note 4 21 3" xfId="1258" xr:uid="{00000000-0005-0000-0000-0000EC040000}"/>
    <cellStyle name="Note 4 21_ Refunds" xfId="1259" xr:uid="{00000000-0005-0000-0000-0000ED040000}"/>
    <cellStyle name="Note 4 22" xfId="1260" xr:uid="{00000000-0005-0000-0000-0000EE040000}"/>
    <cellStyle name="Note 4 22 2" xfId="1261" xr:uid="{00000000-0005-0000-0000-0000EF040000}"/>
    <cellStyle name="Note 4 22 2 2" xfId="1262" xr:uid="{00000000-0005-0000-0000-0000F0040000}"/>
    <cellStyle name="Note 4 22 2_autopost vouchers" xfId="1263" xr:uid="{00000000-0005-0000-0000-0000F1040000}"/>
    <cellStyle name="Note 4 22 3" xfId="1264" xr:uid="{00000000-0005-0000-0000-0000F2040000}"/>
    <cellStyle name="Note 4 22_ Refunds" xfId="1265" xr:uid="{00000000-0005-0000-0000-0000F3040000}"/>
    <cellStyle name="Note 4 23" xfId="1266" xr:uid="{00000000-0005-0000-0000-0000F4040000}"/>
    <cellStyle name="Note 4 23 2" xfId="1267" xr:uid="{00000000-0005-0000-0000-0000F5040000}"/>
    <cellStyle name="Note 4 23 2 2" xfId="1268" xr:uid="{00000000-0005-0000-0000-0000F6040000}"/>
    <cellStyle name="Note 4 23 2_autopost vouchers" xfId="1269" xr:uid="{00000000-0005-0000-0000-0000F7040000}"/>
    <cellStyle name="Note 4 23 3" xfId="1270" xr:uid="{00000000-0005-0000-0000-0000F8040000}"/>
    <cellStyle name="Note 4 23_ Refunds" xfId="1271" xr:uid="{00000000-0005-0000-0000-0000F9040000}"/>
    <cellStyle name="Note 4 24" xfId="1272" xr:uid="{00000000-0005-0000-0000-0000FA040000}"/>
    <cellStyle name="Note 4 24 2" xfId="1273" xr:uid="{00000000-0005-0000-0000-0000FB040000}"/>
    <cellStyle name="Note 4 24 2 2" xfId="1274" xr:uid="{00000000-0005-0000-0000-0000FC040000}"/>
    <cellStyle name="Note 4 24 2_autopost vouchers" xfId="1275" xr:uid="{00000000-0005-0000-0000-0000FD040000}"/>
    <cellStyle name="Note 4 24 3" xfId="1276" xr:uid="{00000000-0005-0000-0000-0000FE040000}"/>
    <cellStyle name="Note 4 24_ Refunds" xfId="1277" xr:uid="{00000000-0005-0000-0000-0000FF040000}"/>
    <cellStyle name="Note 4 25" xfId="1278" xr:uid="{00000000-0005-0000-0000-000000050000}"/>
    <cellStyle name="Note 4 25 2" xfId="1279" xr:uid="{00000000-0005-0000-0000-000001050000}"/>
    <cellStyle name="Note 4 25 2 2" xfId="1280" xr:uid="{00000000-0005-0000-0000-000002050000}"/>
    <cellStyle name="Note 4 25 2_autopost vouchers" xfId="1281" xr:uid="{00000000-0005-0000-0000-000003050000}"/>
    <cellStyle name="Note 4 25 3" xfId="1282" xr:uid="{00000000-0005-0000-0000-000004050000}"/>
    <cellStyle name="Note 4 25_ Refunds" xfId="1283" xr:uid="{00000000-0005-0000-0000-000005050000}"/>
    <cellStyle name="Note 4 26" xfId="1284" xr:uid="{00000000-0005-0000-0000-000006050000}"/>
    <cellStyle name="Note 4 26 2" xfId="1285" xr:uid="{00000000-0005-0000-0000-000007050000}"/>
    <cellStyle name="Note 4 26 2 2" xfId="1286" xr:uid="{00000000-0005-0000-0000-000008050000}"/>
    <cellStyle name="Note 4 26 2_autopost vouchers" xfId="1287" xr:uid="{00000000-0005-0000-0000-000009050000}"/>
    <cellStyle name="Note 4 26 3" xfId="1288" xr:uid="{00000000-0005-0000-0000-00000A050000}"/>
    <cellStyle name="Note 4 26_ Refunds" xfId="1289" xr:uid="{00000000-0005-0000-0000-00000B050000}"/>
    <cellStyle name="Note 4 27" xfId="1290" xr:uid="{00000000-0005-0000-0000-00000C050000}"/>
    <cellStyle name="Note 4 27 2" xfId="1291" xr:uid="{00000000-0005-0000-0000-00000D050000}"/>
    <cellStyle name="Note 4 27 2 2" xfId="1292" xr:uid="{00000000-0005-0000-0000-00000E050000}"/>
    <cellStyle name="Note 4 27 2_autopost vouchers" xfId="1293" xr:uid="{00000000-0005-0000-0000-00000F050000}"/>
    <cellStyle name="Note 4 27 3" xfId="1294" xr:uid="{00000000-0005-0000-0000-000010050000}"/>
    <cellStyle name="Note 4 27_ Refunds" xfId="1295" xr:uid="{00000000-0005-0000-0000-000011050000}"/>
    <cellStyle name="Note 4 28" xfId="1296" xr:uid="{00000000-0005-0000-0000-000012050000}"/>
    <cellStyle name="Note 4 28 2" xfId="1297" xr:uid="{00000000-0005-0000-0000-000013050000}"/>
    <cellStyle name="Note 4 28 2 2" xfId="1298" xr:uid="{00000000-0005-0000-0000-000014050000}"/>
    <cellStyle name="Note 4 28 2_autopost vouchers" xfId="1299" xr:uid="{00000000-0005-0000-0000-000015050000}"/>
    <cellStyle name="Note 4 28 3" xfId="1300" xr:uid="{00000000-0005-0000-0000-000016050000}"/>
    <cellStyle name="Note 4 28_ Refunds" xfId="1301" xr:uid="{00000000-0005-0000-0000-000017050000}"/>
    <cellStyle name="Note 4 29" xfId="1302" xr:uid="{00000000-0005-0000-0000-000018050000}"/>
    <cellStyle name="Note 4 29 2" xfId="1303" xr:uid="{00000000-0005-0000-0000-000019050000}"/>
    <cellStyle name="Note 4 29 2 2" xfId="1304" xr:uid="{00000000-0005-0000-0000-00001A050000}"/>
    <cellStyle name="Note 4 29 2_autopost vouchers" xfId="1305" xr:uid="{00000000-0005-0000-0000-00001B050000}"/>
    <cellStyle name="Note 4 29 3" xfId="1306" xr:uid="{00000000-0005-0000-0000-00001C050000}"/>
    <cellStyle name="Note 4 29_ Refunds" xfId="1307" xr:uid="{00000000-0005-0000-0000-00001D050000}"/>
    <cellStyle name="Note 4 3" xfId="1308" xr:uid="{00000000-0005-0000-0000-00001E050000}"/>
    <cellStyle name="Note 4 3 10" xfId="1309" xr:uid="{00000000-0005-0000-0000-00001F050000}"/>
    <cellStyle name="Note 4 3 2" xfId="1310" xr:uid="{00000000-0005-0000-0000-000020050000}"/>
    <cellStyle name="Note 4 3 2 2" xfId="1311" xr:uid="{00000000-0005-0000-0000-000021050000}"/>
    <cellStyle name="Note 4 3 2 2 2" xfId="1312" xr:uid="{00000000-0005-0000-0000-000022050000}"/>
    <cellStyle name="Note 4 3 2 2_autopost vouchers" xfId="1313" xr:uid="{00000000-0005-0000-0000-000023050000}"/>
    <cellStyle name="Note 4 3 2 3" xfId="1314" xr:uid="{00000000-0005-0000-0000-000024050000}"/>
    <cellStyle name="Note 4 3 2_ Refunds" xfId="1315" xr:uid="{00000000-0005-0000-0000-000025050000}"/>
    <cellStyle name="Note 4 3 3" xfId="1316" xr:uid="{00000000-0005-0000-0000-000026050000}"/>
    <cellStyle name="Note 4 3 3 2" xfId="1317" xr:uid="{00000000-0005-0000-0000-000027050000}"/>
    <cellStyle name="Note 4 3 3 2 2" xfId="1318" xr:uid="{00000000-0005-0000-0000-000028050000}"/>
    <cellStyle name="Note 4 3 3 2_autopost vouchers" xfId="1319" xr:uid="{00000000-0005-0000-0000-000029050000}"/>
    <cellStyle name="Note 4 3 3 3" xfId="1320" xr:uid="{00000000-0005-0000-0000-00002A050000}"/>
    <cellStyle name="Note 4 3 3_ Refunds" xfId="1321" xr:uid="{00000000-0005-0000-0000-00002B050000}"/>
    <cellStyle name="Note 4 3 4" xfId="1322" xr:uid="{00000000-0005-0000-0000-00002C050000}"/>
    <cellStyle name="Note 4 3 4 2" xfId="1323" xr:uid="{00000000-0005-0000-0000-00002D050000}"/>
    <cellStyle name="Note 4 3 4 2 2" xfId="1324" xr:uid="{00000000-0005-0000-0000-00002E050000}"/>
    <cellStyle name="Note 4 3 4 2_autopost vouchers" xfId="1325" xr:uid="{00000000-0005-0000-0000-00002F050000}"/>
    <cellStyle name="Note 4 3 4 3" xfId="1326" xr:uid="{00000000-0005-0000-0000-000030050000}"/>
    <cellStyle name="Note 4 3 4_ Refunds" xfId="1327" xr:uid="{00000000-0005-0000-0000-000031050000}"/>
    <cellStyle name="Note 4 3 5" xfId="1328" xr:uid="{00000000-0005-0000-0000-000032050000}"/>
    <cellStyle name="Note 4 3 5 2" xfId="1329" xr:uid="{00000000-0005-0000-0000-000033050000}"/>
    <cellStyle name="Note 4 3 5 2 2" xfId="1330" xr:uid="{00000000-0005-0000-0000-000034050000}"/>
    <cellStyle name="Note 4 3 5 2_autopost vouchers" xfId="1331" xr:uid="{00000000-0005-0000-0000-000035050000}"/>
    <cellStyle name="Note 4 3 5 3" xfId="1332" xr:uid="{00000000-0005-0000-0000-000036050000}"/>
    <cellStyle name="Note 4 3 5_ Refunds" xfId="1333" xr:uid="{00000000-0005-0000-0000-000037050000}"/>
    <cellStyle name="Note 4 3 6" xfId="1334" xr:uid="{00000000-0005-0000-0000-000038050000}"/>
    <cellStyle name="Note 4 3 6 2" xfId="1335" xr:uid="{00000000-0005-0000-0000-000039050000}"/>
    <cellStyle name="Note 4 3 6 2 2" xfId="1336" xr:uid="{00000000-0005-0000-0000-00003A050000}"/>
    <cellStyle name="Note 4 3 6 2_autopost vouchers" xfId="1337" xr:uid="{00000000-0005-0000-0000-00003B050000}"/>
    <cellStyle name="Note 4 3 6 3" xfId="1338" xr:uid="{00000000-0005-0000-0000-00003C050000}"/>
    <cellStyle name="Note 4 3 6_ Refunds" xfId="1339" xr:uid="{00000000-0005-0000-0000-00003D050000}"/>
    <cellStyle name="Note 4 3 7" xfId="1340" xr:uid="{00000000-0005-0000-0000-00003E050000}"/>
    <cellStyle name="Note 4 3 7 2" xfId="1341" xr:uid="{00000000-0005-0000-0000-00003F050000}"/>
    <cellStyle name="Note 4 3 7 2 2" xfId="1342" xr:uid="{00000000-0005-0000-0000-000040050000}"/>
    <cellStyle name="Note 4 3 7 2_autopost vouchers" xfId="1343" xr:uid="{00000000-0005-0000-0000-000041050000}"/>
    <cellStyle name="Note 4 3 7 3" xfId="1344" xr:uid="{00000000-0005-0000-0000-000042050000}"/>
    <cellStyle name="Note 4 3 7_ Refunds" xfId="1345" xr:uid="{00000000-0005-0000-0000-000043050000}"/>
    <cellStyle name="Note 4 3 8" xfId="1346" xr:uid="{00000000-0005-0000-0000-000044050000}"/>
    <cellStyle name="Note 4 3 8 2" xfId="1347" xr:uid="{00000000-0005-0000-0000-000045050000}"/>
    <cellStyle name="Note 4 3 8 2 2" xfId="1348" xr:uid="{00000000-0005-0000-0000-000046050000}"/>
    <cellStyle name="Note 4 3 8 2_autopost vouchers" xfId="1349" xr:uid="{00000000-0005-0000-0000-000047050000}"/>
    <cellStyle name="Note 4 3 8 3" xfId="1350" xr:uid="{00000000-0005-0000-0000-000048050000}"/>
    <cellStyle name="Note 4 3 8_ Refunds" xfId="1351" xr:uid="{00000000-0005-0000-0000-000049050000}"/>
    <cellStyle name="Note 4 3 9" xfId="1352" xr:uid="{00000000-0005-0000-0000-00004A050000}"/>
    <cellStyle name="Note 4 3 9 2" xfId="1353" xr:uid="{00000000-0005-0000-0000-00004B050000}"/>
    <cellStyle name="Note 4 3 9_autopost vouchers" xfId="1354" xr:uid="{00000000-0005-0000-0000-00004C050000}"/>
    <cellStyle name="Note 4 3_ Refunds" xfId="1355" xr:uid="{00000000-0005-0000-0000-00004D050000}"/>
    <cellStyle name="Note 4 30" xfId="1356" xr:uid="{00000000-0005-0000-0000-00004E050000}"/>
    <cellStyle name="Note 4 30 2" xfId="1357" xr:uid="{00000000-0005-0000-0000-00004F050000}"/>
    <cellStyle name="Note 4 30 2 2" xfId="1358" xr:uid="{00000000-0005-0000-0000-000050050000}"/>
    <cellStyle name="Note 4 30 2_autopost vouchers" xfId="1359" xr:uid="{00000000-0005-0000-0000-000051050000}"/>
    <cellStyle name="Note 4 30 3" xfId="1360" xr:uid="{00000000-0005-0000-0000-000052050000}"/>
    <cellStyle name="Note 4 30_ Refunds" xfId="1361" xr:uid="{00000000-0005-0000-0000-000053050000}"/>
    <cellStyle name="Note 4 31" xfId="1362" xr:uid="{00000000-0005-0000-0000-000054050000}"/>
    <cellStyle name="Note 4 31 2" xfId="1363" xr:uid="{00000000-0005-0000-0000-000055050000}"/>
    <cellStyle name="Note 4 31 2 2" xfId="1364" xr:uid="{00000000-0005-0000-0000-000056050000}"/>
    <cellStyle name="Note 4 31 2_autopost vouchers" xfId="1365" xr:uid="{00000000-0005-0000-0000-000057050000}"/>
    <cellStyle name="Note 4 31 3" xfId="1366" xr:uid="{00000000-0005-0000-0000-000058050000}"/>
    <cellStyle name="Note 4 31_ Refunds" xfId="1367" xr:uid="{00000000-0005-0000-0000-000059050000}"/>
    <cellStyle name="Note 4 32" xfId="1368" xr:uid="{00000000-0005-0000-0000-00005A050000}"/>
    <cellStyle name="Note 4 32 2" xfId="1369" xr:uid="{00000000-0005-0000-0000-00005B050000}"/>
    <cellStyle name="Note 4 32 2 2" xfId="1370" xr:uid="{00000000-0005-0000-0000-00005C050000}"/>
    <cellStyle name="Note 4 32 2_autopost vouchers" xfId="1371" xr:uid="{00000000-0005-0000-0000-00005D050000}"/>
    <cellStyle name="Note 4 32 3" xfId="1372" xr:uid="{00000000-0005-0000-0000-00005E050000}"/>
    <cellStyle name="Note 4 32_ Refunds" xfId="1373" xr:uid="{00000000-0005-0000-0000-00005F050000}"/>
    <cellStyle name="Note 4 33" xfId="1374" xr:uid="{00000000-0005-0000-0000-000060050000}"/>
    <cellStyle name="Note 4 33 2" xfId="1375" xr:uid="{00000000-0005-0000-0000-000061050000}"/>
    <cellStyle name="Note 4 33_autopost vouchers" xfId="1376" xr:uid="{00000000-0005-0000-0000-000062050000}"/>
    <cellStyle name="Note 4 34" xfId="1377" xr:uid="{00000000-0005-0000-0000-000063050000}"/>
    <cellStyle name="Note 4 4" xfId="1378" xr:uid="{00000000-0005-0000-0000-000064050000}"/>
    <cellStyle name="Note 4 4 10" xfId="1379" xr:uid="{00000000-0005-0000-0000-000065050000}"/>
    <cellStyle name="Note 4 4 2" xfId="1380" xr:uid="{00000000-0005-0000-0000-000066050000}"/>
    <cellStyle name="Note 4 4 2 2" xfId="1381" xr:uid="{00000000-0005-0000-0000-000067050000}"/>
    <cellStyle name="Note 4 4 2 2 2" xfId="1382" xr:uid="{00000000-0005-0000-0000-000068050000}"/>
    <cellStyle name="Note 4 4 2 2_autopost vouchers" xfId="1383" xr:uid="{00000000-0005-0000-0000-000069050000}"/>
    <cellStyle name="Note 4 4 2 3" xfId="1384" xr:uid="{00000000-0005-0000-0000-00006A050000}"/>
    <cellStyle name="Note 4 4 2_ Refunds" xfId="1385" xr:uid="{00000000-0005-0000-0000-00006B050000}"/>
    <cellStyle name="Note 4 4 3" xfId="1386" xr:uid="{00000000-0005-0000-0000-00006C050000}"/>
    <cellStyle name="Note 4 4 3 2" xfId="1387" xr:uid="{00000000-0005-0000-0000-00006D050000}"/>
    <cellStyle name="Note 4 4 3 2 2" xfId="1388" xr:uid="{00000000-0005-0000-0000-00006E050000}"/>
    <cellStyle name="Note 4 4 3 2_autopost vouchers" xfId="1389" xr:uid="{00000000-0005-0000-0000-00006F050000}"/>
    <cellStyle name="Note 4 4 3 3" xfId="1390" xr:uid="{00000000-0005-0000-0000-000070050000}"/>
    <cellStyle name="Note 4 4 3_ Refunds" xfId="1391" xr:uid="{00000000-0005-0000-0000-000071050000}"/>
    <cellStyle name="Note 4 4 4" xfId="1392" xr:uid="{00000000-0005-0000-0000-000072050000}"/>
    <cellStyle name="Note 4 4 4 2" xfId="1393" xr:uid="{00000000-0005-0000-0000-000073050000}"/>
    <cellStyle name="Note 4 4 4 2 2" xfId="1394" xr:uid="{00000000-0005-0000-0000-000074050000}"/>
    <cellStyle name="Note 4 4 4 2_autopost vouchers" xfId="1395" xr:uid="{00000000-0005-0000-0000-000075050000}"/>
    <cellStyle name="Note 4 4 4 3" xfId="1396" xr:uid="{00000000-0005-0000-0000-000076050000}"/>
    <cellStyle name="Note 4 4 4_ Refunds" xfId="1397" xr:uid="{00000000-0005-0000-0000-000077050000}"/>
    <cellStyle name="Note 4 4 5" xfId="1398" xr:uid="{00000000-0005-0000-0000-000078050000}"/>
    <cellStyle name="Note 4 4 5 2" xfId="1399" xr:uid="{00000000-0005-0000-0000-000079050000}"/>
    <cellStyle name="Note 4 4 5 2 2" xfId="1400" xr:uid="{00000000-0005-0000-0000-00007A050000}"/>
    <cellStyle name="Note 4 4 5 2_autopost vouchers" xfId="1401" xr:uid="{00000000-0005-0000-0000-00007B050000}"/>
    <cellStyle name="Note 4 4 5 3" xfId="1402" xr:uid="{00000000-0005-0000-0000-00007C050000}"/>
    <cellStyle name="Note 4 4 5_ Refunds" xfId="1403" xr:uid="{00000000-0005-0000-0000-00007D050000}"/>
    <cellStyle name="Note 4 4 6" xfId="1404" xr:uid="{00000000-0005-0000-0000-00007E050000}"/>
    <cellStyle name="Note 4 4 6 2" xfId="1405" xr:uid="{00000000-0005-0000-0000-00007F050000}"/>
    <cellStyle name="Note 4 4 6 2 2" xfId="1406" xr:uid="{00000000-0005-0000-0000-000080050000}"/>
    <cellStyle name="Note 4 4 6 2_autopost vouchers" xfId="1407" xr:uid="{00000000-0005-0000-0000-000081050000}"/>
    <cellStyle name="Note 4 4 6 3" xfId="1408" xr:uid="{00000000-0005-0000-0000-000082050000}"/>
    <cellStyle name="Note 4 4 6_ Refunds" xfId="1409" xr:uid="{00000000-0005-0000-0000-000083050000}"/>
    <cellStyle name="Note 4 4 7" xfId="1410" xr:uid="{00000000-0005-0000-0000-000084050000}"/>
    <cellStyle name="Note 4 4 7 2" xfId="1411" xr:uid="{00000000-0005-0000-0000-000085050000}"/>
    <cellStyle name="Note 4 4 7 2 2" xfId="1412" xr:uid="{00000000-0005-0000-0000-000086050000}"/>
    <cellStyle name="Note 4 4 7 2_autopost vouchers" xfId="1413" xr:uid="{00000000-0005-0000-0000-000087050000}"/>
    <cellStyle name="Note 4 4 7 3" xfId="1414" xr:uid="{00000000-0005-0000-0000-000088050000}"/>
    <cellStyle name="Note 4 4 7_ Refunds" xfId="1415" xr:uid="{00000000-0005-0000-0000-000089050000}"/>
    <cellStyle name="Note 4 4 8" xfId="1416" xr:uid="{00000000-0005-0000-0000-00008A050000}"/>
    <cellStyle name="Note 4 4 8 2" xfId="1417" xr:uid="{00000000-0005-0000-0000-00008B050000}"/>
    <cellStyle name="Note 4 4 8 2 2" xfId="1418" xr:uid="{00000000-0005-0000-0000-00008C050000}"/>
    <cellStyle name="Note 4 4 8 2_autopost vouchers" xfId="1419" xr:uid="{00000000-0005-0000-0000-00008D050000}"/>
    <cellStyle name="Note 4 4 8 3" xfId="1420" xr:uid="{00000000-0005-0000-0000-00008E050000}"/>
    <cellStyle name="Note 4 4 8_ Refunds" xfId="1421" xr:uid="{00000000-0005-0000-0000-00008F050000}"/>
    <cellStyle name="Note 4 4 9" xfId="1422" xr:uid="{00000000-0005-0000-0000-000090050000}"/>
    <cellStyle name="Note 4 4 9 2" xfId="1423" xr:uid="{00000000-0005-0000-0000-000091050000}"/>
    <cellStyle name="Note 4 4 9_autopost vouchers" xfId="1424" xr:uid="{00000000-0005-0000-0000-000092050000}"/>
    <cellStyle name="Note 4 4_ Refunds" xfId="1425" xr:uid="{00000000-0005-0000-0000-000093050000}"/>
    <cellStyle name="Note 4 5" xfId="1426" xr:uid="{00000000-0005-0000-0000-000094050000}"/>
    <cellStyle name="Note 4 5 2" xfId="1427" xr:uid="{00000000-0005-0000-0000-000095050000}"/>
    <cellStyle name="Note 4 5 2 2" xfId="1428" xr:uid="{00000000-0005-0000-0000-000096050000}"/>
    <cellStyle name="Note 4 5 2_autopost vouchers" xfId="1429" xr:uid="{00000000-0005-0000-0000-000097050000}"/>
    <cellStyle name="Note 4 5 3" xfId="1430" xr:uid="{00000000-0005-0000-0000-000098050000}"/>
    <cellStyle name="Note 4 5_ Refunds" xfId="1431" xr:uid="{00000000-0005-0000-0000-000099050000}"/>
    <cellStyle name="Note 4 6" xfId="1432" xr:uid="{00000000-0005-0000-0000-00009A050000}"/>
    <cellStyle name="Note 4 6 2" xfId="1433" xr:uid="{00000000-0005-0000-0000-00009B050000}"/>
    <cellStyle name="Note 4 6 2 2" xfId="1434" xr:uid="{00000000-0005-0000-0000-00009C050000}"/>
    <cellStyle name="Note 4 6 2_autopost vouchers" xfId="1435" xr:uid="{00000000-0005-0000-0000-00009D050000}"/>
    <cellStyle name="Note 4 6 3" xfId="1436" xr:uid="{00000000-0005-0000-0000-00009E050000}"/>
    <cellStyle name="Note 4 6_ Refunds" xfId="1437" xr:uid="{00000000-0005-0000-0000-00009F050000}"/>
    <cellStyle name="Note 4 7" xfId="1438" xr:uid="{00000000-0005-0000-0000-0000A0050000}"/>
    <cellStyle name="Note 4 7 2" xfId="1439" xr:uid="{00000000-0005-0000-0000-0000A1050000}"/>
    <cellStyle name="Note 4 7 2 2" xfId="1440" xr:uid="{00000000-0005-0000-0000-0000A2050000}"/>
    <cellStyle name="Note 4 7 2_autopost vouchers" xfId="1441" xr:uid="{00000000-0005-0000-0000-0000A3050000}"/>
    <cellStyle name="Note 4 7 3" xfId="1442" xr:uid="{00000000-0005-0000-0000-0000A4050000}"/>
    <cellStyle name="Note 4 7_ Refunds" xfId="1443" xr:uid="{00000000-0005-0000-0000-0000A5050000}"/>
    <cellStyle name="Note 4 8" xfId="1444" xr:uid="{00000000-0005-0000-0000-0000A6050000}"/>
    <cellStyle name="Note 4 8 2" xfId="1445" xr:uid="{00000000-0005-0000-0000-0000A7050000}"/>
    <cellStyle name="Note 4 8 2 2" xfId="1446" xr:uid="{00000000-0005-0000-0000-0000A8050000}"/>
    <cellStyle name="Note 4 8 2_autopost vouchers" xfId="1447" xr:uid="{00000000-0005-0000-0000-0000A9050000}"/>
    <cellStyle name="Note 4 8 3" xfId="1448" xr:uid="{00000000-0005-0000-0000-0000AA050000}"/>
    <cellStyle name="Note 4 8_ Refunds" xfId="1449" xr:uid="{00000000-0005-0000-0000-0000AB050000}"/>
    <cellStyle name="Note 4 9" xfId="1450" xr:uid="{00000000-0005-0000-0000-0000AC050000}"/>
    <cellStyle name="Note 4 9 2" xfId="1451" xr:uid="{00000000-0005-0000-0000-0000AD050000}"/>
    <cellStyle name="Note 4 9 2 2" xfId="1452" xr:uid="{00000000-0005-0000-0000-0000AE050000}"/>
    <cellStyle name="Note 4 9 2_autopost vouchers" xfId="1453" xr:uid="{00000000-0005-0000-0000-0000AF050000}"/>
    <cellStyle name="Note 4 9 3" xfId="1454" xr:uid="{00000000-0005-0000-0000-0000B0050000}"/>
    <cellStyle name="Note 4 9_ Refunds" xfId="1455" xr:uid="{00000000-0005-0000-0000-0000B1050000}"/>
    <cellStyle name="Note 4_ Refunds" xfId="1456" xr:uid="{00000000-0005-0000-0000-0000B2050000}"/>
    <cellStyle name="Note 5" xfId="1457" xr:uid="{00000000-0005-0000-0000-0000B3050000}"/>
    <cellStyle name="Note 5 10" xfId="1458" xr:uid="{00000000-0005-0000-0000-0000B4050000}"/>
    <cellStyle name="Note 5 10 2" xfId="1459" xr:uid="{00000000-0005-0000-0000-0000B5050000}"/>
    <cellStyle name="Note 5 10 2 2" xfId="1460" xr:uid="{00000000-0005-0000-0000-0000B6050000}"/>
    <cellStyle name="Note 5 10 2_autopost vouchers" xfId="1461" xr:uid="{00000000-0005-0000-0000-0000B7050000}"/>
    <cellStyle name="Note 5 10 3" xfId="1462" xr:uid="{00000000-0005-0000-0000-0000B8050000}"/>
    <cellStyle name="Note 5 10_ Refunds" xfId="1463" xr:uid="{00000000-0005-0000-0000-0000B9050000}"/>
    <cellStyle name="Note 5 11" xfId="1464" xr:uid="{00000000-0005-0000-0000-0000BA050000}"/>
    <cellStyle name="Note 5 11 2" xfId="1465" xr:uid="{00000000-0005-0000-0000-0000BB050000}"/>
    <cellStyle name="Note 5 11 2 2" xfId="1466" xr:uid="{00000000-0005-0000-0000-0000BC050000}"/>
    <cellStyle name="Note 5 11 2_autopost vouchers" xfId="1467" xr:uid="{00000000-0005-0000-0000-0000BD050000}"/>
    <cellStyle name="Note 5 11 3" xfId="1468" xr:uid="{00000000-0005-0000-0000-0000BE050000}"/>
    <cellStyle name="Note 5 11_ Refunds" xfId="1469" xr:uid="{00000000-0005-0000-0000-0000BF050000}"/>
    <cellStyle name="Note 5 12" xfId="1470" xr:uid="{00000000-0005-0000-0000-0000C0050000}"/>
    <cellStyle name="Note 5 12 2" xfId="1471" xr:uid="{00000000-0005-0000-0000-0000C1050000}"/>
    <cellStyle name="Note 5 12 2 2" xfId="1472" xr:uid="{00000000-0005-0000-0000-0000C2050000}"/>
    <cellStyle name="Note 5 12 2_autopost vouchers" xfId="1473" xr:uid="{00000000-0005-0000-0000-0000C3050000}"/>
    <cellStyle name="Note 5 12 3" xfId="1474" xr:uid="{00000000-0005-0000-0000-0000C4050000}"/>
    <cellStyle name="Note 5 12_ Refunds" xfId="1475" xr:uid="{00000000-0005-0000-0000-0000C5050000}"/>
    <cellStyle name="Note 5 13" xfId="1476" xr:uid="{00000000-0005-0000-0000-0000C6050000}"/>
    <cellStyle name="Note 5 13 2" xfId="1477" xr:uid="{00000000-0005-0000-0000-0000C7050000}"/>
    <cellStyle name="Note 5 13 2 2" xfId="1478" xr:uid="{00000000-0005-0000-0000-0000C8050000}"/>
    <cellStyle name="Note 5 13 2_autopost vouchers" xfId="1479" xr:uid="{00000000-0005-0000-0000-0000C9050000}"/>
    <cellStyle name="Note 5 13 3" xfId="1480" xr:uid="{00000000-0005-0000-0000-0000CA050000}"/>
    <cellStyle name="Note 5 13_ Refunds" xfId="1481" xr:uid="{00000000-0005-0000-0000-0000CB050000}"/>
    <cellStyle name="Note 5 14" xfId="1482" xr:uid="{00000000-0005-0000-0000-0000CC050000}"/>
    <cellStyle name="Note 5 14 2" xfId="1483" xr:uid="{00000000-0005-0000-0000-0000CD050000}"/>
    <cellStyle name="Note 5 14 2 2" xfId="1484" xr:uid="{00000000-0005-0000-0000-0000CE050000}"/>
    <cellStyle name="Note 5 14 2_autopost vouchers" xfId="1485" xr:uid="{00000000-0005-0000-0000-0000CF050000}"/>
    <cellStyle name="Note 5 14 3" xfId="1486" xr:uid="{00000000-0005-0000-0000-0000D0050000}"/>
    <cellStyle name="Note 5 14_ Refunds" xfId="1487" xr:uid="{00000000-0005-0000-0000-0000D1050000}"/>
    <cellStyle name="Note 5 15" xfId="1488" xr:uid="{00000000-0005-0000-0000-0000D2050000}"/>
    <cellStyle name="Note 5 15 2" xfId="1489" xr:uid="{00000000-0005-0000-0000-0000D3050000}"/>
    <cellStyle name="Note 5 15 2 2" xfId="1490" xr:uid="{00000000-0005-0000-0000-0000D4050000}"/>
    <cellStyle name="Note 5 15 2_autopost vouchers" xfId="1491" xr:uid="{00000000-0005-0000-0000-0000D5050000}"/>
    <cellStyle name="Note 5 15 3" xfId="1492" xr:uid="{00000000-0005-0000-0000-0000D6050000}"/>
    <cellStyle name="Note 5 15_ Refunds" xfId="1493" xr:uid="{00000000-0005-0000-0000-0000D7050000}"/>
    <cellStyle name="Note 5 16" xfId="1494" xr:uid="{00000000-0005-0000-0000-0000D8050000}"/>
    <cellStyle name="Note 5 16 2" xfId="1495" xr:uid="{00000000-0005-0000-0000-0000D9050000}"/>
    <cellStyle name="Note 5 16 2 2" xfId="1496" xr:uid="{00000000-0005-0000-0000-0000DA050000}"/>
    <cellStyle name="Note 5 16 2_autopost vouchers" xfId="1497" xr:uid="{00000000-0005-0000-0000-0000DB050000}"/>
    <cellStyle name="Note 5 16 3" xfId="1498" xr:uid="{00000000-0005-0000-0000-0000DC050000}"/>
    <cellStyle name="Note 5 16_ Refunds" xfId="1499" xr:uid="{00000000-0005-0000-0000-0000DD050000}"/>
    <cellStyle name="Note 5 17" xfId="1500" xr:uid="{00000000-0005-0000-0000-0000DE050000}"/>
    <cellStyle name="Note 5 17 2" xfId="1501" xr:uid="{00000000-0005-0000-0000-0000DF050000}"/>
    <cellStyle name="Note 5 17 2 2" xfId="1502" xr:uid="{00000000-0005-0000-0000-0000E0050000}"/>
    <cellStyle name="Note 5 17 2_autopost vouchers" xfId="1503" xr:uid="{00000000-0005-0000-0000-0000E1050000}"/>
    <cellStyle name="Note 5 17 3" xfId="1504" xr:uid="{00000000-0005-0000-0000-0000E2050000}"/>
    <cellStyle name="Note 5 17_ Refunds" xfId="1505" xr:uid="{00000000-0005-0000-0000-0000E3050000}"/>
    <cellStyle name="Note 5 18" xfId="1506" xr:uid="{00000000-0005-0000-0000-0000E4050000}"/>
    <cellStyle name="Note 5 18 2" xfId="1507" xr:uid="{00000000-0005-0000-0000-0000E5050000}"/>
    <cellStyle name="Note 5 18 2 2" xfId="1508" xr:uid="{00000000-0005-0000-0000-0000E6050000}"/>
    <cellStyle name="Note 5 18 2_autopost vouchers" xfId="1509" xr:uid="{00000000-0005-0000-0000-0000E7050000}"/>
    <cellStyle name="Note 5 18 3" xfId="1510" xr:uid="{00000000-0005-0000-0000-0000E8050000}"/>
    <cellStyle name="Note 5 18_ Refunds" xfId="1511" xr:uid="{00000000-0005-0000-0000-0000E9050000}"/>
    <cellStyle name="Note 5 19" xfId="1512" xr:uid="{00000000-0005-0000-0000-0000EA050000}"/>
    <cellStyle name="Note 5 19 2" xfId="1513" xr:uid="{00000000-0005-0000-0000-0000EB050000}"/>
    <cellStyle name="Note 5 19 2 2" xfId="1514" xr:uid="{00000000-0005-0000-0000-0000EC050000}"/>
    <cellStyle name="Note 5 19 2_autopost vouchers" xfId="1515" xr:uid="{00000000-0005-0000-0000-0000ED050000}"/>
    <cellStyle name="Note 5 19 3" xfId="1516" xr:uid="{00000000-0005-0000-0000-0000EE050000}"/>
    <cellStyle name="Note 5 19_ Refunds" xfId="1517" xr:uid="{00000000-0005-0000-0000-0000EF050000}"/>
    <cellStyle name="Note 5 2" xfId="1518" xr:uid="{00000000-0005-0000-0000-0000F0050000}"/>
    <cellStyle name="Note 5 2 10" xfId="1519" xr:uid="{00000000-0005-0000-0000-0000F1050000}"/>
    <cellStyle name="Note 5 2 2" xfId="1520" xr:uid="{00000000-0005-0000-0000-0000F2050000}"/>
    <cellStyle name="Note 5 2 2 2" xfId="1521" xr:uid="{00000000-0005-0000-0000-0000F3050000}"/>
    <cellStyle name="Note 5 2 2 2 2" xfId="1522" xr:uid="{00000000-0005-0000-0000-0000F4050000}"/>
    <cellStyle name="Note 5 2 2 2_autopost vouchers" xfId="1523" xr:uid="{00000000-0005-0000-0000-0000F5050000}"/>
    <cellStyle name="Note 5 2 2 3" xfId="1524" xr:uid="{00000000-0005-0000-0000-0000F6050000}"/>
    <cellStyle name="Note 5 2 2_ Refunds" xfId="1525" xr:uid="{00000000-0005-0000-0000-0000F7050000}"/>
    <cellStyle name="Note 5 2 3" xfId="1526" xr:uid="{00000000-0005-0000-0000-0000F8050000}"/>
    <cellStyle name="Note 5 2 3 2" xfId="1527" xr:uid="{00000000-0005-0000-0000-0000F9050000}"/>
    <cellStyle name="Note 5 2 3 2 2" xfId="1528" xr:uid="{00000000-0005-0000-0000-0000FA050000}"/>
    <cellStyle name="Note 5 2 3 2_autopost vouchers" xfId="1529" xr:uid="{00000000-0005-0000-0000-0000FB050000}"/>
    <cellStyle name="Note 5 2 3 3" xfId="1530" xr:uid="{00000000-0005-0000-0000-0000FC050000}"/>
    <cellStyle name="Note 5 2 3_ Refunds" xfId="1531" xr:uid="{00000000-0005-0000-0000-0000FD050000}"/>
    <cellStyle name="Note 5 2 4" xfId="1532" xr:uid="{00000000-0005-0000-0000-0000FE050000}"/>
    <cellStyle name="Note 5 2 4 2" xfId="1533" xr:uid="{00000000-0005-0000-0000-0000FF050000}"/>
    <cellStyle name="Note 5 2 4 2 2" xfId="1534" xr:uid="{00000000-0005-0000-0000-000000060000}"/>
    <cellStyle name="Note 5 2 4 2_autopost vouchers" xfId="1535" xr:uid="{00000000-0005-0000-0000-000001060000}"/>
    <cellStyle name="Note 5 2 4 3" xfId="1536" xr:uid="{00000000-0005-0000-0000-000002060000}"/>
    <cellStyle name="Note 5 2 4_ Refunds" xfId="1537" xr:uid="{00000000-0005-0000-0000-000003060000}"/>
    <cellStyle name="Note 5 2 5" xfId="1538" xr:uid="{00000000-0005-0000-0000-000004060000}"/>
    <cellStyle name="Note 5 2 5 2" xfId="1539" xr:uid="{00000000-0005-0000-0000-000005060000}"/>
    <cellStyle name="Note 5 2 5 2 2" xfId="1540" xr:uid="{00000000-0005-0000-0000-000006060000}"/>
    <cellStyle name="Note 5 2 5 2_autopost vouchers" xfId="1541" xr:uid="{00000000-0005-0000-0000-000007060000}"/>
    <cellStyle name="Note 5 2 5 3" xfId="1542" xr:uid="{00000000-0005-0000-0000-000008060000}"/>
    <cellStyle name="Note 5 2 5_ Refunds" xfId="1543" xr:uid="{00000000-0005-0000-0000-000009060000}"/>
    <cellStyle name="Note 5 2 6" xfId="1544" xr:uid="{00000000-0005-0000-0000-00000A060000}"/>
    <cellStyle name="Note 5 2 6 2" xfId="1545" xr:uid="{00000000-0005-0000-0000-00000B060000}"/>
    <cellStyle name="Note 5 2 6 2 2" xfId="1546" xr:uid="{00000000-0005-0000-0000-00000C060000}"/>
    <cellStyle name="Note 5 2 6 2_autopost vouchers" xfId="1547" xr:uid="{00000000-0005-0000-0000-00000D060000}"/>
    <cellStyle name="Note 5 2 6 3" xfId="1548" xr:uid="{00000000-0005-0000-0000-00000E060000}"/>
    <cellStyle name="Note 5 2 6_ Refunds" xfId="1549" xr:uid="{00000000-0005-0000-0000-00000F060000}"/>
    <cellStyle name="Note 5 2 7" xfId="1550" xr:uid="{00000000-0005-0000-0000-000010060000}"/>
    <cellStyle name="Note 5 2 7 2" xfId="1551" xr:uid="{00000000-0005-0000-0000-000011060000}"/>
    <cellStyle name="Note 5 2 7 2 2" xfId="1552" xr:uid="{00000000-0005-0000-0000-000012060000}"/>
    <cellStyle name="Note 5 2 7 2_autopost vouchers" xfId="1553" xr:uid="{00000000-0005-0000-0000-000013060000}"/>
    <cellStyle name="Note 5 2 7 3" xfId="1554" xr:uid="{00000000-0005-0000-0000-000014060000}"/>
    <cellStyle name="Note 5 2 7_ Refunds" xfId="1555" xr:uid="{00000000-0005-0000-0000-000015060000}"/>
    <cellStyle name="Note 5 2 8" xfId="1556" xr:uid="{00000000-0005-0000-0000-000016060000}"/>
    <cellStyle name="Note 5 2 8 2" xfId="1557" xr:uid="{00000000-0005-0000-0000-000017060000}"/>
    <cellStyle name="Note 5 2 8 2 2" xfId="1558" xr:uid="{00000000-0005-0000-0000-000018060000}"/>
    <cellStyle name="Note 5 2 8 2_autopost vouchers" xfId="1559" xr:uid="{00000000-0005-0000-0000-000019060000}"/>
    <cellStyle name="Note 5 2 8 3" xfId="1560" xr:uid="{00000000-0005-0000-0000-00001A060000}"/>
    <cellStyle name="Note 5 2 8_ Refunds" xfId="1561" xr:uid="{00000000-0005-0000-0000-00001B060000}"/>
    <cellStyle name="Note 5 2 9" xfId="1562" xr:uid="{00000000-0005-0000-0000-00001C060000}"/>
    <cellStyle name="Note 5 2 9 2" xfId="1563" xr:uid="{00000000-0005-0000-0000-00001D060000}"/>
    <cellStyle name="Note 5 2 9_autopost vouchers" xfId="1564" xr:uid="{00000000-0005-0000-0000-00001E060000}"/>
    <cellStyle name="Note 5 2_ Refunds" xfId="1565" xr:uid="{00000000-0005-0000-0000-00001F060000}"/>
    <cellStyle name="Note 5 20" xfId="1566" xr:uid="{00000000-0005-0000-0000-000020060000}"/>
    <cellStyle name="Note 5 20 2" xfId="1567" xr:uid="{00000000-0005-0000-0000-000021060000}"/>
    <cellStyle name="Note 5 20 2 2" xfId="1568" xr:uid="{00000000-0005-0000-0000-000022060000}"/>
    <cellStyle name="Note 5 20 2_autopost vouchers" xfId="1569" xr:uid="{00000000-0005-0000-0000-000023060000}"/>
    <cellStyle name="Note 5 20 3" xfId="1570" xr:uid="{00000000-0005-0000-0000-000024060000}"/>
    <cellStyle name="Note 5 20_ Refunds" xfId="1571" xr:uid="{00000000-0005-0000-0000-000025060000}"/>
    <cellStyle name="Note 5 21" xfId="1572" xr:uid="{00000000-0005-0000-0000-000026060000}"/>
    <cellStyle name="Note 5 21 2" xfId="1573" xr:uid="{00000000-0005-0000-0000-000027060000}"/>
    <cellStyle name="Note 5 21 2 2" xfId="1574" xr:uid="{00000000-0005-0000-0000-000028060000}"/>
    <cellStyle name="Note 5 21 2_autopost vouchers" xfId="1575" xr:uid="{00000000-0005-0000-0000-000029060000}"/>
    <cellStyle name="Note 5 21 3" xfId="1576" xr:uid="{00000000-0005-0000-0000-00002A060000}"/>
    <cellStyle name="Note 5 21_ Refunds" xfId="1577" xr:uid="{00000000-0005-0000-0000-00002B060000}"/>
    <cellStyle name="Note 5 22" xfId="1578" xr:uid="{00000000-0005-0000-0000-00002C060000}"/>
    <cellStyle name="Note 5 22 2" xfId="1579" xr:uid="{00000000-0005-0000-0000-00002D060000}"/>
    <cellStyle name="Note 5 22 2 2" xfId="1580" xr:uid="{00000000-0005-0000-0000-00002E060000}"/>
    <cellStyle name="Note 5 22 2_autopost vouchers" xfId="1581" xr:uid="{00000000-0005-0000-0000-00002F060000}"/>
    <cellStyle name="Note 5 22 3" xfId="1582" xr:uid="{00000000-0005-0000-0000-000030060000}"/>
    <cellStyle name="Note 5 22_ Refunds" xfId="1583" xr:uid="{00000000-0005-0000-0000-000031060000}"/>
    <cellStyle name="Note 5 23" xfId="1584" xr:uid="{00000000-0005-0000-0000-000032060000}"/>
    <cellStyle name="Note 5 23 2" xfId="1585" xr:uid="{00000000-0005-0000-0000-000033060000}"/>
    <cellStyle name="Note 5 23 2 2" xfId="1586" xr:uid="{00000000-0005-0000-0000-000034060000}"/>
    <cellStyle name="Note 5 23 2_autopost vouchers" xfId="1587" xr:uid="{00000000-0005-0000-0000-000035060000}"/>
    <cellStyle name="Note 5 23 3" xfId="1588" xr:uid="{00000000-0005-0000-0000-000036060000}"/>
    <cellStyle name="Note 5 23_ Refunds" xfId="1589" xr:uid="{00000000-0005-0000-0000-000037060000}"/>
    <cellStyle name="Note 5 24" xfId="1590" xr:uid="{00000000-0005-0000-0000-000038060000}"/>
    <cellStyle name="Note 5 24 2" xfId="1591" xr:uid="{00000000-0005-0000-0000-000039060000}"/>
    <cellStyle name="Note 5 24 2 2" xfId="1592" xr:uid="{00000000-0005-0000-0000-00003A060000}"/>
    <cellStyle name="Note 5 24 2_autopost vouchers" xfId="1593" xr:uid="{00000000-0005-0000-0000-00003B060000}"/>
    <cellStyle name="Note 5 24 3" xfId="1594" xr:uid="{00000000-0005-0000-0000-00003C060000}"/>
    <cellStyle name="Note 5 24_ Refunds" xfId="1595" xr:uid="{00000000-0005-0000-0000-00003D060000}"/>
    <cellStyle name="Note 5 25" xfId="1596" xr:uid="{00000000-0005-0000-0000-00003E060000}"/>
    <cellStyle name="Note 5 25 2" xfId="1597" xr:uid="{00000000-0005-0000-0000-00003F060000}"/>
    <cellStyle name="Note 5 25 2 2" xfId="1598" xr:uid="{00000000-0005-0000-0000-000040060000}"/>
    <cellStyle name="Note 5 25 2_autopost vouchers" xfId="1599" xr:uid="{00000000-0005-0000-0000-000041060000}"/>
    <cellStyle name="Note 5 25 3" xfId="1600" xr:uid="{00000000-0005-0000-0000-000042060000}"/>
    <cellStyle name="Note 5 25_ Refunds" xfId="1601" xr:uid="{00000000-0005-0000-0000-000043060000}"/>
    <cellStyle name="Note 5 26" xfId="1602" xr:uid="{00000000-0005-0000-0000-000044060000}"/>
    <cellStyle name="Note 5 26 2" xfId="1603" xr:uid="{00000000-0005-0000-0000-000045060000}"/>
    <cellStyle name="Note 5 26 2 2" xfId="1604" xr:uid="{00000000-0005-0000-0000-000046060000}"/>
    <cellStyle name="Note 5 26 2_autopost vouchers" xfId="1605" xr:uid="{00000000-0005-0000-0000-000047060000}"/>
    <cellStyle name="Note 5 26 3" xfId="1606" xr:uid="{00000000-0005-0000-0000-000048060000}"/>
    <cellStyle name="Note 5 26_ Refunds" xfId="1607" xr:uid="{00000000-0005-0000-0000-000049060000}"/>
    <cellStyle name="Note 5 27" xfId="1608" xr:uid="{00000000-0005-0000-0000-00004A060000}"/>
    <cellStyle name="Note 5 27 2" xfId="1609" xr:uid="{00000000-0005-0000-0000-00004B060000}"/>
    <cellStyle name="Note 5 27 2 2" xfId="1610" xr:uid="{00000000-0005-0000-0000-00004C060000}"/>
    <cellStyle name="Note 5 27 2_autopost vouchers" xfId="1611" xr:uid="{00000000-0005-0000-0000-00004D060000}"/>
    <cellStyle name="Note 5 27 3" xfId="1612" xr:uid="{00000000-0005-0000-0000-00004E060000}"/>
    <cellStyle name="Note 5 27_ Refunds" xfId="1613" xr:uid="{00000000-0005-0000-0000-00004F060000}"/>
    <cellStyle name="Note 5 28" xfId="1614" xr:uid="{00000000-0005-0000-0000-000050060000}"/>
    <cellStyle name="Note 5 28 2" xfId="1615" xr:uid="{00000000-0005-0000-0000-000051060000}"/>
    <cellStyle name="Note 5 28 2 2" xfId="1616" xr:uid="{00000000-0005-0000-0000-000052060000}"/>
    <cellStyle name="Note 5 28 2_autopost vouchers" xfId="1617" xr:uid="{00000000-0005-0000-0000-000053060000}"/>
    <cellStyle name="Note 5 28 3" xfId="1618" xr:uid="{00000000-0005-0000-0000-000054060000}"/>
    <cellStyle name="Note 5 28_ Refunds" xfId="1619" xr:uid="{00000000-0005-0000-0000-000055060000}"/>
    <cellStyle name="Note 5 29" xfId="1620" xr:uid="{00000000-0005-0000-0000-000056060000}"/>
    <cellStyle name="Note 5 29 2" xfId="1621" xr:uid="{00000000-0005-0000-0000-000057060000}"/>
    <cellStyle name="Note 5 29 2 2" xfId="1622" xr:uid="{00000000-0005-0000-0000-000058060000}"/>
    <cellStyle name="Note 5 29 2_autopost vouchers" xfId="1623" xr:uid="{00000000-0005-0000-0000-000059060000}"/>
    <cellStyle name="Note 5 29 3" xfId="1624" xr:uid="{00000000-0005-0000-0000-00005A060000}"/>
    <cellStyle name="Note 5 29_ Refunds" xfId="1625" xr:uid="{00000000-0005-0000-0000-00005B060000}"/>
    <cellStyle name="Note 5 3" xfId="1626" xr:uid="{00000000-0005-0000-0000-00005C060000}"/>
    <cellStyle name="Note 5 3 10" xfId="1627" xr:uid="{00000000-0005-0000-0000-00005D060000}"/>
    <cellStyle name="Note 5 3 2" xfId="1628" xr:uid="{00000000-0005-0000-0000-00005E060000}"/>
    <cellStyle name="Note 5 3 2 2" xfId="1629" xr:uid="{00000000-0005-0000-0000-00005F060000}"/>
    <cellStyle name="Note 5 3 2 2 2" xfId="1630" xr:uid="{00000000-0005-0000-0000-000060060000}"/>
    <cellStyle name="Note 5 3 2 2_autopost vouchers" xfId="1631" xr:uid="{00000000-0005-0000-0000-000061060000}"/>
    <cellStyle name="Note 5 3 2 3" xfId="1632" xr:uid="{00000000-0005-0000-0000-000062060000}"/>
    <cellStyle name="Note 5 3 2_ Refunds" xfId="1633" xr:uid="{00000000-0005-0000-0000-000063060000}"/>
    <cellStyle name="Note 5 3 3" xfId="1634" xr:uid="{00000000-0005-0000-0000-000064060000}"/>
    <cellStyle name="Note 5 3 3 2" xfId="1635" xr:uid="{00000000-0005-0000-0000-000065060000}"/>
    <cellStyle name="Note 5 3 3 2 2" xfId="1636" xr:uid="{00000000-0005-0000-0000-000066060000}"/>
    <cellStyle name="Note 5 3 3 2_autopost vouchers" xfId="1637" xr:uid="{00000000-0005-0000-0000-000067060000}"/>
    <cellStyle name="Note 5 3 3 3" xfId="1638" xr:uid="{00000000-0005-0000-0000-000068060000}"/>
    <cellStyle name="Note 5 3 3_ Refunds" xfId="1639" xr:uid="{00000000-0005-0000-0000-000069060000}"/>
    <cellStyle name="Note 5 3 4" xfId="1640" xr:uid="{00000000-0005-0000-0000-00006A060000}"/>
    <cellStyle name="Note 5 3 4 2" xfId="1641" xr:uid="{00000000-0005-0000-0000-00006B060000}"/>
    <cellStyle name="Note 5 3 4 2 2" xfId="1642" xr:uid="{00000000-0005-0000-0000-00006C060000}"/>
    <cellStyle name="Note 5 3 4 2_autopost vouchers" xfId="1643" xr:uid="{00000000-0005-0000-0000-00006D060000}"/>
    <cellStyle name="Note 5 3 4 3" xfId="1644" xr:uid="{00000000-0005-0000-0000-00006E060000}"/>
    <cellStyle name="Note 5 3 4_ Refunds" xfId="1645" xr:uid="{00000000-0005-0000-0000-00006F060000}"/>
    <cellStyle name="Note 5 3 5" xfId="1646" xr:uid="{00000000-0005-0000-0000-000070060000}"/>
    <cellStyle name="Note 5 3 5 2" xfId="1647" xr:uid="{00000000-0005-0000-0000-000071060000}"/>
    <cellStyle name="Note 5 3 5 2 2" xfId="1648" xr:uid="{00000000-0005-0000-0000-000072060000}"/>
    <cellStyle name="Note 5 3 5 2_autopost vouchers" xfId="1649" xr:uid="{00000000-0005-0000-0000-000073060000}"/>
    <cellStyle name="Note 5 3 5 3" xfId="1650" xr:uid="{00000000-0005-0000-0000-000074060000}"/>
    <cellStyle name="Note 5 3 5_ Refunds" xfId="1651" xr:uid="{00000000-0005-0000-0000-000075060000}"/>
    <cellStyle name="Note 5 3 6" xfId="1652" xr:uid="{00000000-0005-0000-0000-000076060000}"/>
    <cellStyle name="Note 5 3 6 2" xfId="1653" xr:uid="{00000000-0005-0000-0000-000077060000}"/>
    <cellStyle name="Note 5 3 6 2 2" xfId="1654" xr:uid="{00000000-0005-0000-0000-000078060000}"/>
    <cellStyle name="Note 5 3 6 2_autopost vouchers" xfId="1655" xr:uid="{00000000-0005-0000-0000-000079060000}"/>
    <cellStyle name="Note 5 3 6 3" xfId="1656" xr:uid="{00000000-0005-0000-0000-00007A060000}"/>
    <cellStyle name="Note 5 3 6_ Refunds" xfId="1657" xr:uid="{00000000-0005-0000-0000-00007B060000}"/>
    <cellStyle name="Note 5 3 7" xfId="1658" xr:uid="{00000000-0005-0000-0000-00007C060000}"/>
    <cellStyle name="Note 5 3 7 2" xfId="1659" xr:uid="{00000000-0005-0000-0000-00007D060000}"/>
    <cellStyle name="Note 5 3 7 2 2" xfId="1660" xr:uid="{00000000-0005-0000-0000-00007E060000}"/>
    <cellStyle name="Note 5 3 7 2_autopost vouchers" xfId="1661" xr:uid="{00000000-0005-0000-0000-00007F060000}"/>
    <cellStyle name="Note 5 3 7 3" xfId="1662" xr:uid="{00000000-0005-0000-0000-000080060000}"/>
    <cellStyle name="Note 5 3 7_ Refunds" xfId="1663" xr:uid="{00000000-0005-0000-0000-000081060000}"/>
    <cellStyle name="Note 5 3 8" xfId="1664" xr:uid="{00000000-0005-0000-0000-000082060000}"/>
    <cellStyle name="Note 5 3 8 2" xfId="1665" xr:uid="{00000000-0005-0000-0000-000083060000}"/>
    <cellStyle name="Note 5 3 8 2 2" xfId="1666" xr:uid="{00000000-0005-0000-0000-000084060000}"/>
    <cellStyle name="Note 5 3 8 2_autopost vouchers" xfId="1667" xr:uid="{00000000-0005-0000-0000-000085060000}"/>
    <cellStyle name="Note 5 3 8 3" xfId="1668" xr:uid="{00000000-0005-0000-0000-000086060000}"/>
    <cellStyle name="Note 5 3 8_ Refunds" xfId="1669" xr:uid="{00000000-0005-0000-0000-000087060000}"/>
    <cellStyle name="Note 5 3 9" xfId="1670" xr:uid="{00000000-0005-0000-0000-000088060000}"/>
    <cellStyle name="Note 5 3 9 2" xfId="1671" xr:uid="{00000000-0005-0000-0000-000089060000}"/>
    <cellStyle name="Note 5 3 9_autopost vouchers" xfId="1672" xr:uid="{00000000-0005-0000-0000-00008A060000}"/>
    <cellStyle name="Note 5 3_ Refunds" xfId="1673" xr:uid="{00000000-0005-0000-0000-00008B060000}"/>
    <cellStyle name="Note 5 30" xfId="1674" xr:uid="{00000000-0005-0000-0000-00008C060000}"/>
    <cellStyle name="Note 5 30 2" xfId="1675" xr:uid="{00000000-0005-0000-0000-00008D060000}"/>
    <cellStyle name="Note 5 30 2 2" xfId="1676" xr:uid="{00000000-0005-0000-0000-00008E060000}"/>
    <cellStyle name="Note 5 30 2_autopost vouchers" xfId="1677" xr:uid="{00000000-0005-0000-0000-00008F060000}"/>
    <cellStyle name="Note 5 30 3" xfId="1678" xr:uid="{00000000-0005-0000-0000-000090060000}"/>
    <cellStyle name="Note 5 30_ Refunds" xfId="1679" xr:uid="{00000000-0005-0000-0000-000091060000}"/>
    <cellStyle name="Note 5 31" xfId="1680" xr:uid="{00000000-0005-0000-0000-000092060000}"/>
    <cellStyle name="Note 5 31 2" xfId="1681" xr:uid="{00000000-0005-0000-0000-000093060000}"/>
    <cellStyle name="Note 5 31 2 2" xfId="1682" xr:uid="{00000000-0005-0000-0000-000094060000}"/>
    <cellStyle name="Note 5 31 2_autopost vouchers" xfId="1683" xr:uid="{00000000-0005-0000-0000-000095060000}"/>
    <cellStyle name="Note 5 31 3" xfId="1684" xr:uid="{00000000-0005-0000-0000-000096060000}"/>
    <cellStyle name="Note 5 31_ Refunds" xfId="1685" xr:uid="{00000000-0005-0000-0000-000097060000}"/>
    <cellStyle name="Note 5 32" xfId="1686" xr:uid="{00000000-0005-0000-0000-000098060000}"/>
    <cellStyle name="Note 5 32 2" xfId="1687" xr:uid="{00000000-0005-0000-0000-000099060000}"/>
    <cellStyle name="Note 5 32 2 2" xfId="1688" xr:uid="{00000000-0005-0000-0000-00009A060000}"/>
    <cellStyle name="Note 5 32 2_autopost vouchers" xfId="1689" xr:uid="{00000000-0005-0000-0000-00009B060000}"/>
    <cellStyle name="Note 5 32 3" xfId="1690" xr:uid="{00000000-0005-0000-0000-00009C060000}"/>
    <cellStyle name="Note 5 32_ Refunds" xfId="1691" xr:uid="{00000000-0005-0000-0000-00009D060000}"/>
    <cellStyle name="Note 5 33" xfId="1692" xr:uid="{00000000-0005-0000-0000-00009E060000}"/>
    <cellStyle name="Note 5 33 2" xfId="1693" xr:uid="{00000000-0005-0000-0000-00009F060000}"/>
    <cellStyle name="Note 5 33_autopost vouchers" xfId="1694" xr:uid="{00000000-0005-0000-0000-0000A0060000}"/>
    <cellStyle name="Note 5 34" xfId="1695" xr:uid="{00000000-0005-0000-0000-0000A1060000}"/>
    <cellStyle name="Note 5 4" xfId="1696" xr:uid="{00000000-0005-0000-0000-0000A2060000}"/>
    <cellStyle name="Note 5 4 10" xfId="1697" xr:uid="{00000000-0005-0000-0000-0000A3060000}"/>
    <cellStyle name="Note 5 4 2" xfId="1698" xr:uid="{00000000-0005-0000-0000-0000A4060000}"/>
    <cellStyle name="Note 5 4 2 2" xfId="1699" xr:uid="{00000000-0005-0000-0000-0000A5060000}"/>
    <cellStyle name="Note 5 4 2 2 2" xfId="1700" xr:uid="{00000000-0005-0000-0000-0000A6060000}"/>
    <cellStyle name="Note 5 4 2 2_autopost vouchers" xfId="1701" xr:uid="{00000000-0005-0000-0000-0000A7060000}"/>
    <cellStyle name="Note 5 4 2 3" xfId="1702" xr:uid="{00000000-0005-0000-0000-0000A8060000}"/>
    <cellStyle name="Note 5 4 2_ Refunds" xfId="1703" xr:uid="{00000000-0005-0000-0000-0000A9060000}"/>
    <cellStyle name="Note 5 4 3" xfId="1704" xr:uid="{00000000-0005-0000-0000-0000AA060000}"/>
    <cellStyle name="Note 5 4 3 2" xfId="1705" xr:uid="{00000000-0005-0000-0000-0000AB060000}"/>
    <cellStyle name="Note 5 4 3 2 2" xfId="1706" xr:uid="{00000000-0005-0000-0000-0000AC060000}"/>
    <cellStyle name="Note 5 4 3 2_autopost vouchers" xfId="1707" xr:uid="{00000000-0005-0000-0000-0000AD060000}"/>
    <cellStyle name="Note 5 4 3 3" xfId="1708" xr:uid="{00000000-0005-0000-0000-0000AE060000}"/>
    <cellStyle name="Note 5 4 3_ Refunds" xfId="1709" xr:uid="{00000000-0005-0000-0000-0000AF060000}"/>
    <cellStyle name="Note 5 4 4" xfId="1710" xr:uid="{00000000-0005-0000-0000-0000B0060000}"/>
    <cellStyle name="Note 5 4 4 2" xfId="1711" xr:uid="{00000000-0005-0000-0000-0000B1060000}"/>
    <cellStyle name="Note 5 4 4 2 2" xfId="1712" xr:uid="{00000000-0005-0000-0000-0000B2060000}"/>
    <cellStyle name="Note 5 4 4 2_autopost vouchers" xfId="1713" xr:uid="{00000000-0005-0000-0000-0000B3060000}"/>
    <cellStyle name="Note 5 4 4 3" xfId="1714" xr:uid="{00000000-0005-0000-0000-0000B4060000}"/>
    <cellStyle name="Note 5 4 4_ Refunds" xfId="1715" xr:uid="{00000000-0005-0000-0000-0000B5060000}"/>
    <cellStyle name="Note 5 4 5" xfId="1716" xr:uid="{00000000-0005-0000-0000-0000B6060000}"/>
    <cellStyle name="Note 5 4 5 2" xfId="1717" xr:uid="{00000000-0005-0000-0000-0000B7060000}"/>
    <cellStyle name="Note 5 4 5 2 2" xfId="1718" xr:uid="{00000000-0005-0000-0000-0000B8060000}"/>
    <cellStyle name="Note 5 4 5 2_autopost vouchers" xfId="1719" xr:uid="{00000000-0005-0000-0000-0000B9060000}"/>
    <cellStyle name="Note 5 4 5 3" xfId="1720" xr:uid="{00000000-0005-0000-0000-0000BA060000}"/>
    <cellStyle name="Note 5 4 5_ Refunds" xfId="1721" xr:uid="{00000000-0005-0000-0000-0000BB060000}"/>
    <cellStyle name="Note 5 4 6" xfId="1722" xr:uid="{00000000-0005-0000-0000-0000BC060000}"/>
    <cellStyle name="Note 5 4 6 2" xfId="1723" xr:uid="{00000000-0005-0000-0000-0000BD060000}"/>
    <cellStyle name="Note 5 4 6 2 2" xfId="1724" xr:uid="{00000000-0005-0000-0000-0000BE060000}"/>
    <cellStyle name="Note 5 4 6 2_autopost vouchers" xfId="1725" xr:uid="{00000000-0005-0000-0000-0000BF060000}"/>
    <cellStyle name="Note 5 4 6 3" xfId="1726" xr:uid="{00000000-0005-0000-0000-0000C0060000}"/>
    <cellStyle name="Note 5 4 6_ Refunds" xfId="1727" xr:uid="{00000000-0005-0000-0000-0000C1060000}"/>
    <cellStyle name="Note 5 4 7" xfId="1728" xr:uid="{00000000-0005-0000-0000-0000C2060000}"/>
    <cellStyle name="Note 5 4 7 2" xfId="1729" xr:uid="{00000000-0005-0000-0000-0000C3060000}"/>
    <cellStyle name="Note 5 4 7 2 2" xfId="1730" xr:uid="{00000000-0005-0000-0000-0000C4060000}"/>
    <cellStyle name="Note 5 4 7 2_autopost vouchers" xfId="1731" xr:uid="{00000000-0005-0000-0000-0000C5060000}"/>
    <cellStyle name="Note 5 4 7 3" xfId="1732" xr:uid="{00000000-0005-0000-0000-0000C6060000}"/>
    <cellStyle name="Note 5 4 7_ Refunds" xfId="1733" xr:uid="{00000000-0005-0000-0000-0000C7060000}"/>
    <cellStyle name="Note 5 4 8" xfId="1734" xr:uid="{00000000-0005-0000-0000-0000C8060000}"/>
    <cellStyle name="Note 5 4 8 2" xfId="1735" xr:uid="{00000000-0005-0000-0000-0000C9060000}"/>
    <cellStyle name="Note 5 4 8 2 2" xfId="1736" xr:uid="{00000000-0005-0000-0000-0000CA060000}"/>
    <cellStyle name="Note 5 4 8 2_autopost vouchers" xfId="1737" xr:uid="{00000000-0005-0000-0000-0000CB060000}"/>
    <cellStyle name="Note 5 4 8 3" xfId="1738" xr:uid="{00000000-0005-0000-0000-0000CC060000}"/>
    <cellStyle name="Note 5 4 8_ Refunds" xfId="1739" xr:uid="{00000000-0005-0000-0000-0000CD060000}"/>
    <cellStyle name="Note 5 4 9" xfId="1740" xr:uid="{00000000-0005-0000-0000-0000CE060000}"/>
    <cellStyle name="Note 5 4 9 2" xfId="1741" xr:uid="{00000000-0005-0000-0000-0000CF060000}"/>
    <cellStyle name="Note 5 4 9_autopost vouchers" xfId="1742" xr:uid="{00000000-0005-0000-0000-0000D0060000}"/>
    <cellStyle name="Note 5 4_ Refunds" xfId="1743" xr:uid="{00000000-0005-0000-0000-0000D1060000}"/>
    <cellStyle name="Note 5 5" xfId="1744" xr:uid="{00000000-0005-0000-0000-0000D2060000}"/>
    <cellStyle name="Note 5 5 2" xfId="1745" xr:uid="{00000000-0005-0000-0000-0000D3060000}"/>
    <cellStyle name="Note 5 5 2 2" xfId="1746" xr:uid="{00000000-0005-0000-0000-0000D4060000}"/>
    <cellStyle name="Note 5 5 2_autopost vouchers" xfId="1747" xr:uid="{00000000-0005-0000-0000-0000D5060000}"/>
    <cellStyle name="Note 5 5 3" xfId="1748" xr:uid="{00000000-0005-0000-0000-0000D6060000}"/>
    <cellStyle name="Note 5 5_ Refunds" xfId="1749" xr:uid="{00000000-0005-0000-0000-0000D7060000}"/>
    <cellStyle name="Note 5 6" xfId="1750" xr:uid="{00000000-0005-0000-0000-0000D8060000}"/>
    <cellStyle name="Note 5 6 2" xfId="1751" xr:uid="{00000000-0005-0000-0000-0000D9060000}"/>
    <cellStyle name="Note 5 6 2 2" xfId="1752" xr:uid="{00000000-0005-0000-0000-0000DA060000}"/>
    <cellStyle name="Note 5 6 2_autopost vouchers" xfId="1753" xr:uid="{00000000-0005-0000-0000-0000DB060000}"/>
    <cellStyle name="Note 5 6 3" xfId="1754" xr:uid="{00000000-0005-0000-0000-0000DC060000}"/>
    <cellStyle name="Note 5 6_ Refunds" xfId="1755" xr:uid="{00000000-0005-0000-0000-0000DD060000}"/>
    <cellStyle name="Note 5 7" xfId="1756" xr:uid="{00000000-0005-0000-0000-0000DE060000}"/>
    <cellStyle name="Note 5 7 2" xfId="1757" xr:uid="{00000000-0005-0000-0000-0000DF060000}"/>
    <cellStyle name="Note 5 7 2 2" xfId="1758" xr:uid="{00000000-0005-0000-0000-0000E0060000}"/>
    <cellStyle name="Note 5 7 2_autopost vouchers" xfId="1759" xr:uid="{00000000-0005-0000-0000-0000E1060000}"/>
    <cellStyle name="Note 5 7 3" xfId="1760" xr:uid="{00000000-0005-0000-0000-0000E2060000}"/>
    <cellStyle name="Note 5 7_ Refunds" xfId="1761" xr:uid="{00000000-0005-0000-0000-0000E3060000}"/>
    <cellStyle name="Note 5 8" xfId="1762" xr:uid="{00000000-0005-0000-0000-0000E4060000}"/>
    <cellStyle name="Note 5 8 2" xfId="1763" xr:uid="{00000000-0005-0000-0000-0000E5060000}"/>
    <cellStyle name="Note 5 8 2 2" xfId="1764" xr:uid="{00000000-0005-0000-0000-0000E6060000}"/>
    <cellStyle name="Note 5 8 2_autopost vouchers" xfId="1765" xr:uid="{00000000-0005-0000-0000-0000E7060000}"/>
    <cellStyle name="Note 5 8 3" xfId="1766" xr:uid="{00000000-0005-0000-0000-0000E8060000}"/>
    <cellStyle name="Note 5 8_ Refunds" xfId="1767" xr:uid="{00000000-0005-0000-0000-0000E9060000}"/>
    <cellStyle name="Note 5 9" xfId="1768" xr:uid="{00000000-0005-0000-0000-0000EA060000}"/>
    <cellStyle name="Note 5 9 2" xfId="1769" xr:uid="{00000000-0005-0000-0000-0000EB060000}"/>
    <cellStyle name="Note 5 9 2 2" xfId="1770" xr:uid="{00000000-0005-0000-0000-0000EC060000}"/>
    <cellStyle name="Note 5 9 2_autopost vouchers" xfId="1771" xr:uid="{00000000-0005-0000-0000-0000ED060000}"/>
    <cellStyle name="Note 5 9 3" xfId="1772" xr:uid="{00000000-0005-0000-0000-0000EE060000}"/>
    <cellStyle name="Note 5 9_ Refunds" xfId="1773" xr:uid="{00000000-0005-0000-0000-0000EF060000}"/>
    <cellStyle name="Note 5_ Refunds" xfId="1774" xr:uid="{00000000-0005-0000-0000-0000F0060000}"/>
    <cellStyle name="Note 6" xfId="1775" xr:uid="{00000000-0005-0000-0000-0000F1060000}"/>
    <cellStyle name="Note 6 10" xfId="1776" xr:uid="{00000000-0005-0000-0000-0000F2060000}"/>
    <cellStyle name="Note 6 10 2" xfId="1777" xr:uid="{00000000-0005-0000-0000-0000F3060000}"/>
    <cellStyle name="Note 6 10 2 2" xfId="1778" xr:uid="{00000000-0005-0000-0000-0000F4060000}"/>
    <cellStyle name="Note 6 10 2_autopost vouchers" xfId="1779" xr:uid="{00000000-0005-0000-0000-0000F5060000}"/>
    <cellStyle name="Note 6 10 3" xfId="1780" xr:uid="{00000000-0005-0000-0000-0000F6060000}"/>
    <cellStyle name="Note 6 10_ Refunds" xfId="1781" xr:uid="{00000000-0005-0000-0000-0000F7060000}"/>
    <cellStyle name="Note 6 11" xfId="1782" xr:uid="{00000000-0005-0000-0000-0000F8060000}"/>
    <cellStyle name="Note 6 11 2" xfId="1783" xr:uid="{00000000-0005-0000-0000-0000F9060000}"/>
    <cellStyle name="Note 6 11 2 2" xfId="1784" xr:uid="{00000000-0005-0000-0000-0000FA060000}"/>
    <cellStyle name="Note 6 11 2_autopost vouchers" xfId="1785" xr:uid="{00000000-0005-0000-0000-0000FB060000}"/>
    <cellStyle name="Note 6 11 3" xfId="1786" xr:uid="{00000000-0005-0000-0000-0000FC060000}"/>
    <cellStyle name="Note 6 11_ Refunds" xfId="1787" xr:uid="{00000000-0005-0000-0000-0000FD060000}"/>
    <cellStyle name="Note 6 12" xfId="1788" xr:uid="{00000000-0005-0000-0000-0000FE060000}"/>
    <cellStyle name="Note 6 12 2" xfId="1789" xr:uid="{00000000-0005-0000-0000-0000FF060000}"/>
    <cellStyle name="Note 6 12 2 2" xfId="1790" xr:uid="{00000000-0005-0000-0000-000000070000}"/>
    <cellStyle name="Note 6 12 2_autopost vouchers" xfId="1791" xr:uid="{00000000-0005-0000-0000-000001070000}"/>
    <cellStyle name="Note 6 12 3" xfId="1792" xr:uid="{00000000-0005-0000-0000-000002070000}"/>
    <cellStyle name="Note 6 12_ Refunds" xfId="1793" xr:uid="{00000000-0005-0000-0000-000003070000}"/>
    <cellStyle name="Note 6 13" xfId="1794" xr:uid="{00000000-0005-0000-0000-000004070000}"/>
    <cellStyle name="Note 6 13 2" xfId="1795" xr:uid="{00000000-0005-0000-0000-000005070000}"/>
    <cellStyle name="Note 6 13 2 2" xfId="1796" xr:uid="{00000000-0005-0000-0000-000006070000}"/>
    <cellStyle name="Note 6 13 2_autopost vouchers" xfId="1797" xr:uid="{00000000-0005-0000-0000-000007070000}"/>
    <cellStyle name="Note 6 13 3" xfId="1798" xr:uid="{00000000-0005-0000-0000-000008070000}"/>
    <cellStyle name="Note 6 13_ Refunds" xfId="1799" xr:uid="{00000000-0005-0000-0000-000009070000}"/>
    <cellStyle name="Note 6 14" xfId="1800" xr:uid="{00000000-0005-0000-0000-00000A070000}"/>
    <cellStyle name="Note 6 14 2" xfId="1801" xr:uid="{00000000-0005-0000-0000-00000B070000}"/>
    <cellStyle name="Note 6 14 2 2" xfId="1802" xr:uid="{00000000-0005-0000-0000-00000C070000}"/>
    <cellStyle name="Note 6 14 2_autopost vouchers" xfId="1803" xr:uid="{00000000-0005-0000-0000-00000D070000}"/>
    <cellStyle name="Note 6 14 3" xfId="1804" xr:uid="{00000000-0005-0000-0000-00000E070000}"/>
    <cellStyle name="Note 6 14_ Refunds" xfId="1805" xr:uid="{00000000-0005-0000-0000-00000F070000}"/>
    <cellStyle name="Note 6 15" xfId="1806" xr:uid="{00000000-0005-0000-0000-000010070000}"/>
    <cellStyle name="Note 6 15 2" xfId="1807" xr:uid="{00000000-0005-0000-0000-000011070000}"/>
    <cellStyle name="Note 6 15 2 2" xfId="1808" xr:uid="{00000000-0005-0000-0000-000012070000}"/>
    <cellStyle name="Note 6 15 2_autopost vouchers" xfId="1809" xr:uid="{00000000-0005-0000-0000-000013070000}"/>
    <cellStyle name="Note 6 15 3" xfId="1810" xr:uid="{00000000-0005-0000-0000-000014070000}"/>
    <cellStyle name="Note 6 15_ Refunds" xfId="1811" xr:uid="{00000000-0005-0000-0000-000015070000}"/>
    <cellStyle name="Note 6 16" xfId="1812" xr:uid="{00000000-0005-0000-0000-000016070000}"/>
    <cellStyle name="Note 6 16 2" xfId="1813" xr:uid="{00000000-0005-0000-0000-000017070000}"/>
    <cellStyle name="Note 6 16 2 2" xfId="1814" xr:uid="{00000000-0005-0000-0000-000018070000}"/>
    <cellStyle name="Note 6 16 2_autopost vouchers" xfId="1815" xr:uid="{00000000-0005-0000-0000-000019070000}"/>
    <cellStyle name="Note 6 16 3" xfId="1816" xr:uid="{00000000-0005-0000-0000-00001A070000}"/>
    <cellStyle name="Note 6 16_ Refunds" xfId="1817" xr:uid="{00000000-0005-0000-0000-00001B070000}"/>
    <cellStyle name="Note 6 17" xfId="1818" xr:uid="{00000000-0005-0000-0000-00001C070000}"/>
    <cellStyle name="Note 6 17 2" xfId="1819" xr:uid="{00000000-0005-0000-0000-00001D070000}"/>
    <cellStyle name="Note 6 17 2 2" xfId="1820" xr:uid="{00000000-0005-0000-0000-00001E070000}"/>
    <cellStyle name="Note 6 17 2_autopost vouchers" xfId="1821" xr:uid="{00000000-0005-0000-0000-00001F070000}"/>
    <cellStyle name="Note 6 17 3" xfId="1822" xr:uid="{00000000-0005-0000-0000-000020070000}"/>
    <cellStyle name="Note 6 17_ Refunds" xfId="1823" xr:uid="{00000000-0005-0000-0000-000021070000}"/>
    <cellStyle name="Note 6 18" xfId="1824" xr:uid="{00000000-0005-0000-0000-000022070000}"/>
    <cellStyle name="Note 6 18 2" xfId="1825" xr:uid="{00000000-0005-0000-0000-000023070000}"/>
    <cellStyle name="Note 6 18 2 2" xfId="1826" xr:uid="{00000000-0005-0000-0000-000024070000}"/>
    <cellStyle name="Note 6 18 2_autopost vouchers" xfId="1827" xr:uid="{00000000-0005-0000-0000-000025070000}"/>
    <cellStyle name="Note 6 18 3" xfId="1828" xr:uid="{00000000-0005-0000-0000-000026070000}"/>
    <cellStyle name="Note 6 18_ Refunds" xfId="1829" xr:uid="{00000000-0005-0000-0000-000027070000}"/>
    <cellStyle name="Note 6 19" xfId="1830" xr:uid="{00000000-0005-0000-0000-000028070000}"/>
    <cellStyle name="Note 6 19 2" xfId="1831" xr:uid="{00000000-0005-0000-0000-000029070000}"/>
    <cellStyle name="Note 6 19 2 2" xfId="1832" xr:uid="{00000000-0005-0000-0000-00002A070000}"/>
    <cellStyle name="Note 6 19 2_autopost vouchers" xfId="1833" xr:uid="{00000000-0005-0000-0000-00002B070000}"/>
    <cellStyle name="Note 6 19 3" xfId="1834" xr:uid="{00000000-0005-0000-0000-00002C070000}"/>
    <cellStyle name="Note 6 19_ Refunds" xfId="1835" xr:uid="{00000000-0005-0000-0000-00002D070000}"/>
    <cellStyle name="Note 6 2" xfId="1836" xr:uid="{00000000-0005-0000-0000-00002E070000}"/>
    <cellStyle name="Note 6 2 10" xfId="1837" xr:uid="{00000000-0005-0000-0000-00002F070000}"/>
    <cellStyle name="Note 6 2 10 2" xfId="1838" xr:uid="{00000000-0005-0000-0000-000030070000}"/>
    <cellStyle name="Note 6 2 10 2 2" xfId="1839" xr:uid="{00000000-0005-0000-0000-000031070000}"/>
    <cellStyle name="Note 6 2 10 2_autopost vouchers" xfId="1840" xr:uid="{00000000-0005-0000-0000-000032070000}"/>
    <cellStyle name="Note 6 2 10 3" xfId="1841" xr:uid="{00000000-0005-0000-0000-000033070000}"/>
    <cellStyle name="Note 6 2 10_ Refunds" xfId="1842" xr:uid="{00000000-0005-0000-0000-000034070000}"/>
    <cellStyle name="Note 6 2 11" xfId="1843" xr:uid="{00000000-0005-0000-0000-000035070000}"/>
    <cellStyle name="Note 6 2 11 2" xfId="1844" xr:uid="{00000000-0005-0000-0000-000036070000}"/>
    <cellStyle name="Note 6 2 11_autopost vouchers" xfId="1845" xr:uid="{00000000-0005-0000-0000-000037070000}"/>
    <cellStyle name="Note 6 2 12" xfId="1846" xr:uid="{00000000-0005-0000-0000-000038070000}"/>
    <cellStyle name="Note 6 2 2" xfId="1847" xr:uid="{00000000-0005-0000-0000-000039070000}"/>
    <cellStyle name="Note 6 2 2 10" xfId="1848" xr:uid="{00000000-0005-0000-0000-00003A070000}"/>
    <cellStyle name="Note 6 2 2 10 2" xfId="1849" xr:uid="{00000000-0005-0000-0000-00003B070000}"/>
    <cellStyle name="Note 6 2 2 10_autopost vouchers" xfId="1850" xr:uid="{00000000-0005-0000-0000-00003C070000}"/>
    <cellStyle name="Note 6 2 2 11" xfId="1851" xr:uid="{00000000-0005-0000-0000-00003D070000}"/>
    <cellStyle name="Note 6 2 2 2" xfId="1852" xr:uid="{00000000-0005-0000-0000-00003E070000}"/>
    <cellStyle name="Note 6 2 2 2 2" xfId="1853" xr:uid="{00000000-0005-0000-0000-00003F070000}"/>
    <cellStyle name="Note 6 2 2 2 2 2" xfId="1854" xr:uid="{00000000-0005-0000-0000-000040070000}"/>
    <cellStyle name="Note 6 2 2 2 2_autopost vouchers" xfId="1855" xr:uid="{00000000-0005-0000-0000-000041070000}"/>
    <cellStyle name="Note 6 2 2 2 3" xfId="1856" xr:uid="{00000000-0005-0000-0000-000042070000}"/>
    <cellStyle name="Note 6 2 2 2_ Refunds" xfId="1857" xr:uid="{00000000-0005-0000-0000-000043070000}"/>
    <cellStyle name="Note 6 2 2 3" xfId="1858" xr:uid="{00000000-0005-0000-0000-000044070000}"/>
    <cellStyle name="Note 6 2 2 3 2" xfId="1859" xr:uid="{00000000-0005-0000-0000-000045070000}"/>
    <cellStyle name="Note 6 2 2 3 2 2" xfId="1860" xr:uid="{00000000-0005-0000-0000-000046070000}"/>
    <cellStyle name="Note 6 2 2 3 2_autopost vouchers" xfId="1861" xr:uid="{00000000-0005-0000-0000-000047070000}"/>
    <cellStyle name="Note 6 2 2 3 3" xfId="1862" xr:uid="{00000000-0005-0000-0000-000048070000}"/>
    <cellStyle name="Note 6 2 2 3_ Refunds" xfId="1863" xr:uid="{00000000-0005-0000-0000-000049070000}"/>
    <cellStyle name="Note 6 2 2 4" xfId="1864" xr:uid="{00000000-0005-0000-0000-00004A070000}"/>
    <cellStyle name="Note 6 2 2 4 2" xfId="1865" xr:uid="{00000000-0005-0000-0000-00004B070000}"/>
    <cellStyle name="Note 6 2 2 4 2 2" xfId="1866" xr:uid="{00000000-0005-0000-0000-00004C070000}"/>
    <cellStyle name="Note 6 2 2 4 2_autopost vouchers" xfId="1867" xr:uid="{00000000-0005-0000-0000-00004D070000}"/>
    <cellStyle name="Note 6 2 2 4 3" xfId="1868" xr:uid="{00000000-0005-0000-0000-00004E070000}"/>
    <cellStyle name="Note 6 2 2 4_ Refunds" xfId="1869" xr:uid="{00000000-0005-0000-0000-00004F070000}"/>
    <cellStyle name="Note 6 2 2 5" xfId="1870" xr:uid="{00000000-0005-0000-0000-000050070000}"/>
    <cellStyle name="Note 6 2 2 5 2" xfId="1871" xr:uid="{00000000-0005-0000-0000-000051070000}"/>
    <cellStyle name="Note 6 2 2 5 2 2" xfId="1872" xr:uid="{00000000-0005-0000-0000-000052070000}"/>
    <cellStyle name="Note 6 2 2 5 2_autopost vouchers" xfId="1873" xr:uid="{00000000-0005-0000-0000-000053070000}"/>
    <cellStyle name="Note 6 2 2 5 3" xfId="1874" xr:uid="{00000000-0005-0000-0000-000054070000}"/>
    <cellStyle name="Note 6 2 2 5_ Refunds" xfId="1875" xr:uid="{00000000-0005-0000-0000-000055070000}"/>
    <cellStyle name="Note 6 2 2 6" xfId="1876" xr:uid="{00000000-0005-0000-0000-000056070000}"/>
    <cellStyle name="Note 6 2 2 6 2" xfId="1877" xr:uid="{00000000-0005-0000-0000-000057070000}"/>
    <cellStyle name="Note 6 2 2 6 2 2" xfId="1878" xr:uid="{00000000-0005-0000-0000-000058070000}"/>
    <cellStyle name="Note 6 2 2 6 2_autopost vouchers" xfId="1879" xr:uid="{00000000-0005-0000-0000-000059070000}"/>
    <cellStyle name="Note 6 2 2 6 3" xfId="1880" xr:uid="{00000000-0005-0000-0000-00005A070000}"/>
    <cellStyle name="Note 6 2 2 6_ Refunds" xfId="1881" xr:uid="{00000000-0005-0000-0000-00005B070000}"/>
    <cellStyle name="Note 6 2 2 7" xfId="1882" xr:uid="{00000000-0005-0000-0000-00005C070000}"/>
    <cellStyle name="Note 6 2 2 7 2" xfId="1883" xr:uid="{00000000-0005-0000-0000-00005D070000}"/>
    <cellStyle name="Note 6 2 2 7 2 2" xfId="1884" xr:uid="{00000000-0005-0000-0000-00005E070000}"/>
    <cellStyle name="Note 6 2 2 7 2_autopost vouchers" xfId="1885" xr:uid="{00000000-0005-0000-0000-00005F070000}"/>
    <cellStyle name="Note 6 2 2 7 3" xfId="1886" xr:uid="{00000000-0005-0000-0000-000060070000}"/>
    <cellStyle name="Note 6 2 2 7_ Refunds" xfId="1887" xr:uid="{00000000-0005-0000-0000-000061070000}"/>
    <cellStyle name="Note 6 2 2 8" xfId="1888" xr:uid="{00000000-0005-0000-0000-000062070000}"/>
    <cellStyle name="Note 6 2 2 8 2" xfId="1889" xr:uid="{00000000-0005-0000-0000-000063070000}"/>
    <cellStyle name="Note 6 2 2 8 2 2" xfId="1890" xr:uid="{00000000-0005-0000-0000-000064070000}"/>
    <cellStyle name="Note 6 2 2 8 2_autopost vouchers" xfId="1891" xr:uid="{00000000-0005-0000-0000-000065070000}"/>
    <cellStyle name="Note 6 2 2 8 3" xfId="1892" xr:uid="{00000000-0005-0000-0000-000066070000}"/>
    <cellStyle name="Note 6 2 2 8_ Refunds" xfId="1893" xr:uid="{00000000-0005-0000-0000-000067070000}"/>
    <cellStyle name="Note 6 2 2 9" xfId="1894" xr:uid="{00000000-0005-0000-0000-000068070000}"/>
    <cellStyle name="Note 6 2 2 9 2" xfId="1895" xr:uid="{00000000-0005-0000-0000-000069070000}"/>
    <cellStyle name="Note 6 2 2 9 2 2" xfId="1896" xr:uid="{00000000-0005-0000-0000-00006A070000}"/>
    <cellStyle name="Note 6 2 2 9 2_autopost vouchers" xfId="1897" xr:uid="{00000000-0005-0000-0000-00006B070000}"/>
    <cellStyle name="Note 6 2 2 9 3" xfId="1898" xr:uid="{00000000-0005-0000-0000-00006C070000}"/>
    <cellStyle name="Note 6 2 2 9_ Refunds" xfId="1899" xr:uid="{00000000-0005-0000-0000-00006D070000}"/>
    <cellStyle name="Note 6 2 2_ Refunds" xfId="1900" xr:uid="{00000000-0005-0000-0000-00006E070000}"/>
    <cellStyle name="Note 6 2 3" xfId="1901" xr:uid="{00000000-0005-0000-0000-00006F070000}"/>
    <cellStyle name="Note 6 2 3 2" xfId="1902" xr:uid="{00000000-0005-0000-0000-000070070000}"/>
    <cellStyle name="Note 6 2 3 2 2" xfId="1903" xr:uid="{00000000-0005-0000-0000-000071070000}"/>
    <cellStyle name="Note 6 2 3 2_autopost vouchers" xfId="1904" xr:uid="{00000000-0005-0000-0000-000072070000}"/>
    <cellStyle name="Note 6 2 3 3" xfId="1905" xr:uid="{00000000-0005-0000-0000-000073070000}"/>
    <cellStyle name="Note 6 2 3_ Refunds" xfId="1906" xr:uid="{00000000-0005-0000-0000-000074070000}"/>
    <cellStyle name="Note 6 2 4" xfId="1907" xr:uid="{00000000-0005-0000-0000-000075070000}"/>
    <cellStyle name="Note 6 2 4 2" xfId="1908" xr:uid="{00000000-0005-0000-0000-000076070000}"/>
    <cellStyle name="Note 6 2 4 2 2" xfId="1909" xr:uid="{00000000-0005-0000-0000-000077070000}"/>
    <cellStyle name="Note 6 2 4 2_autopost vouchers" xfId="1910" xr:uid="{00000000-0005-0000-0000-000078070000}"/>
    <cellStyle name="Note 6 2 4 3" xfId="1911" xr:uid="{00000000-0005-0000-0000-000079070000}"/>
    <cellStyle name="Note 6 2 4_ Refunds" xfId="1912" xr:uid="{00000000-0005-0000-0000-00007A070000}"/>
    <cellStyle name="Note 6 2 5" xfId="1913" xr:uid="{00000000-0005-0000-0000-00007B070000}"/>
    <cellStyle name="Note 6 2 5 2" xfId="1914" xr:uid="{00000000-0005-0000-0000-00007C070000}"/>
    <cellStyle name="Note 6 2 5 2 2" xfId="1915" xr:uid="{00000000-0005-0000-0000-00007D070000}"/>
    <cellStyle name="Note 6 2 5 2_autopost vouchers" xfId="1916" xr:uid="{00000000-0005-0000-0000-00007E070000}"/>
    <cellStyle name="Note 6 2 5 3" xfId="1917" xr:uid="{00000000-0005-0000-0000-00007F070000}"/>
    <cellStyle name="Note 6 2 5_ Refunds" xfId="1918" xr:uid="{00000000-0005-0000-0000-000080070000}"/>
    <cellStyle name="Note 6 2 6" xfId="1919" xr:uid="{00000000-0005-0000-0000-000081070000}"/>
    <cellStyle name="Note 6 2 6 2" xfId="1920" xr:uid="{00000000-0005-0000-0000-000082070000}"/>
    <cellStyle name="Note 6 2 6 2 2" xfId="1921" xr:uid="{00000000-0005-0000-0000-000083070000}"/>
    <cellStyle name="Note 6 2 6 2_autopost vouchers" xfId="1922" xr:uid="{00000000-0005-0000-0000-000084070000}"/>
    <cellStyle name="Note 6 2 6 3" xfId="1923" xr:uid="{00000000-0005-0000-0000-000085070000}"/>
    <cellStyle name="Note 6 2 6_ Refunds" xfId="1924" xr:uid="{00000000-0005-0000-0000-000086070000}"/>
    <cellStyle name="Note 6 2 7" xfId="1925" xr:uid="{00000000-0005-0000-0000-000087070000}"/>
    <cellStyle name="Note 6 2 7 2" xfId="1926" xr:uid="{00000000-0005-0000-0000-000088070000}"/>
    <cellStyle name="Note 6 2 7 2 2" xfId="1927" xr:uid="{00000000-0005-0000-0000-000089070000}"/>
    <cellStyle name="Note 6 2 7 2_autopost vouchers" xfId="1928" xr:uid="{00000000-0005-0000-0000-00008A070000}"/>
    <cellStyle name="Note 6 2 7 3" xfId="1929" xr:uid="{00000000-0005-0000-0000-00008B070000}"/>
    <cellStyle name="Note 6 2 7_ Refunds" xfId="1930" xr:uid="{00000000-0005-0000-0000-00008C070000}"/>
    <cellStyle name="Note 6 2 8" xfId="1931" xr:uid="{00000000-0005-0000-0000-00008D070000}"/>
    <cellStyle name="Note 6 2 8 2" xfId="1932" xr:uid="{00000000-0005-0000-0000-00008E070000}"/>
    <cellStyle name="Note 6 2 8 2 2" xfId="1933" xr:uid="{00000000-0005-0000-0000-00008F070000}"/>
    <cellStyle name="Note 6 2 8 2_autopost vouchers" xfId="1934" xr:uid="{00000000-0005-0000-0000-000090070000}"/>
    <cellStyle name="Note 6 2 8 3" xfId="1935" xr:uid="{00000000-0005-0000-0000-000091070000}"/>
    <cellStyle name="Note 6 2 8_ Refunds" xfId="1936" xr:uid="{00000000-0005-0000-0000-000092070000}"/>
    <cellStyle name="Note 6 2 9" xfId="1937" xr:uid="{00000000-0005-0000-0000-000093070000}"/>
    <cellStyle name="Note 6 2 9 2" xfId="1938" xr:uid="{00000000-0005-0000-0000-000094070000}"/>
    <cellStyle name="Note 6 2 9 2 2" xfId="1939" xr:uid="{00000000-0005-0000-0000-000095070000}"/>
    <cellStyle name="Note 6 2 9 2_autopost vouchers" xfId="1940" xr:uid="{00000000-0005-0000-0000-000096070000}"/>
    <cellStyle name="Note 6 2 9 3" xfId="1941" xr:uid="{00000000-0005-0000-0000-000097070000}"/>
    <cellStyle name="Note 6 2 9_ Refunds" xfId="1942" xr:uid="{00000000-0005-0000-0000-000098070000}"/>
    <cellStyle name="Note 6 2_ Refunds" xfId="1943" xr:uid="{00000000-0005-0000-0000-000099070000}"/>
    <cellStyle name="Note 6 20" xfId="1944" xr:uid="{00000000-0005-0000-0000-00009A070000}"/>
    <cellStyle name="Note 6 20 2" xfId="1945" xr:uid="{00000000-0005-0000-0000-00009B070000}"/>
    <cellStyle name="Note 6 20 2 2" xfId="1946" xr:uid="{00000000-0005-0000-0000-00009C070000}"/>
    <cellStyle name="Note 6 20 2_autopost vouchers" xfId="1947" xr:uid="{00000000-0005-0000-0000-00009D070000}"/>
    <cellStyle name="Note 6 20 3" xfId="1948" xr:uid="{00000000-0005-0000-0000-00009E070000}"/>
    <cellStyle name="Note 6 20_ Refunds" xfId="1949" xr:uid="{00000000-0005-0000-0000-00009F070000}"/>
    <cellStyle name="Note 6 21" xfId="1950" xr:uid="{00000000-0005-0000-0000-0000A0070000}"/>
    <cellStyle name="Note 6 21 2" xfId="1951" xr:uid="{00000000-0005-0000-0000-0000A1070000}"/>
    <cellStyle name="Note 6 21 2 2" xfId="1952" xr:uid="{00000000-0005-0000-0000-0000A2070000}"/>
    <cellStyle name="Note 6 21 2_autopost vouchers" xfId="1953" xr:uid="{00000000-0005-0000-0000-0000A3070000}"/>
    <cellStyle name="Note 6 21 3" xfId="1954" xr:uid="{00000000-0005-0000-0000-0000A4070000}"/>
    <cellStyle name="Note 6 21_ Refunds" xfId="1955" xr:uid="{00000000-0005-0000-0000-0000A5070000}"/>
    <cellStyle name="Note 6 22" xfId="1956" xr:uid="{00000000-0005-0000-0000-0000A6070000}"/>
    <cellStyle name="Note 6 22 2" xfId="1957" xr:uid="{00000000-0005-0000-0000-0000A7070000}"/>
    <cellStyle name="Note 6 22 2 2" xfId="1958" xr:uid="{00000000-0005-0000-0000-0000A8070000}"/>
    <cellStyle name="Note 6 22 2_autopost vouchers" xfId="1959" xr:uid="{00000000-0005-0000-0000-0000A9070000}"/>
    <cellStyle name="Note 6 22 3" xfId="1960" xr:uid="{00000000-0005-0000-0000-0000AA070000}"/>
    <cellStyle name="Note 6 22_ Refunds" xfId="1961" xr:uid="{00000000-0005-0000-0000-0000AB070000}"/>
    <cellStyle name="Note 6 23" xfId="1962" xr:uid="{00000000-0005-0000-0000-0000AC070000}"/>
    <cellStyle name="Note 6 23 2" xfId="1963" xr:uid="{00000000-0005-0000-0000-0000AD070000}"/>
    <cellStyle name="Note 6 23_autopost vouchers" xfId="1964" xr:uid="{00000000-0005-0000-0000-0000AE070000}"/>
    <cellStyle name="Note 6 24" xfId="1965" xr:uid="{00000000-0005-0000-0000-0000AF070000}"/>
    <cellStyle name="Note 6 3" xfId="1966" xr:uid="{00000000-0005-0000-0000-0000B0070000}"/>
    <cellStyle name="Note 6 3 2" xfId="1967" xr:uid="{00000000-0005-0000-0000-0000B1070000}"/>
    <cellStyle name="Note 6 3 2 2" xfId="1968" xr:uid="{00000000-0005-0000-0000-0000B2070000}"/>
    <cellStyle name="Note 6 3 2_autopost vouchers" xfId="1969" xr:uid="{00000000-0005-0000-0000-0000B3070000}"/>
    <cellStyle name="Note 6 3 3" xfId="1970" xr:uid="{00000000-0005-0000-0000-0000B4070000}"/>
    <cellStyle name="Note 6 3_ Refunds" xfId="1971" xr:uid="{00000000-0005-0000-0000-0000B5070000}"/>
    <cellStyle name="Note 6 4" xfId="1972" xr:uid="{00000000-0005-0000-0000-0000B6070000}"/>
    <cellStyle name="Note 6 4 10" xfId="1973" xr:uid="{00000000-0005-0000-0000-0000B7070000}"/>
    <cellStyle name="Note 6 4 2" xfId="1974" xr:uid="{00000000-0005-0000-0000-0000B8070000}"/>
    <cellStyle name="Note 6 4 2 2" xfId="1975" xr:uid="{00000000-0005-0000-0000-0000B9070000}"/>
    <cellStyle name="Note 6 4 2 2 2" xfId="1976" xr:uid="{00000000-0005-0000-0000-0000BA070000}"/>
    <cellStyle name="Note 6 4 2 2_autopost vouchers" xfId="1977" xr:uid="{00000000-0005-0000-0000-0000BB070000}"/>
    <cellStyle name="Note 6 4 2 3" xfId="1978" xr:uid="{00000000-0005-0000-0000-0000BC070000}"/>
    <cellStyle name="Note 6 4 2_ Refunds" xfId="1979" xr:uid="{00000000-0005-0000-0000-0000BD070000}"/>
    <cellStyle name="Note 6 4 3" xfId="1980" xr:uid="{00000000-0005-0000-0000-0000BE070000}"/>
    <cellStyle name="Note 6 4 3 2" xfId="1981" xr:uid="{00000000-0005-0000-0000-0000BF070000}"/>
    <cellStyle name="Note 6 4 3 2 2" xfId="1982" xr:uid="{00000000-0005-0000-0000-0000C0070000}"/>
    <cellStyle name="Note 6 4 3 2_autopost vouchers" xfId="1983" xr:uid="{00000000-0005-0000-0000-0000C1070000}"/>
    <cellStyle name="Note 6 4 3 3" xfId="1984" xr:uid="{00000000-0005-0000-0000-0000C2070000}"/>
    <cellStyle name="Note 6 4 3_ Refunds" xfId="1985" xr:uid="{00000000-0005-0000-0000-0000C3070000}"/>
    <cellStyle name="Note 6 4 4" xfId="1986" xr:uid="{00000000-0005-0000-0000-0000C4070000}"/>
    <cellStyle name="Note 6 4 4 2" xfId="1987" xr:uid="{00000000-0005-0000-0000-0000C5070000}"/>
    <cellStyle name="Note 6 4 4 2 2" xfId="1988" xr:uid="{00000000-0005-0000-0000-0000C6070000}"/>
    <cellStyle name="Note 6 4 4 2_autopost vouchers" xfId="1989" xr:uid="{00000000-0005-0000-0000-0000C7070000}"/>
    <cellStyle name="Note 6 4 4 3" xfId="1990" xr:uid="{00000000-0005-0000-0000-0000C8070000}"/>
    <cellStyle name="Note 6 4 4_ Refunds" xfId="1991" xr:uid="{00000000-0005-0000-0000-0000C9070000}"/>
    <cellStyle name="Note 6 4 5" xfId="1992" xr:uid="{00000000-0005-0000-0000-0000CA070000}"/>
    <cellStyle name="Note 6 4 5 2" xfId="1993" xr:uid="{00000000-0005-0000-0000-0000CB070000}"/>
    <cellStyle name="Note 6 4 5 2 2" xfId="1994" xr:uid="{00000000-0005-0000-0000-0000CC070000}"/>
    <cellStyle name="Note 6 4 5 2_autopost vouchers" xfId="1995" xr:uid="{00000000-0005-0000-0000-0000CD070000}"/>
    <cellStyle name="Note 6 4 5 3" xfId="1996" xr:uid="{00000000-0005-0000-0000-0000CE070000}"/>
    <cellStyle name="Note 6 4 5_ Refunds" xfId="1997" xr:uid="{00000000-0005-0000-0000-0000CF070000}"/>
    <cellStyle name="Note 6 4 6" xfId="1998" xr:uid="{00000000-0005-0000-0000-0000D0070000}"/>
    <cellStyle name="Note 6 4 6 2" xfId="1999" xr:uid="{00000000-0005-0000-0000-0000D1070000}"/>
    <cellStyle name="Note 6 4 6 2 2" xfId="2000" xr:uid="{00000000-0005-0000-0000-0000D2070000}"/>
    <cellStyle name="Note 6 4 6 2_autopost vouchers" xfId="2001" xr:uid="{00000000-0005-0000-0000-0000D3070000}"/>
    <cellStyle name="Note 6 4 6 3" xfId="2002" xr:uid="{00000000-0005-0000-0000-0000D4070000}"/>
    <cellStyle name="Note 6 4 6_ Refunds" xfId="2003" xr:uid="{00000000-0005-0000-0000-0000D5070000}"/>
    <cellStyle name="Note 6 4 7" xfId="2004" xr:uid="{00000000-0005-0000-0000-0000D6070000}"/>
    <cellStyle name="Note 6 4 7 2" xfId="2005" xr:uid="{00000000-0005-0000-0000-0000D7070000}"/>
    <cellStyle name="Note 6 4 7 2 2" xfId="2006" xr:uid="{00000000-0005-0000-0000-0000D8070000}"/>
    <cellStyle name="Note 6 4 7 2_autopost vouchers" xfId="2007" xr:uid="{00000000-0005-0000-0000-0000D9070000}"/>
    <cellStyle name="Note 6 4 7 3" xfId="2008" xr:uid="{00000000-0005-0000-0000-0000DA070000}"/>
    <cellStyle name="Note 6 4 7_ Refunds" xfId="2009" xr:uid="{00000000-0005-0000-0000-0000DB070000}"/>
    <cellStyle name="Note 6 4 8" xfId="2010" xr:uid="{00000000-0005-0000-0000-0000DC070000}"/>
    <cellStyle name="Note 6 4 8 2" xfId="2011" xr:uid="{00000000-0005-0000-0000-0000DD070000}"/>
    <cellStyle name="Note 6 4 8 2 2" xfId="2012" xr:uid="{00000000-0005-0000-0000-0000DE070000}"/>
    <cellStyle name="Note 6 4 8 2_autopost vouchers" xfId="2013" xr:uid="{00000000-0005-0000-0000-0000DF070000}"/>
    <cellStyle name="Note 6 4 8 3" xfId="2014" xr:uid="{00000000-0005-0000-0000-0000E0070000}"/>
    <cellStyle name="Note 6 4 8_ Refunds" xfId="2015" xr:uid="{00000000-0005-0000-0000-0000E1070000}"/>
    <cellStyle name="Note 6 4 9" xfId="2016" xr:uid="{00000000-0005-0000-0000-0000E2070000}"/>
    <cellStyle name="Note 6 4 9 2" xfId="2017" xr:uid="{00000000-0005-0000-0000-0000E3070000}"/>
    <cellStyle name="Note 6 4 9_autopost vouchers" xfId="2018" xr:uid="{00000000-0005-0000-0000-0000E4070000}"/>
    <cellStyle name="Note 6 4_ Refunds" xfId="2019" xr:uid="{00000000-0005-0000-0000-0000E5070000}"/>
    <cellStyle name="Note 6 5" xfId="2020" xr:uid="{00000000-0005-0000-0000-0000E6070000}"/>
    <cellStyle name="Note 6 5 2" xfId="2021" xr:uid="{00000000-0005-0000-0000-0000E7070000}"/>
    <cellStyle name="Note 6 5 2 2" xfId="2022" xr:uid="{00000000-0005-0000-0000-0000E8070000}"/>
    <cellStyle name="Note 6 5 2_autopost vouchers" xfId="2023" xr:uid="{00000000-0005-0000-0000-0000E9070000}"/>
    <cellStyle name="Note 6 5 3" xfId="2024" xr:uid="{00000000-0005-0000-0000-0000EA070000}"/>
    <cellStyle name="Note 6 5_ Refunds" xfId="2025" xr:uid="{00000000-0005-0000-0000-0000EB070000}"/>
    <cellStyle name="Note 6 6" xfId="2026" xr:uid="{00000000-0005-0000-0000-0000EC070000}"/>
    <cellStyle name="Note 6 6 2" xfId="2027" xr:uid="{00000000-0005-0000-0000-0000ED070000}"/>
    <cellStyle name="Note 6 6 2 2" xfId="2028" xr:uid="{00000000-0005-0000-0000-0000EE070000}"/>
    <cellStyle name="Note 6 6 2_autopost vouchers" xfId="2029" xr:uid="{00000000-0005-0000-0000-0000EF070000}"/>
    <cellStyle name="Note 6 6 3" xfId="2030" xr:uid="{00000000-0005-0000-0000-0000F0070000}"/>
    <cellStyle name="Note 6 6_ Refunds" xfId="2031" xr:uid="{00000000-0005-0000-0000-0000F1070000}"/>
    <cellStyle name="Note 6 7" xfId="2032" xr:uid="{00000000-0005-0000-0000-0000F2070000}"/>
    <cellStyle name="Note 6 7 2" xfId="2033" xr:uid="{00000000-0005-0000-0000-0000F3070000}"/>
    <cellStyle name="Note 6 7 2 2" xfId="2034" xr:uid="{00000000-0005-0000-0000-0000F4070000}"/>
    <cellStyle name="Note 6 7 2_autopost vouchers" xfId="2035" xr:uid="{00000000-0005-0000-0000-0000F5070000}"/>
    <cellStyle name="Note 6 7 3" xfId="2036" xr:uid="{00000000-0005-0000-0000-0000F6070000}"/>
    <cellStyle name="Note 6 7_ Refunds" xfId="2037" xr:uid="{00000000-0005-0000-0000-0000F7070000}"/>
    <cellStyle name="Note 6 8" xfId="2038" xr:uid="{00000000-0005-0000-0000-0000F8070000}"/>
    <cellStyle name="Note 6 8 2" xfId="2039" xr:uid="{00000000-0005-0000-0000-0000F9070000}"/>
    <cellStyle name="Note 6 8 2 2" xfId="2040" xr:uid="{00000000-0005-0000-0000-0000FA070000}"/>
    <cellStyle name="Note 6 8 2_autopost vouchers" xfId="2041" xr:uid="{00000000-0005-0000-0000-0000FB070000}"/>
    <cellStyle name="Note 6 8 3" xfId="2042" xr:uid="{00000000-0005-0000-0000-0000FC070000}"/>
    <cellStyle name="Note 6 8_ Refunds" xfId="2043" xr:uid="{00000000-0005-0000-0000-0000FD070000}"/>
    <cellStyle name="Note 6 9" xfId="2044" xr:uid="{00000000-0005-0000-0000-0000FE070000}"/>
    <cellStyle name="Note 6 9 2" xfId="2045" xr:uid="{00000000-0005-0000-0000-0000FF070000}"/>
    <cellStyle name="Note 6 9 2 2" xfId="2046" xr:uid="{00000000-0005-0000-0000-000000080000}"/>
    <cellStyle name="Note 6 9 2_autopost vouchers" xfId="2047" xr:uid="{00000000-0005-0000-0000-000001080000}"/>
    <cellStyle name="Note 6 9 3" xfId="2048" xr:uid="{00000000-0005-0000-0000-000002080000}"/>
    <cellStyle name="Note 6 9_ Refunds" xfId="2049" xr:uid="{00000000-0005-0000-0000-000003080000}"/>
    <cellStyle name="Note 6_ Refunds" xfId="2050" xr:uid="{00000000-0005-0000-0000-000004080000}"/>
    <cellStyle name="Note 7" xfId="2051" xr:uid="{00000000-0005-0000-0000-000005080000}"/>
    <cellStyle name="Note 7 10" xfId="2052" xr:uid="{00000000-0005-0000-0000-000006080000}"/>
    <cellStyle name="Note 7 10 2" xfId="2053" xr:uid="{00000000-0005-0000-0000-000007080000}"/>
    <cellStyle name="Note 7 10 2 2" xfId="2054" xr:uid="{00000000-0005-0000-0000-000008080000}"/>
    <cellStyle name="Note 7 10 2_autopost vouchers" xfId="2055" xr:uid="{00000000-0005-0000-0000-000009080000}"/>
    <cellStyle name="Note 7 10 3" xfId="2056" xr:uid="{00000000-0005-0000-0000-00000A080000}"/>
    <cellStyle name="Note 7 10_ Refunds" xfId="2057" xr:uid="{00000000-0005-0000-0000-00000B080000}"/>
    <cellStyle name="Note 7 11" xfId="2058" xr:uid="{00000000-0005-0000-0000-00000C080000}"/>
    <cellStyle name="Note 7 11 2" xfId="2059" xr:uid="{00000000-0005-0000-0000-00000D080000}"/>
    <cellStyle name="Note 7 11 2 2" xfId="2060" xr:uid="{00000000-0005-0000-0000-00000E080000}"/>
    <cellStyle name="Note 7 11 2_autopost vouchers" xfId="2061" xr:uid="{00000000-0005-0000-0000-00000F080000}"/>
    <cellStyle name="Note 7 11 3" xfId="2062" xr:uid="{00000000-0005-0000-0000-000010080000}"/>
    <cellStyle name="Note 7 11_ Refunds" xfId="2063" xr:uid="{00000000-0005-0000-0000-000011080000}"/>
    <cellStyle name="Note 7 12" xfId="2064" xr:uid="{00000000-0005-0000-0000-000012080000}"/>
    <cellStyle name="Note 7 12 2" xfId="2065" xr:uid="{00000000-0005-0000-0000-000013080000}"/>
    <cellStyle name="Note 7 12 2 2" xfId="2066" xr:uid="{00000000-0005-0000-0000-000014080000}"/>
    <cellStyle name="Note 7 12 2_autopost vouchers" xfId="2067" xr:uid="{00000000-0005-0000-0000-000015080000}"/>
    <cellStyle name="Note 7 12 3" xfId="2068" xr:uid="{00000000-0005-0000-0000-000016080000}"/>
    <cellStyle name="Note 7 12_ Refunds" xfId="2069" xr:uid="{00000000-0005-0000-0000-000017080000}"/>
    <cellStyle name="Note 7 13" xfId="2070" xr:uid="{00000000-0005-0000-0000-000018080000}"/>
    <cellStyle name="Note 7 13 2" xfId="2071" xr:uid="{00000000-0005-0000-0000-000019080000}"/>
    <cellStyle name="Note 7 13 2 2" xfId="2072" xr:uid="{00000000-0005-0000-0000-00001A080000}"/>
    <cellStyle name="Note 7 13 2_autopost vouchers" xfId="2073" xr:uid="{00000000-0005-0000-0000-00001B080000}"/>
    <cellStyle name="Note 7 13_ Refunds" xfId="2074" xr:uid="{00000000-0005-0000-0000-00001C080000}"/>
    <cellStyle name="Note 7 14" xfId="2075" xr:uid="{00000000-0005-0000-0000-00001D080000}"/>
    <cellStyle name="Note 7 14 2" xfId="2076" xr:uid="{00000000-0005-0000-0000-00001E080000}"/>
    <cellStyle name="Note 7 14_ Refunds" xfId="2077" xr:uid="{00000000-0005-0000-0000-00001F080000}"/>
    <cellStyle name="Note 7 15" xfId="2078" xr:uid="{00000000-0005-0000-0000-000020080000}"/>
    <cellStyle name="Note 7 15 2" xfId="2079" xr:uid="{00000000-0005-0000-0000-000021080000}"/>
    <cellStyle name="Note 7 15_ Refunds" xfId="2080" xr:uid="{00000000-0005-0000-0000-000022080000}"/>
    <cellStyle name="Note 7 16" xfId="2081" xr:uid="{00000000-0005-0000-0000-000023080000}"/>
    <cellStyle name="Note 7 2" xfId="2082" xr:uid="{00000000-0005-0000-0000-000024080000}"/>
    <cellStyle name="Note 7 2 2" xfId="2083" xr:uid="{00000000-0005-0000-0000-000025080000}"/>
    <cellStyle name="Note 7 2 2 2" xfId="2084" xr:uid="{00000000-0005-0000-0000-000026080000}"/>
    <cellStyle name="Note 7 2 2_ Refunds" xfId="2085" xr:uid="{00000000-0005-0000-0000-000027080000}"/>
    <cellStyle name="Note 7 2 3" xfId="2086" xr:uid="{00000000-0005-0000-0000-000028080000}"/>
    <cellStyle name="Note 7 2 3 2" xfId="2087" xr:uid="{00000000-0005-0000-0000-000029080000}"/>
    <cellStyle name="Note 7 2 3_ Refunds" xfId="2088" xr:uid="{00000000-0005-0000-0000-00002A080000}"/>
    <cellStyle name="Note 7 2 4" xfId="2089" xr:uid="{00000000-0005-0000-0000-00002B080000}"/>
    <cellStyle name="Note 7 2 4 2" xfId="2090" xr:uid="{00000000-0005-0000-0000-00002C080000}"/>
    <cellStyle name="Note 7 2 4_ Refunds" xfId="2091" xr:uid="{00000000-0005-0000-0000-00002D080000}"/>
    <cellStyle name="Note 7 2 5" xfId="2092" xr:uid="{00000000-0005-0000-0000-00002E080000}"/>
    <cellStyle name="Note 7 2 5 2" xfId="2093" xr:uid="{00000000-0005-0000-0000-00002F080000}"/>
    <cellStyle name="Note 7 2 5_ Refunds" xfId="2094" xr:uid="{00000000-0005-0000-0000-000030080000}"/>
    <cellStyle name="Note 7 2 6" xfId="2095" xr:uid="{00000000-0005-0000-0000-000031080000}"/>
    <cellStyle name="Note 7 2 6 2" xfId="2096" xr:uid="{00000000-0005-0000-0000-000032080000}"/>
    <cellStyle name="Note 7 2 6_ Refunds" xfId="2097" xr:uid="{00000000-0005-0000-0000-000033080000}"/>
    <cellStyle name="Note 7 2 7" xfId="2098" xr:uid="{00000000-0005-0000-0000-000034080000}"/>
    <cellStyle name="Note 7 2 7 2" xfId="2099" xr:uid="{00000000-0005-0000-0000-000035080000}"/>
    <cellStyle name="Note 7 2 7_ Refunds" xfId="2100" xr:uid="{00000000-0005-0000-0000-000036080000}"/>
    <cellStyle name="Note 7 2 8" xfId="2101" xr:uid="{00000000-0005-0000-0000-000037080000}"/>
    <cellStyle name="Note 7 2 8 2" xfId="2102" xr:uid="{00000000-0005-0000-0000-000038080000}"/>
    <cellStyle name="Note 7 2 8_ Refunds" xfId="2103" xr:uid="{00000000-0005-0000-0000-000039080000}"/>
    <cellStyle name="Note 7 2 9" xfId="2104" xr:uid="{00000000-0005-0000-0000-00003A080000}"/>
    <cellStyle name="Note 7 2_ Refunds" xfId="2105" xr:uid="{00000000-0005-0000-0000-00003B080000}"/>
    <cellStyle name="Note 7 3" xfId="2106" xr:uid="{00000000-0005-0000-0000-00003C080000}"/>
    <cellStyle name="Note 7 3 2" xfId="2107" xr:uid="{00000000-0005-0000-0000-00003D080000}"/>
    <cellStyle name="Note 7 3_ Refunds" xfId="2108" xr:uid="{00000000-0005-0000-0000-00003E080000}"/>
    <cellStyle name="Note 7 4" xfId="2109" xr:uid="{00000000-0005-0000-0000-00003F080000}"/>
    <cellStyle name="Note 7 4 2" xfId="2110" xr:uid="{00000000-0005-0000-0000-000040080000}"/>
    <cellStyle name="Note 7 4_ Refunds" xfId="2111" xr:uid="{00000000-0005-0000-0000-000041080000}"/>
    <cellStyle name="Note 7 5" xfId="2112" xr:uid="{00000000-0005-0000-0000-000042080000}"/>
    <cellStyle name="Note 7 5 2" xfId="2113" xr:uid="{00000000-0005-0000-0000-000043080000}"/>
    <cellStyle name="Note 7 5_ Refunds" xfId="2114" xr:uid="{00000000-0005-0000-0000-000044080000}"/>
    <cellStyle name="Note 7 6" xfId="2115" xr:uid="{00000000-0005-0000-0000-000045080000}"/>
    <cellStyle name="Note 7 6 2" xfId="2116" xr:uid="{00000000-0005-0000-0000-000046080000}"/>
    <cellStyle name="Note 7 6_ Refunds" xfId="2117" xr:uid="{00000000-0005-0000-0000-000047080000}"/>
    <cellStyle name="Note 7 7" xfId="2118" xr:uid="{00000000-0005-0000-0000-000048080000}"/>
    <cellStyle name="Note 7 7 2" xfId="2119" xr:uid="{00000000-0005-0000-0000-000049080000}"/>
    <cellStyle name="Note 7 7_ Refunds" xfId="2120" xr:uid="{00000000-0005-0000-0000-00004A080000}"/>
    <cellStyle name="Note 7 8" xfId="2121" xr:uid="{00000000-0005-0000-0000-00004B080000}"/>
    <cellStyle name="Note 7 8 2" xfId="2122" xr:uid="{00000000-0005-0000-0000-00004C080000}"/>
    <cellStyle name="Note 7 8_ Refunds" xfId="2123" xr:uid="{00000000-0005-0000-0000-00004D080000}"/>
    <cellStyle name="Note 7 9" xfId="2124" xr:uid="{00000000-0005-0000-0000-00004E080000}"/>
    <cellStyle name="Note 7 9 2" xfId="2125" xr:uid="{00000000-0005-0000-0000-00004F080000}"/>
    <cellStyle name="Note 7 9_ Refunds" xfId="2126" xr:uid="{00000000-0005-0000-0000-000050080000}"/>
    <cellStyle name="Note 7_ Refunds" xfId="2127" xr:uid="{00000000-0005-0000-0000-000051080000}"/>
    <cellStyle name="Note 8" xfId="2128" xr:uid="{00000000-0005-0000-0000-000052080000}"/>
    <cellStyle name="Note 8 2" xfId="2129" xr:uid="{00000000-0005-0000-0000-000053080000}"/>
    <cellStyle name="Note 8_ Refunds" xfId="2130" xr:uid="{00000000-0005-0000-0000-000054080000}"/>
    <cellStyle name="Note 9" xfId="2131" xr:uid="{00000000-0005-0000-0000-000055080000}"/>
    <cellStyle name="Output 2" xfId="2132" xr:uid="{00000000-0005-0000-0000-000056080000}"/>
    <cellStyle name="Output 3" xfId="2133" xr:uid="{00000000-0005-0000-0000-000057080000}"/>
    <cellStyle name="Percent" xfId="2264" builtinId="5"/>
    <cellStyle name="Percent 2" xfId="2134" xr:uid="{00000000-0005-0000-0000-000059080000}"/>
    <cellStyle name="Percent 2 2" xfId="2135" xr:uid="{00000000-0005-0000-0000-00005A080000}"/>
    <cellStyle name="Percent 2 3" xfId="2136" xr:uid="{00000000-0005-0000-0000-00005B080000}"/>
    <cellStyle name="Percent 3" xfId="2137" xr:uid="{00000000-0005-0000-0000-00005C080000}"/>
    <cellStyle name="Percent 4" xfId="2138" xr:uid="{00000000-0005-0000-0000-00005D080000}"/>
    <cellStyle name="SAPBEXaggData" xfId="2139" xr:uid="{00000000-0005-0000-0000-00005E080000}"/>
    <cellStyle name="SAPBEXaggDataEmph" xfId="2140" xr:uid="{00000000-0005-0000-0000-00005F080000}"/>
    <cellStyle name="SAPBEXaggItem" xfId="2141" xr:uid="{00000000-0005-0000-0000-000060080000}"/>
    <cellStyle name="SAPBEXaggItem 2" xfId="2142" xr:uid="{00000000-0005-0000-0000-000061080000}"/>
    <cellStyle name="SAPBEXaggItem_ Refunds" xfId="2143" xr:uid="{00000000-0005-0000-0000-000062080000}"/>
    <cellStyle name="SAPBEXaggItemX" xfId="2144" xr:uid="{00000000-0005-0000-0000-000063080000}"/>
    <cellStyle name="SAPBEXchaText" xfId="2145" xr:uid="{00000000-0005-0000-0000-000064080000}"/>
    <cellStyle name="SAPBEXchaText 2" xfId="2146" xr:uid="{00000000-0005-0000-0000-000065080000}"/>
    <cellStyle name="SAPBEXchaText_ Refunds" xfId="2147" xr:uid="{00000000-0005-0000-0000-000066080000}"/>
    <cellStyle name="SAPBEXexcBad7" xfId="2148" xr:uid="{00000000-0005-0000-0000-000067080000}"/>
    <cellStyle name="SAPBEXexcBad8" xfId="2149" xr:uid="{00000000-0005-0000-0000-000068080000}"/>
    <cellStyle name="SAPBEXexcBad9" xfId="2150" xr:uid="{00000000-0005-0000-0000-000069080000}"/>
    <cellStyle name="SAPBEXexcCritical4" xfId="2151" xr:uid="{00000000-0005-0000-0000-00006A080000}"/>
    <cellStyle name="SAPBEXexcCritical5" xfId="2152" xr:uid="{00000000-0005-0000-0000-00006B080000}"/>
    <cellStyle name="SAPBEXexcCritical6" xfId="2153" xr:uid="{00000000-0005-0000-0000-00006C080000}"/>
    <cellStyle name="SAPBEXexcGood1" xfId="2154" xr:uid="{00000000-0005-0000-0000-00006D080000}"/>
    <cellStyle name="SAPBEXexcGood2" xfId="2155" xr:uid="{00000000-0005-0000-0000-00006E080000}"/>
    <cellStyle name="SAPBEXexcGood3" xfId="2156" xr:uid="{00000000-0005-0000-0000-00006F080000}"/>
    <cellStyle name="SAPBEXfilterDrill" xfId="2157" xr:uid="{00000000-0005-0000-0000-000070080000}"/>
    <cellStyle name="SAPBEXfilterItem" xfId="2158" xr:uid="{00000000-0005-0000-0000-000071080000}"/>
    <cellStyle name="SAPBEXfilterText" xfId="2159" xr:uid="{00000000-0005-0000-0000-000072080000}"/>
    <cellStyle name="SAPBEXfilterText 2" xfId="2160" xr:uid="{00000000-0005-0000-0000-000073080000}"/>
    <cellStyle name="SAPBEXfilterText 2 2" xfId="2161" xr:uid="{00000000-0005-0000-0000-000074080000}"/>
    <cellStyle name="SAPBEXfilterText 3" xfId="2162" xr:uid="{00000000-0005-0000-0000-000075080000}"/>
    <cellStyle name="SAPBEXfilterText_ Refunds" xfId="2163" xr:uid="{00000000-0005-0000-0000-000076080000}"/>
    <cellStyle name="SAPBEXformats" xfId="2164" xr:uid="{00000000-0005-0000-0000-000077080000}"/>
    <cellStyle name="SAPBEXheaderItem" xfId="2165" xr:uid="{00000000-0005-0000-0000-000078080000}"/>
    <cellStyle name="SAPBEXheaderItem 2" xfId="2166" xr:uid="{00000000-0005-0000-0000-000079080000}"/>
    <cellStyle name="SAPBEXheaderItem 2 2" xfId="2167" xr:uid="{00000000-0005-0000-0000-00007A080000}"/>
    <cellStyle name="SAPBEXheaderItem 3" xfId="2168" xr:uid="{00000000-0005-0000-0000-00007B080000}"/>
    <cellStyle name="SAPBEXheaderItem 4" xfId="2169" xr:uid="{00000000-0005-0000-0000-00007C080000}"/>
    <cellStyle name="SAPBEXheaderItem_ Refunds" xfId="2170" xr:uid="{00000000-0005-0000-0000-00007D080000}"/>
    <cellStyle name="SAPBEXheaderText" xfId="2171" xr:uid="{00000000-0005-0000-0000-00007E080000}"/>
    <cellStyle name="SAPBEXheaderText 2" xfId="2172" xr:uid="{00000000-0005-0000-0000-00007F080000}"/>
    <cellStyle name="SAPBEXheaderText 2 2" xfId="2173" xr:uid="{00000000-0005-0000-0000-000080080000}"/>
    <cellStyle name="SAPBEXheaderText 3" xfId="2174" xr:uid="{00000000-0005-0000-0000-000081080000}"/>
    <cellStyle name="SAPBEXheaderText 4" xfId="2175" xr:uid="{00000000-0005-0000-0000-000082080000}"/>
    <cellStyle name="SAPBEXheaderText_ Refunds" xfId="2176" xr:uid="{00000000-0005-0000-0000-000083080000}"/>
    <cellStyle name="SAPBEXHLevel0" xfId="2177" xr:uid="{00000000-0005-0000-0000-000084080000}"/>
    <cellStyle name="SAPBEXHLevel0 2" xfId="2178" xr:uid="{00000000-0005-0000-0000-000085080000}"/>
    <cellStyle name="SAPBEXHLevel0 2 2" xfId="2179" xr:uid="{00000000-0005-0000-0000-000086080000}"/>
    <cellStyle name="SAPBEXHLevel0 3" xfId="2180" xr:uid="{00000000-0005-0000-0000-000087080000}"/>
    <cellStyle name="SAPBEXHLevel0_ Refunds" xfId="2181" xr:uid="{00000000-0005-0000-0000-000088080000}"/>
    <cellStyle name="SAPBEXHLevel0X" xfId="2182" xr:uid="{00000000-0005-0000-0000-000089080000}"/>
    <cellStyle name="SAPBEXHLevel0X 2" xfId="2183" xr:uid="{00000000-0005-0000-0000-00008A080000}"/>
    <cellStyle name="SAPBEXHLevel0X 2 2" xfId="2184" xr:uid="{00000000-0005-0000-0000-00008B080000}"/>
    <cellStyle name="SAPBEXHLevel0X 3" xfId="2185" xr:uid="{00000000-0005-0000-0000-00008C080000}"/>
    <cellStyle name="SAPBEXHLevel0X_ Refunds" xfId="2186" xr:uid="{00000000-0005-0000-0000-00008D080000}"/>
    <cellStyle name="SAPBEXHLevel1" xfId="2187" xr:uid="{00000000-0005-0000-0000-00008E080000}"/>
    <cellStyle name="SAPBEXHLevel1 2" xfId="2188" xr:uid="{00000000-0005-0000-0000-00008F080000}"/>
    <cellStyle name="SAPBEXHLevel1 2 2" xfId="2189" xr:uid="{00000000-0005-0000-0000-000090080000}"/>
    <cellStyle name="SAPBEXHLevel1 3" xfId="2190" xr:uid="{00000000-0005-0000-0000-000091080000}"/>
    <cellStyle name="SAPBEXHLevel1_ Refunds" xfId="2191" xr:uid="{00000000-0005-0000-0000-000092080000}"/>
    <cellStyle name="SAPBEXHLevel1X" xfId="2192" xr:uid="{00000000-0005-0000-0000-000093080000}"/>
    <cellStyle name="SAPBEXHLevel1X 2" xfId="2193" xr:uid="{00000000-0005-0000-0000-000094080000}"/>
    <cellStyle name="SAPBEXHLevel1X 2 2" xfId="2194" xr:uid="{00000000-0005-0000-0000-000095080000}"/>
    <cellStyle name="SAPBEXHLevel1X 3" xfId="2195" xr:uid="{00000000-0005-0000-0000-000096080000}"/>
    <cellStyle name="SAPBEXHLevel1X_ Refunds" xfId="2196" xr:uid="{00000000-0005-0000-0000-000097080000}"/>
    <cellStyle name="SAPBEXHLevel2" xfId="2197" xr:uid="{00000000-0005-0000-0000-000098080000}"/>
    <cellStyle name="SAPBEXHLevel2 2" xfId="2198" xr:uid="{00000000-0005-0000-0000-000099080000}"/>
    <cellStyle name="SAPBEXHLevel2 2 2" xfId="2199" xr:uid="{00000000-0005-0000-0000-00009A080000}"/>
    <cellStyle name="SAPBEXHLevel2 3" xfId="2200" xr:uid="{00000000-0005-0000-0000-00009B080000}"/>
    <cellStyle name="SAPBEXHLevel2_ Refunds" xfId="2201" xr:uid="{00000000-0005-0000-0000-00009C080000}"/>
    <cellStyle name="SAPBEXHLevel2X" xfId="2202" xr:uid="{00000000-0005-0000-0000-00009D080000}"/>
    <cellStyle name="SAPBEXHLevel2X 2" xfId="2203" xr:uid="{00000000-0005-0000-0000-00009E080000}"/>
    <cellStyle name="SAPBEXHLevel2X 2 2" xfId="2204" xr:uid="{00000000-0005-0000-0000-00009F080000}"/>
    <cellStyle name="SAPBEXHLevel2X 3" xfId="2205" xr:uid="{00000000-0005-0000-0000-0000A0080000}"/>
    <cellStyle name="SAPBEXHLevel2X_ Refunds" xfId="2206" xr:uid="{00000000-0005-0000-0000-0000A1080000}"/>
    <cellStyle name="SAPBEXHLevel3" xfId="2207" xr:uid="{00000000-0005-0000-0000-0000A2080000}"/>
    <cellStyle name="SAPBEXHLevel3 2" xfId="2208" xr:uid="{00000000-0005-0000-0000-0000A3080000}"/>
    <cellStyle name="SAPBEXHLevel3 2 2" xfId="2209" xr:uid="{00000000-0005-0000-0000-0000A4080000}"/>
    <cellStyle name="SAPBEXHLevel3 3" xfId="2210" xr:uid="{00000000-0005-0000-0000-0000A5080000}"/>
    <cellStyle name="SAPBEXHLevel3_ Refunds" xfId="2211" xr:uid="{00000000-0005-0000-0000-0000A6080000}"/>
    <cellStyle name="SAPBEXHLevel3X" xfId="2212" xr:uid="{00000000-0005-0000-0000-0000A7080000}"/>
    <cellStyle name="SAPBEXHLevel3X 2" xfId="2213" xr:uid="{00000000-0005-0000-0000-0000A8080000}"/>
    <cellStyle name="SAPBEXHLevel3X 2 2" xfId="2214" xr:uid="{00000000-0005-0000-0000-0000A9080000}"/>
    <cellStyle name="SAPBEXHLevel3X 3" xfId="2215" xr:uid="{00000000-0005-0000-0000-0000AA080000}"/>
    <cellStyle name="SAPBEXHLevel3X_ Refunds" xfId="2216" xr:uid="{00000000-0005-0000-0000-0000AB080000}"/>
    <cellStyle name="SAPBEXinputData" xfId="2217" xr:uid="{00000000-0005-0000-0000-0000AC080000}"/>
    <cellStyle name="SAPBEXinputData 2" xfId="2218" xr:uid="{00000000-0005-0000-0000-0000AD080000}"/>
    <cellStyle name="SAPBEXinputData 3" xfId="2219" xr:uid="{00000000-0005-0000-0000-0000AE080000}"/>
    <cellStyle name="SAPBEXinputData_ Refunds" xfId="2220" xr:uid="{00000000-0005-0000-0000-0000AF080000}"/>
    <cellStyle name="SAPBEXItemHeader" xfId="2221" xr:uid="{00000000-0005-0000-0000-0000B0080000}"/>
    <cellStyle name="SAPBEXresData" xfId="2222" xr:uid="{00000000-0005-0000-0000-0000B1080000}"/>
    <cellStyle name="SAPBEXresDataEmph" xfId="2223" xr:uid="{00000000-0005-0000-0000-0000B2080000}"/>
    <cellStyle name="SAPBEXresItem" xfId="2224" xr:uid="{00000000-0005-0000-0000-0000B3080000}"/>
    <cellStyle name="SAPBEXresItemX" xfId="2225" xr:uid="{00000000-0005-0000-0000-0000B4080000}"/>
    <cellStyle name="SAPBEXstdData" xfId="2226" xr:uid="{00000000-0005-0000-0000-0000B5080000}"/>
    <cellStyle name="SAPBEXstdData 2" xfId="2227" xr:uid="{00000000-0005-0000-0000-0000B6080000}"/>
    <cellStyle name="SAPBEXstdData_ Refunds" xfId="2228" xr:uid="{00000000-0005-0000-0000-0000B7080000}"/>
    <cellStyle name="SAPBEXstdDataEmph" xfId="2229" xr:uid="{00000000-0005-0000-0000-0000B8080000}"/>
    <cellStyle name="SAPBEXstdItem" xfId="2230" xr:uid="{00000000-0005-0000-0000-0000B9080000}"/>
    <cellStyle name="SAPBEXstdItem 2" xfId="2231" xr:uid="{00000000-0005-0000-0000-0000BA080000}"/>
    <cellStyle name="SAPBEXstdItem_ Refunds" xfId="2232" xr:uid="{00000000-0005-0000-0000-0000BB080000}"/>
    <cellStyle name="SAPBEXstdItemX" xfId="2233" xr:uid="{00000000-0005-0000-0000-0000BC080000}"/>
    <cellStyle name="SAPBEXstdItemX 2" xfId="2234" xr:uid="{00000000-0005-0000-0000-0000BD080000}"/>
    <cellStyle name="SAPBEXstdItemX_ Refunds" xfId="2235" xr:uid="{00000000-0005-0000-0000-0000BE080000}"/>
    <cellStyle name="SAPBEXtitle" xfId="2236" xr:uid="{00000000-0005-0000-0000-0000BF080000}"/>
    <cellStyle name="SAPBEXtitle 2" xfId="2237" xr:uid="{00000000-0005-0000-0000-0000C0080000}"/>
    <cellStyle name="SAPBEXtitle 2 2" xfId="2238" xr:uid="{00000000-0005-0000-0000-0000C1080000}"/>
    <cellStyle name="SAPBEXtitle 2 3" xfId="2239" xr:uid="{00000000-0005-0000-0000-0000C2080000}"/>
    <cellStyle name="SAPBEXtitle 2_ Refunds" xfId="2240" xr:uid="{00000000-0005-0000-0000-0000C3080000}"/>
    <cellStyle name="SAPBEXtitle 3" xfId="2241" xr:uid="{00000000-0005-0000-0000-0000C4080000}"/>
    <cellStyle name="SAPBEXtitle_ Refunds" xfId="2242" xr:uid="{00000000-0005-0000-0000-0000C5080000}"/>
    <cellStyle name="SAPBEXunassignedItem" xfId="2243" xr:uid="{00000000-0005-0000-0000-0000C6080000}"/>
    <cellStyle name="SAPBEXundefined" xfId="2244" xr:uid="{00000000-0005-0000-0000-0000C7080000}"/>
    <cellStyle name="SEM-BPS-data" xfId="2245" xr:uid="{00000000-0005-0000-0000-0000C8080000}"/>
    <cellStyle name="SEM-BPS-head" xfId="2246" xr:uid="{00000000-0005-0000-0000-0000C9080000}"/>
    <cellStyle name="SEM-BPS-headdata" xfId="2247" xr:uid="{00000000-0005-0000-0000-0000CA080000}"/>
    <cellStyle name="SEM-BPS-headkey" xfId="2248" xr:uid="{00000000-0005-0000-0000-0000CB080000}"/>
    <cellStyle name="SEM-BPS-input-on" xfId="2249" xr:uid="{00000000-0005-0000-0000-0000CC080000}"/>
    <cellStyle name="SEM-BPS-key" xfId="2250" xr:uid="{00000000-0005-0000-0000-0000CD080000}"/>
    <cellStyle name="SEM-BPS-sub1" xfId="2251" xr:uid="{00000000-0005-0000-0000-0000CE080000}"/>
    <cellStyle name="SEM-BPS-sub2" xfId="2252" xr:uid="{00000000-0005-0000-0000-0000CF080000}"/>
    <cellStyle name="SEM-BPS-total" xfId="2253" xr:uid="{00000000-0005-0000-0000-0000D0080000}"/>
    <cellStyle name="Sheet Title" xfId="2254" xr:uid="{00000000-0005-0000-0000-0000D1080000}"/>
    <cellStyle name="Style 1" xfId="2255" xr:uid="{00000000-0005-0000-0000-0000D2080000}"/>
    <cellStyle name="Temp" xfId="2256" xr:uid="{00000000-0005-0000-0000-0000D3080000}"/>
    <cellStyle name="Title 2" xfId="2257" xr:uid="{00000000-0005-0000-0000-0000D4080000}"/>
    <cellStyle name="Title 3" xfId="2258" xr:uid="{00000000-0005-0000-0000-0000D5080000}"/>
    <cellStyle name="Total 2" xfId="2259" xr:uid="{00000000-0005-0000-0000-0000D6080000}"/>
    <cellStyle name="Total 3" xfId="2260" xr:uid="{00000000-0005-0000-0000-0000D7080000}"/>
    <cellStyle name="Warning Text 2" xfId="2261" xr:uid="{00000000-0005-0000-0000-0000D8080000}"/>
    <cellStyle name="Warning Text 3" xfId="2262" xr:uid="{00000000-0005-0000-0000-0000D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FAED"/>
      <rgbColor rgb="00BBDCE8"/>
      <rgbColor rgb="000000FF"/>
      <rgbColor rgb="00ABCCD9"/>
      <rgbColor rgb="00D7ECF4"/>
      <rgbColor rgb="00C8F0F5"/>
      <rgbColor rgb="00800000"/>
      <rgbColor rgb="00008000"/>
      <rgbColor rgb="00000080"/>
      <rgbColor rgb="00808000"/>
      <rgbColor rgb="0041414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D6D6D"/>
      <rgbColor rgb="00C8F0F5"/>
      <rgbColor rgb="00F2EEE3"/>
      <rgbColor rgb="00E2DCCF"/>
      <rgbColor rgb="006D6D6D"/>
      <rgbColor rgb="00FBF9F0"/>
      <rgbColor rgb="00414141"/>
      <rgbColor rgb="00CDC2B6"/>
      <rgbColor rgb="006D6D6D"/>
      <rgbColor rgb="00A1E7EF"/>
      <rgbColor rgb="00FFE29D"/>
      <rgbColor rgb="009DBCC9"/>
      <rgbColor rgb="00FFB138"/>
      <rgbColor rgb="00FF6600"/>
      <rgbColor rgb="00666699"/>
      <rgbColor rgb="00969696"/>
      <rgbColor rgb="00003366"/>
      <rgbColor rgb="00FFF7D4"/>
      <rgbColor rgb="00003300"/>
      <rgbColor rgb="00333300"/>
      <rgbColor rgb="00993300"/>
      <rgbColor rgb="00414141"/>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ABEFB-DD42-444A-A692-0D047EB23CAC}">
  <sheetPr>
    <tabColor rgb="FF7030A0"/>
  </sheetPr>
  <dimension ref="A1:I29"/>
  <sheetViews>
    <sheetView tabSelected="1" workbookViewId="0">
      <pane ySplit="2" topLeftCell="A3" activePane="bottomLeft" state="frozen"/>
      <selection pane="bottomLeft" activeCell="D5" sqref="D5"/>
    </sheetView>
  </sheetViews>
  <sheetFormatPr defaultRowHeight="15"/>
  <cols>
    <col min="1" max="2" width="3.33203125" style="50" customWidth="1"/>
    <col min="3" max="3" width="44.5" style="88" customWidth="1"/>
    <col min="4" max="4" width="101.83203125" style="89" customWidth="1"/>
    <col min="5" max="5" width="21.6640625" style="90" bestFit="1" customWidth="1"/>
    <col min="6" max="6" width="20.5" style="90" customWidth="1"/>
    <col min="7" max="7" width="15.6640625" style="90" customWidth="1"/>
    <col min="8" max="8" width="83.5" style="90" bestFit="1" customWidth="1"/>
    <col min="9" max="16384" width="9.33203125" style="50"/>
  </cols>
  <sheetData>
    <row r="1" spans="1:9" ht="26.25" customHeight="1" thickBot="1">
      <c r="A1" s="45" t="s">
        <v>143</v>
      </c>
      <c r="B1" s="45"/>
      <c r="C1" s="45"/>
      <c r="D1" s="46" t="s">
        <v>144</v>
      </c>
      <c r="E1" s="47" t="s">
        <v>145</v>
      </c>
      <c r="F1" s="47"/>
      <c r="G1" s="48" t="s">
        <v>146</v>
      </c>
      <c r="H1" s="49"/>
    </row>
    <row r="2" spans="1:9" ht="26.25" thickBot="1">
      <c r="A2" s="51" t="s">
        <v>147</v>
      </c>
      <c r="B2" s="52"/>
      <c r="C2" s="53"/>
      <c r="D2" s="54" t="s">
        <v>148</v>
      </c>
      <c r="E2" s="55" t="s">
        <v>149</v>
      </c>
      <c r="F2" s="56" t="s">
        <v>150</v>
      </c>
      <c r="G2" s="56" t="s">
        <v>151</v>
      </c>
      <c r="H2" s="57" t="s">
        <v>152</v>
      </c>
    </row>
    <row r="3" spans="1:9" ht="30" customHeight="1">
      <c r="A3" s="58" t="s">
        <v>153</v>
      </c>
      <c r="B3" s="58"/>
      <c r="C3" s="58"/>
      <c r="D3" s="59" t="s">
        <v>154</v>
      </c>
      <c r="E3" s="59"/>
      <c r="F3" s="60"/>
      <c r="G3" s="61" t="s">
        <v>155</v>
      </c>
      <c r="H3" s="61" t="s">
        <v>156</v>
      </c>
    </row>
    <row r="4" spans="1:9" ht="76.5">
      <c r="A4" s="62"/>
      <c r="B4" s="63" t="s">
        <v>157</v>
      </c>
      <c r="C4" s="63"/>
      <c r="D4" s="64" t="s">
        <v>158</v>
      </c>
      <c r="E4" s="65" t="s">
        <v>159</v>
      </c>
      <c r="F4" s="65" t="s">
        <v>160</v>
      </c>
      <c r="G4" s="66"/>
      <c r="H4" s="66"/>
      <c r="I4" s="67"/>
    </row>
    <row r="5" spans="1:9" ht="63.75">
      <c r="A5" s="62"/>
      <c r="B5" s="63" t="s">
        <v>161</v>
      </c>
      <c r="C5" s="63"/>
      <c r="D5" s="64" t="s">
        <v>162</v>
      </c>
      <c r="E5" s="66" t="s">
        <v>163</v>
      </c>
      <c r="F5" s="65" t="s">
        <v>164</v>
      </c>
      <c r="G5" s="68"/>
      <c r="H5" s="66"/>
      <c r="I5" s="67"/>
    </row>
    <row r="6" spans="1:9" ht="63.75">
      <c r="A6" s="62"/>
      <c r="B6" s="63" t="s">
        <v>165</v>
      </c>
      <c r="C6" s="63"/>
      <c r="D6" s="64" t="s">
        <v>166</v>
      </c>
      <c r="E6" s="66" t="s">
        <v>167</v>
      </c>
      <c r="F6" s="65" t="s">
        <v>168</v>
      </c>
      <c r="G6" s="68"/>
      <c r="H6" s="66"/>
      <c r="I6" s="67"/>
    </row>
    <row r="7" spans="1:9" ht="76.5">
      <c r="A7" s="62"/>
      <c r="B7" s="63" t="s">
        <v>169</v>
      </c>
      <c r="C7" s="63"/>
      <c r="D7" s="64" t="s">
        <v>170</v>
      </c>
      <c r="E7" s="65" t="s">
        <v>171</v>
      </c>
      <c r="F7" s="65" t="s">
        <v>172</v>
      </c>
      <c r="G7" s="68"/>
      <c r="H7" s="66"/>
      <c r="I7" s="67"/>
    </row>
    <row r="8" spans="1:9" ht="51">
      <c r="A8" s="62"/>
      <c r="B8" s="63" t="s">
        <v>173</v>
      </c>
      <c r="C8" s="63"/>
      <c r="D8" s="64" t="s">
        <v>174</v>
      </c>
      <c r="E8" s="66" t="s">
        <v>175</v>
      </c>
      <c r="F8" s="65" t="s">
        <v>176</v>
      </c>
      <c r="G8" s="68"/>
      <c r="H8" s="66"/>
    </row>
    <row r="9" spans="1:9" ht="64.5" thickBot="1">
      <c r="A9" s="69"/>
      <c r="B9" s="70" t="s">
        <v>177</v>
      </c>
      <c r="C9" s="70"/>
      <c r="D9" s="71" t="s">
        <v>178</v>
      </c>
      <c r="E9" s="72" t="s">
        <v>179</v>
      </c>
      <c r="F9" s="73" t="s">
        <v>180</v>
      </c>
      <c r="G9" s="74"/>
      <c r="H9" s="72"/>
    </row>
    <row r="10" spans="1:9" ht="75" customHeight="1">
      <c r="A10" s="58" t="s">
        <v>181</v>
      </c>
      <c r="B10" s="58"/>
      <c r="C10" s="58"/>
      <c r="D10" s="75" t="s">
        <v>182</v>
      </c>
      <c r="E10" s="76">
        <v>125.0104</v>
      </c>
      <c r="F10" s="77" t="s">
        <v>183</v>
      </c>
      <c r="G10" s="61" t="s">
        <v>155</v>
      </c>
      <c r="H10" s="61" t="s">
        <v>184</v>
      </c>
    </row>
    <row r="11" spans="1:9" ht="61.5">
      <c r="A11" s="62"/>
      <c r="B11" s="63" t="s">
        <v>185</v>
      </c>
      <c r="C11" s="63"/>
      <c r="D11" s="64" t="s">
        <v>186</v>
      </c>
      <c r="E11" s="78" t="s">
        <v>187</v>
      </c>
      <c r="F11" s="65" t="s">
        <v>188</v>
      </c>
      <c r="G11" s="66"/>
      <c r="H11" s="66"/>
      <c r="I11" s="67"/>
    </row>
    <row r="12" spans="1:9" ht="76.5">
      <c r="A12" s="62"/>
      <c r="B12" s="79" t="s">
        <v>189</v>
      </c>
      <c r="C12" s="79"/>
      <c r="D12" s="64" t="s">
        <v>190</v>
      </c>
      <c r="E12" s="80" t="s">
        <v>191</v>
      </c>
      <c r="F12" s="65" t="s">
        <v>192</v>
      </c>
      <c r="G12" s="68"/>
      <c r="H12" s="66"/>
      <c r="I12" s="67"/>
    </row>
    <row r="13" spans="1:9" ht="61.5">
      <c r="A13" s="62"/>
      <c r="B13" s="79" t="s">
        <v>193</v>
      </c>
      <c r="C13" s="79"/>
      <c r="D13" s="64" t="s">
        <v>194</v>
      </c>
      <c r="E13" s="80" t="s">
        <v>195</v>
      </c>
      <c r="F13" s="65" t="s">
        <v>196</v>
      </c>
      <c r="G13" s="68"/>
      <c r="H13" s="66"/>
      <c r="I13" s="67"/>
    </row>
    <row r="14" spans="1:9" ht="76.5">
      <c r="A14" s="62"/>
      <c r="B14" s="63" t="s">
        <v>197</v>
      </c>
      <c r="C14" s="63"/>
      <c r="D14" s="64" t="s">
        <v>198</v>
      </c>
      <c r="E14" s="78" t="s">
        <v>199</v>
      </c>
      <c r="F14" s="65" t="s">
        <v>200</v>
      </c>
      <c r="G14" s="68"/>
      <c r="H14" s="66"/>
      <c r="I14" s="67"/>
    </row>
    <row r="15" spans="1:9" ht="57" customHeight="1" thickBot="1">
      <c r="A15" s="69"/>
      <c r="B15" s="81" t="s">
        <v>201</v>
      </c>
      <c r="C15" s="81"/>
      <c r="D15" s="71" t="s">
        <v>202</v>
      </c>
      <c r="E15" s="82" t="s">
        <v>203</v>
      </c>
      <c r="F15" s="73" t="s">
        <v>204</v>
      </c>
      <c r="G15" s="74"/>
      <c r="H15" s="72"/>
    </row>
    <row r="16" spans="1:9" ht="25.5">
      <c r="A16" s="58" t="s">
        <v>205</v>
      </c>
      <c r="B16" s="58"/>
      <c r="C16" s="58"/>
      <c r="D16" s="75" t="s">
        <v>206</v>
      </c>
      <c r="E16" s="76"/>
      <c r="F16" s="77"/>
      <c r="G16" s="61" t="s">
        <v>155</v>
      </c>
      <c r="H16" s="61" t="s">
        <v>184</v>
      </c>
    </row>
    <row r="17" spans="1:9" ht="89.25">
      <c r="A17" s="62"/>
      <c r="B17" s="63" t="s">
        <v>207</v>
      </c>
      <c r="C17" s="63"/>
      <c r="D17" s="64" t="s">
        <v>208</v>
      </c>
      <c r="E17" s="78" t="s">
        <v>209</v>
      </c>
      <c r="F17" s="65" t="s">
        <v>210</v>
      </c>
      <c r="G17" s="66"/>
      <c r="H17" s="66"/>
      <c r="I17" s="67"/>
    </row>
    <row r="18" spans="1:9" ht="63.75">
      <c r="A18" s="62"/>
      <c r="B18" s="63" t="s">
        <v>211</v>
      </c>
      <c r="C18" s="63"/>
      <c r="D18" s="64" t="s">
        <v>212</v>
      </c>
      <c r="E18" s="80" t="s">
        <v>213</v>
      </c>
      <c r="F18" s="65" t="s">
        <v>214</v>
      </c>
      <c r="G18" s="68"/>
      <c r="H18" s="66"/>
      <c r="I18" s="67"/>
    </row>
    <row r="19" spans="1:9" ht="76.5">
      <c r="A19" s="62"/>
      <c r="B19" s="63" t="s">
        <v>215</v>
      </c>
      <c r="C19" s="63"/>
      <c r="D19" s="64" t="s">
        <v>216</v>
      </c>
      <c r="E19" s="66" t="s">
        <v>217</v>
      </c>
      <c r="F19" s="65" t="s">
        <v>218</v>
      </c>
      <c r="G19" s="68"/>
      <c r="H19" s="66"/>
      <c r="I19" s="67"/>
    </row>
    <row r="20" spans="1:9" ht="115.5" thickBot="1">
      <c r="A20" s="62"/>
      <c r="B20" s="79" t="s">
        <v>219</v>
      </c>
      <c r="C20" s="79"/>
      <c r="D20" s="64" t="s">
        <v>220</v>
      </c>
      <c r="E20" s="78" t="s">
        <v>221</v>
      </c>
      <c r="F20" s="65" t="s">
        <v>222</v>
      </c>
      <c r="G20" s="68"/>
      <c r="H20" s="66"/>
      <c r="I20" s="67"/>
    </row>
    <row r="21" spans="1:9" ht="39" thickBot="1">
      <c r="A21" s="83" t="s">
        <v>223</v>
      </c>
      <c r="B21" s="83"/>
      <c r="C21" s="83"/>
      <c r="D21" s="84" t="s">
        <v>224</v>
      </c>
      <c r="E21" s="85">
        <v>336.02100000000002</v>
      </c>
      <c r="F21" s="86" t="s">
        <v>225</v>
      </c>
      <c r="G21" s="87" t="s">
        <v>226</v>
      </c>
      <c r="H21" s="85"/>
    </row>
    <row r="22" spans="1:9" ht="39" thickBot="1">
      <c r="A22" s="83" t="s">
        <v>227</v>
      </c>
      <c r="B22" s="83"/>
      <c r="C22" s="83"/>
      <c r="D22" s="84" t="s">
        <v>228</v>
      </c>
      <c r="E22" s="85" t="s">
        <v>229</v>
      </c>
      <c r="F22" s="86" t="s">
        <v>230</v>
      </c>
      <c r="G22" s="87" t="s">
        <v>226</v>
      </c>
      <c r="H22" s="85"/>
    </row>
    <row r="23" spans="1:9" ht="39" thickBot="1">
      <c r="A23" s="70" t="s">
        <v>231</v>
      </c>
      <c r="B23" s="70"/>
      <c r="C23" s="70"/>
      <c r="D23" s="71" t="s">
        <v>232</v>
      </c>
      <c r="E23" s="72" t="s">
        <v>233</v>
      </c>
      <c r="F23" s="73" t="s">
        <v>234</v>
      </c>
      <c r="G23" s="74" t="s">
        <v>226</v>
      </c>
      <c r="H23" s="72"/>
    </row>
    <row r="25" spans="1:9">
      <c r="D25" s="89" t="s">
        <v>235</v>
      </c>
    </row>
    <row r="29" spans="1:9">
      <c r="D29" s="91"/>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A14B3E6A-0955-45CB-8777-9A6D883B880D}"/>
    <hyperlink ref="D1" r:id="rId2" xr:uid="{65E27BC5-6AE0-412E-9C40-5A51D085B2F0}"/>
    <hyperlink ref="G1" r:id="rId3" xr:uid="{6F45159E-E9A4-4E03-BB93-9A659A7B986A}"/>
    <hyperlink ref="G10" r:id="rId4" xr:uid="{68EE712E-EDB8-4D5C-AB81-CFF9A4D38D0E}"/>
    <hyperlink ref="H10" r:id="rId5" location="tourist_development" xr:uid="{DAED33CD-30D6-4B9D-B848-FF9D310CDDD6}"/>
    <hyperlink ref="G11:G15" r:id="rId6" display="DR-15" xr:uid="{32BD290A-FAC3-49B4-9CF6-F58E28583F47}"/>
    <hyperlink ref="G17:G20" r:id="rId7" display="DR-15" xr:uid="{5D641754-C2F0-430A-962F-8FBD2D082D8B}"/>
    <hyperlink ref="G3:G9" r:id="rId8" display="DR-15" xr:uid="{B6E66EE4-5592-4418-B726-EF551D0DF34E}"/>
    <hyperlink ref="G16" r:id="rId9" xr:uid="{D73DC119-63AB-42CD-9804-094F86DE0BD8}"/>
    <hyperlink ref="H16" r:id="rId10" location="tourist_development" xr:uid="{F80F50FE-7E74-494B-B17C-28B177084AAB}"/>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7"/>
    <pageSetUpPr fitToPage="1"/>
  </sheetPr>
  <dimension ref="A1:G85"/>
  <sheetViews>
    <sheetView workbookViewId="0">
      <pane xSplit="1" ySplit="10" topLeftCell="B12" activePane="bottomRight" state="frozen"/>
      <selection pane="topRight" activeCell="B1" sqref="B1"/>
      <selection pane="bottomLeft" activeCell="A11" sqref="A11"/>
      <selection pane="bottomRight" activeCell="C20" sqref="C20"/>
    </sheetView>
  </sheetViews>
  <sheetFormatPr defaultRowHeight="12.75"/>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s>
  <sheetData>
    <row r="1" spans="1:7">
      <c r="A1" s="27" t="s">
        <v>139</v>
      </c>
      <c r="G1" t="s">
        <v>89</v>
      </c>
    </row>
    <row r="2" spans="1:7">
      <c r="A2" t="s">
        <v>136</v>
      </c>
    </row>
    <row r="3" spans="1:7">
      <c r="A3" s="44" t="s">
        <v>69</v>
      </c>
      <c r="B3" s="44"/>
      <c r="C3" s="44"/>
      <c r="D3" s="44"/>
      <c r="E3" s="44"/>
      <c r="F3" s="44"/>
      <c r="G3" s="44"/>
    </row>
    <row r="4" spans="1:7">
      <c r="A4" s="44" t="s">
        <v>131</v>
      </c>
      <c r="B4" s="44"/>
      <c r="C4" s="44"/>
      <c r="D4" s="44"/>
      <c r="E4" s="44"/>
      <c r="F4" s="44"/>
      <c r="G4" s="44"/>
    </row>
    <row r="5" spans="1:7">
      <c r="A5" s="44" t="s">
        <v>70</v>
      </c>
      <c r="B5" s="44"/>
      <c r="C5" s="44"/>
      <c r="D5" s="44"/>
      <c r="E5" s="44"/>
      <c r="F5" s="44"/>
      <c r="G5" s="44"/>
    </row>
    <row r="6" spans="1:7">
      <c r="A6" s="44" t="s">
        <v>135</v>
      </c>
      <c r="B6" s="44"/>
      <c r="C6" s="44"/>
      <c r="D6" s="44"/>
      <c r="E6" s="44"/>
      <c r="F6" s="44"/>
      <c r="G6" s="44"/>
    </row>
    <row r="8" spans="1:7">
      <c r="B8" s="2" t="s">
        <v>71</v>
      </c>
      <c r="C8" s="2" t="s">
        <v>72</v>
      </c>
      <c r="D8" s="2" t="s">
        <v>73</v>
      </c>
      <c r="E8" s="2" t="s">
        <v>74</v>
      </c>
      <c r="F8" s="2" t="s">
        <v>75</v>
      </c>
      <c r="G8" s="2" t="s">
        <v>76</v>
      </c>
    </row>
    <row r="9" spans="1:7">
      <c r="A9" t="s">
        <v>0</v>
      </c>
      <c r="B9" s="2" t="s">
        <v>77</v>
      </c>
      <c r="C9" s="2" t="s">
        <v>78</v>
      </c>
      <c r="D9" s="2" t="s">
        <v>79</v>
      </c>
      <c r="E9" s="2" t="s">
        <v>80</v>
      </c>
      <c r="F9" s="2" t="s">
        <v>81</v>
      </c>
      <c r="G9" s="2" t="s">
        <v>82</v>
      </c>
    </row>
    <row r="10" spans="1:7">
      <c r="A10" t="s">
        <v>1</v>
      </c>
      <c r="B10" s="2" t="s">
        <v>83</v>
      </c>
      <c r="C10" s="2" t="s">
        <v>84</v>
      </c>
      <c r="D10" s="2" t="s">
        <v>84</v>
      </c>
      <c r="E10" s="2" t="s">
        <v>84</v>
      </c>
      <c r="F10" s="2" t="s">
        <v>84</v>
      </c>
      <c r="G10" s="2" t="s">
        <v>85</v>
      </c>
    </row>
    <row r="11" spans="1:7">
      <c r="A11" s="3" t="s">
        <v>2</v>
      </c>
      <c r="B11" s="4">
        <f>SUM('Local Option Sales Tax Coll'!B12:M12)</f>
        <v>18899355.75</v>
      </c>
      <c r="C11" s="4">
        <f>SUM('Tourist Development Tax'!B12:M12)</f>
        <v>5435122.9500000002</v>
      </c>
      <c r="D11" s="4">
        <f>SUM('Conv &amp; Tourist Impact'!B12:M12)</f>
        <v>0</v>
      </c>
      <c r="E11" s="4">
        <f>SUM('Voted 1-Cent Local Option Fuel'!B12:M12)</f>
        <v>1388660.3399999999</v>
      </c>
      <c r="F11" s="4">
        <f>SUM('Non-Voted Local Option Fuel '!B12:M12)</f>
        <v>8310362.8200000012</v>
      </c>
      <c r="G11" s="4">
        <f>SUM('Addtional Local Option Fuel'!B12:M12)</f>
        <v>6142414.4899999993</v>
      </c>
    </row>
    <row r="12" spans="1:7">
      <c r="A12" s="3" t="s">
        <v>3</v>
      </c>
      <c r="B12" s="4">
        <f>SUM('Local Option Sales Tax Coll'!B13:M13)</f>
        <v>1832026.4200000002</v>
      </c>
      <c r="C12" s="4">
        <f>SUM('Tourist Development Tax'!B13:M13)</f>
        <v>53791.759999999995</v>
      </c>
      <c r="D12" s="4">
        <f>SUM('Conv &amp; Tourist Impact'!B13:M13)</f>
        <v>0</v>
      </c>
      <c r="E12" s="4">
        <f>SUM('Voted 1-Cent Local Option Fuel'!B13:M13)</f>
        <v>227930.03</v>
      </c>
      <c r="F12" s="4">
        <f>SUM('Non-Voted Local Option Fuel '!B13:M13)</f>
        <v>1360438.3199999998</v>
      </c>
      <c r="G12" s="4">
        <f>SUM('Addtional Local Option Fuel'!B13:M13)</f>
        <v>0</v>
      </c>
    </row>
    <row r="13" spans="1:7">
      <c r="A13" s="3" t="s">
        <v>4</v>
      </c>
      <c r="B13" s="4">
        <f>SUM('Local Option Sales Tax Coll'!B14:M14)</f>
        <v>38235654.969999999</v>
      </c>
      <c r="C13" s="4">
        <f>SUM('Tourist Development Tax'!B14:M14)</f>
        <v>24432405.609999999</v>
      </c>
      <c r="D13" s="4">
        <f>SUM('Conv &amp; Tourist Impact'!B14:M14)</f>
        <v>0</v>
      </c>
      <c r="E13" s="4">
        <f>SUM('Voted 1-Cent Local Option Fuel'!B14:M14)</f>
        <v>1095667.45</v>
      </c>
      <c r="F13" s="4">
        <f>SUM('Non-Voted Local Option Fuel '!B14:M14)</f>
        <v>6556181.5899999999</v>
      </c>
      <c r="G13" s="4">
        <f>SUM('Addtional Local Option Fuel'!B14:M14)</f>
        <v>0</v>
      </c>
    </row>
    <row r="14" spans="1:7">
      <c r="A14" s="3" t="s">
        <v>5</v>
      </c>
      <c r="B14" s="4">
        <f>SUM('Local Option Sales Tax Coll'!B15:M15)</f>
        <v>2518512.9100000006</v>
      </c>
      <c r="C14" s="4">
        <f>SUM('Tourist Development Tax'!B15:M15)</f>
        <v>171686.5</v>
      </c>
      <c r="D14" s="4">
        <f>SUM('Conv &amp; Tourist Impact'!B15:M15)</f>
        <v>0</v>
      </c>
      <c r="E14" s="4">
        <f>SUM('Voted 1-Cent Local Option Fuel'!B15:M15)</f>
        <v>28975.989999999998</v>
      </c>
      <c r="F14" s="4">
        <f>SUM('Non-Voted Local Option Fuel '!B15:M15)</f>
        <v>1080824.7799999998</v>
      </c>
      <c r="G14" s="4">
        <f>SUM('Addtional Local Option Fuel'!B15:M15)</f>
        <v>0</v>
      </c>
    </row>
    <row r="15" spans="1:7">
      <c r="A15" s="3" t="s">
        <v>6</v>
      </c>
      <c r="B15" s="4">
        <f>SUM('Local Option Sales Tax Coll'!B16:M16)</f>
        <v>77501435.159999996</v>
      </c>
      <c r="C15" s="4">
        <f>SUM('Tourist Development Tax'!B16:M16)</f>
        <v>14494984.360000001</v>
      </c>
      <c r="D15" s="4">
        <f>SUM('Conv &amp; Tourist Impact'!B16:M16)</f>
        <v>0</v>
      </c>
      <c r="E15" s="4">
        <f>SUM('Voted 1-Cent Local Option Fuel'!B16:M16)</f>
        <v>1379179.72</v>
      </c>
      <c r="F15" s="4">
        <f>SUM('Non-Voted Local Option Fuel '!B16:M16)</f>
        <v>23762219.740000002</v>
      </c>
      <c r="G15" s="4">
        <f>SUM('Addtional Local Option Fuel'!B16:M16)</f>
        <v>0</v>
      </c>
    </row>
    <row r="16" spans="1:7">
      <c r="A16" s="3" t="s">
        <v>7</v>
      </c>
      <c r="B16" s="4">
        <f>SUM('Local Option Sales Tax Coll'!B17:M17)</f>
        <v>28926967.420000002</v>
      </c>
      <c r="C16" s="4">
        <f>SUM('Tourist Development Tax'!B17:M17)</f>
        <v>79597602.950000003</v>
      </c>
      <c r="D16" s="4">
        <f>SUM('Conv &amp; Tourist Impact'!B17:M17)</f>
        <v>0</v>
      </c>
      <c r="E16" s="4">
        <f>SUM('Voted 1-Cent Local Option Fuel'!B17:M17)</f>
        <v>9468299.5800000001</v>
      </c>
      <c r="F16" s="4">
        <f>SUM('Non-Voted Local Option Fuel '!B17:M17)</f>
        <v>56668511.259999998</v>
      </c>
      <c r="G16" s="4">
        <f>SUM('Addtional Local Option Fuel'!B17:M17)</f>
        <v>42359947.129999995</v>
      </c>
    </row>
    <row r="17" spans="1:7">
      <c r="A17" s="3" t="s">
        <v>8</v>
      </c>
      <c r="B17" s="4">
        <f>SUM('Local Option Sales Tax Coll'!B18:M18)</f>
        <v>1025266.01</v>
      </c>
      <c r="C17" s="4">
        <f>SUM('Tourist Development Tax'!B18:M18)</f>
        <v>0</v>
      </c>
      <c r="D17" s="4">
        <f>SUM('Conv &amp; Tourist Impact'!B18:M18)</f>
        <v>0</v>
      </c>
      <c r="E17" s="4">
        <f>SUM('Voted 1-Cent Local Option Fuel'!B18:M18)</f>
        <v>25637.86</v>
      </c>
      <c r="F17" s="4">
        <f>SUM('Non-Voted Local Option Fuel '!B18:M18)</f>
        <v>403630.04</v>
      </c>
      <c r="G17" s="4">
        <f>SUM('Addtional Local Option Fuel'!B18:M18)</f>
        <v>0</v>
      </c>
    </row>
    <row r="18" spans="1:7">
      <c r="A18" s="3" t="s">
        <v>9</v>
      </c>
      <c r="B18" s="4">
        <f>SUM('Local Option Sales Tax Coll'!B19:M19)</f>
        <v>25406381.419999998</v>
      </c>
      <c r="C18" s="4">
        <f>SUM('Tourist Development Tax'!B19:M19)</f>
        <v>4152777.9139999994</v>
      </c>
      <c r="D18" s="4">
        <f>SUM('Conv &amp; Tourist Impact'!B19:M19)</f>
        <v>0</v>
      </c>
      <c r="E18" s="4">
        <f>SUM('Voted 1-Cent Local Option Fuel'!B19:M19)</f>
        <v>1051988.45</v>
      </c>
      <c r="F18" s="4">
        <f>SUM('Non-Voted Local Option Fuel '!B19:M19)</f>
        <v>6291603.7100000009</v>
      </c>
      <c r="G18" s="4">
        <f>SUM('Addtional Local Option Fuel'!B19:M19)</f>
        <v>4479105.7</v>
      </c>
    </row>
    <row r="19" spans="1:7">
      <c r="A19" s="3" t="s">
        <v>96</v>
      </c>
      <c r="B19" s="4">
        <f>SUM('Local Option Sales Tax Coll'!B20:M20)</f>
        <v>709909.54999999993</v>
      </c>
      <c r="C19" s="4">
        <f>SUM('Tourist Development Tax'!B20:M20)</f>
        <v>1881216.5199999998</v>
      </c>
      <c r="D19" s="4">
        <f>SUM('Conv &amp; Tourist Impact'!B20:M20)</f>
        <v>0</v>
      </c>
      <c r="E19" s="4">
        <f>SUM('Voted 1-Cent Local Option Fuel'!B20:M20)</f>
        <v>634721.11</v>
      </c>
      <c r="F19" s="4">
        <f>SUM('Non-Voted Local Option Fuel '!B20:M20)</f>
        <v>3799462.16</v>
      </c>
      <c r="G19" s="4">
        <f>SUM('Addtional Local Option Fuel'!B20:M20)</f>
        <v>2823806.92</v>
      </c>
    </row>
    <row r="20" spans="1:7">
      <c r="A20" s="3" t="s">
        <v>10</v>
      </c>
      <c r="B20" s="4">
        <f>SUM('Local Option Sales Tax Coll'!B21:M21)</f>
        <v>19175267.890000004</v>
      </c>
      <c r="C20" s="4">
        <f>SUM('Tourist Development Tax'!B21:M21)</f>
        <v>885855.24000000011</v>
      </c>
      <c r="D20" s="4">
        <f>SUM('Conv &amp; Tourist Impact'!B21:M21)</f>
        <v>0</v>
      </c>
      <c r="E20" s="4">
        <f>SUM('Voted 1-Cent Local Option Fuel'!B21:M21)</f>
        <v>883466.39999999991</v>
      </c>
      <c r="F20" s="4">
        <f>SUM('Non-Voted Local Option Fuel '!B21:M21)</f>
        <v>5280938.7499999991</v>
      </c>
      <c r="G20" s="4">
        <f>SUM('Addtional Local Option Fuel'!B21:M21)</f>
        <v>1632557.95</v>
      </c>
    </row>
    <row r="21" spans="1:7">
      <c r="A21" s="3" t="s">
        <v>11</v>
      </c>
      <c r="B21" s="4">
        <f>SUM('Local Option Sales Tax Coll'!B22:M22)</f>
        <v>1676175.89</v>
      </c>
      <c r="C21" s="4">
        <f>SUM('Tourist Development Tax'!B22:M22)</f>
        <v>27214931.300000001</v>
      </c>
      <c r="D21" s="4">
        <f>SUM('Conv &amp; Tourist Impact'!B22:M22)</f>
        <v>0</v>
      </c>
      <c r="E21" s="4">
        <f>SUM('Voted 1-Cent Local Option Fuel'!B22:M22)</f>
        <v>1715273.8000000003</v>
      </c>
      <c r="F21" s="4">
        <f>SUM('Non-Voted Local Option Fuel '!B22:M22)</f>
        <v>10270820.059999999</v>
      </c>
      <c r="G21" s="4">
        <f>SUM('Addtional Local Option Fuel'!B22:M22)</f>
        <v>7853317.1800000006</v>
      </c>
    </row>
    <row r="22" spans="1:7">
      <c r="A22" s="3" t="s">
        <v>12</v>
      </c>
      <c r="B22" s="4">
        <f>SUM('Local Option Sales Tax Coll'!B23:M23)</f>
        <v>8084554.0300000003</v>
      </c>
      <c r="C22" s="4">
        <f>SUM('Tourist Development Tax'!B23:M23)</f>
        <v>1557876.0100000002</v>
      </c>
      <c r="D22" s="4">
        <f>SUM('Conv &amp; Tourist Impact'!B23:M23)</f>
        <v>0</v>
      </c>
      <c r="E22" s="4">
        <f>SUM('Voted 1-Cent Local Option Fuel'!B23:M23)</f>
        <v>661892.23</v>
      </c>
      <c r="F22" s="4">
        <f>SUM('Non-Voted Local Option Fuel '!B23:M23)</f>
        <v>3949373.74</v>
      </c>
      <c r="G22" s="4">
        <f>SUM('Addtional Local Option Fuel'!B23:M23)</f>
        <v>0</v>
      </c>
    </row>
    <row r="23" spans="1:7">
      <c r="A23" s="3" t="s">
        <v>128</v>
      </c>
      <c r="B23" s="4">
        <f>SUM('Local Option Sales Tax Coll'!B24:M24)</f>
        <v>472643600.51999998</v>
      </c>
      <c r="C23" s="4">
        <f>SUM('Tourist Development Tax'!B24:M24)</f>
        <v>46194823.510000013</v>
      </c>
      <c r="D23" s="4">
        <f>SUM('Conv &amp; Tourist Impact'!B24:M24)</f>
        <v>90323831.809999987</v>
      </c>
      <c r="E23" s="4">
        <f>SUM('Voted 1-Cent Local Option Fuel'!B24:M24)</f>
        <v>11819172.930000002</v>
      </c>
      <c r="F23" s="4">
        <f>SUM('Non-Voted Local Option Fuel '!B24:M24)</f>
        <v>70684479.489999995</v>
      </c>
      <c r="G23" s="4">
        <f>SUM('Addtional Local Option Fuel'!B24:M24)</f>
        <v>31292994.190000001</v>
      </c>
    </row>
    <row r="24" spans="1:7">
      <c r="A24" s="3" t="s">
        <v>13</v>
      </c>
      <c r="B24" s="4">
        <f>SUM('Local Option Sales Tax Coll'!B25:M25)</f>
        <v>3068228.3600000003</v>
      </c>
      <c r="C24" s="4">
        <f>SUM('Tourist Development Tax'!B25:M25)</f>
        <v>83935.83</v>
      </c>
      <c r="D24" s="4">
        <f>SUM('Conv &amp; Tourist Impact'!B25:M25)</f>
        <v>0</v>
      </c>
      <c r="E24" s="4">
        <f>SUM('Voted 1-Cent Local Option Fuel'!B25:M25)</f>
        <v>156188.18</v>
      </c>
      <c r="F24" s="4">
        <f>SUM('Non-Voted Local Option Fuel '!B25:M25)</f>
        <v>930501.77000000014</v>
      </c>
      <c r="G24" s="4">
        <f>SUM('Addtional Local Option Fuel'!B25:M25)</f>
        <v>588163.17000000004</v>
      </c>
    </row>
    <row r="25" spans="1:7">
      <c r="A25" s="3" t="s">
        <v>14</v>
      </c>
      <c r="B25" s="4">
        <f>SUM('Local Option Sales Tax Coll'!B26:M26)</f>
        <v>764963.76</v>
      </c>
      <c r="C25" s="4">
        <f>SUM('Tourist Development Tax'!B26:M26)</f>
        <v>63884.410000000011</v>
      </c>
      <c r="D25" s="4">
        <f>SUM('Conv &amp; Tourist Impact'!B26:M26)</f>
        <v>0</v>
      </c>
      <c r="E25" s="4">
        <f>SUM('Voted 1-Cent Local Option Fuel'!B26:M26)</f>
        <v>36186.700000000004</v>
      </c>
      <c r="F25" s="4">
        <f>SUM('Non-Voted Local Option Fuel '!B26:M26)</f>
        <v>575884.33000000007</v>
      </c>
      <c r="G25" s="4">
        <f>SUM('Addtional Local Option Fuel'!B26:M26)</f>
        <v>0</v>
      </c>
    </row>
    <row r="26" spans="1:7">
      <c r="A26" s="3" t="s">
        <v>15</v>
      </c>
      <c r="B26" s="4">
        <f>SUM('Local Option Sales Tax Coll'!B27:M27)</f>
        <v>158058598.46000001</v>
      </c>
      <c r="C26" s="4">
        <f>SUM('Tourist Development Tax'!B27:M27)</f>
        <v>17094691.626666665</v>
      </c>
      <c r="D26" s="4">
        <f>SUM('Conv &amp; Tourist Impact'!B27:M27)</f>
        <v>8547345.8133333325</v>
      </c>
      <c r="E26" s="4">
        <f>SUM('Voted 1-Cent Local Option Fuel'!B27:M27)</f>
        <v>1233395.8100000003</v>
      </c>
      <c r="F26" s="4">
        <f>SUM('Non-Voted Local Option Fuel '!B27:M27)</f>
        <v>35484417.030000001</v>
      </c>
      <c r="G26" s="4">
        <f>SUM('Addtional Local Option Fuel'!B27:M27)</f>
        <v>0</v>
      </c>
    </row>
    <row r="27" spans="1:7">
      <c r="A27" s="3" t="s">
        <v>16</v>
      </c>
      <c r="B27" s="4">
        <f>SUM('Local Option Sales Tax Coll'!B28:M28)</f>
        <v>69251309.590000004</v>
      </c>
      <c r="C27" s="4">
        <f>SUM('Tourist Development Tax'!B28:M28)</f>
        <v>10863926.779999999</v>
      </c>
      <c r="D27" s="4">
        <f>SUM('Conv &amp; Tourist Impact'!B28:M28)</f>
        <v>0</v>
      </c>
      <c r="E27" s="4">
        <f>SUM('Voted 1-Cent Local Option Fuel'!B28:M28)</f>
        <v>1634357.14</v>
      </c>
      <c r="F27" s="4">
        <f>SUM('Non-Voted Local Option Fuel '!B28:M28)</f>
        <v>9764867.6599999983</v>
      </c>
      <c r="G27" s="4">
        <f>SUM('Addtional Local Option Fuel'!B28:M28)</f>
        <v>5328851.0599999996</v>
      </c>
    </row>
    <row r="28" spans="1:7">
      <c r="A28" s="3" t="s">
        <v>17</v>
      </c>
      <c r="B28" s="4">
        <f>SUM('Local Option Sales Tax Coll'!B29:M29)</f>
        <v>9648138.8499999996</v>
      </c>
      <c r="C28" s="4">
        <f>SUM('Tourist Development Tax'!B29:M29)</f>
        <v>2702257.5</v>
      </c>
      <c r="D28" s="4">
        <f>SUM('Conv &amp; Tourist Impact'!B29:M29)</f>
        <v>0</v>
      </c>
      <c r="E28" s="4">
        <f>SUM('Voted 1-Cent Local Option Fuel'!B29:M29)</f>
        <v>489781.44999999995</v>
      </c>
      <c r="F28" s="4">
        <f>SUM('Non-Voted Local Option Fuel '!B29:M29)</f>
        <v>2932146.4499999997</v>
      </c>
      <c r="G28" s="4">
        <f>SUM('Addtional Local Option Fuel'!B29:M29)</f>
        <v>0</v>
      </c>
    </row>
    <row r="29" spans="1:7">
      <c r="A29" s="3" t="s">
        <v>18</v>
      </c>
      <c r="B29" s="4">
        <f>SUM('Local Option Sales Tax Coll'!B30:M30)</f>
        <v>1855536.43</v>
      </c>
      <c r="C29" s="4">
        <f>SUM('Tourist Development Tax'!B30:M30)</f>
        <v>1289961.8</v>
      </c>
      <c r="D29" s="4">
        <f>SUM('Conv &amp; Tourist Impact'!B30:M30)</f>
        <v>0</v>
      </c>
      <c r="E29" s="4">
        <f>SUM('Voted 1-Cent Local Option Fuel'!B30:M30)</f>
        <v>14049.210000000001</v>
      </c>
      <c r="F29" s="4">
        <f>SUM('Non-Voted Local Option Fuel '!B30:M30)</f>
        <v>428691.88000000012</v>
      </c>
      <c r="G29" s="4">
        <f>SUM('Addtional Local Option Fuel'!B30:M30)</f>
        <v>0</v>
      </c>
    </row>
    <row r="30" spans="1:7">
      <c r="A30" s="3" t="s">
        <v>19</v>
      </c>
      <c r="B30" s="4">
        <f>SUM('Local Option Sales Tax Coll'!B31:M31)</f>
        <v>3815673.49</v>
      </c>
      <c r="C30" s="4">
        <f>SUM('Tourist Development Tax'!B31:M31)</f>
        <v>129275.47</v>
      </c>
      <c r="D30" s="4">
        <f>SUM('Conv &amp; Tourist Impact'!B31:M31)</f>
        <v>0</v>
      </c>
      <c r="E30" s="4">
        <f>SUM('Voted 1-Cent Local Option Fuel'!B31:M31)</f>
        <v>203018.86000000002</v>
      </c>
      <c r="F30" s="4">
        <f>SUM('Non-Voted Local Option Fuel '!B31:M31)</f>
        <v>2816049.65</v>
      </c>
      <c r="G30" s="4">
        <f>SUM('Addtional Local Option Fuel'!B31:M31)</f>
        <v>0</v>
      </c>
    </row>
    <row r="31" spans="1:7">
      <c r="A31" s="3" t="s">
        <v>20</v>
      </c>
      <c r="B31" s="4">
        <f>SUM('Local Option Sales Tax Coll'!B32:M32)</f>
        <v>723664.00999999989</v>
      </c>
      <c r="C31" s="4">
        <f>SUM('Tourist Development Tax'!B32:M32)</f>
        <v>49791.459999999992</v>
      </c>
      <c r="D31" s="4">
        <f>SUM('Conv &amp; Tourist Impact'!B32:M32)</f>
        <v>0</v>
      </c>
      <c r="E31" s="4">
        <f>SUM('Voted 1-Cent Local Option Fuel'!B32:M32)</f>
        <v>85184.34</v>
      </c>
      <c r="F31" s="4">
        <f>SUM('Non-Voted Local Option Fuel '!B32:M32)</f>
        <v>509498.82000000012</v>
      </c>
      <c r="G31" s="4">
        <f>SUM('Addtional Local Option Fuel'!B32:M32)</f>
        <v>0</v>
      </c>
    </row>
    <row r="32" spans="1:7">
      <c r="A32" s="3" t="s">
        <v>21</v>
      </c>
      <c r="B32" s="4">
        <f>SUM('Local Option Sales Tax Coll'!B33:M33)</f>
        <v>454317.82000000007</v>
      </c>
      <c r="C32" s="4">
        <f>SUM('Tourist Development Tax'!B33:M33)</f>
        <v>17367.330000000002</v>
      </c>
      <c r="D32" s="4">
        <f>SUM('Conv &amp; Tourist Impact'!B33:M33)</f>
        <v>0</v>
      </c>
      <c r="E32" s="4">
        <f>SUM('Voted 1-Cent Local Option Fuel'!B33:M33)</f>
        <v>113411.59</v>
      </c>
      <c r="F32" s="4">
        <f>SUM('Non-Voted Local Option Fuel '!B33:M33)</f>
        <v>678405.53999999992</v>
      </c>
      <c r="G32" s="4">
        <f>SUM('Addtional Local Option Fuel'!B33:M33)</f>
        <v>0</v>
      </c>
    </row>
    <row r="33" spans="1:7">
      <c r="A33" s="3" t="s">
        <v>22</v>
      </c>
      <c r="B33" s="4">
        <f>SUM('Local Option Sales Tax Coll'!B34:M34)</f>
        <v>1665902.61</v>
      </c>
      <c r="C33" s="4">
        <f>SUM('Tourist Development Tax'!B34:M34)</f>
        <v>2190178.8699999996</v>
      </c>
      <c r="D33" s="4">
        <f>SUM('Conv &amp; Tourist Impact'!B34:M34)</f>
        <v>0</v>
      </c>
      <c r="E33" s="4">
        <f>SUM('Voted 1-Cent Local Option Fuel'!B34:M34)</f>
        <v>67155.63</v>
      </c>
      <c r="F33" s="4">
        <f>SUM('Non-Voted Local Option Fuel '!B34:M34)</f>
        <v>400209.91</v>
      </c>
      <c r="G33" s="4">
        <f>SUM('Addtional Local Option Fuel'!B34:M34)</f>
        <v>0</v>
      </c>
    </row>
    <row r="34" spans="1:7">
      <c r="A34" s="3" t="s">
        <v>23</v>
      </c>
      <c r="B34" s="4">
        <f>SUM('Local Option Sales Tax Coll'!B35:M35)</f>
        <v>866253.28</v>
      </c>
      <c r="C34" s="4">
        <f>SUM('Tourist Development Tax'!B35:M35)</f>
        <v>30676.35</v>
      </c>
      <c r="D34" s="4">
        <f>SUM('Conv &amp; Tourist Impact'!B35:M35)</f>
        <v>0</v>
      </c>
      <c r="E34" s="4">
        <f>SUM('Voted 1-Cent Local Option Fuel'!B35:M35)</f>
        <v>395680.50000000006</v>
      </c>
      <c r="F34" s="4">
        <f>SUM('Non-Voted Local Option Fuel '!B35:M35)</f>
        <v>3016217.54</v>
      </c>
      <c r="G34" s="4">
        <f>SUM('Addtional Local Option Fuel'!B35:M35)</f>
        <v>0</v>
      </c>
    </row>
    <row r="35" spans="1:7">
      <c r="A35" s="3" t="s">
        <v>24</v>
      </c>
      <c r="B35" s="4">
        <f>SUM('Local Option Sales Tax Coll'!B36:M36)</f>
        <v>1610800.35</v>
      </c>
      <c r="C35" s="4">
        <f>SUM('Tourist Development Tax'!B36:M36)</f>
        <v>47415.839999999997</v>
      </c>
      <c r="D35" s="4">
        <f>SUM('Conv &amp; Tourist Impact'!B36:M36)</f>
        <v>0</v>
      </c>
      <c r="E35" s="4">
        <f>SUM('Voted 1-Cent Local Option Fuel'!B36:M36)</f>
        <v>160778.95000000001</v>
      </c>
      <c r="F35" s="4">
        <f>SUM('Non-Voted Local Option Fuel '!B36:M36)</f>
        <v>958742.23</v>
      </c>
      <c r="G35" s="4">
        <f>SUM('Addtional Local Option Fuel'!B36:M36)</f>
        <v>582237.02000000014</v>
      </c>
    </row>
    <row r="36" spans="1:7">
      <c r="A36" s="3" t="s">
        <v>25</v>
      </c>
      <c r="B36" s="4">
        <f>SUM('Local Option Sales Tax Coll'!B37:M37)</f>
        <v>3123393.2100000009</v>
      </c>
      <c r="C36" s="4">
        <f>SUM('Tourist Development Tax'!B37:M37)</f>
        <v>274516.03000000003</v>
      </c>
      <c r="D36" s="4">
        <f>SUM('Conv &amp; Tourist Impact'!B37:M37)</f>
        <v>0</v>
      </c>
      <c r="E36" s="4">
        <f>SUM('Voted 1-Cent Local Option Fuel'!B37:M37)</f>
        <v>278087</v>
      </c>
      <c r="F36" s="4">
        <f>SUM('Non-Voted Local Option Fuel '!B37:M37)</f>
        <v>1651980.08</v>
      </c>
      <c r="G36" s="4">
        <f>SUM('Addtional Local Option Fuel'!B37:M37)</f>
        <v>339544.68999999994</v>
      </c>
    </row>
    <row r="37" spans="1:7">
      <c r="A37" s="3" t="s">
        <v>26</v>
      </c>
      <c r="B37" s="4">
        <f>SUM('Local Option Sales Tax Coll'!B38:M38)</f>
        <v>8826391.0899999999</v>
      </c>
      <c r="C37" s="4">
        <f>SUM('Tourist Development Tax'!B38:M38)</f>
        <v>961386.16</v>
      </c>
      <c r="D37" s="4">
        <f>SUM('Conv &amp; Tourist Impact'!B38:M38)</f>
        <v>0</v>
      </c>
      <c r="E37" s="4">
        <f>SUM('Voted 1-Cent Local Option Fuel'!B38:M38)</f>
        <v>895865.62999999977</v>
      </c>
      <c r="F37" s="4">
        <f>SUM('Non-Voted Local Option Fuel '!B38:M38)</f>
        <v>5356481.8900000015</v>
      </c>
      <c r="G37" s="4">
        <f>SUM('Addtional Local Option Fuel'!B38:M38)</f>
        <v>3742990.3399999994</v>
      </c>
    </row>
    <row r="38" spans="1:7">
      <c r="A38" s="3" t="s">
        <v>27</v>
      </c>
      <c r="B38" s="4">
        <f>SUM('Local Option Sales Tax Coll'!B39:M39)</f>
        <v>14545194.609999999</v>
      </c>
      <c r="C38" s="4">
        <f>SUM('Tourist Development Tax'!B39:M39)</f>
        <v>366641.23999999993</v>
      </c>
      <c r="D38" s="4">
        <f>SUM('Conv &amp; Tourist Impact'!B39:M39)</f>
        <v>0</v>
      </c>
      <c r="E38" s="4">
        <f>SUM('Voted 1-Cent Local Option Fuel'!B39:M39)</f>
        <v>553489.22000000009</v>
      </c>
      <c r="F38" s="4">
        <f>SUM('Non-Voted Local Option Fuel '!B39:M39)</f>
        <v>3302332.6599999997</v>
      </c>
      <c r="G38" s="4">
        <f>SUM('Addtional Local Option Fuel'!B39:M39)</f>
        <v>2131079.2399999998</v>
      </c>
    </row>
    <row r="39" spans="1:7">
      <c r="A39" s="3" t="s">
        <v>28</v>
      </c>
      <c r="B39" s="4">
        <f>SUM('Local Option Sales Tax Coll'!B40:M40)</f>
        <v>225748330.62</v>
      </c>
      <c r="C39" s="4">
        <f>SUM('Tourist Development Tax'!B40:M40)</f>
        <v>33515273.129999999</v>
      </c>
      <c r="D39" s="4">
        <f>SUM('Conv &amp; Tourist Impact'!B40:M40)</f>
        <v>0</v>
      </c>
      <c r="E39" s="4">
        <f>SUM('Voted 1-Cent Local Option Fuel'!B40:M40)</f>
        <v>7432915.4299999997</v>
      </c>
      <c r="F39" s="4">
        <f>SUM('Non-Voted Local Option Fuel '!B40:M40)</f>
        <v>44434872.440000005</v>
      </c>
      <c r="G39" s="4">
        <f>SUM('Addtional Local Option Fuel'!B40:M40)</f>
        <v>0</v>
      </c>
    </row>
    <row r="40" spans="1:7">
      <c r="A40" s="3" t="s">
        <v>29</v>
      </c>
      <c r="B40" s="4">
        <f>SUM('Local Option Sales Tax Coll'!B41:M41)</f>
        <v>751012.94000000006</v>
      </c>
      <c r="C40" s="4">
        <f>SUM('Tourist Development Tax'!B41:M41)</f>
        <v>52602.729999999996</v>
      </c>
      <c r="D40" s="4">
        <f>SUM('Conv &amp; Tourist Impact'!B41:M41)</f>
        <v>0</v>
      </c>
      <c r="E40" s="4">
        <f>SUM('Voted 1-Cent Local Option Fuel'!B41:M41)</f>
        <v>124516.89000000001</v>
      </c>
      <c r="F40" s="4">
        <f>SUM('Non-Voted Local Option Fuel '!B41:M41)</f>
        <v>732386.30999999994</v>
      </c>
      <c r="G40" s="4">
        <f>SUM('Addtional Local Option Fuel'!B41:M41)</f>
        <v>0</v>
      </c>
    </row>
    <row r="41" spans="1:7">
      <c r="A41" s="3" t="s">
        <v>30</v>
      </c>
      <c r="B41" s="4">
        <f>SUM('Local Option Sales Tax Coll'!B42:M42)</f>
        <v>21860588.869999997</v>
      </c>
      <c r="C41" s="4">
        <f>SUM('Tourist Development Tax'!B42:M42)</f>
        <v>3054086.53</v>
      </c>
      <c r="D41" s="4">
        <f>SUM('Conv &amp; Tourist Impact'!B42:M42)</f>
        <v>0</v>
      </c>
      <c r="E41" s="4">
        <f>SUM('Voted 1-Cent Local Option Fuel'!B42:M42)</f>
        <v>196090.49</v>
      </c>
      <c r="F41" s="4">
        <f>SUM('Non-Voted Local Option Fuel '!B42:M42)</f>
        <v>5650289.1699999999</v>
      </c>
      <c r="G41" s="4">
        <f>SUM('Addtional Local Option Fuel'!B42:M42)</f>
        <v>0</v>
      </c>
    </row>
    <row r="42" spans="1:7">
      <c r="A42" s="3" t="s">
        <v>31</v>
      </c>
      <c r="B42" s="4">
        <f>SUM('Local Option Sales Tax Coll'!B43:M43)</f>
        <v>5899620.9100000001</v>
      </c>
      <c r="C42" s="4">
        <f>SUM('Tourist Development Tax'!B43:M43)</f>
        <v>348020.83999999997</v>
      </c>
      <c r="D42" s="4">
        <f>SUM('Conv &amp; Tourist Impact'!B43:M43)</f>
        <v>0</v>
      </c>
      <c r="E42" s="4">
        <f>SUM('Voted 1-Cent Local Option Fuel'!B43:M43)</f>
        <v>554134.69000000006</v>
      </c>
      <c r="F42" s="4">
        <f>SUM('Non-Voted Local Option Fuel '!B43:M43)</f>
        <v>3288206.7299999995</v>
      </c>
      <c r="G42" s="4">
        <f>SUM('Addtional Local Option Fuel'!B43:M43)</f>
        <v>0</v>
      </c>
    </row>
    <row r="43" spans="1:7">
      <c r="A43" s="3" t="s">
        <v>32</v>
      </c>
      <c r="B43" s="4">
        <f>SUM('Local Option Sales Tax Coll'!B44:M44)</f>
        <v>955678.17999999993</v>
      </c>
      <c r="C43" s="4">
        <f>SUM('Tourist Development Tax'!B44:M44)</f>
        <v>51757.67</v>
      </c>
      <c r="D43" s="4">
        <f>SUM('Conv &amp; Tourist Impact'!B44:M44)</f>
        <v>0</v>
      </c>
      <c r="E43" s="4">
        <f>SUM('Voted 1-Cent Local Option Fuel'!B44:M44)</f>
        <v>132660.28</v>
      </c>
      <c r="F43" s="4">
        <f>SUM('Non-Voted Local Option Fuel '!B44:M44)</f>
        <v>785273.52999999991</v>
      </c>
      <c r="G43" s="4">
        <f>SUM('Addtional Local Option Fuel'!B44:M44)</f>
        <v>170408.96000000002</v>
      </c>
    </row>
    <row r="44" spans="1:7">
      <c r="A44" s="3" t="s">
        <v>33</v>
      </c>
      <c r="B44" s="4">
        <f>SUM('Local Option Sales Tax Coll'!B45:M45)</f>
        <v>292740.92999999993</v>
      </c>
      <c r="C44" s="4">
        <f>SUM('Tourist Development Tax'!B45:M45)</f>
        <v>0</v>
      </c>
      <c r="D44" s="4">
        <f>SUM('Conv &amp; Tourist Impact'!B45:M45)</f>
        <v>0</v>
      </c>
      <c r="E44" s="4">
        <f>SUM('Voted 1-Cent Local Option Fuel'!B45:M45)</f>
        <v>13614.670000000002</v>
      </c>
      <c r="F44" s="4">
        <f>SUM('Non-Voted Local Option Fuel '!B45:M45)</f>
        <v>208478.72</v>
      </c>
      <c r="G44" s="4">
        <f>SUM('Addtional Local Option Fuel'!B45:M45)</f>
        <v>0</v>
      </c>
    </row>
    <row r="45" spans="1:7">
      <c r="A45" s="3" t="s">
        <v>34</v>
      </c>
      <c r="B45" s="4">
        <f>SUM('Local Option Sales Tax Coll'!B46:M46)</f>
        <v>39994268.780000001</v>
      </c>
      <c r="C45" s="4">
        <f>SUM('Tourist Development Tax'!B46:M46)</f>
        <v>3494025.1000000006</v>
      </c>
      <c r="D45" s="4">
        <f>SUM('Conv &amp; Tourist Impact'!B46:M46)</f>
        <v>0</v>
      </c>
      <c r="E45" s="4">
        <f>SUM('Voted 1-Cent Local Option Fuel'!B46:M46)</f>
        <v>1649918.09</v>
      </c>
      <c r="F45" s="4">
        <f>SUM('Non-Voted Local Option Fuel '!B46:M46)</f>
        <v>9866782.870000001</v>
      </c>
      <c r="G45" s="4">
        <f>SUM('Addtional Local Option Fuel'!B46:M46)</f>
        <v>0</v>
      </c>
    </row>
    <row r="46" spans="1:7">
      <c r="A46" s="3" t="s">
        <v>35</v>
      </c>
      <c r="B46" s="4">
        <f>SUM('Local Option Sales Tax Coll'!B47:M47)</f>
        <v>3534543.02</v>
      </c>
      <c r="C46" s="4">
        <f>SUM('Tourist Development Tax'!B47:M47)</f>
        <v>42384806.870000005</v>
      </c>
      <c r="D46" s="4">
        <f>SUM('Conv &amp; Tourist Impact'!B47:M47)</f>
        <v>0</v>
      </c>
      <c r="E46" s="4">
        <f>SUM('Voted 1-Cent Local Option Fuel'!B47:M47)</f>
        <v>3790578.56</v>
      </c>
      <c r="F46" s="4">
        <f>SUM('Non-Voted Local Option Fuel '!B47:M47)</f>
        <v>22681442.25</v>
      </c>
      <c r="G46" s="4">
        <f>SUM('Addtional Local Option Fuel'!B47:M47)</f>
        <v>16741809.400000002</v>
      </c>
    </row>
    <row r="47" spans="1:7">
      <c r="A47" s="3" t="s">
        <v>36</v>
      </c>
      <c r="B47" s="4">
        <f>SUM('Local Option Sales Tax Coll'!B48:M48)</f>
        <v>55914488.799999997</v>
      </c>
      <c r="C47" s="4">
        <f>SUM('Tourist Development Tax'!B48:M48)</f>
        <v>5866411.2400000002</v>
      </c>
      <c r="D47" s="4">
        <f>SUM('Conv &amp; Tourist Impact'!B48:M48)</f>
        <v>0</v>
      </c>
      <c r="E47" s="4">
        <f>SUM('Voted 1-Cent Local Option Fuel'!B48:M48)</f>
        <v>1461736.69</v>
      </c>
      <c r="F47" s="4">
        <f>SUM('Non-Voted Local Option Fuel '!B48:M48)</f>
        <v>8734600.25</v>
      </c>
      <c r="G47" s="4">
        <f>SUM('Addtional Local Option Fuel'!B48:M48)</f>
        <v>6538438.1999999993</v>
      </c>
    </row>
    <row r="48" spans="1:7">
      <c r="A48" s="3" t="s">
        <v>37</v>
      </c>
      <c r="B48" s="4">
        <f>SUM('Local Option Sales Tax Coll'!B49:M49)</f>
        <v>3164228.2</v>
      </c>
      <c r="C48" s="4">
        <f>SUM('Tourist Development Tax'!B49:M49)</f>
        <v>219934.07</v>
      </c>
      <c r="D48" s="4">
        <f>SUM('Conv &amp; Tourist Impact'!B49:M49)</f>
        <v>0</v>
      </c>
      <c r="E48" s="4">
        <f>SUM('Voted 1-Cent Local Option Fuel'!B49:M49)</f>
        <v>52226.5</v>
      </c>
      <c r="F48" s="4">
        <f>SUM('Non-Voted Local Option Fuel '!B49:M49)</f>
        <v>1508433.99</v>
      </c>
      <c r="G48" s="4">
        <f>SUM('Addtional Local Option Fuel'!B49:M49)</f>
        <v>420600.01</v>
      </c>
    </row>
    <row r="49" spans="1:7">
      <c r="A49" s="3" t="s">
        <v>38</v>
      </c>
      <c r="B49" s="4">
        <f>SUM('Local Option Sales Tax Coll'!B50:M50)</f>
        <v>427282.67999999993</v>
      </c>
      <c r="C49" s="4">
        <f>SUM('Tourist Development Tax'!B50:M50)</f>
        <v>0</v>
      </c>
      <c r="D49" s="4">
        <f>SUM('Conv &amp; Tourist Impact'!B50:M50)</f>
        <v>0</v>
      </c>
      <c r="E49" s="4">
        <f>SUM('Voted 1-Cent Local Option Fuel'!B50:M50)</f>
        <v>55518.470000000008</v>
      </c>
      <c r="F49" s="4">
        <f>SUM('Non-Voted Local Option Fuel '!B50:M50)</f>
        <v>330112.44000000006</v>
      </c>
      <c r="G49" s="4">
        <f>SUM('Addtional Local Option Fuel'!B50:M50)</f>
        <v>0</v>
      </c>
    </row>
    <row r="50" spans="1:7">
      <c r="A50" s="3" t="s">
        <v>39</v>
      </c>
      <c r="B50" s="4">
        <f>SUM('Local Option Sales Tax Coll'!B51:M51)</f>
        <v>1324042.98</v>
      </c>
      <c r="C50" s="4">
        <f>SUM('Tourist Development Tax'!B51:M51)</f>
        <v>123951.74000000002</v>
      </c>
      <c r="D50" s="4">
        <f>SUM('Conv &amp; Tourist Impact'!B51:M51)</f>
        <v>0</v>
      </c>
      <c r="E50" s="4">
        <f>SUM('Voted 1-Cent Local Option Fuel'!B51:M51)</f>
        <v>321819.7</v>
      </c>
      <c r="F50" s="4">
        <f>SUM('Non-Voted Local Option Fuel '!B51:M51)</f>
        <v>1900909.5700000003</v>
      </c>
      <c r="G50" s="4">
        <f>SUM('Addtional Local Option Fuel'!B51:M51)</f>
        <v>585832.87</v>
      </c>
    </row>
    <row r="51" spans="1:7">
      <c r="A51" s="3" t="s">
        <v>40</v>
      </c>
      <c r="B51" s="4">
        <f>SUM('Local Option Sales Tax Coll'!B52:M52)</f>
        <v>52028415.979999989</v>
      </c>
      <c r="C51" s="4">
        <f>SUM('Tourist Development Tax'!B52:M52)</f>
        <v>14651853.129999999</v>
      </c>
      <c r="D51" s="4">
        <f>SUM('Conv &amp; Tourist Impact'!B52:M52)</f>
        <v>0</v>
      </c>
      <c r="E51" s="4">
        <f>SUM('Voted 1-Cent Local Option Fuel'!B52:M52)</f>
        <v>1911940.1500000001</v>
      </c>
      <c r="F51" s="4">
        <f>SUM('Non-Voted Local Option Fuel '!B52:M52)</f>
        <v>11439817.930000002</v>
      </c>
      <c r="G51" s="4">
        <f>SUM('Addtional Local Option Fuel'!B52:M52)</f>
        <v>8354199.1399999997</v>
      </c>
    </row>
    <row r="52" spans="1:7">
      <c r="A52" s="3" t="s">
        <v>41</v>
      </c>
      <c r="B52" s="4">
        <f>SUM('Local Option Sales Tax Coll'!B53:M53)</f>
        <v>40869236.530000001</v>
      </c>
      <c r="C52" s="4">
        <f>SUM('Tourist Development Tax'!B53:M53)</f>
        <v>3059755.49</v>
      </c>
      <c r="D52" s="4">
        <f>SUM('Conv &amp; Tourist Impact'!B53:M53)</f>
        <v>0</v>
      </c>
      <c r="E52" s="4">
        <f>SUM('Voted 1-Cent Local Option Fuel'!B53:M53)</f>
        <v>2244690.5299999998</v>
      </c>
      <c r="F52" s="4">
        <f>SUM('Non-Voted Local Option Fuel '!B53:M53)</f>
        <v>13393995.270000003</v>
      </c>
      <c r="G52" s="4">
        <f>SUM('Addtional Local Option Fuel'!B53:M53)</f>
        <v>8715558.5</v>
      </c>
    </row>
    <row r="53" spans="1:7">
      <c r="A53" s="3" t="s">
        <v>42</v>
      </c>
      <c r="B53" s="4">
        <f>SUM('Local Option Sales Tax Coll'!B54:M54)</f>
        <v>2199912.81</v>
      </c>
      <c r="C53" s="4">
        <f>SUM('Tourist Development Tax'!B54:M54)</f>
        <v>2490239.3099999996</v>
      </c>
      <c r="D53" s="4">
        <f>SUM('Conv &amp; Tourist Impact'!B54:M54)</f>
        <v>0</v>
      </c>
      <c r="E53" s="4">
        <f>SUM('Voted 1-Cent Local Option Fuel'!B54:M54)</f>
        <v>891251.49</v>
      </c>
      <c r="F53" s="4">
        <f>SUM('Non-Voted Local Option Fuel '!B54:M54)</f>
        <v>5334454.9200000009</v>
      </c>
      <c r="G53" s="4">
        <f>SUM('Addtional Local Option Fuel'!B54:M54)</f>
        <v>3945978.08</v>
      </c>
    </row>
    <row r="54" spans="1:7">
      <c r="A54" s="3" t="s">
        <v>43</v>
      </c>
      <c r="B54" s="4">
        <f>SUM('Local Option Sales Tax Coll'!B55:M55)</f>
        <v>48053284.100000001</v>
      </c>
      <c r="C54" s="4">
        <f>SUM('Tourist Development Tax'!B55:M55)</f>
        <v>33392514.007999998</v>
      </c>
      <c r="D54" s="4">
        <f>SUM('Conv &amp; Tourist Impact'!C55:M55)</f>
        <v>7617329.4080000008</v>
      </c>
      <c r="E54" s="4">
        <f>SUM('Voted 1-Cent Local Option Fuel'!B55:M55)</f>
        <v>542886.64</v>
      </c>
      <c r="F54" s="4">
        <f>SUM('Non-Voted Local Option Fuel '!B55:M55)</f>
        <v>3250972.89</v>
      </c>
      <c r="G54" s="4">
        <f>SUM('Addtional Local Option Fuel'!B55:M55)</f>
        <v>1492565.87</v>
      </c>
    </row>
    <row r="55" spans="1:7">
      <c r="A55" s="3" t="s">
        <v>44</v>
      </c>
      <c r="B55" s="4">
        <f>SUM('Local Option Sales Tax Coll'!B56:M56)</f>
        <v>10535486.27</v>
      </c>
      <c r="C55" s="4">
        <f>SUM('Tourist Development Tax'!B56:M56)</f>
        <v>5901184.3300000001</v>
      </c>
      <c r="D55" s="4">
        <f>SUM('Conv &amp; Tourist Impact'!B56:M56)</f>
        <v>0</v>
      </c>
      <c r="E55" s="4">
        <f>SUM('Voted 1-Cent Local Option Fuel'!B56:M56)</f>
        <v>505069.74</v>
      </c>
      <c r="F55" s="4">
        <f>SUM('Non-Voted Local Option Fuel '!B56:M56)</f>
        <v>3014701.0100000007</v>
      </c>
      <c r="G55" s="4">
        <f>SUM('Addtional Local Option Fuel'!B56:M56)</f>
        <v>0</v>
      </c>
    </row>
    <row r="56" spans="1:7">
      <c r="A56" s="3" t="s">
        <v>45</v>
      </c>
      <c r="B56" s="4">
        <f>SUM('Local Option Sales Tax Coll'!B57:M57)</f>
        <v>2198231.7400000002</v>
      </c>
      <c r="C56" s="4">
        <f>SUM('Tourist Development Tax'!B57:M57)</f>
        <v>20263700.239999998</v>
      </c>
      <c r="D56" s="4">
        <f>SUM('Conv &amp; Tourist Impact'!B57:M57)</f>
        <v>0</v>
      </c>
      <c r="E56" s="4">
        <f>SUM('Voted 1-Cent Local Option Fuel'!B57:M57)</f>
        <v>1095240.74</v>
      </c>
      <c r="F56" s="4">
        <f>SUM('Non-Voted Local Option Fuel '!B57:M57)</f>
        <v>6558278.8299999991</v>
      </c>
      <c r="G56" s="4">
        <f>SUM('Addtional Local Option Fuel'!B57:M57)</f>
        <v>3002122.58</v>
      </c>
    </row>
    <row r="57" spans="1:7">
      <c r="A57" s="3" t="s">
        <v>46</v>
      </c>
      <c r="B57" s="4">
        <f>SUM('Local Option Sales Tax Coll'!B58:M58)</f>
        <v>5016801.2</v>
      </c>
      <c r="C57" s="4">
        <f>SUM('Tourist Development Tax'!B58:M58)</f>
        <v>360313.08999999997</v>
      </c>
      <c r="D57" s="4">
        <f>SUM('Conv &amp; Tourist Impact'!B58:M58)</f>
        <v>0</v>
      </c>
      <c r="E57" s="4">
        <f>SUM('Voted 1-Cent Local Option Fuel'!B58:M58)</f>
        <v>356704.95</v>
      </c>
      <c r="F57" s="4">
        <f>SUM('Non-Voted Local Option Fuel '!B58:M58)</f>
        <v>2128616.44</v>
      </c>
      <c r="G57" s="4">
        <f>SUM('Addtional Local Option Fuel'!B58:M58)</f>
        <v>1343480.3999999997</v>
      </c>
    </row>
    <row r="58" spans="1:7">
      <c r="A58" s="3" t="s">
        <v>47</v>
      </c>
      <c r="B58" s="4">
        <f>SUM('Local Option Sales Tax Coll'!B59:M59)</f>
        <v>241320442.96999997</v>
      </c>
      <c r="C58" s="4">
        <f>SUM('Tourist Development Tax'!B59:M59)</f>
        <v>272306000</v>
      </c>
      <c r="D58" s="4">
        <f>SUM('Conv &amp; Tourist Impact'!B59:M59)</f>
        <v>0</v>
      </c>
      <c r="E58" s="4">
        <f>SUM('Voted 1-Cent Local Option Fuel'!B59:M59)</f>
        <v>1297115.79</v>
      </c>
      <c r="F58" s="4">
        <f>SUM('Non-Voted Local Option Fuel '!B59:M59)</f>
        <v>48397090.449999996</v>
      </c>
      <c r="G58" s="4">
        <f>SUM('Addtional Local Option Fuel'!B59:M59)</f>
        <v>0</v>
      </c>
    </row>
    <row r="59" spans="1:7">
      <c r="A59" s="3" t="s">
        <v>48</v>
      </c>
      <c r="B59" s="4">
        <f>SUM('Local Option Sales Tax Coll'!B60:M60)</f>
        <v>80028648.140000001</v>
      </c>
      <c r="C59" s="4">
        <f>SUM('Tourist Development Tax'!B60:M60)</f>
        <v>57233940.380000003</v>
      </c>
      <c r="D59" s="4">
        <f>SUM('Conv &amp; Tourist Impact'!B60:M60)</f>
        <v>0</v>
      </c>
      <c r="E59" s="4">
        <f>SUM('Voted 1-Cent Local Option Fuel'!B60:M60)</f>
        <v>2020255.94</v>
      </c>
      <c r="F59" s="4">
        <f>SUM('Non-Voted Local Option Fuel '!B60:M60)</f>
        <v>12098463.969999999</v>
      </c>
      <c r="G59" s="4">
        <f>SUM('Addtional Local Option Fuel'!B60:M60)</f>
        <v>9256119.4100000001</v>
      </c>
    </row>
    <row r="60" spans="1:7">
      <c r="A60" s="3" t="s">
        <v>49</v>
      </c>
      <c r="B60" s="4">
        <f>SUM('Local Option Sales Tax Coll'!B61:M61)</f>
        <v>242570768.36000001</v>
      </c>
      <c r="C60" s="4">
        <f>SUM('Tourist Development Tax'!B61:M61)</f>
        <v>53487001.200000003</v>
      </c>
      <c r="D60" s="4">
        <f>SUM('Conv &amp; Tourist Impact'!B61:M61)</f>
        <v>0</v>
      </c>
      <c r="E60" s="4">
        <f>SUM('Voted 1-Cent Local Option Fuel'!B61:M61)</f>
        <v>6690135.4300000006</v>
      </c>
      <c r="F60" s="4">
        <f>SUM('Non-Voted Local Option Fuel '!B61:M61)</f>
        <v>40038493.490000002</v>
      </c>
      <c r="G60" s="4">
        <f>SUM('Addtional Local Option Fuel'!B61:M61)</f>
        <v>29701542.649999995</v>
      </c>
    </row>
    <row r="61" spans="1:7">
      <c r="A61" s="3" t="s">
        <v>50</v>
      </c>
      <c r="B61" s="4">
        <f>SUM('Local Option Sales Tax Coll'!B62:M62)</f>
        <v>51338777.060000002</v>
      </c>
      <c r="C61" s="4">
        <f>SUM('Tourist Development Tax'!B62:M62)</f>
        <v>2305542.58</v>
      </c>
      <c r="D61" s="4">
        <f>SUM('Conv &amp; Tourist Impact'!B62:M62)</f>
        <v>0</v>
      </c>
      <c r="E61" s="4">
        <f>SUM('Voted 1-Cent Local Option Fuel'!B62:M62)</f>
        <v>2410083.3499999996</v>
      </c>
      <c r="F61" s="4">
        <f>SUM('Non-Voted Local Option Fuel '!B62:M62)</f>
        <v>14419497.01</v>
      </c>
      <c r="G61" s="4">
        <f>SUM('Addtional Local Option Fuel'!B62:M62)</f>
        <v>10553503.189999999</v>
      </c>
    </row>
    <row r="62" spans="1:7">
      <c r="A62" s="3" t="s">
        <v>51</v>
      </c>
      <c r="B62" s="4">
        <f>SUM('Local Option Sales Tax Coll'!B63:M63)</f>
        <v>142197090.83000001</v>
      </c>
      <c r="C62" s="4">
        <f>SUM('Tourist Development Tax'!B63:M63)</f>
        <v>58485781.940000005</v>
      </c>
      <c r="D62" s="4">
        <f>SUM('Conv &amp; Tourist Impact'!B63:M63)</f>
        <v>0</v>
      </c>
      <c r="E62" s="4">
        <f>SUM('Voted 1-Cent Local Option Fuel'!B63:M63)</f>
        <v>4177016.3099999996</v>
      </c>
      <c r="F62" s="4">
        <f>SUM('Non-Voted Local Option Fuel '!B63:M63)</f>
        <v>25001344.41</v>
      </c>
      <c r="G62" s="4">
        <f>SUM('Addtional Local Option Fuel'!B63:M63)</f>
        <v>0</v>
      </c>
    </row>
    <row r="63" spans="1:7">
      <c r="A63" s="3" t="s">
        <v>52</v>
      </c>
      <c r="B63" s="4">
        <f>SUM('Local Option Sales Tax Coll'!B64:M64)</f>
        <v>76560271.819999993</v>
      </c>
      <c r="C63" s="4">
        <f>SUM('Tourist Development Tax'!B64:M64)</f>
        <v>13540168.119999999</v>
      </c>
      <c r="D63" s="4">
        <f>SUM('Conv &amp; Tourist Impact'!B64:M64)</f>
        <v>0</v>
      </c>
      <c r="E63" s="4">
        <f>SUM('Voted 1-Cent Local Option Fuel'!B64:M64)</f>
        <v>3619953.62</v>
      </c>
      <c r="F63" s="4">
        <f>SUM('Non-Voted Local Option Fuel '!B64:M64)</f>
        <v>21601570.199999999</v>
      </c>
      <c r="G63" s="4">
        <f>SUM('Addtional Local Option Fuel'!B64:M64)</f>
        <v>13616019.960000001</v>
      </c>
    </row>
    <row r="64" spans="1:7">
      <c r="A64" s="3" t="s">
        <v>53</v>
      </c>
      <c r="B64" s="4">
        <f>SUM('Local Option Sales Tax Coll'!B65:M65)</f>
        <v>5482136.4500000002</v>
      </c>
      <c r="C64" s="4">
        <f>SUM('Tourist Development Tax'!B65:M65)</f>
        <v>487154.82879999996</v>
      </c>
      <c r="D64" s="4">
        <f>SUM('Conv &amp; Tourist Impact'!B65:M65)</f>
        <v>0</v>
      </c>
      <c r="E64" s="4">
        <f>SUM('Voted 1-Cent Local Option Fuel'!B65:M65)</f>
        <v>397215.18999999994</v>
      </c>
      <c r="F64" s="4">
        <f>SUM('Non-Voted Local Option Fuel '!B65:M65)</f>
        <v>2371372.44</v>
      </c>
      <c r="G64" s="4">
        <f>SUM('Addtional Local Option Fuel'!B65:M65)</f>
        <v>1613342.7799999998</v>
      </c>
    </row>
    <row r="65" spans="1:7">
      <c r="A65" s="3" t="s">
        <v>54</v>
      </c>
      <c r="B65" s="4">
        <f>SUM('Local Option Sales Tax Coll'!B66:M66)</f>
        <v>17024521.5</v>
      </c>
      <c r="C65" s="4">
        <f>SUM('Tourist Development Tax'!B66:M66)</f>
        <v>10930698.779999999</v>
      </c>
      <c r="D65" s="4">
        <f>SUM('Conv &amp; Tourist Impact'!B66:M66)</f>
        <v>0</v>
      </c>
      <c r="E65" s="4">
        <f>SUM('Voted 1-Cent Local Option Fuel'!B66:M66)</f>
        <v>242590.04</v>
      </c>
      <c r="F65" s="4">
        <f>SUM('Non-Voted Local Option Fuel '!B66:M66)</f>
        <v>8797690.3699999992</v>
      </c>
      <c r="G65" s="4">
        <f>SUM('Addtional Local Option Fuel'!B66:M66)</f>
        <v>0</v>
      </c>
    </row>
    <row r="66" spans="1:7">
      <c r="A66" s="3" t="s">
        <v>55</v>
      </c>
      <c r="B66" s="4">
        <f>SUM('Local Option Sales Tax Coll'!B67:M67)</f>
        <v>15429388.42</v>
      </c>
      <c r="C66" s="4">
        <f>SUM('Tourist Development Tax'!B67:M67)</f>
        <v>4160600.8700000006</v>
      </c>
      <c r="D66" s="4">
        <f>SUM('Conv &amp; Tourist Impact'!B67:M67)</f>
        <v>0</v>
      </c>
      <c r="E66" s="4">
        <f>SUM('Voted 1-Cent Local Option Fuel'!B67:M67)</f>
        <v>1594988.05</v>
      </c>
      <c r="F66" s="4">
        <f>SUM('Non-Voted Local Option Fuel '!B67:M67)</f>
        <v>9538092.2700000014</v>
      </c>
      <c r="G66" s="4">
        <f>SUM('Addtional Local Option Fuel'!B67:M67)</f>
        <v>6784769.3600000003</v>
      </c>
    </row>
    <row r="67" spans="1:7">
      <c r="A67" s="3" t="s">
        <v>56</v>
      </c>
      <c r="B67" s="4">
        <f>SUM('Local Option Sales Tax Coll'!B68:M68)</f>
        <v>14633520.300000001</v>
      </c>
      <c r="C67" s="4">
        <f>SUM('Tourist Development Tax'!B68:M68)</f>
        <v>3065404.29</v>
      </c>
      <c r="D67" s="4">
        <f>SUM('Conv &amp; Tourist Impact'!B68:M68)</f>
        <v>0</v>
      </c>
      <c r="E67" s="4">
        <f>SUM('Voted 1-Cent Local Option Fuel'!B68:M68)</f>
        <v>826038.62999999989</v>
      </c>
      <c r="F67" s="4">
        <f>SUM('Non-Voted Local Option Fuel '!B68:M68)</f>
        <v>4941071.08</v>
      </c>
      <c r="G67" s="4">
        <f>SUM('Addtional Local Option Fuel'!B68:M68)</f>
        <v>3540919.2800000003</v>
      </c>
    </row>
    <row r="68" spans="1:7">
      <c r="A68" s="3" t="s">
        <v>57</v>
      </c>
      <c r="B68" s="4">
        <f>SUM('Local Option Sales Tax Coll'!B69:M69)</f>
        <v>70008371.310000002</v>
      </c>
      <c r="C68" s="4">
        <f>SUM('Tourist Development Tax'!B69:M69)</f>
        <v>23371892.589999996</v>
      </c>
      <c r="D68" s="4">
        <f>SUM('Conv &amp; Tourist Impact'!B69:M69)</f>
        <v>0</v>
      </c>
      <c r="E68" s="4">
        <f>SUM('Voted 1-Cent Local Option Fuel'!B69:M69)</f>
        <v>1834338.0799999998</v>
      </c>
      <c r="F68" s="4">
        <f>SUM('Non-Voted Local Option Fuel '!B69:M69)</f>
        <v>10980807.01</v>
      </c>
      <c r="G68" s="4">
        <f>SUM('Addtional Local Option Fuel'!B69:M69)</f>
        <v>8264427.3800000008</v>
      </c>
    </row>
    <row r="69" spans="1:7">
      <c r="A69" s="3" t="s">
        <v>58</v>
      </c>
      <c r="B69" s="4">
        <f>SUM('Local Option Sales Tax Coll'!B70:M70)</f>
        <v>63975064.330000006</v>
      </c>
      <c r="C69" s="4">
        <f>SUM('Tourist Development Tax'!B70:M70)</f>
        <v>5768452.9000000004</v>
      </c>
      <c r="D69" s="4">
        <f>SUM('Conv &amp; Tourist Impact'!B70:M70)</f>
        <v>0</v>
      </c>
      <c r="E69" s="4">
        <f>SUM('Voted 1-Cent Local Option Fuel'!B70:M70)</f>
        <v>2288462.4</v>
      </c>
      <c r="F69" s="4">
        <f>SUM('Non-Voted Local Option Fuel '!B70:M70)</f>
        <v>13703051.48</v>
      </c>
      <c r="G69" s="4">
        <f>SUM('Addtional Local Option Fuel'!B70:M70)</f>
        <v>0</v>
      </c>
    </row>
    <row r="70" spans="1:7">
      <c r="A70" s="3" t="s">
        <v>59</v>
      </c>
      <c r="B70" s="4">
        <f>SUM('Local Option Sales Tax Coll'!B71:M71)</f>
        <v>12392222.949999999</v>
      </c>
      <c r="C70" s="4">
        <f>SUM('Tourist Development Tax'!B71:M71)</f>
        <v>762385.85000000009</v>
      </c>
      <c r="D70" s="4">
        <f>SUM('Conv &amp; Tourist Impact'!B71:M71)</f>
        <v>0</v>
      </c>
      <c r="E70" s="4">
        <f>SUM('Voted 1-Cent Local Option Fuel'!B71:M71)</f>
        <v>1004321.2799999998</v>
      </c>
      <c r="F70" s="4">
        <f>SUM('Non-Voted Local Option Fuel '!B71:M71)</f>
        <v>5979469.8600000003</v>
      </c>
      <c r="G70" s="4">
        <f>SUM('Addtional Local Option Fuel'!B71:M71)</f>
        <v>0</v>
      </c>
    </row>
    <row r="71" spans="1:7">
      <c r="A71" s="3" t="s">
        <v>60</v>
      </c>
      <c r="B71" s="4">
        <f>SUM('Local Option Sales Tax Coll'!B72:M72)</f>
        <v>3632348.06</v>
      </c>
      <c r="C71" s="4">
        <f>SUM('Tourist Development Tax'!B72:M72)</f>
        <v>282445.67</v>
      </c>
      <c r="D71" s="4">
        <f>SUM('Conv &amp; Tourist Impact'!B72:M72)</f>
        <v>0</v>
      </c>
      <c r="E71" s="4">
        <f>SUM('Voted 1-Cent Local Option Fuel'!B72:M72)</f>
        <v>341899.88</v>
      </c>
      <c r="F71" s="4">
        <f>SUM('Non-Voted Local Option Fuel '!B72:M72)</f>
        <v>2034417.4299999997</v>
      </c>
      <c r="G71" s="4">
        <f>SUM('Addtional Local Option Fuel'!B72:M72)</f>
        <v>1246674.22</v>
      </c>
    </row>
    <row r="72" spans="1:7">
      <c r="A72" s="3" t="s">
        <v>130</v>
      </c>
      <c r="B72" s="4">
        <f>SUM('Local Option Sales Tax Coll'!B73:M73)</f>
        <v>2014442.23</v>
      </c>
      <c r="C72" s="4">
        <f>SUM('Tourist Development Tax'!B73:M73)</f>
        <v>498703.93000000011</v>
      </c>
      <c r="D72" s="4">
        <f>SUM('Conv &amp; Tourist Impact'!B73:M73)</f>
        <v>0</v>
      </c>
      <c r="E72" s="4">
        <f>SUM('Voted 1-Cent Local Option Fuel'!B73:M73)</f>
        <v>75923.94</v>
      </c>
      <c r="F72" s="4">
        <f>SUM('Non-Voted Local Option Fuel '!B73:M73)</f>
        <v>1160473.9099999999</v>
      </c>
      <c r="G72" s="4">
        <f>SUM('Addtional Local Option Fuel'!B73:M73)</f>
        <v>0</v>
      </c>
    </row>
    <row r="73" spans="1:7">
      <c r="A73" s="3" t="s">
        <v>62</v>
      </c>
      <c r="B73" s="4">
        <f>SUM('Local Option Sales Tax Coll'!B74:M74)</f>
        <v>542838.03</v>
      </c>
      <c r="C73" s="4">
        <f>SUM('Tourist Development Tax'!B74:M74)</f>
        <v>0</v>
      </c>
      <c r="D73" s="4">
        <f>SUM('Conv &amp; Tourist Impact'!B74:M74)</f>
        <v>0</v>
      </c>
      <c r="E73" s="4">
        <f>SUM('Voted 1-Cent Local Option Fuel'!B74:M74)</f>
        <v>84120.3</v>
      </c>
      <c r="F73" s="4">
        <f>SUM('Non-Voted Local Option Fuel '!B74:M74)</f>
        <v>500574.34999999992</v>
      </c>
      <c r="G73" s="4">
        <f>SUM('Addtional Local Option Fuel'!B74:M74)</f>
        <v>0</v>
      </c>
    </row>
    <row r="74" spans="1:7">
      <c r="A74" s="3" t="s">
        <v>63</v>
      </c>
      <c r="B74" s="4">
        <f>SUM('Local Option Sales Tax Coll'!B75:M75)</f>
        <v>36543708.530000001</v>
      </c>
      <c r="C74" s="4">
        <f>SUM('Tourist Development Tax'!B75:M75)</f>
        <v>11280726.984999999</v>
      </c>
      <c r="D74" s="4">
        <f>SUM('Conv &amp; Tourist Impact'!B75:M75)</f>
        <v>11280726.984999999</v>
      </c>
      <c r="E74" s="4">
        <f>SUM('Voted 1-Cent Local Option Fuel'!B75:M75)</f>
        <v>2673867.6999999997</v>
      </c>
      <c r="F74" s="4">
        <f>SUM('Non-Voted Local Option Fuel '!B75:M75)</f>
        <v>15987411.74</v>
      </c>
      <c r="G74" s="4">
        <f>SUM('Addtional Local Option Fuel'!B75:M75)</f>
        <v>11890620.000000002</v>
      </c>
    </row>
    <row r="75" spans="1:7">
      <c r="A75" s="3" t="s">
        <v>64</v>
      </c>
      <c r="B75" s="4">
        <f>SUM('Local Option Sales Tax Coll'!B76:M76)</f>
        <v>1816005.4999999998</v>
      </c>
      <c r="C75" s="4">
        <f>SUM('Tourist Development Tax'!B76:M76)</f>
        <v>163547.73000000001</v>
      </c>
      <c r="D75" s="4">
        <f>SUM('Conv &amp; Tourist Impact'!B76:M76)</f>
        <v>0</v>
      </c>
      <c r="E75" s="4">
        <f>SUM('Voted 1-Cent Local Option Fuel'!B76:M76)</f>
        <v>140038.21</v>
      </c>
      <c r="F75" s="4">
        <f>SUM('Non-Voted Local Option Fuel '!B76:M76)</f>
        <v>836088.00999999978</v>
      </c>
      <c r="G75" s="4">
        <f>SUM('Addtional Local Option Fuel'!B76:M76)</f>
        <v>0</v>
      </c>
    </row>
    <row r="76" spans="1:7">
      <c r="A76" s="3" t="s">
        <v>65</v>
      </c>
      <c r="B76" s="4">
        <f>SUM('Local Option Sales Tax Coll'!B77:M77)</f>
        <v>21662507.919999998</v>
      </c>
      <c r="C76" s="4">
        <f>SUM('Tourist Development Tax'!B77:M77)</f>
        <v>24962920.25</v>
      </c>
      <c r="D76" s="4">
        <f>SUM('Conv &amp; Tourist Impact'!B77:M77)</f>
        <v>0</v>
      </c>
      <c r="E76" s="4">
        <f>SUM('Voted 1-Cent Local Option Fuel'!B77:M77)</f>
        <v>621803.42000000004</v>
      </c>
      <c r="F76" s="4">
        <f>SUM('Non-Voted Local Option Fuel '!B77:M77)</f>
        <v>3723265.5300000003</v>
      </c>
      <c r="G76" s="4">
        <f>SUM('Addtional Local Option Fuel'!B77:M77)</f>
        <v>0</v>
      </c>
    </row>
    <row r="77" spans="1:7">
      <c r="A77" s="3" t="s">
        <v>66</v>
      </c>
      <c r="B77" s="4">
        <f>SUM('Local Option Sales Tax Coll'!B78:M78)</f>
        <v>1505492.02</v>
      </c>
      <c r="C77" s="4">
        <f>SUM('Tourist Development Tax'!B78:M78)</f>
        <v>90043.91</v>
      </c>
      <c r="D77" s="4">
        <f>SUM('Conv &amp; Tourist Impact'!B78:M78)</f>
        <v>0</v>
      </c>
      <c r="E77" s="4">
        <f>SUM('Voted 1-Cent Local Option Fuel'!B78:M78)</f>
        <v>138117.60999999999</v>
      </c>
      <c r="F77" s="4">
        <f>SUM('Non-Voted Local Option Fuel '!B78:M78)</f>
        <v>825777.22</v>
      </c>
      <c r="G77" s="4">
        <f>SUM('Addtional Local Option Fuel'!B78:M78)</f>
        <v>0</v>
      </c>
    </row>
    <row r="78" spans="1:7">
      <c r="A78" s="3" t="s">
        <v>67</v>
      </c>
      <c r="B78" s="4">
        <f>SUM('Local Option Sales Tax Coll'!B79:M79)</f>
        <v>283954537.47000003</v>
      </c>
      <c r="C78" s="4">
        <f>SUM('Tourist Development Tax'!B79:M79)</f>
        <v>0</v>
      </c>
      <c r="D78" s="4">
        <f>SUM('Conv &amp; Tourist Impact'!B79:M79)</f>
        <v>0</v>
      </c>
      <c r="E78" s="4">
        <f>SUM('Voted 1-Cent Local Option Fuel'!B79:M79)</f>
        <v>0</v>
      </c>
      <c r="F78" s="4">
        <f>SUM('Non-Voted Local Option Fuel '!B79:M79)</f>
        <v>0</v>
      </c>
      <c r="G78" s="4">
        <f>SUM('Addtional Local Option Fuel'!B79:M79)</f>
        <v>0</v>
      </c>
    </row>
    <row r="79" spans="1:7">
      <c r="A79" s="3" t="s">
        <v>1</v>
      </c>
      <c r="B79" s="4" t="s">
        <v>83</v>
      </c>
      <c r="C79" s="4" t="s">
        <v>84</v>
      </c>
      <c r="D79" s="4" t="s">
        <v>84</v>
      </c>
      <c r="E79" s="4" t="s">
        <v>84</v>
      </c>
      <c r="F79" s="4" t="s">
        <v>84</v>
      </c>
      <c r="G79" s="4" t="s">
        <v>85</v>
      </c>
    </row>
    <row r="80" spans="1:7">
      <c r="A80" s="3" t="s">
        <v>68</v>
      </c>
      <c r="B80" s="4">
        <f t="shared" ref="B80:G80" si="0">SUM(B11:B78)</f>
        <v>2880314773.6000004</v>
      </c>
      <c r="C80" s="4">
        <f t="shared" si="0"/>
        <v>954652823.64246666</v>
      </c>
      <c r="D80" s="4">
        <f t="shared" si="0"/>
        <v>117769234.01633333</v>
      </c>
      <c r="E80" s="4">
        <f t="shared" si="0"/>
        <v>92509295.970000029</v>
      </c>
      <c r="F80" s="4">
        <f t="shared" si="0"/>
        <v>655403921.69000006</v>
      </c>
      <c r="G80" s="4">
        <f t="shared" si="0"/>
        <v>257075941.32000005</v>
      </c>
    </row>
    <row r="82" spans="1:1">
      <c r="A82" s="3" t="s">
        <v>86</v>
      </c>
    </row>
    <row r="83" spans="1:1">
      <c r="A83" s="3" t="s">
        <v>87</v>
      </c>
    </row>
    <row r="84" spans="1:1">
      <c r="A84" s="3" t="s">
        <v>88</v>
      </c>
    </row>
    <row r="85" spans="1:1">
      <c r="A85" s="3"/>
    </row>
  </sheetData>
  <mergeCells count="4">
    <mergeCell ref="A3:G3"/>
    <mergeCell ref="A5:G5"/>
    <mergeCell ref="A6:G6"/>
    <mergeCell ref="A4:G4"/>
  </mergeCells>
  <phoneticPr fontId="4"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24"/>
    <pageSetUpPr fitToPage="1"/>
  </sheetPr>
  <dimension ref="A1:N83"/>
  <sheetViews>
    <sheetView workbookViewId="0">
      <pane xSplit="1" ySplit="11" topLeftCell="B74" activePane="bottomRight" state="frozen"/>
      <selection pane="topRight" activeCell="B1" sqref="B1"/>
      <selection pane="bottomLeft" activeCell="A10" sqref="A10"/>
      <selection pane="bottomRight" activeCell="M12" sqref="M12:M79"/>
    </sheetView>
  </sheetViews>
  <sheetFormatPr defaultRowHeight="12.75"/>
  <cols>
    <col min="1" max="1" width="16.1640625" bestFit="1" customWidth="1"/>
    <col min="2" max="2" width="11.83203125" bestFit="1" customWidth="1"/>
    <col min="3" max="4" width="11.1640625" customWidth="1"/>
    <col min="5" max="9" width="11.1640625" bestFit="1" customWidth="1"/>
    <col min="10" max="10" width="11.83203125" bestFit="1" customWidth="1"/>
    <col min="11" max="13" width="11.1640625" bestFit="1" customWidth="1"/>
    <col min="14" max="14" width="12.6640625" bestFit="1" customWidth="1"/>
  </cols>
  <sheetData>
    <row r="1" spans="1:14">
      <c r="A1" t="str">
        <f>'SFY1718'!A1</f>
        <v>VALIDATED TAX RECEIPTS DATA FOR:  JULY, 2017 thru June, 2018</v>
      </c>
      <c r="N1" t="s">
        <v>89</v>
      </c>
    </row>
    <row r="3" spans="1:14">
      <c r="A3" s="44" t="s">
        <v>69</v>
      </c>
      <c r="B3" s="44"/>
      <c r="C3" s="44"/>
      <c r="D3" s="44"/>
      <c r="E3" s="44"/>
      <c r="F3" s="44"/>
      <c r="G3" s="44"/>
      <c r="H3" s="44"/>
      <c r="I3" s="44"/>
      <c r="J3" s="44"/>
      <c r="K3" s="44"/>
      <c r="L3" s="44"/>
      <c r="M3" s="44"/>
      <c r="N3" s="44"/>
    </row>
    <row r="4" spans="1:14">
      <c r="A4" s="44" t="s">
        <v>131</v>
      </c>
      <c r="B4" s="44"/>
      <c r="C4" s="44"/>
      <c r="D4" s="44"/>
      <c r="E4" s="44"/>
      <c r="F4" s="44"/>
      <c r="G4" s="44"/>
      <c r="H4" s="44"/>
      <c r="I4" s="44"/>
      <c r="J4" s="44"/>
      <c r="K4" s="44"/>
      <c r="L4" s="44"/>
      <c r="M4" s="44"/>
      <c r="N4" s="44"/>
    </row>
    <row r="5" spans="1:14">
      <c r="A5" s="44" t="s">
        <v>70</v>
      </c>
      <c r="B5" s="44"/>
      <c r="C5" s="44"/>
      <c r="D5" s="44"/>
      <c r="E5" s="44"/>
      <c r="F5" s="44"/>
      <c r="G5" s="44"/>
      <c r="H5" s="44"/>
      <c r="I5" s="44"/>
      <c r="J5" s="44"/>
      <c r="K5" s="44"/>
      <c r="L5" s="44"/>
      <c r="M5" s="44"/>
      <c r="N5" s="44"/>
    </row>
    <row r="6" spans="1:14">
      <c r="A6" s="44" t="s">
        <v>135</v>
      </c>
      <c r="B6" s="44"/>
      <c r="C6" s="44"/>
      <c r="D6" s="44"/>
      <c r="E6" s="44"/>
      <c r="F6" s="44"/>
      <c r="G6" s="44"/>
      <c r="H6" s="44"/>
      <c r="I6" s="44"/>
      <c r="J6" s="44"/>
      <c r="K6" s="44"/>
      <c r="L6" s="44"/>
      <c r="M6" s="44"/>
      <c r="N6" s="44"/>
    </row>
    <row r="7" spans="1:14">
      <c r="A7" s="44" t="s">
        <v>133</v>
      </c>
      <c r="B7" s="44"/>
      <c r="C7" s="44"/>
      <c r="D7" s="44"/>
      <c r="E7" s="44"/>
      <c r="F7" s="44"/>
      <c r="G7" s="44"/>
      <c r="H7" s="44"/>
      <c r="I7" s="44"/>
      <c r="J7" s="44"/>
      <c r="K7" s="44"/>
      <c r="L7" s="44"/>
      <c r="M7" s="44"/>
      <c r="N7" s="44"/>
    </row>
    <row r="8" spans="1:14">
      <c r="N8" s="5"/>
    </row>
    <row r="9" spans="1:14">
      <c r="B9" s="1">
        <v>42917</v>
      </c>
      <c r="C9" s="1">
        <f>DATE(YEAR(B9),MONTH(B9)+1,DAY(B9))</f>
        <v>42948</v>
      </c>
      <c r="D9" s="1">
        <f t="shared" ref="D9:M9" si="0">DATE(YEAR(C9),MONTH(C9)+1,DAY(C9))</f>
        <v>42979</v>
      </c>
      <c r="E9" s="1">
        <f t="shared" si="0"/>
        <v>43009</v>
      </c>
      <c r="F9" s="1">
        <f t="shared" si="0"/>
        <v>43040</v>
      </c>
      <c r="G9" s="1">
        <f t="shared" si="0"/>
        <v>43070</v>
      </c>
      <c r="H9" s="1">
        <f t="shared" si="0"/>
        <v>43101</v>
      </c>
      <c r="I9" s="1">
        <f t="shared" si="0"/>
        <v>43132</v>
      </c>
      <c r="J9" s="1">
        <f t="shared" si="0"/>
        <v>43160</v>
      </c>
      <c r="K9" s="1">
        <f t="shared" si="0"/>
        <v>43191</v>
      </c>
      <c r="L9" s="1">
        <f t="shared" si="0"/>
        <v>43221</v>
      </c>
      <c r="M9" s="1">
        <f t="shared" si="0"/>
        <v>43252</v>
      </c>
      <c r="N9" s="28" t="s">
        <v>140</v>
      </c>
    </row>
    <row r="10" spans="1:14">
      <c r="A10" t="s">
        <v>0</v>
      </c>
      <c r="B10" s="2"/>
      <c r="C10" s="2"/>
      <c r="D10" s="2"/>
      <c r="E10" s="2"/>
      <c r="F10" s="2"/>
      <c r="G10" s="2"/>
      <c r="H10" s="2"/>
      <c r="I10" s="2"/>
      <c r="J10" s="2"/>
      <c r="K10" s="2"/>
      <c r="L10" s="2"/>
      <c r="M10" s="2"/>
      <c r="N10" s="5"/>
    </row>
    <row r="11" spans="1:14">
      <c r="A11" t="s">
        <v>1</v>
      </c>
    </row>
    <row r="12" spans="1:14">
      <c r="A12" t="s">
        <v>90</v>
      </c>
      <c r="B12" s="34">
        <v>1512521.75</v>
      </c>
      <c r="C12" s="34">
        <v>1483758.87</v>
      </c>
      <c r="D12" s="34">
        <v>1507422.02</v>
      </c>
      <c r="E12" s="36">
        <v>1510754.12</v>
      </c>
      <c r="F12" s="34">
        <v>1684317.62</v>
      </c>
      <c r="G12" s="34">
        <v>1615919.5</v>
      </c>
      <c r="H12" s="34">
        <v>1732506.92</v>
      </c>
      <c r="I12" s="34">
        <v>1484642.66</v>
      </c>
      <c r="J12" s="34">
        <v>1543506.95</v>
      </c>
      <c r="K12" s="34">
        <v>1702792.56</v>
      </c>
      <c r="L12" s="34">
        <v>1554276.55</v>
      </c>
      <c r="M12" s="34">
        <v>1566936.23</v>
      </c>
      <c r="N12" s="5">
        <f>SUM(B12:M12)</f>
        <v>18899355.75</v>
      </c>
    </row>
    <row r="13" spans="1:14">
      <c r="A13" t="s">
        <v>91</v>
      </c>
      <c r="B13" s="34">
        <v>155095.35999999999</v>
      </c>
      <c r="C13" s="34">
        <v>141283.60999999999</v>
      </c>
      <c r="D13" s="34">
        <v>139477.85999999999</v>
      </c>
      <c r="E13" s="36">
        <v>151448.53</v>
      </c>
      <c r="F13" s="34">
        <v>145638.41</v>
      </c>
      <c r="G13" s="34">
        <v>154038.98000000001</v>
      </c>
      <c r="H13" s="34">
        <v>156191.6</v>
      </c>
      <c r="I13" s="34">
        <v>135211.21</v>
      </c>
      <c r="J13" s="34">
        <v>165821.07</v>
      </c>
      <c r="K13" s="34">
        <v>169692.51</v>
      </c>
      <c r="L13" s="34">
        <v>151043.45000000001</v>
      </c>
      <c r="M13" s="34">
        <v>167083.82999999999</v>
      </c>
      <c r="N13" s="5">
        <f t="shared" ref="N13:N76" si="1">SUM(B13:M13)</f>
        <v>1832026.4200000002</v>
      </c>
    </row>
    <row r="14" spans="1:14">
      <c r="A14" t="s">
        <v>92</v>
      </c>
      <c r="B14" s="34">
        <v>4252088.16</v>
      </c>
      <c r="C14" s="34">
        <v>4459604.91</v>
      </c>
      <c r="D14" s="34">
        <v>3143340.03</v>
      </c>
      <c r="E14" s="36">
        <v>2938323.87</v>
      </c>
      <c r="F14" s="34">
        <v>2839691.56</v>
      </c>
      <c r="G14" s="34">
        <v>2563052.85</v>
      </c>
      <c r="H14" s="34">
        <v>2686067.67</v>
      </c>
      <c r="I14" s="34">
        <v>2302003.4</v>
      </c>
      <c r="J14" s="34">
        <v>2673546.5299999998</v>
      </c>
      <c r="K14" s="34">
        <v>3512052.66</v>
      </c>
      <c r="L14" s="34">
        <v>3215658.63</v>
      </c>
      <c r="M14" s="34">
        <v>3650224.7</v>
      </c>
      <c r="N14" s="5">
        <f t="shared" si="1"/>
        <v>38235654.969999999</v>
      </c>
    </row>
    <row r="15" spans="1:14">
      <c r="A15" t="s">
        <v>5</v>
      </c>
      <c r="B15" s="34">
        <v>220553.39</v>
      </c>
      <c r="C15" s="34">
        <v>211163.33</v>
      </c>
      <c r="D15" s="34">
        <v>193607.02</v>
      </c>
      <c r="E15" s="36">
        <v>201289.69</v>
      </c>
      <c r="F15" s="34">
        <v>230514.82</v>
      </c>
      <c r="G15" s="34">
        <v>223098.37</v>
      </c>
      <c r="H15" s="34">
        <v>227876.01</v>
      </c>
      <c r="I15" s="34">
        <v>172274.63</v>
      </c>
      <c r="J15" s="34">
        <v>203821.08</v>
      </c>
      <c r="K15" s="34">
        <v>231584.92</v>
      </c>
      <c r="L15" s="34">
        <v>195220.01</v>
      </c>
      <c r="M15" s="34">
        <v>207509.64</v>
      </c>
      <c r="N15" s="5">
        <f t="shared" si="1"/>
        <v>2518512.9100000006</v>
      </c>
    </row>
    <row r="16" spans="1:14">
      <c r="A16" t="s">
        <v>93</v>
      </c>
      <c r="B16" s="34">
        <v>6325257.4500000002</v>
      </c>
      <c r="C16" s="34">
        <v>6185639.3399999999</v>
      </c>
      <c r="D16" s="34">
        <v>5833119.29</v>
      </c>
      <c r="E16" s="36">
        <v>5619338.0099999998</v>
      </c>
      <c r="F16" s="34">
        <v>6269147.6299999999</v>
      </c>
      <c r="G16" s="34">
        <v>6533157.5999999996</v>
      </c>
      <c r="H16" s="34">
        <v>7465230.4800000004</v>
      </c>
      <c r="I16" s="34">
        <v>6405399.5999999996</v>
      </c>
      <c r="J16" s="34">
        <v>6518587.1900000004</v>
      </c>
      <c r="K16" s="34">
        <v>7393573.9500000002</v>
      </c>
      <c r="L16" s="34">
        <v>6594557.4299999997</v>
      </c>
      <c r="M16" s="34">
        <v>6358427.1900000004</v>
      </c>
      <c r="N16" s="5">
        <f t="shared" si="1"/>
        <v>77501435.159999996</v>
      </c>
    </row>
    <row r="17" spans="1:14">
      <c r="A17" t="s">
        <v>94</v>
      </c>
      <c r="B17" s="34">
        <v>2255450.16</v>
      </c>
      <c r="C17" s="34">
        <v>2190833.41</v>
      </c>
      <c r="D17" s="34">
        <v>2252255.86</v>
      </c>
      <c r="E17" s="36">
        <v>1963452.5</v>
      </c>
      <c r="F17" s="34">
        <v>2372592</v>
      </c>
      <c r="G17" s="34">
        <v>2426219.56</v>
      </c>
      <c r="H17" s="34">
        <v>2698110.16</v>
      </c>
      <c r="I17" s="34">
        <v>2527602.2200000002</v>
      </c>
      <c r="J17" s="34">
        <v>2361646.8199999998</v>
      </c>
      <c r="K17" s="34">
        <v>2779117</v>
      </c>
      <c r="L17" s="34">
        <v>2531521.5299999998</v>
      </c>
      <c r="M17" s="34">
        <v>2568166.2000000002</v>
      </c>
      <c r="N17" s="5">
        <f t="shared" si="1"/>
        <v>28926967.420000002</v>
      </c>
    </row>
    <row r="18" spans="1:14">
      <c r="A18" t="s">
        <v>8</v>
      </c>
      <c r="B18" s="34">
        <v>89524.77</v>
      </c>
      <c r="C18" s="34">
        <v>91908.86</v>
      </c>
      <c r="D18" s="34">
        <v>89136.44</v>
      </c>
      <c r="E18" s="36">
        <v>88642.73</v>
      </c>
      <c r="F18" s="34">
        <v>87785.43</v>
      </c>
      <c r="G18" s="34">
        <v>82355.47</v>
      </c>
      <c r="H18" s="34">
        <v>91401.36</v>
      </c>
      <c r="I18" s="34">
        <v>72718.009999999995</v>
      </c>
      <c r="J18" s="34">
        <v>72340.92</v>
      </c>
      <c r="K18" s="34">
        <v>100896.12</v>
      </c>
      <c r="L18" s="34">
        <v>77811.740000000005</v>
      </c>
      <c r="M18" s="34">
        <v>80744.160000000003</v>
      </c>
      <c r="N18" s="5">
        <f t="shared" si="1"/>
        <v>1025266.01</v>
      </c>
    </row>
    <row r="19" spans="1:14">
      <c r="A19" t="s">
        <v>95</v>
      </c>
      <c r="B19" s="34">
        <v>1866417.58</v>
      </c>
      <c r="C19" s="34">
        <v>1823836.26</v>
      </c>
      <c r="D19" s="34">
        <v>1715923.45</v>
      </c>
      <c r="E19" s="36">
        <v>1775835.39</v>
      </c>
      <c r="F19" s="34">
        <v>1997771.14</v>
      </c>
      <c r="G19" s="34">
        <v>2222579.0299999998</v>
      </c>
      <c r="H19" s="34">
        <v>2487317.0699999998</v>
      </c>
      <c r="I19" s="34">
        <v>2275406.21</v>
      </c>
      <c r="J19" s="34">
        <v>2405307.98</v>
      </c>
      <c r="K19" s="34">
        <v>2657088.35</v>
      </c>
      <c r="L19" s="34">
        <v>2161974.5099999998</v>
      </c>
      <c r="M19" s="34">
        <v>2016924.45</v>
      </c>
      <c r="N19" s="5">
        <f t="shared" si="1"/>
        <v>25406381.419999998</v>
      </c>
    </row>
    <row r="20" spans="1:14">
      <c r="A20" t="s">
        <v>96</v>
      </c>
      <c r="B20" s="34">
        <v>61356.94</v>
      </c>
      <c r="C20" s="34">
        <v>53295.8</v>
      </c>
      <c r="D20" s="34">
        <v>62051.42</v>
      </c>
      <c r="E20" s="36">
        <v>47992.81</v>
      </c>
      <c r="F20" s="34">
        <v>57757.46</v>
      </c>
      <c r="G20" s="34">
        <v>58618.04</v>
      </c>
      <c r="H20" s="34">
        <v>71744.81</v>
      </c>
      <c r="I20" s="34">
        <v>67446.53</v>
      </c>
      <c r="J20" s="34">
        <v>58520.03</v>
      </c>
      <c r="K20" s="34">
        <v>63904.34</v>
      </c>
      <c r="L20" s="34">
        <v>54139.44</v>
      </c>
      <c r="M20" s="34">
        <v>53081.93</v>
      </c>
      <c r="N20" s="5">
        <f t="shared" si="1"/>
        <v>709909.54999999993</v>
      </c>
    </row>
    <row r="21" spans="1:14">
      <c r="A21" t="s">
        <v>97</v>
      </c>
      <c r="B21" s="34">
        <v>1585423.47</v>
      </c>
      <c r="C21" s="34">
        <v>1570888.24</v>
      </c>
      <c r="D21" s="34">
        <v>1461274.53</v>
      </c>
      <c r="E21" s="36">
        <v>1507103.96</v>
      </c>
      <c r="F21" s="34">
        <v>1581369.5</v>
      </c>
      <c r="G21" s="34">
        <v>1666984.75</v>
      </c>
      <c r="H21" s="34">
        <v>1895879.17</v>
      </c>
      <c r="I21" s="34">
        <v>1450118.54</v>
      </c>
      <c r="J21" s="34">
        <v>1541069.9</v>
      </c>
      <c r="K21" s="34">
        <v>1765137.49</v>
      </c>
      <c r="L21" s="34">
        <v>1567317.08</v>
      </c>
      <c r="M21" s="34">
        <v>1582701.26</v>
      </c>
      <c r="N21" s="5">
        <f t="shared" si="1"/>
        <v>19175267.890000004</v>
      </c>
    </row>
    <row r="22" spans="1:14">
      <c r="A22" t="s">
        <v>98</v>
      </c>
      <c r="B22" s="34">
        <v>126663.77</v>
      </c>
      <c r="C22" s="34">
        <v>148586.23000000001</v>
      </c>
      <c r="D22" s="34">
        <v>125833.74</v>
      </c>
      <c r="E22" s="36">
        <v>112677.57</v>
      </c>
      <c r="F22" s="34">
        <v>126462.6</v>
      </c>
      <c r="G22" s="34">
        <v>143271.64000000001</v>
      </c>
      <c r="H22" s="34">
        <v>138132.01</v>
      </c>
      <c r="I22" s="34">
        <v>167530.67000000001</v>
      </c>
      <c r="J22" s="34">
        <v>139776.79</v>
      </c>
      <c r="K22" s="34">
        <v>145597.01</v>
      </c>
      <c r="L22" s="34">
        <v>150184.65</v>
      </c>
      <c r="M22" s="34">
        <v>151459.21</v>
      </c>
      <c r="N22" s="5">
        <f t="shared" si="1"/>
        <v>1676175.89</v>
      </c>
    </row>
    <row r="23" spans="1:14">
      <c r="A23" t="s">
        <v>12</v>
      </c>
      <c r="B23" s="34">
        <v>675396.84</v>
      </c>
      <c r="C23" s="34">
        <v>651918.02</v>
      </c>
      <c r="D23" s="34">
        <v>627223.07999999996</v>
      </c>
      <c r="E23" s="36">
        <v>640119.6</v>
      </c>
      <c r="F23" s="34">
        <v>641127.61</v>
      </c>
      <c r="G23" s="34">
        <v>689112.18</v>
      </c>
      <c r="H23" s="34">
        <v>720831.2</v>
      </c>
      <c r="I23" s="34">
        <v>621368.09</v>
      </c>
      <c r="J23" s="34">
        <v>676021.2</v>
      </c>
      <c r="K23" s="34">
        <v>771739.83</v>
      </c>
      <c r="L23" s="34">
        <v>670958.91</v>
      </c>
      <c r="M23" s="34">
        <v>698737.47</v>
      </c>
      <c r="N23" s="5">
        <f t="shared" si="1"/>
        <v>8084554.0300000003</v>
      </c>
    </row>
    <row r="24" spans="1:14">
      <c r="A24" t="s">
        <v>129</v>
      </c>
      <c r="B24" s="34">
        <v>37338459.5</v>
      </c>
      <c r="C24" s="34">
        <v>37621219.049999997</v>
      </c>
      <c r="D24" s="34">
        <v>35065856.810000002</v>
      </c>
      <c r="E24" s="36">
        <v>31787998.440000001</v>
      </c>
      <c r="F24" s="34">
        <v>38072867.560000002</v>
      </c>
      <c r="G24" s="34">
        <v>40992702.539999999</v>
      </c>
      <c r="H24" s="34">
        <v>47922709.630000003</v>
      </c>
      <c r="I24" s="34">
        <v>40205688.899999999</v>
      </c>
      <c r="J24" s="34">
        <v>39556666.25</v>
      </c>
      <c r="K24" s="34">
        <v>45091720.5</v>
      </c>
      <c r="L24" s="34">
        <v>40298614.079999998</v>
      </c>
      <c r="M24" s="34">
        <v>38689097.259999998</v>
      </c>
      <c r="N24" s="5">
        <f t="shared" si="1"/>
        <v>472643600.51999998</v>
      </c>
    </row>
    <row r="25" spans="1:14">
      <c r="A25" t="s">
        <v>13</v>
      </c>
      <c r="B25" s="34">
        <v>233069.11</v>
      </c>
      <c r="C25" s="34">
        <v>226729.58</v>
      </c>
      <c r="D25" s="34">
        <v>206287.25</v>
      </c>
      <c r="E25" s="36">
        <v>222015.55</v>
      </c>
      <c r="F25" s="34">
        <v>253891.68</v>
      </c>
      <c r="G25" s="34">
        <v>264649.08</v>
      </c>
      <c r="H25" s="34">
        <v>282416.59999999998</v>
      </c>
      <c r="I25" s="34">
        <v>268138.08</v>
      </c>
      <c r="J25" s="34">
        <v>280166.86</v>
      </c>
      <c r="K25" s="34">
        <v>310033.96000000002</v>
      </c>
      <c r="L25" s="34">
        <v>263324.14</v>
      </c>
      <c r="M25" s="34">
        <v>257506.47</v>
      </c>
      <c r="N25" s="5">
        <f t="shared" si="1"/>
        <v>3068228.3600000003</v>
      </c>
    </row>
    <row r="26" spans="1:14">
      <c r="A26" t="s">
        <v>14</v>
      </c>
      <c r="B26" s="34">
        <v>63470.39</v>
      </c>
      <c r="C26" s="34">
        <v>57182.36</v>
      </c>
      <c r="D26" s="34">
        <v>56787.839999999997</v>
      </c>
      <c r="E26" s="36">
        <v>58286.31</v>
      </c>
      <c r="F26" s="34">
        <v>59668.86</v>
      </c>
      <c r="G26" s="34">
        <v>59532</v>
      </c>
      <c r="H26" s="34">
        <v>72639.929999999993</v>
      </c>
      <c r="I26" s="34">
        <v>61159.4</v>
      </c>
      <c r="J26" s="34">
        <v>63418.78</v>
      </c>
      <c r="K26" s="34">
        <v>72774.53</v>
      </c>
      <c r="L26" s="34">
        <v>66212.850000000006</v>
      </c>
      <c r="M26" s="34">
        <v>73830.509999999995</v>
      </c>
      <c r="N26" s="5">
        <f t="shared" si="1"/>
        <v>764963.76</v>
      </c>
    </row>
    <row r="27" spans="1:14">
      <c r="A27" t="s">
        <v>99</v>
      </c>
      <c r="B27" s="34">
        <v>12788789.76</v>
      </c>
      <c r="C27" s="34">
        <v>12525644.5</v>
      </c>
      <c r="D27" s="34">
        <v>12219240.369999999</v>
      </c>
      <c r="E27" s="36">
        <v>12099196.050000001</v>
      </c>
      <c r="F27" s="34">
        <v>13102282.73</v>
      </c>
      <c r="G27" s="34">
        <v>13437375.82</v>
      </c>
      <c r="H27" s="34">
        <v>15663868.460000001</v>
      </c>
      <c r="I27" s="34">
        <v>12488148.57</v>
      </c>
      <c r="J27" s="34">
        <v>12732666.33</v>
      </c>
      <c r="K27" s="34">
        <v>14358204.52</v>
      </c>
      <c r="L27" s="34">
        <v>13300504.800000001</v>
      </c>
      <c r="M27" s="34">
        <v>13342676.550000001</v>
      </c>
      <c r="N27" s="5">
        <f t="shared" si="1"/>
        <v>158058598.46000001</v>
      </c>
    </row>
    <row r="28" spans="1:14">
      <c r="A28" t="s">
        <v>100</v>
      </c>
      <c r="B28" s="34">
        <v>6065894.7699999996</v>
      </c>
      <c r="C28" s="34">
        <v>6269239.0599999996</v>
      </c>
      <c r="D28" s="34">
        <v>5527287.4100000001</v>
      </c>
      <c r="E28" s="36">
        <v>5497362.2699999996</v>
      </c>
      <c r="F28" s="34">
        <v>5361400.99</v>
      </c>
      <c r="G28" s="34">
        <v>5404107.0199999996</v>
      </c>
      <c r="H28" s="34">
        <v>5999734.1799999997</v>
      </c>
      <c r="I28" s="34">
        <v>4968553.33</v>
      </c>
      <c r="J28" s="34">
        <v>5503251.5599999996</v>
      </c>
      <c r="K28" s="34">
        <v>6472380.9900000002</v>
      </c>
      <c r="L28" s="34">
        <v>5938562.1900000004</v>
      </c>
      <c r="M28" s="34">
        <v>6243535.8200000003</v>
      </c>
      <c r="N28" s="5">
        <f t="shared" si="1"/>
        <v>69251309.590000004</v>
      </c>
    </row>
    <row r="29" spans="1:14">
      <c r="A29" t="s">
        <v>17</v>
      </c>
      <c r="B29" s="34">
        <v>798176.39</v>
      </c>
      <c r="C29" s="34">
        <v>807910.16</v>
      </c>
      <c r="D29" s="34">
        <v>693016.9</v>
      </c>
      <c r="E29" s="36">
        <v>718203.95</v>
      </c>
      <c r="F29" s="34">
        <v>798242.63</v>
      </c>
      <c r="G29" s="34">
        <v>798389.71</v>
      </c>
      <c r="H29" s="34">
        <v>898020.69</v>
      </c>
      <c r="I29" s="34">
        <v>758326.63</v>
      </c>
      <c r="J29" s="34">
        <v>807723.4</v>
      </c>
      <c r="K29" s="34">
        <v>950755.43</v>
      </c>
      <c r="L29" s="34">
        <v>837724.98</v>
      </c>
      <c r="M29" s="34">
        <v>781647.98</v>
      </c>
      <c r="N29" s="5">
        <f t="shared" si="1"/>
        <v>9648138.8499999996</v>
      </c>
    </row>
    <row r="30" spans="1:14">
      <c r="A30" t="s">
        <v>18</v>
      </c>
      <c r="B30" s="34">
        <v>250598.36</v>
      </c>
      <c r="C30" s="34">
        <v>254980.45</v>
      </c>
      <c r="D30" s="34">
        <v>142050.39000000001</v>
      </c>
      <c r="E30" s="36">
        <v>137763.18</v>
      </c>
      <c r="F30" s="34">
        <v>134268.17000000001</v>
      </c>
      <c r="G30" s="34">
        <v>103011.71</v>
      </c>
      <c r="H30" s="34">
        <v>104382.63</v>
      </c>
      <c r="I30" s="34">
        <v>97718.59</v>
      </c>
      <c r="J30" s="34">
        <v>113270.63</v>
      </c>
      <c r="K30" s="34">
        <v>177092.6</v>
      </c>
      <c r="L30" s="34">
        <v>157330.97</v>
      </c>
      <c r="M30" s="34">
        <v>183068.75</v>
      </c>
      <c r="N30" s="5">
        <f t="shared" si="1"/>
        <v>1855536.43</v>
      </c>
    </row>
    <row r="31" spans="1:14">
      <c r="A31" t="s">
        <v>19</v>
      </c>
      <c r="B31" s="34">
        <v>332916.2</v>
      </c>
      <c r="C31" s="34">
        <v>313731.24</v>
      </c>
      <c r="D31" s="34">
        <v>290470.55</v>
      </c>
      <c r="E31" s="36">
        <v>308772.94</v>
      </c>
      <c r="F31" s="34">
        <v>310574.44</v>
      </c>
      <c r="G31" s="34">
        <v>315404.89</v>
      </c>
      <c r="H31" s="34">
        <v>320427.65000000002</v>
      </c>
      <c r="I31" s="34">
        <v>291713.26</v>
      </c>
      <c r="J31" s="34">
        <v>305239.78999999998</v>
      </c>
      <c r="K31" s="34">
        <v>367639.03</v>
      </c>
      <c r="L31" s="34">
        <v>321919.49</v>
      </c>
      <c r="M31" s="34">
        <v>336864.01</v>
      </c>
      <c r="N31" s="5">
        <f t="shared" si="1"/>
        <v>3815673.49</v>
      </c>
    </row>
    <row r="32" spans="1:14">
      <c r="A32" t="s">
        <v>20</v>
      </c>
      <c r="B32" s="34">
        <v>67570.39</v>
      </c>
      <c r="C32" s="34">
        <v>59878.22</v>
      </c>
      <c r="D32" s="34">
        <v>57281.06</v>
      </c>
      <c r="E32" s="36">
        <v>54437.93</v>
      </c>
      <c r="F32" s="34">
        <v>53775.29</v>
      </c>
      <c r="G32" s="34">
        <v>51861.78</v>
      </c>
      <c r="H32" s="34">
        <v>61487.09</v>
      </c>
      <c r="I32" s="34">
        <v>53212.4</v>
      </c>
      <c r="J32" s="34">
        <v>54665.11</v>
      </c>
      <c r="K32" s="34">
        <v>86216.81</v>
      </c>
      <c r="L32" s="34">
        <v>56221.02</v>
      </c>
      <c r="M32" s="34">
        <v>67056.91</v>
      </c>
      <c r="N32" s="5">
        <f t="shared" si="1"/>
        <v>723664.00999999989</v>
      </c>
    </row>
    <row r="33" spans="1:14">
      <c r="A33" t="s">
        <v>21</v>
      </c>
      <c r="B33" s="34">
        <v>62819.01</v>
      </c>
      <c r="C33" s="34">
        <v>32426.89</v>
      </c>
      <c r="D33" s="34">
        <v>35345.14</v>
      </c>
      <c r="E33" s="36">
        <v>31642.46</v>
      </c>
      <c r="F33" s="34">
        <v>36483.39</v>
      </c>
      <c r="G33" s="34">
        <v>32074.45</v>
      </c>
      <c r="H33" s="34">
        <v>33595.26</v>
      </c>
      <c r="I33" s="34">
        <v>33277.629999999997</v>
      </c>
      <c r="J33" s="34">
        <v>35459.35</v>
      </c>
      <c r="K33" s="34">
        <v>41305.31</v>
      </c>
      <c r="L33" s="34">
        <v>34115.65</v>
      </c>
      <c r="M33" s="34">
        <v>45773.279999999999</v>
      </c>
      <c r="N33" s="5">
        <f t="shared" si="1"/>
        <v>454317.82000000007</v>
      </c>
    </row>
    <row r="34" spans="1:14">
      <c r="A34" t="s">
        <v>101</v>
      </c>
      <c r="B34" s="34">
        <v>206199.01</v>
      </c>
      <c r="C34" s="34">
        <v>234315.71</v>
      </c>
      <c r="D34" s="34">
        <v>129974.38</v>
      </c>
      <c r="E34" s="36">
        <v>124340.76</v>
      </c>
      <c r="F34" s="34">
        <v>117956.79</v>
      </c>
      <c r="G34" s="34">
        <v>97189.3</v>
      </c>
      <c r="H34" s="34">
        <v>102237.46</v>
      </c>
      <c r="I34" s="34">
        <v>91400.19</v>
      </c>
      <c r="J34" s="34">
        <v>109009.26</v>
      </c>
      <c r="K34" s="34">
        <v>156961.26</v>
      </c>
      <c r="L34" s="34">
        <v>144028.29</v>
      </c>
      <c r="M34" s="34">
        <v>152290.20000000001</v>
      </c>
      <c r="N34" s="5">
        <f t="shared" si="1"/>
        <v>1665902.61</v>
      </c>
    </row>
    <row r="35" spans="1:14">
      <c r="A35" t="s">
        <v>23</v>
      </c>
      <c r="B35" s="34">
        <v>80121.73</v>
      </c>
      <c r="C35" s="34">
        <v>68324.600000000006</v>
      </c>
      <c r="D35" s="34">
        <v>68450.89</v>
      </c>
      <c r="E35" s="36">
        <v>70949.78</v>
      </c>
      <c r="F35" s="34">
        <v>68052.95</v>
      </c>
      <c r="G35" s="34">
        <v>65877.86</v>
      </c>
      <c r="H35" s="34">
        <v>76239.520000000004</v>
      </c>
      <c r="I35" s="34">
        <v>66255.66</v>
      </c>
      <c r="J35" s="34">
        <v>71776.28</v>
      </c>
      <c r="K35" s="34">
        <v>82122.47</v>
      </c>
      <c r="L35" s="34">
        <v>71199.509999999995</v>
      </c>
      <c r="M35" s="34">
        <v>76882.03</v>
      </c>
      <c r="N35" s="5">
        <f t="shared" si="1"/>
        <v>866253.28</v>
      </c>
    </row>
    <row r="36" spans="1:14">
      <c r="A36" t="s">
        <v>24</v>
      </c>
      <c r="B36" s="34">
        <v>129457.36</v>
      </c>
      <c r="C36" s="34">
        <v>119737.23</v>
      </c>
      <c r="D36" s="34">
        <v>111496.7</v>
      </c>
      <c r="E36" s="36">
        <v>119379.79</v>
      </c>
      <c r="F36" s="34">
        <v>128766.79</v>
      </c>
      <c r="G36" s="34">
        <v>138713.63</v>
      </c>
      <c r="H36" s="34">
        <v>144879.41</v>
      </c>
      <c r="I36" s="34">
        <v>135799.51</v>
      </c>
      <c r="J36" s="34">
        <v>141633.35999999999</v>
      </c>
      <c r="K36" s="34">
        <v>161968.07</v>
      </c>
      <c r="L36" s="34">
        <v>140354.13</v>
      </c>
      <c r="M36" s="34">
        <v>138614.37</v>
      </c>
      <c r="N36" s="5">
        <f t="shared" si="1"/>
        <v>1610800.35</v>
      </c>
    </row>
    <row r="37" spans="1:14">
      <c r="A37" t="s">
        <v>25</v>
      </c>
      <c r="B37" s="34">
        <v>230676.03</v>
      </c>
      <c r="C37" s="34">
        <v>221893.21</v>
      </c>
      <c r="D37" s="34">
        <v>210174.28</v>
      </c>
      <c r="E37" s="36">
        <v>223818.92</v>
      </c>
      <c r="F37" s="34">
        <v>251109.91</v>
      </c>
      <c r="G37" s="34">
        <v>260886.55</v>
      </c>
      <c r="H37" s="34">
        <v>290878.53999999998</v>
      </c>
      <c r="I37" s="34">
        <v>261415.6</v>
      </c>
      <c r="J37" s="34">
        <v>273521.57</v>
      </c>
      <c r="K37" s="34">
        <v>393571.74</v>
      </c>
      <c r="L37" s="34">
        <v>260274.14</v>
      </c>
      <c r="M37" s="34">
        <v>245172.72</v>
      </c>
      <c r="N37" s="5">
        <f t="shared" si="1"/>
        <v>3123393.2100000009</v>
      </c>
    </row>
    <row r="38" spans="1:14">
      <c r="A38" t="s">
        <v>102</v>
      </c>
      <c r="B38" s="34">
        <v>720010.98</v>
      </c>
      <c r="C38" s="34">
        <v>683237.74</v>
      </c>
      <c r="D38" s="34">
        <v>650934.36</v>
      </c>
      <c r="E38" s="36">
        <v>671813.69</v>
      </c>
      <c r="F38" s="34">
        <v>720551.46</v>
      </c>
      <c r="G38" s="34">
        <v>758760.62</v>
      </c>
      <c r="H38" s="34">
        <v>845822.8</v>
      </c>
      <c r="I38" s="34">
        <v>716502.72</v>
      </c>
      <c r="J38" s="34">
        <v>759972.75</v>
      </c>
      <c r="K38" s="34">
        <v>845196.06</v>
      </c>
      <c r="L38" s="34">
        <v>734710.55</v>
      </c>
      <c r="M38" s="34">
        <v>718877.36</v>
      </c>
      <c r="N38" s="5">
        <f t="shared" si="1"/>
        <v>8826391.0899999999</v>
      </c>
    </row>
    <row r="39" spans="1:14">
      <c r="A39" t="s">
        <v>27</v>
      </c>
      <c r="B39" s="34">
        <v>1070208.68</v>
      </c>
      <c r="C39" s="34">
        <v>1018319.99</v>
      </c>
      <c r="D39" s="34">
        <v>949596.75</v>
      </c>
      <c r="E39" s="36">
        <v>1016237.25</v>
      </c>
      <c r="F39" s="34">
        <v>1174552.28</v>
      </c>
      <c r="G39" s="34">
        <v>1293719.48</v>
      </c>
      <c r="H39" s="34">
        <v>1467904.35</v>
      </c>
      <c r="I39" s="34">
        <v>1321409.94</v>
      </c>
      <c r="J39" s="34">
        <v>1362751.58</v>
      </c>
      <c r="K39" s="34">
        <v>1504143.5</v>
      </c>
      <c r="L39" s="34">
        <v>1242320.23</v>
      </c>
      <c r="M39" s="34">
        <v>1124030.58</v>
      </c>
      <c r="N39" s="5">
        <f t="shared" si="1"/>
        <v>14545194.609999999</v>
      </c>
    </row>
    <row r="40" spans="1:14">
      <c r="A40" t="s">
        <v>103</v>
      </c>
      <c r="B40" s="34">
        <v>18143951.510000002</v>
      </c>
      <c r="C40" s="34">
        <v>17624473.710000001</v>
      </c>
      <c r="D40" s="34">
        <v>17224612</v>
      </c>
      <c r="E40" s="36">
        <v>16777523.329999998</v>
      </c>
      <c r="F40" s="34">
        <v>18831358.120000001</v>
      </c>
      <c r="G40" s="34">
        <v>18885654.609999999</v>
      </c>
      <c r="H40" s="34">
        <v>21818502.609999999</v>
      </c>
      <c r="I40" s="34">
        <v>18409695.530000001</v>
      </c>
      <c r="J40" s="34">
        <v>18534164.870000001</v>
      </c>
      <c r="K40" s="34">
        <v>21464272.510000002</v>
      </c>
      <c r="L40" s="34">
        <v>19071695.469999999</v>
      </c>
      <c r="M40" s="34">
        <v>18962426.350000001</v>
      </c>
      <c r="N40" s="5">
        <f t="shared" si="1"/>
        <v>225748330.62</v>
      </c>
    </row>
    <row r="41" spans="1:14">
      <c r="A41" t="s">
        <v>29</v>
      </c>
      <c r="B41" s="34">
        <v>68585.61</v>
      </c>
      <c r="C41" s="34">
        <v>69899.02</v>
      </c>
      <c r="D41" s="34">
        <v>63231.27</v>
      </c>
      <c r="E41" s="36">
        <v>63225.93</v>
      </c>
      <c r="F41" s="34">
        <v>60737.67</v>
      </c>
      <c r="G41" s="34">
        <v>55837.21</v>
      </c>
      <c r="H41" s="34">
        <v>60907.360000000001</v>
      </c>
      <c r="I41" s="34">
        <v>53788.68</v>
      </c>
      <c r="J41" s="34">
        <v>58572.11</v>
      </c>
      <c r="K41" s="34">
        <v>71401.75</v>
      </c>
      <c r="L41" s="34">
        <v>63875.53</v>
      </c>
      <c r="M41" s="34">
        <v>60950.8</v>
      </c>
      <c r="N41" s="5">
        <f t="shared" si="1"/>
        <v>751012.94000000006</v>
      </c>
    </row>
    <row r="42" spans="1:14">
      <c r="A42" t="s">
        <v>104</v>
      </c>
      <c r="B42" s="34">
        <v>1592829.11</v>
      </c>
      <c r="C42" s="34">
        <v>1568457.98</v>
      </c>
      <c r="D42" s="34">
        <v>1599430.1</v>
      </c>
      <c r="E42" s="36">
        <v>1592464.02</v>
      </c>
      <c r="F42" s="34">
        <v>1680901.77</v>
      </c>
      <c r="G42" s="34">
        <v>1934743.92</v>
      </c>
      <c r="H42" s="34">
        <v>2385839.08</v>
      </c>
      <c r="I42" s="34">
        <v>1885692.15</v>
      </c>
      <c r="J42" s="34">
        <v>1927449.46</v>
      </c>
      <c r="K42" s="34">
        <v>2176435.34</v>
      </c>
      <c r="L42" s="34">
        <v>1869341.45</v>
      </c>
      <c r="M42" s="34">
        <v>1647004.49</v>
      </c>
      <c r="N42" s="5">
        <f t="shared" si="1"/>
        <v>21860588.869999997</v>
      </c>
    </row>
    <row r="43" spans="1:14">
      <c r="A43" t="s">
        <v>31</v>
      </c>
      <c r="B43" s="34">
        <v>513089.11</v>
      </c>
      <c r="C43" s="34">
        <v>495815.11</v>
      </c>
      <c r="D43" s="34">
        <v>470452.81</v>
      </c>
      <c r="E43" s="36">
        <v>482456.73</v>
      </c>
      <c r="F43" s="34">
        <v>471551.7</v>
      </c>
      <c r="G43" s="34">
        <v>485320.78</v>
      </c>
      <c r="H43" s="34">
        <v>522365.92</v>
      </c>
      <c r="I43" s="34">
        <v>425452.53</v>
      </c>
      <c r="J43" s="34">
        <v>483059.55</v>
      </c>
      <c r="K43" s="34">
        <v>557011.9</v>
      </c>
      <c r="L43" s="34">
        <v>489307.31</v>
      </c>
      <c r="M43" s="34">
        <v>503737.46</v>
      </c>
      <c r="N43" s="5">
        <f t="shared" si="1"/>
        <v>5899620.9100000001</v>
      </c>
    </row>
    <row r="44" spans="1:14">
      <c r="A44" t="s">
        <v>32</v>
      </c>
      <c r="B44" s="34">
        <v>69080.58</v>
      </c>
      <c r="C44" s="34">
        <v>88055.69</v>
      </c>
      <c r="D44" s="34">
        <v>81294.37</v>
      </c>
      <c r="E44" s="36">
        <v>85491.47</v>
      </c>
      <c r="F44" s="34">
        <v>86269.88</v>
      </c>
      <c r="G44" s="34">
        <v>86629.68</v>
      </c>
      <c r="H44" s="34">
        <v>92700.93</v>
      </c>
      <c r="I44" s="34">
        <v>95830.07</v>
      </c>
      <c r="J44" s="34">
        <v>78428.759999999995</v>
      </c>
      <c r="K44" s="34">
        <v>67654.42</v>
      </c>
      <c r="L44" s="34">
        <v>63806.33</v>
      </c>
      <c r="M44" s="34">
        <v>60436</v>
      </c>
      <c r="N44" s="5">
        <f t="shared" si="1"/>
        <v>955678.17999999993</v>
      </c>
    </row>
    <row r="45" spans="1:14">
      <c r="A45" t="s">
        <v>33</v>
      </c>
      <c r="B45" s="34">
        <v>25208.09</v>
      </c>
      <c r="C45" s="34">
        <v>21711.8</v>
      </c>
      <c r="D45" s="34">
        <v>24842.240000000002</v>
      </c>
      <c r="E45" s="36">
        <v>24050.34</v>
      </c>
      <c r="F45" s="34">
        <v>24150.59</v>
      </c>
      <c r="G45" s="34">
        <v>23293.52</v>
      </c>
      <c r="H45" s="34">
        <v>25609.88</v>
      </c>
      <c r="I45" s="34">
        <v>20935.78</v>
      </c>
      <c r="J45" s="34">
        <v>25336.53</v>
      </c>
      <c r="K45" s="34">
        <v>30736.77</v>
      </c>
      <c r="L45" s="34">
        <v>23348.17</v>
      </c>
      <c r="M45" s="34">
        <v>23517.22</v>
      </c>
      <c r="N45" s="5">
        <f t="shared" si="1"/>
        <v>292740.92999999993</v>
      </c>
    </row>
    <row r="46" spans="1:14">
      <c r="A46" t="s">
        <v>105</v>
      </c>
      <c r="B46" s="34">
        <v>3128838.72</v>
      </c>
      <c r="C46" s="34">
        <v>3050770.36</v>
      </c>
      <c r="D46" s="34">
        <v>2962536.18</v>
      </c>
      <c r="E46" s="36">
        <v>2989919.62</v>
      </c>
      <c r="F46" s="34">
        <v>3355449.31</v>
      </c>
      <c r="G46" s="34">
        <v>3430131.24</v>
      </c>
      <c r="H46" s="34">
        <v>3840771.61</v>
      </c>
      <c r="I46" s="34">
        <v>3342959.76</v>
      </c>
      <c r="J46" s="34">
        <v>3416752.72</v>
      </c>
      <c r="K46" s="34">
        <v>3830288.12</v>
      </c>
      <c r="L46" s="34">
        <v>3368961.18</v>
      </c>
      <c r="M46" s="34">
        <v>3276889.96</v>
      </c>
      <c r="N46" s="5">
        <f t="shared" si="1"/>
        <v>39994268.780000001</v>
      </c>
    </row>
    <row r="47" spans="1:14">
      <c r="A47" t="s">
        <v>106</v>
      </c>
      <c r="B47" s="34">
        <v>297382.63</v>
      </c>
      <c r="C47" s="34">
        <v>264021.3</v>
      </c>
      <c r="D47" s="34">
        <v>270273.52</v>
      </c>
      <c r="E47" s="36">
        <v>240639.96</v>
      </c>
      <c r="F47" s="34">
        <v>321317.36</v>
      </c>
      <c r="G47" s="34">
        <v>300188.63</v>
      </c>
      <c r="H47" s="34">
        <v>358065.65</v>
      </c>
      <c r="I47" s="34">
        <v>262391.75</v>
      </c>
      <c r="J47" s="34">
        <v>309986.21000000002</v>
      </c>
      <c r="K47" s="34">
        <v>336697.67</v>
      </c>
      <c r="L47" s="34">
        <v>288587.15999999997</v>
      </c>
      <c r="M47" s="34">
        <v>284991.18</v>
      </c>
      <c r="N47" s="5">
        <f t="shared" si="1"/>
        <v>3534543.02</v>
      </c>
    </row>
    <row r="48" spans="1:14">
      <c r="A48" t="s">
        <v>107</v>
      </c>
      <c r="B48" s="34">
        <v>4461994.46</v>
      </c>
      <c r="C48" s="34">
        <v>4482356.46</v>
      </c>
      <c r="D48" s="34">
        <v>4486430.0199999996</v>
      </c>
      <c r="E48" s="36">
        <v>4508324.8899999997</v>
      </c>
      <c r="F48" s="34">
        <v>4675933.5</v>
      </c>
      <c r="G48" s="34">
        <v>4761401.8600000003</v>
      </c>
      <c r="H48" s="34">
        <v>5266362.93</v>
      </c>
      <c r="I48" s="34">
        <v>4457725.7300000004</v>
      </c>
      <c r="J48" s="34">
        <v>4509697.0599999996</v>
      </c>
      <c r="K48" s="34">
        <v>4960899.62</v>
      </c>
      <c r="L48" s="34">
        <v>4671562.46</v>
      </c>
      <c r="M48" s="34">
        <v>4671799.8099999996</v>
      </c>
      <c r="N48" s="5">
        <f t="shared" si="1"/>
        <v>55914488.799999997</v>
      </c>
    </row>
    <row r="49" spans="1:14">
      <c r="A49" t="s">
        <v>37</v>
      </c>
      <c r="B49" s="34">
        <v>271298.69</v>
      </c>
      <c r="C49" s="34">
        <v>254371.03</v>
      </c>
      <c r="D49" s="34">
        <v>232941.8</v>
      </c>
      <c r="E49" s="36">
        <v>257042.94</v>
      </c>
      <c r="F49" s="34">
        <v>254218.15</v>
      </c>
      <c r="G49" s="34">
        <v>269539.74</v>
      </c>
      <c r="H49" s="34">
        <v>277696.67</v>
      </c>
      <c r="I49" s="34">
        <v>242300.83</v>
      </c>
      <c r="J49" s="34">
        <v>265939.06</v>
      </c>
      <c r="K49" s="34">
        <v>317089.12</v>
      </c>
      <c r="L49" s="34">
        <v>258397.89</v>
      </c>
      <c r="M49" s="34">
        <v>263392.28000000003</v>
      </c>
      <c r="N49" s="5">
        <f t="shared" si="1"/>
        <v>3164228.2</v>
      </c>
    </row>
    <row r="50" spans="1:14">
      <c r="A50" t="s">
        <v>38</v>
      </c>
      <c r="B50" s="34">
        <v>34571.040000000001</v>
      </c>
      <c r="C50" s="34">
        <v>35469.379999999997</v>
      </c>
      <c r="D50" s="34">
        <v>31840.69</v>
      </c>
      <c r="E50" s="36">
        <v>36037.29</v>
      </c>
      <c r="F50" s="34">
        <v>31017.15</v>
      </c>
      <c r="G50" s="34">
        <v>30682.37</v>
      </c>
      <c r="H50" s="34">
        <v>38514.050000000003</v>
      </c>
      <c r="I50" s="34">
        <v>31098.93</v>
      </c>
      <c r="J50" s="34">
        <v>35153.370000000003</v>
      </c>
      <c r="K50" s="34">
        <v>40472.42</v>
      </c>
      <c r="L50" s="34">
        <v>43428.32</v>
      </c>
      <c r="M50" s="34">
        <v>38997.67</v>
      </c>
      <c r="N50" s="5">
        <f t="shared" si="1"/>
        <v>427282.67999999993</v>
      </c>
    </row>
    <row r="51" spans="1:14">
      <c r="A51" t="s">
        <v>39</v>
      </c>
      <c r="B51" s="34">
        <v>110592.9</v>
      </c>
      <c r="C51" s="34">
        <v>115443.35</v>
      </c>
      <c r="D51" s="34">
        <v>101026.48</v>
      </c>
      <c r="E51" s="36">
        <v>121141.71</v>
      </c>
      <c r="F51" s="34">
        <v>106923.02</v>
      </c>
      <c r="G51" s="34">
        <v>106450.4</v>
      </c>
      <c r="H51" s="34">
        <v>114131.11</v>
      </c>
      <c r="I51" s="34">
        <v>93615.19</v>
      </c>
      <c r="J51" s="34">
        <v>102801.13</v>
      </c>
      <c r="K51" s="34">
        <v>123468.79</v>
      </c>
      <c r="L51" s="34">
        <v>113469.59</v>
      </c>
      <c r="M51" s="34">
        <v>114979.31</v>
      </c>
      <c r="N51" s="5">
        <f t="shared" si="1"/>
        <v>1324042.98</v>
      </c>
    </row>
    <row r="52" spans="1:14">
      <c r="A52" t="s">
        <v>108</v>
      </c>
      <c r="B52" s="34">
        <v>4068227.35</v>
      </c>
      <c r="C52" s="34">
        <v>3994084.76</v>
      </c>
      <c r="D52" s="34">
        <v>3683543.93</v>
      </c>
      <c r="E52" s="36">
        <v>3717143.23</v>
      </c>
      <c r="F52" s="34">
        <v>4198613.79</v>
      </c>
      <c r="G52" s="34">
        <v>4439196.8899999997</v>
      </c>
      <c r="H52" s="34">
        <v>5167672.13</v>
      </c>
      <c r="I52" s="34">
        <v>4457044.91</v>
      </c>
      <c r="J52" s="34">
        <v>4505236.21</v>
      </c>
      <c r="K52" s="34">
        <v>5277614.71</v>
      </c>
      <c r="L52" s="34">
        <v>4425393.5199999996</v>
      </c>
      <c r="M52" s="34">
        <v>4094644.55</v>
      </c>
      <c r="N52" s="5">
        <f t="shared" si="1"/>
        <v>52028415.979999989</v>
      </c>
    </row>
    <row r="53" spans="1:14">
      <c r="A53" t="s">
        <v>41</v>
      </c>
      <c r="B53" s="34">
        <v>3272419.53</v>
      </c>
      <c r="C53" s="34">
        <v>3185102.89</v>
      </c>
      <c r="D53" s="34">
        <v>3072715.72</v>
      </c>
      <c r="E53" s="36">
        <v>3069113.79</v>
      </c>
      <c r="F53" s="34">
        <v>3353858.23</v>
      </c>
      <c r="G53" s="34">
        <v>3532370.14</v>
      </c>
      <c r="H53" s="34">
        <v>3949907.33</v>
      </c>
      <c r="I53" s="34">
        <v>3315067.75</v>
      </c>
      <c r="J53" s="34">
        <v>3468487.91</v>
      </c>
      <c r="K53" s="34">
        <v>3873801</v>
      </c>
      <c r="L53" s="34">
        <v>3410376.4</v>
      </c>
      <c r="M53" s="34">
        <v>3366015.84</v>
      </c>
      <c r="N53" s="5">
        <f t="shared" si="1"/>
        <v>40869236.530000001</v>
      </c>
    </row>
    <row r="54" spans="1:14">
      <c r="A54" t="s">
        <v>42</v>
      </c>
      <c r="B54" s="34">
        <v>161625.96</v>
      </c>
      <c r="C54" s="34">
        <v>160445.98000000001</v>
      </c>
      <c r="D54" s="34">
        <v>161555.07999999999</v>
      </c>
      <c r="E54" s="36">
        <v>147321.34</v>
      </c>
      <c r="F54" s="34">
        <v>162036.04</v>
      </c>
      <c r="G54" s="34">
        <v>199133.17</v>
      </c>
      <c r="H54" s="34">
        <v>204392.05</v>
      </c>
      <c r="I54" s="34">
        <v>211083.79</v>
      </c>
      <c r="J54" s="34">
        <v>214104.81</v>
      </c>
      <c r="K54" s="34">
        <v>207934.01</v>
      </c>
      <c r="L54" s="34">
        <v>178532.28</v>
      </c>
      <c r="M54" s="34">
        <v>191748.3</v>
      </c>
      <c r="N54" s="5">
        <f t="shared" si="1"/>
        <v>2199912.81</v>
      </c>
    </row>
    <row r="55" spans="1:14">
      <c r="A55" t="s">
        <v>109</v>
      </c>
      <c r="B55" s="34">
        <v>4212139.6100000003</v>
      </c>
      <c r="C55" s="34">
        <v>4632422.7699999996</v>
      </c>
      <c r="D55" s="34">
        <v>3241677.61</v>
      </c>
      <c r="E55" s="36">
        <v>1872497.89</v>
      </c>
      <c r="F55" s="34">
        <v>3482059.91</v>
      </c>
      <c r="G55" s="34">
        <v>3585159.24</v>
      </c>
      <c r="H55" s="34">
        <v>4260910.4400000004</v>
      </c>
      <c r="I55" s="34">
        <v>4238965.75</v>
      </c>
      <c r="J55" s="34">
        <v>4671748.3600000003</v>
      </c>
      <c r="K55" s="34">
        <v>5393145.54</v>
      </c>
      <c r="L55" s="34">
        <v>4556630.79</v>
      </c>
      <c r="M55" s="34">
        <v>3905926.19</v>
      </c>
      <c r="N55" s="5">
        <f t="shared" si="1"/>
        <v>48053284.100000001</v>
      </c>
    </row>
    <row r="56" spans="1:14">
      <c r="A56" t="s">
        <v>110</v>
      </c>
      <c r="B56" s="34">
        <v>948251.72</v>
      </c>
      <c r="C56" s="34">
        <v>971632.48</v>
      </c>
      <c r="D56" s="34">
        <v>782023.84</v>
      </c>
      <c r="E56" s="36">
        <v>733551.92</v>
      </c>
      <c r="F56" s="34">
        <v>812812.67</v>
      </c>
      <c r="G56" s="34">
        <v>808351.47</v>
      </c>
      <c r="H56" s="34">
        <v>879558.1</v>
      </c>
      <c r="I56" s="34">
        <v>750580.7</v>
      </c>
      <c r="J56" s="34">
        <v>835552.4</v>
      </c>
      <c r="K56" s="34">
        <v>1057355.79</v>
      </c>
      <c r="L56" s="34">
        <v>984207.53</v>
      </c>
      <c r="M56" s="34">
        <v>971607.65</v>
      </c>
      <c r="N56" s="5">
        <f t="shared" si="1"/>
        <v>10535486.27</v>
      </c>
    </row>
    <row r="57" spans="1:14">
      <c r="A57" t="s">
        <v>111</v>
      </c>
      <c r="B57" s="34">
        <v>205188.06</v>
      </c>
      <c r="C57" s="34">
        <v>181866.99</v>
      </c>
      <c r="D57" s="34">
        <v>168061.74</v>
      </c>
      <c r="E57" s="36">
        <v>163593.85</v>
      </c>
      <c r="F57" s="34">
        <v>164163.69</v>
      </c>
      <c r="G57" s="34">
        <v>180840.65</v>
      </c>
      <c r="H57" s="34">
        <v>192177.85</v>
      </c>
      <c r="I57" s="34">
        <v>177945.66</v>
      </c>
      <c r="J57" s="34">
        <v>173123.85</v>
      </c>
      <c r="K57" s="34">
        <v>193354.25</v>
      </c>
      <c r="L57" s="34">
        <v>192761.95</v>
      </c>
      <c r="M57" s="34">
        <v>205153.2</v>
      </c>
      <c r="N57" s="5">
        <f t="shared" si="1"/>
        <v>2198231.7400000002</v>
      </c>
    </row>
    <row r="58" spans="1:14">
      <c r="A58" t="s">
        <v>46</v>
      </c>
      <c r="B58" s="34">
        <v>374346.17</v>
      </c>
      <c r="C58" s="34">
        <v>369322.14</v>
      </c>
      <c r="D58" s="34">
        <v>351896.59</v>
      </c>
      <c r="E58" s="36">
        <v>364089.13</v>
      </c>
      <c r="F58" s="34">
        <v>418999.74</v>
      </c>
      <c r="G58" s="34">
        <v>440744.77</v>
      </c>
      <c r="H58" s="34">
        <v>499968.32</v>
      </c>
      <c r="I58" s="34">
        <v>421368.05</v>
      </c>
      <c r="J58" s="34">
        <v>439837.09</v>
      </c>
      <c r="K58" s="34">
        <v>511898.24</v>
      </c>
      <c r="L58" s="34">
        <v>423295.27</v>
      </c>
      <c r="M58" s="34">
        <v>401035.69</v>
      </c>
      <c r="N58" s="5">
        <f t="shared" si="1"/>
        <v>5016801.2</v>
      </c>
    </row>
    <row r="59" spans="1:14">
      <c r="A59" t="s">
        <v>112</v>
      </c>
      <c r="B59" s="34">
        <v>19811840.98</v>
      </c>
      <c r="C59" s="34">
        <v>18413916.07</v>
      </c>
      <c r="D59" s="34">
        <v>18108180.420000002</v>
      </c>
      <c r="E59" s="36">
        <v>17619801.359999999</v>
      </c>
      <c r="F59" s="34">
        <v>19438942.84</v>
      </c>
      <c r="G59" s="34">
        <v>20797776.18</v>
      </c>
      <c r="H59" s="34">
        <v>22651852.010000002</v>
      </c>
      <c r="I59" s="34">
        <v>20279508</v>
      </c>
      <c r="J59" s="34">
        <v>20064569.649999999</v>
      </c>
      <c r="K59" s="34">
        <v>23921066.73</v>
      </c>
      <c r="L59" s="34">
        <v>20603032.32</v>
      </c>
      <c r="M59" s="34">
        <v>19609956.41</v>
      </c>
      <c r="N59" s="5">
        <f t="shared" si="1"/>
        <v>241320442.96999997</v>
      </c>
    </row>
    <row r="60" spans="1:14">
      <c r="A60" t="s">
        <v>113</v>
      </c>
      <c r="B60" s="34">
        <v>6287751.0300000003</v>
      </c>
      <c r="C60" s="34">
        <v>6490708.8700000001</v>
      </c>
      <c r="D60" s="34">
        <v>6411766</v>
      </c>
      <c r="E60" s="36">
        <v>5657051.0499999998</v>
      </c>
      <c r="F60" s="34">
        <v>6144955.5999999996</v>
      </c>
      <c r="G60" s="34">
        <v>6448307.04</v>
      </c>
      <c r="H60" s="34">
        <v>7529037.9199999999</v>
      </c>
      <c r="I60" s="34">
        <v>6698647.7000000002</v>
      </c>
      <c r="J60" s="34">
        <v>6804540.4199999999</v>
      </c>
      <c r="K60" s="34">
        <v>8072430.8099999996</v>
      </c>
      <c r="L60" s="34">
        <v>6957012.8499999996</v>
      </c>
      <c r="M60" s="34">
        <v>6526438.8499999996</v>
      </c>
      <c r="N60" s="5">
        <f t="shared" si="1"/>
        <v>80028648.140000001</v>
      </c>
    </row>
    <row r="61" spans="1:14">
      <c r="A61" t="s">
        <v>114</v>
      </c>
      <c r="B61" s="34">
        <v>18199117.010000002</v>
      </c>
      <c r="C61" s="34">
        <v>17839134.030000001</v>
      </c>
      <c r="D61" s="34">
        <v>17273246.43</v>
      </c>
      <c r="E61" s="36">
        <v>17371622.210000001</v>
      </c>
      <c r="F61" s="34">
        <v>19611492.550000001</v>
      </c>
      <c r="G61" s="34">
        <v>21274723</v>
      </c>
      <c r="H61" s="34">
        <v>25101289.940000001</v>
      </c>
      <c r="I61" s="34">
        <v>21296630.27</v>
      </c>
      <c r="J61" s="34">
        <v>21253444.600000001</v>
      </c>
      <c r="K61" s="34">
        <v>23557212.609999999</v>
      </c>
      <c r="L61" s="34">
        <v>20630084.510000002</v>
      </c>
      <c r="M61" s="34">
        <v>19162771.199999999</v>
      </c>
      <c r="N61" s="5">
        <f t="shared" si="1"/>
        <v>242570768.36000001</v>
      </c>
    </row>
    <row r="62" spans="1:14">
      <c r="A62" t="s">
        <v>50</v>
      </c>
      <c r="B62" s="34">
        <v>4059711.29</v>
      </c>
      <c r="C62" s="34">
        <v>3910641.51</v>
      </c>
      <c r="D62" s="34">
        <v>3835715.69</v>
      </c>
      <c r="E62" s="36">
        <v>3851674.1</v>
      </c>
      <c r="F62" s="34">
        <v>4158810.18</v>
      </c>
      <c r="G62" s="34">
        <v>4433202.1900000004</v>
      </c>
      <c r="H62" s="34">
        <v>5059039.1100000003</v>
      </c>
      <c r="I62" s="34">
        <v>4188470.49</v>
      </c>
      <c r="J62" s="34">
        <v>4320192.38</v>
      </c>
      <c r="K62" s="34">
        <v>4919520.1500000004</v>
      </c>
      <c r="L62" s="34">
        <v>4365739.3899999997</v>
      </c>
      <c r="M62" s="34">
        <v>4236060.58</v>
      </c>
      <c r="N62" s="5">
        <f t="shared" si="1"/>
        <v>51338777.060000002</v>
      </c>
    </row>
    <row r="63" spans="1:14">
      <c r="A63" t="s">
        <v>115</v>
      </c>
      <c r="B63" s="34">
        <v>11667513.84</v>
      </c>
      <c r="C63" s="34">
        <v>11559015.189999999</v>
      </c>
      <c r="D63" s="34">
        <v>10570229.720000001</v>
      </c>
      <c r="E63" s="36">
        <v>10188042.75</v>
      </c>
      <c r="F63" s="34">
        <v>11334541.58</v>
      </c>
      <c r="G63" s="34">
        <v>11643295.029999999</v>
      </c>
      <c r="H63" s="34">
        <v>13309807.25</v>
      </c>
      <c r="I63" s="34">
        <v>11394354.26</v>
      </c>
      <c r="J63" s="34">
        <v>12068093.33</v>
      </c>
      <c r="K63" s="34">
        <v>14200835.949999999</v>
      </c>
      <c r="L63" s="34">
        <v>12476999.93</v>
      </c>
      <c r="M63" s="34">
        <v>11784362</v>
      </c>
      <c r="N63" s="5">
        <f t="shared" si="1"/>
        <v>142197090.83000001</v>
      </c>
    </row>
    <row r="64" spans="1:14">
      <c r="A64" t="s">
        <v>116</v>
      </c>
      <c r="B64" s="34">
        <v>6012150.46</v>
      </c>
      <c r="C64" s="34">
        <v>5923609.8899999997</v>
      </c>
      <c r="D64" s="34">
        <v>5642415.8399999999</v>
      </c>
      <c r="E64" s="36">
        <v>5678845.9000000004</v>
      </c>
      <c r="F64" s="34">
        <v>6257114.9000000004</v>
      </c>
      <c r="G64" s="34">
        <v>6505288.5199999996</v>
      </c>
      <c r="H64" s="34">
        <v>7219379.4199999999</v>
      </c>
      <c r="I64" s="34">
        <v>6500584.7800000003</v>
      </c>
      <c r="J64" s="34">
        <v>6572805.8099999996</v>
      </c>
      <c r="K64" s="34">
        <v>7363709.5499999998</v>
      </c>
      <c r="L64" s="34">
        <v>6548542.9699999997</v>
      </c>
      <c r="M64" s="34">
        <v>6335823.7800000003</v>
      </c>
      <c r="N64" s="5">
        <f t="shared" si="1"/>
        <v>76560271.819999993</v>
      </c>
    </row>
    <row r="65" spans="1:14">
      <c r="A65" t="s">
        <v>117</v>
      </c>
      <c r="B65" s="34">
        <v>452813.78</v>
      </c>
      <c r="C65" s="34">
        <v>433532.86</v>
      </c>
      <c r="D65" s="34">
        <v>418000.33</v>
      </c>
      <c r="E65" s="36">
        <v>431872.43</v>
      </c>
      <c r="F65" s="34">
        <v>441292.03</v>
      </c>
      <c r="G65" s="34">
        <v>451032.74</v>
      </c>
      <c r="H65" s="34">
        <v>491768.8</v>
      </c>
      <c r="I65" s="34">
        <v>431684.31</v>
      </c>
      <c r="J65" s="34">
        <v>465348.67</v>
      </c>
      <c r="K65" s="34">
        <v>528509.01</v>
      </c>
      <c r="L65" s="34">
        <v>459629.92</v>
      </c>
      <c r="M65" s="34">
        <v>476651.57</v>
      </c>
      <c r="N65" s="5">
        <f t="shared" si="1"/>
        <v>5482136.4500000002</v>
      </c>
    </row>
    <row r="66" spans="1:14">
      <c r="A66" t="s">
        <v>118</v>
      </c>
      <c r="B66" s="34">
        <v>1406737.62</v>
      </c>
      <c r="C66" s="34">
        <v>1457346.05</v>
      </c>
      <c r="D66" s="34">
        <v>1253959.78</v>
      </c>
      <c r="E66" s="36">
        <v>1175407.3999999999</v>
      </c>
      <c r="F66" s="34">
        <v>1366959.86</v>
      </c>
      <c r="G66" s="34">
        <v>1352303.33</v>
      </c>
      <c r="H66" s="34">
        <v>1600792.93</v>
      </c>
      <c r="I66" s="34">
        <v>1291894.98</v>
      </c>
      <c r="J66" s="34">
        <v>1405396.57</v>
      </c>
      <c r="K66" s="34">
        <v>1696726.42</v>
      </c>
      <c r="L66" s="34">
        <v>1489630.11</v>
      </c>
      <c r="M66" s="34">
        <v>1527366.45</v>
      </c>
      <c r="N66" s="5">
        <f t="shared" si="1"/>
        <v>17024521.5</v>
      </c>
    </row>
    <row r="67" spans="1:14">
      <c r="A67" t="s">
        <v>119</v>
      </c>
      <c r="B67" s="34">
        <v>1225864.74</v>
      </c>
      <c r="C67" s="34">
        <v>1169930.3600000001</v>
      </c>
      <c r="D67" s="34">
        <v>1130796.8500000001</v>
      </c>
      <c r="E67" s="36">
        <v>1144294.53</v>
      </c>
      <c r="F67" s="34">
        <v>1276002.48</v>
      </c>
      <c r="G67" s="34">
        <v>1287374.23</v>
      </c>
      <c r="H67" s="34">
        <v>1433910.36</v>
      </c>
      <c r="I67" s="34">
        <v>1302499.23</v>
      </c>
      <c r="J67" s="34">
        <v>1341316.1499999999</v>
      </c>
      <c r="K67" s="34">
        <v>1532118.96</v>
      </c>
      <c r="L67" s="34">
        <v>1335306.01</v>
      </c>
      <c r="M67" s="34">
        <v>1249974.52</v>
      </c>
      <c r="N67" s="5">
        <f t="shared" si="1"/>
        <v>15429388.42</v>
      </c>
    </row>
    <row r="68" spans="1:14">
      <c r="A68" t="s">
        <v>120</v>
      </c>
      <c r="B68" s="34">
        <v>1306746.08</v>
      </c>
      <c r="C68" s="34">
        <v>1338294.72</v>
      </c>
      <c r="D68" s="34">
        <v>1170212.29</v>
      </c>
      <c r="E68" s="36">
        <v>1185570.23</v>
      </c>
      <c r="F68" s="34">
        <v>1132856.1100000001</v>
      </c>
      <c r="G68" s="34">
        <v>1143558.0900000001</v>
      </c>
      <c r="H68" s="34">
        <v>1239163.6299999999</v>
      </c>
      <c r="I68" s="34">
        <v>1023666.13</v>
      </c>
      <c r="J68" s="34">
        <v>1114067.1399999999</v>
      </c>
      <c r="K68" s="34">
        <v>1399477.56</v>
      </c>
      <c r="L68" s="34">
        <v>1267942.78</v>
      </c>
      <c r="M68" s="34">
        <v>1311965.54</v>
      </c>
      <c r="N68" s="5">
        <f t="shared" si="1"/>
        <v>14633520.300000001</v>
      </c>
    </row>
    <row r="69" spans="1:14">
      <c r="A69" t="s">
        <v>121</v>
      </c>
      <c r="B69" s="34">
        <v>5306785.12</v>
      </c>
      <c r="C69" s="34">
        <v>5144525.4800000004</v>
      </c>
      <c r="D69" s="34">
        <v>4880428.93</v>
      </c>
      <c r="E69" s="36">
        <v>4647530.04</v>
      </c>
      <c r="F69" s="34">
        <v>5526616.5800000001</v>
      </c>
      <c r="G69" s="34">
        <v>5894948.3200000003</v>
      </c>
      <c r="H69" s="34">
        <v>6771743.0700000003</v>
      </c>
      <c r="I69" s="34">
        <v>6221523.8099999996</v>
      </c>
      <c r="J69" s="34">
        <v>6386161.4199999999</v>
      </c>
      <c r="K69" s="34">
        <v>7378040.75</v>
      </c>
      <c r="L69" s="34">
        <v>6173955.71</v>
      </c>
      <c r="M69" s="34">
        <v>5676112.0800000001</v>
      </c>
      <c r="N69" s="5">
        <f t="shared" si="1"/>
        <v>70008371.310000002</v>
      </c>
    </row>
    <row r="70" spans="1:14">
      <c r="A70" t="s">
        <v>122</v>
      </c>
      <c r="B70" s="34">
        <v>5211078.99</v>
      </c>
      <c r="C70" s="34">
        <v>4997803.9000000004</v>
      </c>
      <c r="D70" s="34">
        <v>4932574.41</v>
      </c>
      <c r="E70" s="36">
        <v>4840169.2300000004</v>
      </c>
      <c r="F70" s="34">
        <v>5283738.5999999996</v>
      </c>
      <c r="G70" s="34">
        <v>5489149.2000000002</v>
      </c>
      <c r="H70" s="34">
        <v>6409321.9000000004</v>
      </c>
      <c r="I70" s="34">
        <v>5191426.5199999996</v>
      </c>
      <c r="J70" s="34">
        <v>5184254.07</v>
      </c>
      <c r="K70" s="34">
        <v>5801662.6299999999</v>
      </c>
      <c r="L70" s="34">
        <v>5333420.74</v>
      </c>
      <c r="M70" s="34">
        <v>5300464.1399999997</v>
      </c>
      <c r="N70" s="5">
        <f t="shared" si="1"/>
        <v>63975064.330000006</v>
      </c>
    </row>
    <row r="71" spans="1:14">
      <c r="A71" t="s">
        <v>59</v>
      </c>
      <c r="B71" s="34">
        <v>924979.18</v>
      </c>
      <c r="C71" s="34">
        <v>886163.5</v>
      </c>
      <c r="D71" s="34">
        <v>861438.04</v>
      </c>
      <c r="E71" s="36">
        <v>885740.46</v>
      </c>
      <c r="F71" s="34">
        <v>1020972.12</v>
      </c>
      <c r="G71" s="34">
        <v>1049151.6100000001</v>
      </c>
      <c r="H71" s="34">
        <v>1117150.27</v>
      </c>
      <c r="I71" s="34">
        <v>1103386.43</v>
      </c>
      <c r="J71" s="34">
        <v>1168233.3799999999</v>
      </c>
      <c r="K71" s="34">
        <v>1279690.6499999999</v>
      </c>
      <c r="L71" s="34">
        <v>1112016.6599999999</v>
      </c>
      <c r="M71" s="34">
        <v>983300.65</v>
      </c>
      <c r="N71" s="5">
        <f t="shared" si="1"/>
        <v>12392222.949999999</v>
      </c>
    </row>
    <row r="72" spans="1:14">
      <c r="A72" t="s">
        <v>123</v>
      </c>
      <c r="B72" s="34">
        <v>304459.28000000003</v>
      </c>
      <c r="C72" s="34">
        <v>273622.49</v>
      </c>
      <c r="D72" s="34">
        <v>291671.99</v>
      </c>
      <c r="E72" s="36">
        <v>306916.57</v>
      </c>
      <c r="F72" s="34">
        <v>295871.28000000003</v>
      </c>
      <c r="G72" s="34">
        <v>292849.53999999998</v>
      </c>
      <c r="H72" s="34">
        <v>311464.09999999998</v>
      </c>
      <c r="I72" s="34">
        <v>257056.25</v>
      </c>
      <c r="J72" s="34">
        <v>290314.02</v>
      </c>
      <c r="K72" s="34">
        <v>384644.9</v>
      </c>
      <c r="L72" s="34">
        <v>297235.19</v>
      </c>
      <c r="M72" s="34">
        <v>326242.45</v>
      </c>
      <c r="N72" s="5">
        <f t="shared" si="1"/>
        <v>3632348.06</v>
      </c>
    </row>
    <row r="73" spans="1:14">
      <c r="A73" t="s">
        <v>61</v>
      </c>
      <c r="B73" s="34">
        <v>176335.8</v>
      </c>
      <c r="C73" s="34">
        <v>172316.87</v>
      </c>
      <c r="D73" s="34">
        <v>146244.5</v>
      </c>
      <c r="E73" s="36">
        <v>152215.45000000001</v>
      </c>
      <c r="F73" s="34">
        <v>147651.06</v>
      </c>
      <c r="G73" s="34">
        <v>196027</v>
      </c>
      <c r="H73" s="34">
        <v>156793.99</v>
      </c>
      <c r="I73" s="34">
        <v>133501.69</v>
      </c>
      <c r="J73" s="34">
        <v>167707.64000000001</v>
      </c>
      <c r="K73" s="34">
        <v>205737.85</v>
      </c>
      <c r="L73" s="34">
        <v>170097.68</v>
      </c>
      <c r="M73" s="34">
        <v>189812.7</v>
      </c>
      <c r="N73" s="5">
        <f t="shared" si="1"/>
        <v>2014442.23</v>
      </c>
    </row>
    <row r="74" spans="1:14">
      <c r="A74" t="s">
        <v>62</v>
      </c>
      <c r="B74" s="34">
        <v>48743.89</v>
      </c>
      <c r="C74" s="34">
        <v>45190.62</v>
      </c>
      <c r="D74" s="34">
        <v>44499.38</v>
      </c>
      <c r="E74" s="36">
        <v>45987.98</v>
      </c>
      <c r="F74" s="34">
        <v>42745.05</v>
      </c>
      <c r="G74" s="34">
        <v>42764.34</v>
      </c>
      <c r="H74" s="34">
        <v>45960.54</v>
      </c>
      <c r="I74" s="34">
        <v>41189.129999999997</v>
      </c>
      <c r="J74" s="34">
        <v>42803.19</v>
      </c>
      <c r="K74" s="34">
        <v>52137.99</v>
      </c>
      <c r="L74" s="34">
        <v>46337.46</v>
      </c>
      <c r="M74" s="34">
        <v>44478.46</v>
      </c>
      <c r="N74" s="5">
        <f t="shared" si="1"/>
        <v>542838.03</v>
      </c>
    </row>
    <row r="75" spans="1:14">
      <c r="A75" t="s">
        <v>124</v>
      </c>
      <c r="B75" s="34">
        <v>3054624.92</v>
      </c>
      <c r="C75" s="34">
        <v>3040759</v>
      </c>
      <c r="D75" s="34">
        <v>2705508.35</v>
      </c>
      <c r="E75" s="36">
        <v>2590949.0099999998</v>
      </c>
      <c r="F75" s="34">
        <v>2878649.53</v>
      </c>
      <c r="G75" s="34">
        <v>2944024.26</v>
      </c>
      <c r="H75" s="34">
        <v>3308941.34</v>
      </c>
      <c r="I75" s="34">
        <v>3053046.1</v>
      </c>
      <c r="J75" s="34">
        <v>3189916.46</v>
      </c>
      <c r="K75" s="34">
        <v>3645782.08</v>
      </c>
      <c r="L75" s="34">
        <v>3117263.77</v>
      </c>
      <c r="M75" s="34">
        <v>3014243.71</v>
      </c>
      <c r="N75" s="5">
        <f t="shared" si="1"/>
        <v>36543708.530000001</v>
      </c>
    </row>
    <row r="76" spans="1:14">
      <c r="A76" t="s">
        <v>125</v>
      </c>
      <c r="B76" s="34">
        <v>155978.76</v>
      </c>
      <c r="C76" s="34">
        <v>153512.25</v>
      </c>
      <c r="D76" s="34">
        <v>141838.28</v>
      </c>
      <c r="E76" s="36">
        <v>146786.48000000001</v>
      </c>
      <c r="F76" s="34">
        <v>142159.15</v>
      </c>
      <c r="G76" s="34">
        <v>146567.62</v>
      </c>
      <c r="H76" s="34">
        <v>157298.5</v>
      </c>
      <c r="I76" s="34">
        <v>125440.95</v>
      </c>
      <c r="J76" s="34">
        <v>157143.24</v>
      </c>
      <c r="K76" s="34">
        <v>176081.13</v>
      </c>
      <c r="L76" s="34">
        <v>156094.85999999999</v>
      </c>
      <c r="M76" s="34">
        <v>157104.28</v>
      </c>
      <c r="N76" s="5">
        <f t="shared" si="1"/>
        <v>1816005.4999999998</v>
      </c>
    </row>
    <row r="77" spans="1:14">
      <c r="A77" t="s">
        <v>126</v>
      </c>
      <c r="B77" s="34">
        <v>2839660.15</v>
      </c>
      <c r="C77" s="34">
        <v>2951535.94</v>
      </c>
      <c r="D77" s="34">
        <v>1795729.98</v>
      </c>
      <c r="E77" s="36">
        <v>1592198.46</v>
      </c>
      <c r="F77" s="34">
        <v>1522649.04</v>
      </c>
      <c r="G77" s="34">
        <v>1256366.47</v>
      </c>
      <c r="H77" s="34">
        <v>1203803.8600000001</v>
      </c>
      <c r="I77" s="34">
        <v>1047793.12</v>
      </c>
      <c r="J77" s="34">
        <v>1263430.47</v>
      </c>
      <c r="K77" s="34">
        <v>2087634.41</v>
      </c>
      <c r="L77" s="34">
        <v>1876898.48</v>
      </c>
      <c r="M77" s="34">
        <v>2224807.54</v>
      </c>
      <c r="N77" s="5">
        <f>SUM(B77:M77)</f>
        <v>21662507.919999998</v>
      </c>
    </row>
    <row r="78" spans="1:14">
      <c r="A78" t="s">
        <v>66</v>
      </c>
      <c r="B78" s="34">
        <v>126687.94</v>
      </c>
      <c r="C78" s="34">
        <v>130981.68</v>
      </c>
      <c r="D78" s="34">
        <v>111696.64</v>
      </c>
      <c r="E78" s="36">
        <v>126641.4</v>
      </c>
      <c r="F78" s="34">
        <v>119665.63</v>
      </c>
      <c r="G78" s="34">
        <v>125718.5</v>
      </c>
      <c r="H78" s="34">
        <v>135393.31</v>
      </c>
      <c r="I78" s="34">
        <v>102261.98</v>
      </c>
      <c r="J78" s="34">
        <v>126418.57</v>
      </c>
      <c r="K78" s="34">
        <v>150024.17000000001</v>
      </c>
      <c r="L78" s="34">
        <v>124992.71</v>
      </c>
      <c r="M78" s="34">
        <v>125009.49</v>
      </c>
      <c r="N78" s="5">
        <f>SUM(B78:M78)</f>
        <v>1505492.02</v>
      </c>
    </row>
    <row r="79" spans="1:14">
      <c r="A79" t="s">
        <v>127</v>
      </c>
      <c r="B79" s="34">
        <v>22855093.529999997</v>
      </c>
      <c r="C79" s="34">
        <v>21282362.150000002</v>
      </c>
      <c r="D79" s="34">
        <v>20857495.93</v>
      </c>
      <c r="E79" s="34">
        <v>21220744.359999999</v>
      </c>
      <c r="F79" s="34">
        <v>22817144.989999998</v>
      </c>
      <c r="G79" s="34">
        <v>27087460.830000002</v>
      </c>
      <c r="H79" s="34">
        <v>29498258.57</v>
      </c>
      <c r="I79" s="34">
        <v>23690605.790000003</v>
      </c>
      <c r="J79" s="34">
        <v>21984976.300000001</v>
      </c>
      <c r="K79" s="34">
        <v>24955650.870000001</v>
      </c>
      <c r="L79" s="34">
        <v>23840296.59</v>
      </c>
      <c r="M79" s="34">
        <v>23864447.560000002</v>
      </c>
      <c r="N79" s="5">
        <f>SUM(B79:M79)</f>
        <v>283954537.47000003</v>
      </c>
    </row>
    <row r="80" spans="1:14">
      <c r="A80" t="s">
        <v>1</v>
      </c>
      <c r="E80" s="34"/>
      <c r="F80" s="33"/>
      <c r="J80" s="33"/>
      <c r="L80" s="33"/>
    </row>
    <row r="81" spans="1:14">
      <c r="A81" t="s">
        <v>68</v>
      </c>
      <c r="B81" s="5">
        <f>SUM(B12:B79)</f>
        <v>232958482.55000004</v>
      </c>
      <c r="C81" s="5">
        <f t="shared" ref="C81:M81" si="2">SUM(C12:C79)</f>
        <v>228708113.49999997</v>
      </c>
      <c r="D81" s="5">
        <f t="shared" si="2"/>
        <v>215158951.59</v>
      </c>
      <c r="E81" s="5">
        <f t="shared" si="2"/>
        <v>207804888.82999998</v>
      </c>
      <c r="F81" s="5">
        <f t="shared" si="2"/>
        <v>232131825.1500001</v>
      </c>
      <c r="G81" s="5">
        <f t="shared" si="2"/>
        <v>245870222.73999998</v>
      </c>
      <c r="H81" s="5">
        <f t="shared" si="2"/>
        <v>279366757.50000006</v>
      </c>
      <c r="I81" s="5">
        <f t="shared" si="2"/>
        <v>237769157.63999999</v>
      </c>
      <c r="J81" s="5">
        <f t="shared" si="2"/>
        <v>239957724.25999993</v>
      </c>
      <c r="K81" s="5">
        <f t="shared" si="2"/>
        <v>276165490.66999996</v>
      </c>
      <c r="L81" s="5">
        <f t="shared" si="2"/>
        <v>245671590.19000003</v>
      </c>
      <c r="M81" s="5">
        <f t="shared" si="2"/>
        <v>238751568.97999999</v>
      </c>
      <c r="N81" s="5">
        <f>SUM(B81:M81)</f>
        <v>2880314773.5999999</v>
      </c>
    </row>
    <row r="83" spans="1:14">
      <c r="L83" s="33"/>
    </row>
  </sheetData>
  <mergeCells count="5">
    <mergeCell ref="A7:N7"/>
    <mergeCell ref="A3:N3"/>
    <mergeCell ref="A5:N5"/>
    <mergeCell ref="A6:N6"/>
    <mergeCell ref="A4:N4"/>
  </mergeCells>
  <phoneticPr fontId="4" type="noConversion"/>
  <printOptions headings="1" gridLines="1"/>
  <pageMargins left="0.75" right="0.75" top="1" bottom="1" header="0.5" footer="0.5"/>
  <pageSetup scale="7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25"/>
  </sheetPr>
  <dimension ref="A1:T181"/>
  <sheetViews>
    <sheetView workbookViewId="0">
      <pane xSplit="1" ySplit="10" topLeftCell="D11" activePane="bottomRight" state="frozen"/>
      <selection pane="topRight" activeCell="B1" sqref="B1"/>
      <selection pane="bottomLeft" activeCell="A11" sqref="A11"/>
      <selection pane="bottomRight" activeCell="M75" sqref="M75"/>
    </sheetView>
  </sheetViews>
  <sheetFormatPr defaultRowHeight="12.75"/>
  <cols>
    <col min="1" max="1" width="16.1640625" bestFit="1" customWidth="1"/>
    <col min="2" max="4" width="10.1640625" customWidth="1"/>
    <col min="5" max="9" width="10.1640625" bestFit="1" customWidth="1"/>
    <col min="10" max="11" width="11.1640625" bestFit="1" customWidth="1"/>
    <col min="12" max="12" width="10.1640625" style="29" bestFit="1" customWidth="1"/>
    <col min="13" max="13" width="10.1640625" bestFit="1" customWidth="1"/>
    <col min="14" max="14" width="11.1640625" bestFit="1" customWidth="1"/>
    <col min="16" max="16" width="14.1640625" bestFit="1" customWidth="1"/>
  </cols>
  <sheetData>
    <row r="1" spans="1:16">
      <c r="A1" t="str">
        <f>'SFY1718'!A1</f>
        <v>VALIDATED TAX RECEIPTS DATA FOR:  JULY, 2017 thru June, 2018</v>
      </c>
      <c r="N1" t="s">
        <v>89</v>
      </c>
    </row>
    <row r="3" spans="1:16">
      <c r="A3" s="44" t="s">
        <v>69</v>
      </c>
      <c r="B3" s="44"/>
      <c r="C3" s="44"/>
      <c r="D3" s="44"/>
      <c r="E3" s="44"/>
      <c r="F3" s="44"/>
      <c r="G3" s="44"/>
      <c r="H3" s="44"/>
      <c r="I3" s="44"/>
      <c r="J3" s="44"/>
      <c r="K3" s="44"/>
      <c r="L3" s="44"/>
      <c r="M3" s="44"/>
      <c r="N3" s="44"/>
    </row>
    <row r="4" spans="1:16">
      <c r="A4" s="44" t="s">
        <v>131</v>
      </c>
      <c r="B4" s="44"/>
      <c r="C4" s="44"/>
      <c r="D4" s="44"/>
      <c r="E4" s="44"/>
      <c r="F4" s="44"/>
      <c r="G4" s="44"/>
      <c r="H4" s="44"/>
      <c r="I4" s="44"/>
      <c r="J4" s="44"/>
      <c r="K4" s="44"/>
      <c r="L4" s="44"/>
      <c r="M4" s="44"/>
      <c r="N4" s="44"/>
    </row>
    <row r="5" spans="1:16">
      <c r="A5" s="44" t="s">
        <v>70</v>
      </c>
      <c r="B5" s="44"/>
      <c r="C5" s="44"/>
      <c r="D5" s="44"/>
      <c r="E5" s="44"/>
      <c r="F5" s="44"/>
      <c r="G5" s="44"/>
      <c r="H5" s="44"/>
      <c r="I5" s="44"/>
      <c r="J5" s="44"/>
      <c r="K5" s="44"/>
      <c r="L5" s="44"/>
      <c r="M5" s="44"/>
      <c r="N5" s="44"/>
    </row>
    <row r="6" spans="1:16">
      <c r="A6" s="44" t="s">
        <v>135</v>
      </c>
      <c r="B6" s="44"/>
      <c r="C6" s="44"/>
      <c r="D6" s="44"/>
      <c r="E6" s="44"/>
      <c r="F6" s="44"/>
      <c r="G6" s="44"/>
      <c r="H6" s="44"/>
      <c r="I6" s="44"/>
      <c r="J6" s="44"/>
      <c r="K6" s="44"/>
      <c r="L6" s="44"/>
      <c r="M6" s="44"/>
      <c r="N6" s="44"/>
    </row>
    <row r="7" spans="1:16">
      <c r="A7" s="44" t="s">
        <v>132</v>
      </c>
      <c r="B7" s="44"/>
      <c r="C7" s="44"/>
      <c r="D7" s="44"/>
      <c r="E7" s="44"/>
      <c r="F7" s="44"/>
      <c r="G7" s="44"/>
      <c r="H7" s="44"/>
      <c r="I7" s="44"/>
      <c r="J7" s="44"/>
      <c r="K7" s="44"/>
      <c r="L7" s="44"/>
      <c r="M7" s="44"/>
      <c r="N7" s="44"/>
    </row>
    <row r="8" spans="1:16">
      <c r="A8" s="37"/>
      <c r="B8" s="37"/>
      <c r="C8" s="6"/>
      <c r="N8" s="5"/>
    </row>
    <row r="9" spans="1:16">
      <c r="A9" s="37"/>
      <c r="B9" s="38">
        <f>'Local Option Sales Tax Coll'!B9</f>
        <v>42917</v>
      </c>
      <c r="C9" s="38">
        <f>'Local Option Sales Tax Coll'!C9</f>
        <v>42948</v>
      </c>
      <c r="D9" s="1">
        <f>'Local Option Sales Tax Coll'!D9</f>
        <v>42979</v>
      </c>
      <c r="E9" s="1">
        <f>'Local Option Sales Tax Coll'!E9</f>
        <v>43009</v>
      </c>
      <c r="F9" s="1">
        <f>'Local Option Sales Tax Coll'!F9</f>
        <v>43040</v>
      </c>
      <c r="G9" s="1">
        <f>'Local Option Sales Tax Coll'!G9</f>
        <v>43070</v>
      </c>
      <c r="H9" s="1">
        <f>'Local Option Sales Tax Coll'!H9</f>
        <v>43101</v>
      </c>
      <c r="I9" s="1">
        <f>'Local Option Sales Tax Coll'!I9</f>
        <v>43132</v>
      </c>
      <c r="J9" s="1">
        <f>'Local Option Sales Tax Coll'!J9</f>
        <v>43160</v>
      </c>
      <c r="K9" s="1">
        <f>'Local Option Sales Tax Coll'!K9</f>
        <v>43191</v>
      </c>
      <c r="L9" s="1">
        <f>'Local Option Sales Tax Coll'!L9</f>
        <v>43221</v>
      </c>
      <c r="M9" s="1">
        <f>'Local Option Sales Tax Coll'!M9</f>
        <v>43252</v>
      </c>
      <c r="N9" s="31" t="str">
        <f>'Local Option Sales Tax Coll'!N9</f>
        <v>SFY17-18</v>
      </c>
    </row>
    <row r="10" spans="1:16">
      <c r="A10" t="s">
        <v>0</v>
      </c>
      <c r="B10" s="2"/>
      <c r="C10" s="39"/>
      <c r="D10" s="39"/>
      <c r="E10" s="2"/>
      <c r="F10" s="2"/>
      <c r="G10" s="2"/>
      <c r="H10" s="2"/>
      <c r="I10" s="2"/>
      <c r="J10" s="2"/>
      <c r="K10" s="2"/>
      <c r="L10" s="30"/>
      <c r="M10" s="2"/>
      <c r="N10" s="5"/>
    </row>
    <row r="11" spans="1:16">
      <c r="A11" t="s">
        <v>1</v>
      </c>
    </row>
    <row r="12" spans="1:16">
      <c r="A12" t="s">
        <v>2</v>
      </c>
      <c r="B12" s="5">
        <v>386411.33</v>
      </c>
      <c r="C12" s="6">
        <v>355685.24</v>
      </c>
      <c r="D12" s="6">
        <v>419938.92</v>
      </c>
      <c r="E12" s="6">
        <v>499031.95</v>
      </c>
      <c r="F12" s="6">
        <v>606527.87</v>
      </c>
      <c r="G12" s="6">
        <v>449328.94</v>
      </c>
      <c r="H12" s="25">
        <v>374018.59</v>
      </c>
      <c r="I12" s="6">
        <v>386276.27</v>
      </c>
      <c r="J12" s="6">
        <v>413808.13</v>
      </c>
      <c r="K12" s="6">
        <v>629992.88</v>
      </c>
      <c r="L12" s="25">
        <v>444532.29</v>
      </c>
      <c r="M12" s="6">
        <v>469570.54</v>
      </c>
      <c r="N12" s="5">
        <f>SUM(B12:M12)</f>
        <v>5435122.9500000002</v>
      </c>
      <c r="O12" s="6"/>
      <c r="P12" s="6"/>
    </row>
    <row r="13" spans="1:16">
      <c r="A13" t="s">
        <v>3</v>
      </c>
      <c r="B13" s="6">
        <v>3467.95</v>
      </c>
      <c r="C13" s="6">
        <v>3381.49</v>
      </c>
      <c r="D13" s="6">
        <v>5865.44</v>
      </c>
      <c r="E13" s="6">
        <v>5459.95</v>
      </c>
      <c r="F13" s="6">
        <v>4196.29</v>
      </c>
      <c r="G13" s="6">
        <v>3487.62</v>
      </c>
      <c r="H13" s="6">
        <v>4063.54</v>
      </c>
      <c r="I13" s="6">
        <v>4864</v>
      </c>
      <c r="J13" s="6">
        <v>5644.18</v>
      </c>
      <c r="K13" s="6">
        <v>4829.16</v>
      </c>
      <c r="L13" s="6">
        <v>4284.3500000000004</v>
      </c>
      <c r="M13" s="6">
        <v>4247.79</v>
      </c>
      <c r="N13" s="5">
        <f t="shared" ref="N13:N76" si="0">SUM(B13:M13)</f>
        <v>53791.759999999995</v>
      </c>
      <c r="O13" s="6"/>
      <c r="P13" s="6"/>
    </row>
    <row r="14" spans="1:16">
      <c r="A14" t="s">
        <v>4</v>
      </c>
      <c r="B14" s="6">
        <v>5360547.0199999996</v>
      </c>
      <c r="C14" s="6">
        <v>2077981.04</v>
      </c>
      <c r="D14" s="6">
        <v>1783004.93</v>
      </c>
      <c r="E14" s="6">
        <v>1431494.37</v>
      </c>
      <c r="F14" s="6">
        <v>680865.18</v>
      </c>
      <c r="G14" s="6">
        <v>552832.97</v>
      </c>
      <c r="H14" s="6">
        <v>601819.54</v>
      </c>
      <c r="I14" s="6">
        <v>916344.94</v>
      </c>
      <c r="J14" s="6">
        <v>1987791.6</v>
      </c>
      <c r="K14" s="6">
        <v>1906959.38</v>
      </c>
      <c r="L14" s="6">
        <v>2489889.2200000002</v>
      </c>
      <c r="M14" s="6">
        <v>4642875.42</v>
      </c>
      <c r="N14" s="5">
        <f t="shared" si="0"/>
        <v>24432405.609999999</v>
      </c>
      <c r="O14" s="6"/>
      <c r="P14" s="6"/>
    </row>
    <row r="15" spans="1:16">
      <c r="A15" t="s">
        <v>5</v>
      </c>
      <c r="B15" s="6">
        <v>10684.69</v>
      </c>
      <c r="C15" s="6">
        <v>9599.3700000000008</v>
      </c>
      <c r="D15" s="6">
        <v>11657.46</v>
      </c>
      <c r="E15" s="6">
        <v>13451.72</v>
      </c>
      <c r="F15" s="6">
        <v>16139.01</v>
      </c>
      <c r="G15" s="26">
        <v>19888.75</v>
      </c>
      <c r="H15" s="6">
        <v>15072.77</v>
      </c>
      <c r="I15" s="6">
        <v>14516.13</v>
      </c>
      <c r="J15" s="6">
        <v>14729.78</v>
      </c>
      <c r="K15" s="6">
        <v>19062.55</v>
      </c>
      <c r="L15" s="6">
        <v>14041.87</v>
      </c>
      <c r="M15" s="6">
        <v>12842.4</v>
      </c>
      <c r="N15" s="5">
        <f t="shared" si="0"/>
        <v>171686.5</v>
      </c>
      <c r="O15" s="6"/>
      <c r="P15" s="6"/>
    </row>
    <row r="16" spans="1:16">
      <c r="A16" t="s">
        <v>6</v>
      </c>
      <c r="B16" s="6">
        <v>1150343.6200000001</v>
      </c>
      <c r="C16" s="6">
        <v>1233418.04</v>
      </c>
      <c r="D16" s="6">
        <v>914463.98</v>
      </c>
      <c r="E16" s="6">
        <v>835743.79</v>
      </c>
      <c r="F16" s="6">
        <v>1067273.93</v>
      </c>
      <c r="G16" s="6">
        <v>1009330.79</v>
      </c>
      <c r="H16" s="6">
        <v>1070381.33</v>
      </c>
      <c r="I16" s="6">
        <v>1269189.57</v>
      </c>
      <c r="J16" s="6">
        <v>1531053.9</v>
      </c>
      <c r="K16" s="6">
        <v>1924391.65</v>
      </c>
      <c r="L16" s="6">
        <v>1377310.78</v>
      </c>
      <c r="M16" s="6">
        <v>1112082.98</v>
      </c>
      <c r="N16" s="5">
        <f t="shared" si="0"/>
        <v>14494984.360000001</v>
      </c>
      <c r="O16" s="6"/>
      <c r="P16" s="6"/>
    </row>
    <row r="17" spans="1:20">
      <c r="A17" t="s">
        <v>7</v>
      </c>
      <c r="B17" s="6">
        <v>4756496.5599999996</v>
      </c>
      <c r="C17" s="6">
        <v>4090849.34</v>
      </c>
      <c r="D17" s="6">
        <v>3472775.92</v>
      </c>
      <c r="E17" s="6">
        <v>4852690.47</v>
      </c>
      <c r="F17" s="6">
        <v>5627865.79</v>
      </c>
      <c r="G17" s="6">
        <v>6273779.0999999996</v>
      </c>
      <c r="H17" s="6">
        <v>8961919.7100000009</v>
      </c>
      <c r="I17" s="6">
        <v>9949163.9299999997</v>
      </c>
      <c r="J17" s="6">
        <v>11474604.5</v>
      </c>
      <c r="K17" s="6">
        <v>8186075.0800000001</v>
      </c>
      <c r="L17" s="6">
        <v>6203360.3200000003</v>
      </c>
      <c r="M17" s="6">
        <v>5748022.2300000004</v>
      </c>
      <c r="N17" s="5">
        <f t="shared" si="0"/>
        <v>79597602.950000003</v>
      </c>
      <c r="O17" s="6"/>
      <c r="P17" s="6"/>
    </row>
    <row r="18" spans="1:20">
      <c r="A18" s="29" t="s">
        <v>8</v>
      </c>
      <c r="B18" s="6"/>
      <c r="C18" s="6"/>
      <c r="D18" s="6"/>
      <c r="E18" s="6"/>
      <c r="F18" s="6"/>
      <c r="G18" s="6"/>
      <c r="H18" s="6"/>
      <c r="I18" s="6"/>
      <c r="J18" s="6"/>
      <c r="K18" s="6"/>
      <c r="L18" s="6"/>
      <c r="M18" s="6">
        <v>0</v>
      </c>
      <c r="N18" s="5">
        <f t="shared" si="0"/>
        <v>0</v>
      </c>
      <c r="O18" s="6"/>
      <c r="P18" s="6"/>
    </row>
    <row r="19" spans="1:20">
      <c r="A19" t="s">
        <v>9</v>
      </c>
      <c r="B19" s="5">
        <v>295578.95</v>
      </c>
      <c r="C19" s="6">
        <v>258843.79</v>
      </c>
      <c r="D19" s="6">
        <v>139296.72</v>
      </c>
      <c r="E19" s="6">
        <v>247461.36</v>
      </c>
      <c r="F19" s="6">
        <v>204629.1</v>
      </c>
      <c r="G19" s="6">
        <v>189538.72</v>
      </c>
      <c r="H19" s="6">
        <v>316367.03399999999</v>
      </c>
      <c r="I19" s="6">
        <v>499757.14</v>
      </c>
      <c r="J19" s="6">
        <v>534991.86</v>
      </c>
      <c r="K19" s="6">
        <v>957411.97</v>
      </c>
      <c r="L19" s="6">
        <v>297354.43</v>
      </c>
      <c r="M19" s="6">
        <v>211546.84</v>
      </c>
      <c r="N19" s="5">
        <f t="shared" si="0"/>
        <v>4152777.9139999994</v>
      </c>
      <c r="O19" s="6"/>
      <c r="P19" s="6"/>
    </row>
    <row r="20" spans="1:20">
      <c r="A20" t="s">
        <v>96</v>
      </c>
      <c r="B20" s="6">
        <v>138703.76999999999</v>
      </c>
      <c r="C20" s="6">
        <v>207178.23</v>
      </c>
      <c r="D20" s="6">
        <v>143120.26999999999</v>
      </c>
      <c r="E20" s="6">
        <v>119840.89</v>
      </c>
      <c r="F20" s="6">
        <v>132549.96</v>
      </c>
      <c r="G20" s="6">
        <v>130568</v>
      </c>
      <c r="H20" s="6">
        <v>135082.96</v>
      </c>
      <c r="I20" s="6">
        <v>165111.9</v>
      </c>
      <c r="J20" s="6">
        <v>194580.65</v>
      </c>
      <c r="K20" s="6">
        <v>220273.52</v>
      </c>
      <c r="L20" s="6">
        <v>157193.60999999999</v>
      </c>
      <c r="M20" s="6">
        <v>137012.76</v>
      </c>
      <c r="N20" s="5">
        <f t="shared" si="0"/>
        <v>1881216.5199999998</v>
      </c>
      <c r="O20" s="6"/>
      <c r="P20" s="6"/>
    </row>
    <row r="21" spans="1:20">
      <c r="A21" t="s">
        <v>10</v>
      </c>
      <c r="B21" s="6">
        <v>50108.11</v>
      </c>
      <c r="C21" s="6">
        <v>50137.55</v>
      </c>
      <c r="D21" s="6">
        <v>47771.03</v>
      </c>
      <c r="E21" s="6">
        <v>57449.31</v>
      </c>
      <c r="F21" s="6">
        <v>61564.14</v>
      </c>
      <c r="G21" s="6">
        <v>55193.78</v>
      </c>
      <c r="H21" s="6">
        <v>82407.210000000006</v>
      </c>
      <c r="I21" s="6">
        <v>90335.57</v>
      </c>
      <c r="J21" s="6">
        <v>94487.05</v>
      </c>
      <c r="K21" s="6">
        <v>103141.01</v>
      </c>
      <c r="L21" s="6">
        <v>97002.58</v>
      </c>
      <c r="M21" s="6">
        <v>96257.9</v>
      </c>
      <c r="N21" s="5">
        <f t="shared" si="0"/>
        <v>885855.24000000011</v>
      </c>
      <c r="O21" s="6"/>
      <c r="P21" s="6"/>
    </row>
    <row r="22" spans="1:20">
      <c r="A22" t="s">
        <v>11</v>
      </c>
      <c r="B22" s="5">
        <v>1067731.3700000001</v>
      </c>
      <c r="C22" s="6">
        <v>1173528.03</v>
      </c>
      <c r="D22" s="6">
        <v>785187.1</v>
      </c>
      <c r="E22" s="6">
        <v>848878.5</v>
      </c>
      <c r="F22" s="6">
        <v>1237470.3500000001</v>
      </c>
      <c r="G22" s="6">
        <v>1639301.48</v>
      </c>
      <c r="H22" s="6">
        <v>2628799.0499999998</v>
      </c>
      <c r="I22" s="6">
        <v>3766713.58</v>
      </c>
      <c r="J22" s="6">
        <v>3929420.45</v>
      </c>
      <c r="K22" s="6">
        <v>5697198.1299999999</v>
      </c>
      <c r="L22" s="6">
        <v>2756471.28</v>
      </c>
      <c r="M22" s="6">
        <v>1684231.98</v>
      </c>
      <c r="N22" s="5">
        <f t="shared" si="0"/>
        <v>27214931.300000001</v>
      </c>
      <c r="O22" s="6"/>
      <c r="P22" s="6"/>
      <c r="R22" s="8"/>
      <c r="T22" s="5"/>
    </row>
    <row r="23" spans="1:20">
      <c r="A23" t="s">
        <v>12</v>
      </c>
      <c r="B23" s="6">
        <v>128423.63</v>
      </c>
      <c r="C23" s="6">
        <v>111884.97</v>
      </c>
      <c r="D23" s="6">
        <v>94626.8</v>
      </c>
      <c r="E23" s="6">
        <v>158499.79</v>
      </c>
      <c r="F23" s="6">
        <v>148118.39000000001</v>
      </c>
      <c r="G23" s="6">
        <v>129528</v>
      </c>
      <c r="H23" s="6">
        <v>117881.15</v>
      </c>
      <c r="I23" s="6">
        <v>123650.49</v>
      </c>
      <c r="J23" s="6">
        <v>131526.96</v>
      </c>
      <c r="K23" s="25">
        <v>156160.18</v>
      </c>
      <c r="L23" s="6">
        <v>130872.61</v>
      </c>
      <c r="M23" s="6">
        <v>126703.03999999999</v>
      </c>
      <c r="N23" s="5">
        <f t="shared" si="0"/>
        <v>1557876.0100000002</v>
      </c>
      <c r="O23" s="6"/>
      <c r="P23" s="6"/>
      <c r="R23" s="8"/>
      <c r="T23" s="5"/>
    </row>
    <row r="24" spans="1:20">
      <c r="A24" s="3" t="s">
        <v>128</v>
      </c>
      <c r="B24" s="6">
        <v>2672998.25</v>
      </c>
      <c r="C24" s="6">
        <v>3128951.77</v>
      </c>
      <c r="D24" s="6">
        <v>2644187.0600000015</v>
      </c>
      <c r="E24" s="6">
        <v>2683192.5499999998</v>
      </c>
      <c r="F24" s="6">
        <v>3284349.98</v>
      </c>
      <c r="G24" s="6">
        <v>3845864.57</v>
      </c>
      <c r="H24" s="6">
        <v>4106216.64</v>
      </c>
      <c r="I24" s="6">
        <v>5156592.51</v>
      </c>
      <c r="J24" s="6">
        <v>5168998.49</v>
      </c>
      <c r="K24" s="6">
        <v>5781159.3099999996</v>
      </c>
      <c r="L24" s="6">
        <v>4092140.67</v>
      </c>
      <c r="M24" s="6">
        <v>3630171.71</v>
      </c>
      <c r="N24" s="5">
        <f t="shared" si="0"/>
        <v>46194823.510000013</v>
      </c>
      <c r="O24" s="6"/>
      <c r="P24" s="6"/>
      <c r="R24" s="8"/>
      <c r="T24" s="5"/>
    </row>
    <row r="25" spans="1:20">
      <c r="A25" t="s">
        <v>13</v>
      </c>
      <c r="B25" s="6">
        <v>4771.78</v>
      </c>
      <c r="C25" s="6">
        <v>4974.33</v>
      </c>
      <c r="D25" s="6">
        <v>5488.73</v>
      </c>
      <c r="E25" s="6">
        <v>7777.3</v>
      </c>
      <c r="F25" s="6">
        <v>7001.81</v>
      </c>
      <c r="G25" s="6">
        <v>5981.74</v>
      </c>
      <c r="H25" s="6">
        <v>6836.41</v>
      </c>
      <c r="I25" s="6">
        <v>7212.13</v>
      </c>
      <c r="J25" s="6">
        <v>10431.780000000001</v>
      </c>
      <c r="K25" s="6">
        <v>12105.67</v>
      </c>
      <c r="L25" s="6">
        <v>5814.54</v>
      </c>
      <c r="M25" s="6">
        <v>5539.61</v>
      </c>
      <c r="N25" s="5">
        <f t="shared" si="0"/>
        <v>83935.83</v>
      </c>
      <c r="O25" s="6"/>
      <c r="P25" s="6"/>
      <c r="R25" s="8"/>
      <c r="T25" s="5"/>
    </row>
    <row r="26" spans="1:20">
      <c r="A26" t="s">
        <v>14</v>
      </c>
      <c r="B26" s="6">
        <v>4329.22</v>
      </c>
      <c r="C26" s="6">
        <v>5920.95</v>
      </c>
      <c r="D26" s="6">
        <v>4493.1400000000003</v>
      </c>
      <c r="E26" s="6">
        <v>5302.35</v>
      </c>
      <c r="F26" s="6">
        <v>5298.3</v>
      </c>
      <c r="G26" s="6">
        <v>5370.24</v>
      </c>
      <c r="H26" s="6">
        <v>3399.92</v>
      </c>
      <c r="I26" s="6">
        <v>5861.3</v>
      </c>
      <c r="J26" s="6">
        <v>6139.1</v>
      </c>
      <c r="K26" s="6">
        <v>6262.55</v>
      </c>
      <c r="L26" s="6">
        <v>5462.26</v>
      </c>
      <c r="M26" s="6">
        <v>6045.08</v>
      </c>
      <c r="N26" s="5">
        <f t="shared" si="0"/>
        <v>63884.410000000011</v>
      </c>
      <c r="O26" s="6"/>
      <c r="P26" s="6"/>
      <c r="R26" s="8"/>
      <c r="T26" s="5"/>
    </row>
    <row r="27" spans="1:20">
      <c r="A27" t="s">
        <v>15</v>
      </c>
      <c r="B27" s="6">
        <v>1440404.3399999999</v>
      </c>
      <c r="C27" s="6">
        <v>1233840.6666666665</v>
      </c>
      <c r="D27" s="6">
        <v>1349583.7866666666</v>
      </c>
      <c r="E27" s="6">
        <f>1930413.79/6*4</f>
        <v>1286942.5266666666</v>
      </c>
      <c r="F27" s="6">
        <f>2313718.61/6*4</f>
        <v>1542479.0733333332</v>
      </c>
      <c r="G27" s="6">
        <f>1826640.16/6*4</f>
        <v>1217760.1066666667</v>
      </c>
      <c r="H27" s="6">
        <f>2013321.13/6*4</f>
        <v>1342214.0866666667</v>
      </c>
      <c r="I27" s="6">
        <f>2148202.43/6*4</f>
        <v>1432134.9533333334</v>
      </c>
      <c r="J27" s="6">
        <f>2438745.06/6*4</f>
        <v>1625830.04</v>
      </c>
      <c r="K27" s="6">
        <f>2383680.23/6*4</f>
        <v>1589120.1533333333</v>
      </c>
      <c r="L27" s="6">
        <f>2381707.43/6*4</f>
        <v>1587804.9533333334</v>
      </c>
      <c r="M27" s="6">
        <f>2169865.41/6*4</f>
        <v>1446576.9400000002</v>
      </c>
      <c r="N27" s="5">
        <f t="shared" si="0"/>
        <v>17094691.626666665</v>
      </c>
      <c r="O27" s="6"/>
      <c r="P27" s="6"/>
      <c r="R27" s="8"/>
      <c r="T27" s="5"/>
    </row>
    <row r="28" spans="1:20">
      <c r="A28" t="s">
        <v>16</v>
      </c>
      <c r="B28" s="6">
        <v>1479755.53</v>
      </c>
      <c r="C28" s="6">
        <v>1979352.3</v>
      </c>
      <c r="D28" s="6">
        <v>967487.93</v>
      </c>
      <c r="E28" s="6">
        <v>851776.43</v>
      </c>
      <c r="F28" s="6">
        <v>680297.93</v>
      </c>
      <c r="G28" s="6">
        <v>510404.53</v>
      </c>
      <c r="H28" s="6">
        <v>453911.91</v>
      </c>
      <c r="I28" s="6">
        <v>417058.01</v>
      </c>
      <c r="J28" s="6">
        <v>524738.53</v>
      </c>
      <c r="K28" s="6">
        <v>986822.46</v>
      </c>
      <c r="L28" s="6">
        <v>910012.65</v>
      </c>
      <c r="M28" s="6">
        <v>1102308.57</v>
      </c>
      <c r="N28" s="5">
        <f t="shared" si="0"/>
        <v>10863926.779999999</v>
      </c>
      <c r="O28" s="6"/>
      <c r="P28" s="6"/>
      <c r="R28" s="8"/>
      <c r="T28" s="5"/>
    </row>
    <row r="29" spans="1:20">
      <c r="A29" t="s">
        <v>17</v>
      </c>
      <c r="B29" s="6">
        <v>287160.78000000003</v>
      </c>
      <c r="C29" s="6">
        <v>352448.99</v>
      </c>
      <c r="D29" s="6">
        <v>186633.28</v>
      </c>
      <c r="E29" s="6">
        <v>150522.87</v>
      </c>
      <c r="F29" s="6">
        <v>154551.1</v>
      </c>
      <c r="G29" s="6">
        <v>145534.94</v>
      </c>
      <c r="H29" s="6">
        <v>170030.16</v>
      </c>
      <c r="I29" s="6">
        <v>183142.88</v>
      </c>
      <c r="J29" s="6">
        <v>246172.82</v>
      </c>
      <c r="K29" s="6">
        <v>354397.85</v>
      </c>
      <c r="L29" s="6">
        <v>259866.07</v>
      </c>
      <c r="M29" s="6">
        <v>211795.76</v>
      </c>
      <c r="N29" s="5">
        <f t="shared" si="0"/>
        <v>2702257.5</v>
      </c>
      <c r="O29" s="6"/>
      <c r="P29" s="6"/>
      <c r="R29" s="8"/>
      <c r="T29" s="5"/>
    </row>
    <row r="30" spans="1:20">
      <c r="A30" t="s">
        <v>18</v>
      </c>
      <c r="B30" s="6">
        <v>226551.56</v>
      </c>
      <c r="C30" s="6">
        <v>240635.76</v>
      </c>
      <c r="D30" s="6">
        <v>96951.33</v>
      </c>
      <c r="E30" s="6">
        <v>90076.88</v>
      </c>
      <c r="F30" s="6">
        <v>85728.88</v>
      </c>
      <c r="G30" s="6">
        <v>49443.5</v>
      </c>
      <c r="H30" s="6">
        <v>36966.99</v>
      </c>
      <c r="I30" s="6">
        <v>50859.02</v>
      </c>
      <c r="J30" s="6">
        <v>58501.77</v>
      </c>
      <c r="K30" s="6">
        <v>111396.16</v>
      </c>
      <c r="L30" s="6">
        <v>103207.52</v>
      </c>
      <c r="M30" s="6">
        <v>139642.43</v>
      </c>
      <c r="N30" s="5">
        <f t="shared" si="0"/>
        <v>1289961.8</v>
      </c>
      <c r="O30" s="6"/>
      <c r="P30" s="6"/>
      <c r="R30" s="8"/>
      <c r="T30" s="5"/>
    </row>
    <row r="31" spans="1:20">
      <c r="A31" t="s">
        <v>19</v>
      </c>
      <c r="B31" s="6">
        <v>10984.92</v>
      </c>
      <c r="C31" s="6">
        <v>10894.8</v>
      </c>
      <c r="D31" s="6">
        <v>8273.86</v>
      </c>
      <c r="E31" s="6">
        <v>12306.39</v>
      </c>
      <c r="F31" s="6">
        <v>11860.43</v>
      </c>
      <c r="G31" s="6">
        <v>11168.12</v>
      </c>
      <c r="H31" s="6">
        <v>9126.36</v>
      </c>
      <c r="I31" s="6">
        <v>9901.2000000000007</v>
      </c>
      <c r="J31" s="6">
        <v>11743.6</v>
      </c>
      <c r="K31" s="6">
        <v>11739.79</v>
      </c>
      <c r="L31" s="6">
        <v>9717.93</v>
      </c>
      <c r="M31" s="6">
        <v>11558.07</v>
      </c>
      <c r="N31" s="5">
        <f t="shared" si="0"/>
        <v>129275.47</v>
      </c>
      <c r="O31" s="6"/>
      <c r="P31" s="6"/>
      <c r="R31" s="8"/>
      <c r="T31" s="5"/>
    </row>
    <row r="32" spans="1:20">
      <c r="A32" t="s">
        <v>20</v>
      </c>
      <c r="B32" s="6">
        <v>5874.77</v>
      </c>
      <c r="C32" s="6">
        <v>5208.33</v>
      </c>
      <c r="D32" s="6">
        <v>4007.77</v>
      </c>
      <c r="E32" s="6">
        <v>1270.43</v>
      </c>
      <c r="F32" s="6">
        <v>1848.01</v>
      </c>
      <c r="G32" s="6">
        <v>2472.12</v>
      </c>
      <c r="H32" s="6">
        <v>2977.83</v>
      </c>
      <c r="I32" s="6">
        <v>4079.94</v>
      </c>
      <c r="J32" s="6">
        <v>4967.05</v>
      </c>
      <c r="K32" s="6">
        <v>6852.73</v>
      </c>
      <c r="L32" s="6">
        <v>5646.89</v>
      </c>
      <c r="M32" s="6">
        <v>4585.59</v>
      </c>
      <c r="N32" s="5">
        <f t="shared" si="0"/>
        <v>49791.459999999992</v>
      </c>
      <c r="O32" s="6"/>
      <c r="P32" s="6"/>
      <c r="R32" s="8"/>
      <c r="T32" s="5"/>
    </row>
    <row r="33" spans="1:20">
      <c r="A33" t="s">
        <v>21</v>
      </c>
      <c r="B33" s="6">
        <v>1151.29</v>
      </c>
      <c r="C33" s="6">
        <v>388.4</v>
      </c>
      <c r="D33" s="6">
        <v>198.57</v>
      </c>
      <c r="E33" s="6">
        <v>1526.51</v>
      </c>
      <c r="F33" s="6">
        <v>620.34</v>
      </c>
      <c r="G33" s="6">
        <v>1612.44</v>
      </c>
      <c r="H33" s="6">
        <v>1981.79</v>
      </c>
      <c r="I33" s="6">
        <v>2323.08</v>
      </c>
      <c r="J33" s="6">
        <v>2847.96</v>
      </c>
      <c r="K33" s="6">
        <v>2449.0100000000002</v>
      </c>
      <c r="L33" s="6">
        <v>1657.4</v>
      </c>
      <c r="M33" s="6">
        <v>610.54</v>
      </c>
      <c r="N33" s="5">
        <f t="shared" si="0"/>
        <v>17367.330000000002</v>
      </c>
      <c r="O33" s="6"/>
      <c r="P33" s="6"/>
      <c r="R33" s="8"/>
      <c r="T33" s="5"/>
    </row>
    <row r="34" spans="1:20">
      <c r="A34" s="27" t="s">
        <v>22</v>
      </c>
      <c r="B34" s="6">
        <v>473537.44</v>
      </c>
      <c r="C34" s="6">
        <v>176420.74</v>
      </c>
      <c r="D34" s="6">
        <v>151796.19</v>
      </c>
      <c r="E34" s="6">
        <v>123853.99</v>
      </c>
      <c r="F34" s="6">
        <v>73514.63</v>
      </c>
      <c r="G34" s="6">
        <v>52945.36</v>
      </c>
      <c r="H34" s="6">
        <v>60644.93</v>
      </c>
      <c r="I34" s="6">
        <v>94160.46</v>
      </c>
      <c r="J34" s="6">
        <v>178336.19</v>
      </c>
      <c r="K34" s="6">
        <v>144516.43</v>
      </c>
      <c r="L34" s="6">
        <v>215863.28</v>
      </c>
      <c r="M34" s="6">
        <v>444589.23</v>
      </c>
      <c r="N34" s="5">
        <f t="shared" si="0"/>
        <v>2190178.8699999996</v>
      </c>
      <c r="O34" s="6"/>
      <c r="P34" s="6"/>
      <c r="R34" s="8"/>
      <c r="T34" s="5"/>
    </row>
    <row r="35" spans="1:20">
      <c r="A35" t="s">
        <v>23</v>
      </c>
      <c r="B35" s="6">
        <v>2246.33</v>
      </c>
      <c r="C35" s="6">
        <v>1558.73</v>
      </c>
      <c r="D35" s="6">
        <v>1617.24</v>
      </c>
      <c r="E35" s="6">
        <v>2859.59</v>
      </c>
      <c r="F35" s="6">
        <v>1974.34</v>
      </c>
      <c r="G35" s="35">
        <v>2853.95</v>
      </c>
      <c r="H35" s="6">
        <v>3049.75</v>
      </c>
      <c r="I35" s="6">
        <v>2545.5</v>
      </c>
      <c r="J35" s="6">
        <v>3049.17</v>
      </c>
      <c r="K35" s="6">
        <v>3125.98</v>
      </c>
      <c r="L35" s="6">
        <v>3011.99</v>
      </c>
      <c r="M35" s="6">
        <v>2783.78</v>
      </c>
      <c r="N35" s="5">
        <f t="shared" si="0"/>
        <v>30676.35</v>
      </c>
      <c r="O35" s="6"/>
      <c r="P35" s="6"/>
      <c r="R35" s="8"/>
      <c r="T35" s="5"/>
    </row>
    <row r="36" spans="1:20">
      <c r="A36" s="29" t="s">
        <v>24</v>
      </c>
      <c r="B36" s="6">
        <v>2593.9</v>
      </c>
      <c r="C36" s="6">
        <v>4089.49</v>
      </c>
      <c r="D36" s="6">
        <v>2676.31</v>
      </c>
      <c r="E36" s="6">
        <v>2609.5500000000002</v>
      </c>
      <c r="F36" s="6">
        <v>3262.35</v>
      </c>
      <c r="G36" s="6">
        <v>4042.64</v>
      </c>
      <c r="H36" s="6">
        <v>3839.16</v>
      </c>
      <c r="I36" s="6">
        <v>5212.1899999999996</v>
      </c>
      <c r="J36" s="6">
        <v>5562.25</v>
      </c>
      <c r="K36" s="6">
        <v>5905.97</v>
      </c>
      <c r="L36" s="6">
        <v>4013.45</v>
      </c>
      <c r="M36" s="6">
        <v>3608.58</v>
      </c>
      <c r="N36" s="5">
        <f t="shared" si="0"/>
        <v>47415.839999999997</v>
      </c>
      <c r="O36" s="6"/>
      <c r="P36" s="6"/>
      <c r="R36" s="8"/>
      <c r="T36" s="5"/>
    </row>
    <row r="37" spans="1:20">
      <c r="A37" t="s">
        <v>25</v>
      </c>
      <c r="B37" s="6">
        <v>16888.419999999998</v>
      </c>
      <c r="C37" s="6">
        <v>15092.89</v>
      </c>
      <c r="D37" s="6">
        <v>14644.07</v>
      </c>
      <c r="E37" s="6">
        <v>16938.22</v>
      </c>
      <c r="F37" s="6">
        <v>19645.75</v>
      </c>
      <c r="G37" s="6">
        <v>17877.52</v>
      </c>
      <c r="H37" s="6">
        <v>21696.57</v>
      </c>
      <c r="I37" s="6">
        <v>36177.94</v>
      </c>
      <c r="J37" s="6">
        <v>33909.43</v>
      </c>
      <c r="K37" s="6">
        <v>34386.03</v>
      </c>
      <c r="L37" s="6">
        <v>25015.67</v>
      </c>
      <c r="M37" s="6">
        <v>22243.52</v>
      </c>
      <c r="N37" s="5">
        <f t="shared" si="0"/>
        <v>274516.03000000003</v>
      </c>
      <c r="O37" s="6"/>
      <c r="P37" s="6"/>
      <c r="R37" s="8"/>
      <c r="T37" s="5"/>
    </row>
    <row r="38" spans="1:20">
      <c r="A38" t="s">
        <v>26</v>
      </c>
      <c r="B38" s="6">
        <v>73136.41</v>
      </c>
      <c r="C38" s="6">
        <v>62195.32</v>
      </c>
      <c r="D38" s="6">
        <v>90014.95</v>
      </c>
      <c r="E38" s="6">
        <v>78444.210000000006</v>
      </c>
      <c r="F38" s="6">
        <v>80755.210000000006</v>
      </c>
      <c r="G38" s="6">
        <v>91611.47</v>
      </c>
      <c r="H38" s="6">
        <v>92872.55</v>
      </c>
      <c r="I38" s="6">
        <v>99733.93</v>
      </c>
      <c r="J38" s="6">
        <v>140708.31</v>
      </c>
      <c r="K38" s="6">
        <v>81217.84</v>
      </c>
      <c r="L38" s="6">
        <v>70695.960000000006</v>
      </c>
      <c r="M38" s="25" t="s">
        <v>141</v>
      </c>
      <c r="N38" s="5">
        <f t="shared" si="0"/>
        <v>961386.16</v>
      </c>
      <c r="O38" s="6"/>
      <c r="P38" s="6"/>
      <c r="R38" s="8"/>
      <c r="T38" s="5"/>
    </row>
    <row r="39" spans="1:20">
      <c r="A39" s="27" t="s">
        <v>138</v>
      </c>
      <c r="B39" s="6">
        <v>21234.44</v>
      </c>
      <c r="C39" s="6">
        <v>15873.35</v>
      </c>
      <c r="D39" s="6">
        <v>35809.449999999997</v>
      </c>
      <c r="E39" s="6">
        <v>37784.53</v>
      </c>
      <c r="F39" s="6">
        <v>37812.25</v>
      </c>
      <c r="G39" s="6">
        <v>38466.370000000003</v>
      </c>
      <c r="H39" s="6">
        <v>54552.75</v>
      </c>
      <c r="I39" s="6">
        <v>66084.02</v>
      </c>
      <c r="J39" s="6"/>
      <c r="K39" s="6">
        <v>47.44</v>
      </c>
      <c r="L39" s="6">
        <v>31964.48</v>
      </c>
      <c r="M39" s="6">
        <v>27012.16</v>
      </c>
      <c r="N39" s="5">
        <f t="shared" si="0"/>
        <v>366641.23999999993</v>
      </c>
      <c r="O39" s="6"/>
      <c r="P39" s="6"/>
      <c r="R39" s="8"/>
      <c r="T39" s="5"/>
    </row>
    <row r="40" spans="1:20">
      <c r="A40" t="s">
        <v>28</v>
      </c>
      <c r="B40" s="6">
        <v>2244640.13</v>
      </c>
      <c r="C40" s="6">
        <v>2408477.13</v>
      </c>
      <c r="D40" s="6">
        <v>2136867.88</v>
      </c>
      <c r="E40" s="6">
        <v>2367577.67</v>
      </c>
      <c r="F40" s="6">
        <v>2732901.05</v>
      </c>
      <c r="G40" s="6">
        <v>2363329.0099999998</v>
      </c>
      <c r="H40" s="6">
        <v>2695164.94</v>
      </c>
      <c r="I40" s="6">
        <v>3145553.48</v>
      </c>
      <c r="J40" s="6">
        <v>3430268.88</v>
      </c>
      <c r="K40" s="6">
        <v>4082451.72</v>
      </c>
      <c r="L40" s="6">
        <v>3097485.55</v>
      </c>
      <c r="M40" s="6">
        <v>2810555.69</v>
      </c>
      <c r="N40" s="5">
        <f t="shared" si="0"/>
        <v>33515273.129999999</v>
      </c>
      <c r="O40" s="6"/>
      <c r="P40" s="6"/>
    </row>
    <row r="41" spans="1:20">
      <c r="A41" t="s">
        <v>29</v>
      </c>
      <c r="B41" s="6">
        <v>5257.64</v>
      </c>
      <c r="C41" s="6">
        <v>5753.53</v>
      </c>
      <c r="D41" s="6">
        <v>3061.55</v>
      </c>
      <c r="E41" s="6">
        <v>4210.0600000000004</v>
      </c>
      <c r="F41" s="6">
        <v>3333.98</v>
      </c>
      <c r="G41" s="6">
        <v>3493.2</v>
      </c>
      <c r="H41" s="6">
        <v>3443.77</v>
      </c>
      <c r="I41" s="6">
        <v>3772.8</v>
      </c>
      <c r="J41" s="6">
        <v>4841</v>
      </c>
      <c r="K41" s="6">
        <v>5335.71</v>
      </c>
      <c r="L41" s="6">
        <v>4833.95</v>
      </c>
      <c r="M41" s="6">
        <v>5265.54</v>
      </c>
      <c r="N41" s="5">
        <f t="shared" si="0"/>
        <v>52602.729999999996</v>
      </c>
      <c r="O41" s="6"/>
      <c r="P41" s="6"/>
    </row>
    <row r="42" spans="1:20">
      <c r="A42" t="s">
        <v>30</v>
      </c>
      <c r="B42" s="6">
        <v>186184.77</v>
      </c>
      <c r="C42" s="6">
        <v>220774.04</v>
      </c>
      <c r="D42" s="6">
        <v>138991.88</v>
      </c>
      <c r="E42" s="6">
        <v>154677.76999999999</v>
      </c>
      <c r="F42" s="6">
        <v>197134.64</v>
      </c>
      <c r="G42" s="6">
        <v>225328.8</v>
      </c>
      <c r="H42" s="6">
        <v>250340.63</v>
      </c>
      <c r="I42" s="6">
        <v>332981.40999999997</v>
      </c>
      <c r="J42" s="6">
        <v>354340.22</v>
      </c>
      <c r="K42" s="6">
        <v>506772.14</v>
      </c>
      <c r="L42" s="6">
        <v>278837.55</v>
      </c>
      <c r="M42" s="6">
        <v>207722.68</v>
      </c>
      <c r="N42" s="5">
        <f t="shared" si="0"/>
        <v>3054086.53</v>
      </c>
      <c r="O42" s="6"/>
      <c r="P42" s="6"/>
    </row>
    <row r="43" spans="1:20">
      <c r="A43" t="s">
        <v>31</v>
      </c>
      <c r="B43" s="6">
        <v>32523.3</v>
      </c>
      <c r="C43" s="6">
        <v>36412.21</v>
      </c>
      <c r="D43" s="6">
        <v>19565.86</v>
      </c>
      <c r="E43" s="6">
        <v>35656.400000000001</v>
      </c>
      <c r="F43" s="6">
        <v>26848.62</v>
      </c>
      <c r="G43" s="6">
        <v>26041.79</v>
      </c>
      <c r="H43" s="6">
        <v>23574.61</v>
      </c>
      <c r="I43" s="6">
        <v>23337.34</v>
      </c>
      <c r="J43" s="6">
        <v>28175.07</v>
      </c>
      <c r="K43" s="6">
        <v>26835.200000000001</v>
      </c>
      <c r="L43" s="6">
        <v>37569.22</v>
      </c>
      <c r="M43" s="6">
        <v>31481.22</v>
      </c>
      <c r="N43" s="5">
        <f t="shared" si="0"/>
        <v>348020.83999999997</v>
      </c>
      <c r="O43" s="6"/>
      <c r="P43" s="6"/>
    </row>
    <row r="44" spans="1:20">
      <c r="A44" t="s">
        <v>32</v>
      </c>
      <c r="B44" s="6">
        <v>2287.86</v>
      </c>
      <c r="C44" s="6">
        <v>3243.55</v>
      </c>
      <c r="D44" s="6">
        <v>2740.38</v>
      </c>
      <c r="E44" s="6">
        <v>4343.21</v>
      </c>
      <c r="F44" s="6">
        <v>3940.12</v>
      </c>
      <c r="G44" s="6">
        <v>5438.63</v>
      </c>
      <c r="H44" s="6">
        <v>4978.8999999999996</v>
      </c>
      <c r="I44" s="6">
        <v>4180.1499999999996</v>
      </c>
      <c r="J44" s="6">
        <v>4834.1000000000004</v>
      </c>
      <c r="K44" s="6">
        <v>5498.38</v>
      </c>
      <c r="L44" s="6">
        <v>5304.36</v>
      </c>
      <c r="M44" s="6">
        <v>4968.03</v>
      </c>
      <c r="N44" s="5">
        <f t="shared" si="0"/>
        <v>51757.67</v>
      </c>
      <c r="O44" s="6"/>
      <c r="P44" s="6"/>
    </row>
    <row r="45" spans="1:20">
      <c r="A45" t="s">
        <v>33</v>
      </c>
      <c r="B45" s="6">
        <v>0</v>
      </c>
      <c r="C45" s="6">
        <v>0</v>
      </c>
      <c r="D45" s="6">
        <v>0</v>
      </c>
      <c r="E45" s="6">
        <v>0</v>
      </c>
      <c r="F45" s="6"/>
      <c r="G45" s="6">
        <v>0</v>
      </c>
      <c r="H45" s="6">
        <v>0</v>
      </c>
      <c r="I45" s="6">
        <v>0</v>
      </c>
      <c r="J45" s="6"/>
      <c r="K45" s="6"/>
      <c r="L45" s="6">
        <v>0</v>
      </c>
      <c r="M45" s="6">
        <v>0</v>
      </c>
      <c r="N45" s="5">
        <f t="shared" si="0"/>
        <v>0</v>
      </c>
      <c r="O45" s="6"/>
      <c r="P45" s="6"/>
    </row>
    <row r="46" spans="1:20">
      <c r="A46" t="s">
        <v>34</v>
      </c>
      <c r="B46" s="6">
        <v>227163.84</v>
      </c>
      <c r="C46" s="6">
        <v>271829.64</v>
      </c>
      <c r="D46" s="6">
        <v>224436.01</v>
      </c>
      <c r="E46" s="6">
        <v>259157.68</v>
      </c>
      <c r="F46" s="6">
        <v>256304.06</v>
      </c>
      <c r="G46" s="6">
        <v>264690.28999999998</v>
      </c>
      <c r="H46" s="6">
        <v>297379.09000000003</v>
      </c>
      <c r="I46" s="6">
        <v>324817.49</v>
      </c>
      <c r="J46" s="6">
        <v>366934.1</v>
      </c>
      <c r="K46" s="6">
        <v>425051.54</v>
      </c>
      <c r="L46" s="6">
        <v>316709.40999999997</v>
      </c>
      <c r="M46" s="6">
        <v>259551.95</v>
      </c>
      <c r="N46" s="5">
        <f t="shared" si="0"/>
        <v>3494025.1000000006</v>
      </c>
      <c r="O46" s="6"/>
      <c r="P46" s="6"/>
    </row>
    <row r="47" spans="1:20">
      <c r="A47" s="27" t="s">
        <v>35</v>
      </c>
      <c r="B47" s="6">
        <v>2719583.48</v>
      </c>
      <c r="C47" s="6">
        <v>2741387.2</v>
      </c>
      <c r="D47" s="6">
        <v>1832975.37</v>
      </c>
      <c r="E47" s="6">
        <v>1701990.34</v>
      </c>
      <c r="F47" s="6">
        <v>2316162.59</v>
      </c>
      <c r="G47" s="6">
        <v>2581010.12</v>
      </c>
      <c r="H47" s="6">
        <v>3631918.75</v>
      </c>
      <c r="I47" s="6">
        <v>4712471.9400000004</v>
      </c>
      <c r="J47" s="6">
        <v>5846814.9100000001</v>
      </c>
      <c r="K47" s="6">
        <v>8066576.79</v>
      </c>
      <c r="L47" s="6">
        <v>3692034.72</v>
      </c>
      <c r="M47" s="6">
        <v>2541880.66</v>
      </c>
      <c r="N47" s="5">
        <f t="shared" si="0"/>
        <v>42384806.870000005</v>
      </c>
      <c r="O47" s="6"/>
      <c r="P47" s="6"/>
    </row>
    <row r="48" spans="1:20">
      <c r="A48" t="s">
        <v>36</v>
      </c>
      <c r="B48" s="6">
        <v>443502.17</v>
      </c>
      <c r="C48" s="6">
        <v>413059.61</v>
      </c>
      <c r="D48" s="6">
        <v>495343.99</v>
      </c>
      <c r="E48" s="6">
        <v>511008.18</v>
      </c>
      <c r="F48" s="6">
        <v>578330.49</v>
      </c>
      <c r="G48" s="6">
        <v>515591.16</v>
      </c>
      <c r="H48" s="6">
        <v>398668.06</v>
      </c>
      <c r="I48" s="6">
        <v>507681.43</v>
      </c>
      <c r="J48" s="6">
        <v>493377.66</v>
      </c>
      <c r="K48" s="6">
        <v>513122.13</v>
      </c>
      <c r="L48" s="6">
        <v>477629.09</v>
      </c>
      <c r="M48" s="6">
        <v>519097.27</v>
      </c>
      <c r="N48" s="5">
        <f t="shared" si="0"/>
        <v>5866411.2400000002</v>
      </c>
      <c r="O48" s="6"/>
      <c r="P48" s="6"/>
    </row>
    <row r="49" spans="1:17">
      <c r="A49" t="s">
        <v>37</v>
      </c>
      <c r="B49" s="6">
        <v>18467.310000000001</v>
      </c>
      <c r="C49" s="6">
        <v>18187.23</v>
      </c>
      <c r="D49" s="6">
        <v>13503.06</v>
      </c>
      <c r="E49" s="6">
        <v>12473.1</v>
      </c>
      <c r="F49" s="6">
        <v>15968.18</v>
      </c>
      <c r="G49" s="6">
        <v>16029.52</v>
      </c>
      <c r="H49" s="6">
        <v>15730.46</v>
      </c>
      <c r="I49" s="6">
        <v>18605.04</v>
      </c>
      <c r="J49" s="6">
        <v>21929.59</v>
      </c>
      <c r="K49" s="6">
        <v>31136.42</v>
      </c>
      <c r="L49" s="6">
        <v>19764.86</v>
      </c>
      <c r="M49" s="6">
        <v>18139.3</v>
      </c>
      <c r="N49" s="5">
        <f t="shared" si="0"/>
        <v>219934.07</v>
      </c>
      <c r="O49" s="6"/>
      <c r="P49" s="6"/>
    </row>
    <row r="50" spans="1:17">
      <c r="A50" t="s">
        <v>38</v>
      </c>
      <c r="B50" s="6">
        <v>0</v>
      </c>
      <c r="C50" s="6">
        <v>0</v>
      </c>
      <c r="D50" s="6">
        <v>0</v>
      </c>
      <c r="E50" s="6">
        <v>0</v>
      </c>
      <c r="F50" s="6">
        <v>0</v>
      </c>
      <c r="G50" s="6">
        <v>0</v>
      </c>
      <c r="H50" s="6">
        <v>0</v>
      </c>
      <c r="I50" s="6">
        <v>0</v>
      </c>
      <c r="J50" s="6">
        <v>0</v>
      </c>
      <c r="K50" s="6">
        <v>0</v>
      </c>
      <c r="L50" s="6">
        <v>0</v>
      </c>
      <c r="M50" s="6">
        <v>0</v>
      </c>
      <c r="N50" s="5">
        <f t="shared" si="0"/>
        <v>0</v>
      </c>
      <c r="O50" s="6"/>
      <c r="P50" s="6"/>
    </row>
    <row r="51" spans="1:17">
      <c r="A51" t="s">
        <v>39</v>
      </c>
      <c r="B51" s="6">
        <v>11381.72</v>
      </c>
      <c r="C51" s="6">
        <v>11591.95</v>
      </c>
      <c r="D51" s="6">
        <v>8812.6200000000008</v>
      </c>
      <c r="E51" s="6">
        <v>12122.87</v>
      </c>
      <c r="F51" s="6">
        <v>10546.12</v>
      </c>
      <c r="G51" s="6">
        <v>8120.42</v>
      </c>
      <c r="H51" s="6">
        <v>8036</v>
      </c>
      <c r="I51" s="6">
        <v>6567.81</v>
      </c>
      <c r="J51" s="6">
        <v>9173.91</v>
      </c>
      <c r="K51" s="6">
        <v>14212.47</v>
      </c>
      <c r="L51" s="6">
        <v>12128.58</v>
      </c>
      <c r="M51" s="6">
        <v>11257.27</v>
      </c>
      <c r="N51" s="5">
        <f t="shared" si="0"/>
        <v>123951.74000000002</v>
      </c>
      <c r="O51" s="6"/>
      <c r="P51" s="6"/>
    </row>
    <row r="52" spans="1:17">
      <c r="A52" t="s">
        <v>40</v>
      </c>
      <c r="B52" s="6">
        <v>1245448.71</v>
      </c>
      <c r="C52" s="6">
        <v>782697.87</v>
      </c>
      <c r="D52" s="6">
        <v>761231.37</v>
      </c>
      <c r="E52" s="6">
        <v>720606.82</v>
      </c>
      <c r="F52" s="6">
        <v>717145.12</v>
      </c>
      <c r="G52" s="6">
        <v>1139235.8400000001</v>
      </c>
      <c r="H52" s="6">
        <v>1471256.02</v>
      </c>
      <c r="I52" s="6">
        <v>1640479.1</v>
      </c>
      <c r="J52" s="6">
        <v>2434737.5499999998</v>
      </c>
      <c r="K52" s="6">
        <v>1264915.72</v>
      </c>
      <c r="L52" s="6">
        <v>946223.71</v>
      </c>
      <c r="M52" s="6">
        <v>1527875.3</v>
      </c>
      <c r="N52" s="5">
        <f t="shared" si="0"/>
        <v>14651853.129999999</v>
      </c>
      <c r="O52" s="6"/>
      <c r="P52" s="6"/>
    </row>
    <row r="53" spans="1:17">
      <c r="A53" t="s">
        <v>142</v>
      </c>
      <c r="B53" s="6">
        <v>192515.25</v>
      </c>
      <c r="C53" s="6">
        <v>191260.01</v>
      </c>
      <c r="D53" s="6">
        <v>259157.91</v>
      </c>
      <c r="E53" s="6">
        <v>259465.87</v>
      </c>
      <c r="F53" s="6">
        <v>259851.68</v>
      </c>
      <c r="G53" s="6">
        <v>227275.36</v>
      </c>
      <c r="H53" s="6">
        <v>286456.84999999998</v>
      </c>
      <c r="I53" s="6">
        <v>350071.35</v>
      </c>
      <c r="J53" s="6">
        <v>359327.08</v>
      </c>
      <c r="K53" s="6">
        <v>262256.88</v>
      </c>
      <c r="L53" s="6">
        <v>199261.84</v>
      </c>
      <c r="M53" s="6">
        <v>212855.41</v>
      </c>
      <c r="N53" s="5">
        <f t="shared" si="0"/>
        <v>3059755.49</v>
      </c>
      <c r="O53" s="6"/>
      <c r="P53" s="6"/>
    </row>
    <row r="54" spans="1:17">
      <c r="A54" t="s">
        <v>137</v>
      </c>
      <c r="B54" s="26">
        <v>132930.5</v>
      </c>
      <c r="C54" s="6">
        <v>134820.47</v>
      </c>
      <c r="D54" s="6">
        <v>104150.25</v>
      </c>
      <c r="E54" s="6">
        <v>128034.73</v>
      </c>
      <c r="F54" s="6">
        <v>102189.14</v>
      </c>
      <c r="G54" s="6">
        <v>184081.82</v>
      </c>
      <c r="H54" s="6">
        <v>236860.02</v>
      </c>
      <c r="I54" s="6">
        <v>233358.92</v>
      </c>
      <c r="J54" s="6">
        <v>369017.94</v>
      </c>
      <c r="K54" s="6">
        <v>470366.21</v>
      </c>
      <c r="L54" s="6">
        <v>236992.77</v>
      </c>
      <c r="M54" s="6">
        <v>157436.54</v>
      </c>
      <c r="N54" s="5">
        <f t="shared" si="0"/>
        <v>2490239.3099999996</v>
      </c>
      <c r="O54" s="6"/>
      <c r="P54" s="6"/>
    </row>
    <row r="55" spans="1:17">
      <c r="A55" t="s">
        <v>43</v>
      </c>
      <c r="B55" s="26">
        <v>2923196.3760000002</v>
      </c>
      <c r="C55" s="6">
        <v>3506372.4720000001</v>
      </c>
      <c r="D55" s="6">
        <v>2402958.872</v>
      </c>
      <c r="E55" s="6">
        <v>847285.95200000005</v>
      </c>
      <c r="F55" s="6">
        <v>1764724.824</v>
      </c>
      <c r="G55" s="6">
        <v>2083134.2960000001</v>
      </c>
      <c r="H55" s="6">
        <v>2723870.4160000002</v>
      </c>
      <c r="I55" s="6">
        <v>3114847.64</v>
      </c>
      <c r="J55" s="6">
        <v>3724817.344</v>
      </c>
      <c r="K55" s="6">
        <v>4347479.08</v>
      </c>
      <c r="L55" s="6">
        <f>4091378.74*0.8</f>
        <v>3273102.9920000006</v>
      </c>
      <c r="M55" s="6">
        <f>3350904.68*0.8</f>
        <v>2680723.7440000004</v>
      </c>
      <c r="N55" s="5">
        <f t="shared" si="0"/>
        <v>33392514.007999998</v>
      </c>
      <c r="O55" s="6"/>
      <c r="P55" s="43"/>
      <c r="Q55" s="42"/>
    </row>
    <row r="56" spans="1:17">
      <c r="A56" t="s">
        <v>44</v>
      </c>
      <c r="B56" s="26">
        <v>626262.22</v>
      </c>
      <c r="C56" s="6">
        <v>751326.26</v>
      </c>
      <c r="D56" s="6">
        <v>400212.9</v>
      </c>
      <c r="E56" s="6">
        <v>294173.71000000002</v>
      </c>
      <c r="F56" s="6">
        <v>400467.82</v>
      </c>
      <c r="G56" s="6">
        <v>311713.8</v>
      </c>
      <c r="H56" s="6">
        <v>265463.82</v>
      </c>
      <c r="I56" s="6">
        <v>302976.53999999998</v>
      </c>
      <c r="J56" s="6">
        <v>693178.06</v>
      </c>
      <c r="K56" s="6">
        <v>607274.47</v>
      </c>
      <c r="L56" s="6">
        <v>562245.56000000006</v>
      </c>
      <c r="M56" s="6">
        <v>685889.17</v>
      </c>
      <c r="N56" s="5">
        <f t="shared" si="0"/>
        <v>5901184.3300000001</v>
      </c>
      <c r="O56" s="6"/>
      <c r="P56" s="6"/>
    </row>
    <row r="57" spans="1:17">
      <c r="A57" t="s">
        <v>111</v>
      </c>
      <c r="B57" s="6">
        <v>3625504.01</v>
      </c>
      <c r="C57" s="6">
        <v>3991792.84</v>
      </c>
      <c r="D57" s="6">
        <v>2056749.54</v>
      </c>
      <c r="E57" s="40">
        <v>1517224.38</v>
      </c>
      <c r="F57" s="6">
        <v>1183825.76</v>
      </c>
      <c r="G57" s="6">
        <v>547297.98</v>
      </c>
      <c r="H57" s="6">
        <v>574656.25</v>
      </c>
      <c r="I57" s="6">
        <v>563326.66</v>
      </c>
      <c r="J57" s="6">
        <v>764390.36</v>
      </c>
      <c r="K57" s="6">
        <v>1684501.66</v>
      </c>
      <c r="L57" s="6">
        <v>1575669.82</v>
      </c>
      <c r="M57" s="6">
        <v>2178760.98</v>
      </c>
      <c r="N57" s="5">
        <f t="shared" si="0"/>
        <v>20263700.239999998</v>
      </c>
      <c r="O57" s="6"/>
      <c r="P57" s="6"/>
    </row>
    <row r="58" spans="1:17">
      <c r="A58" t="s">
        <v>46</v>
      </c>
      <c r="B58" s="6">
        <v>16226.59</v>
      </c>
      <c r="C58" s="6">
        <v>15218.28</v>
      </c>
      <c r="D58" s="6">
        <v>15590.68</v>
      </c>
      <c r="E58" s="6">
        <v>24885.43</v>
      </c>
      <c r="F58" s="6">
        <v>29420.400000000001</v>
      </c>
      <c r="G58" s="6">
        <v>33615.339999999997</v>
      </c>
      <c r="H58" s="6">
        <v>39095.360000000001</v>
      </c>
      <c r="I58" s="6">
        <v>43754.82</v>
      </c>
      <c r="J58" s="6">
        <v>47652.800000000003</v>
      </c>
      <c r="K58" s="6">
        <v>48350.99</v>
      </c>
      <c r="L58" s="6">
        <v>25227.85</v>
      </c>
      <c r="M58" s="6">
        <v>21274.55</v>
      </c>
      <c r="N58" s="5">
        <f t="shared" si="0"/>
        <v>360313.08999999997</v>
      </c>
      <c r="O58" s="6"/>
      <c r="P58" s="6"/>
    </row>
    <row r="59" spans="1:17">
      <c r="A59" t="s">
        <v>47</v>
      </c>
      <c r="B59" s="6">
        <v>19982000</v>
      </c>
      <c r="C59" s="6">
        <v>17340500</v>
      </c>
      <c r="D59" s="6">
        <v>19038300</v>
      </c>
      <c r="E59" s="6">
        <v>21828000</v>
      </c>
      <c r="F59" s="6">
        <v>21759600</v>
      </c>
      <c r="G59" s="6">
        <v>23072700</v>
      </c>
      <c r="H59" s="6">
        <v>23707800</v>
      </c>
      <c r="I59" s="6">
        <v>23813900</v>
      </c>
      <c r="J59" s="6">
        <v>30807600</v>
      </c>
      <c r="K59" s="6">
        <v>24355900</v>
      </c>
      <c r="L59" s="6">
        <v>21539600</v>
      </c>
      <c r="M59" s="6">
        <v>25060100</v>
      </c>
      <c r="N59" s="5">
        <f t="shared" si="0"/>
        <v>272306000</v>
      </c>
      <c r="O59" s="6"/>
      <c r="P59" s="6"/>
    </row>
    <row r="60" spans="1:17">
      <c r="A60" t="s">
        <v>48</v>
      </c>
      <c r="B60" s="26">
        <v>4421682.0200000014</v>
      </c>
      <c r="C60" s="6">
        <v>4975144.97</v>
      </c>
      <c r="D60" s="6">
        <v>3782779.62</v>
      </c>
      <c r="E60" s="6">
        <v>3977663.97</v>
      </c>
      <c r="F60" s="6">
        <v>4176530.38</v>
      </c>
      <c r="G60" s="6">
        <v>4326488.57</v>
      </c>
      <c r="H60" s="6">
        <v>4970103.5</v>
      </c>
      <c r="I60" s="6">
        <v>5035194.12</v>
      </c>
      <c r="J60" s="6">
        <v>4984562.2699999996</v>
      </c>
      <c r="K60" s="6">
        <v>6728729.5700000003</v>
      </c>
      <c r="L60" s="6">
        <v>5438825.0700000003</v>
      </c>
      <c r="M60" s="6">
        <v>4416236.3199999994</v>
      </c>
      <c r="N60" s="5">
        <f t="shared" si="0"/>
        <v>57233940.380000003</v>
      </c>
      <c r="O60" s="6"/>
      <c r="P60" s="6"/>
    </row>
    <row r="61" spans="1:17">
      <c r="A61" t="s">
        <v>49</v>
      </c>
      <c r="B61" s="6">
        <v>2902477.84</v>
      </c>
      <c r="C61" s="6">
        <v>2226361.37</v>
      </c>
      <c r="D61" s="6">
        <v>2438226.9900000002</v>
      </c>
      <c r="E61" s="6">
        <v>3083156.83</v>
      </c>
      <c r="F61" s="6">
        <v>4200587.07</v>
      </c>
      <c r="G61" s="6">
        <v>5731320.1399999997</v>
      </c>
      <c r="H61" s="6">
        <v>5870814.54</v>
      </c>
      <c r="I61" s="6">
        <v>7435070.7400000002</v>
      </c>
      <c r="J61" s="6">
        <v>7768676.0800000001</v>
      </c>
      <c r="K61" s="6">
        <v>5266892.8499999996</v>
      </c>
      <c r="L61" s="6">
        <v>3532055.67</v>
      </c>
      <c r="M61" s="6">
        <v>3031361.08</v>
      </c>
      <c r="N61" s="5">
        <f>SUM(B61:M61)</f>
        <v>53487001.200000003</v>
      </c>
      <c r="O61" s="6"/>
      <c r="P61" s="6"/>
    </row>
    <row r="62" spans="1:17">
      <c r="A62" t="s">
        <v>50</v>
      </c>
      <c r="B62" s="6">
        <v>78693.509999999995</v>
      </c>
      <c r="C62" s="6">
        <v>79657.960000000006</v>
      </c>
      <c r="D62" s="6">
        <v>71129.69</v>
      </c>
      <c r="E62" s="6">
        <v>93261.33</v>
      </c>
      <c r="F62" s="6">
        <v>216238.85</v>
      </c>
      <c r="G62" s="6">
        <v>196083.68</v>
      </c>
      <c r="H62" s="6">
        <v>207562.18</v>
      </c>
      <c r="I62" s="6">
        <v>251797.28</v>
      </c>
      <c r="J62" s="6">
        <v>307585.25</v>
      </c>
      <c r="K62" s="6">
        <v>356517.16</v>
      </c>
      <c r="L62" s="6">
        <v>241156.17</v>
      </c>
      <c r="M62" s="6">
        <v>205859.52</v>
      </c>
      <c r="N62" s="5">
        <f t="shared" si="0"/>
        <v>2305542.58</v>
      </c>
      <c r="O62" s="6"/>
      <c r="P62" s="6"/>
    </row>
    <row r="63" spans="1:17">
      <c r="A63" t="s">
        <v>51</v>
      </c>
      <c r="B63" s="25">
        <v>5157435.1500000004</v>
      </c>
      <c r="C63" s="6">
        <v>3522830.75</v>
      </c>
      <c r="D63" s="6">
        <v>3139993.33</v>
      </c>
      <c r="E63" s="6">
        <v>3822830.1</v>
      </c>
      <c r="F63" s="6">
        <v>3442326.43</v>
      </c>
      <c r="G63" s="6">
        <v>3948937.33</v>
      </c>
      <c r="H63" s="6">
        <v>4412968.78</v>
      </c>
      <c r="I63" s="6">
        <v>5877721.75</v>
      </c>
      <c r="J63" s="6">
        <v>8999486.0999999996</v>
      </c>
      <c r="K63" s="6">
        <v>6004362.8899999997</v>
      </c>
      <c r="L63" s="6">
        <v>4704831.18</v>
      </c>
      <c r="M63" s="6">
        <v>5452058.1500000004</v>
      </c>
      <c r="N63" s="5">
        <f t="shared" si="0"/>
        <v>58485781.940000005</v>
      </c>
      <c r="O63" s="6"/>
      <c r="P63" s="6"/>
    </row>
    <row r="64" spans="1:17">
      <c r="A64" t="s">
        <v>52</v>
      </c>
      <c r="B64" s="6">
        <v>937955.8</v>
      </c>
      <c r="C64" s="6">
        <v>1292341.19</v>
      </c>
      <c r="D64" s="6">
        <v>913938.81</v>
      </c>
      <c r="E64" s="6">
        <v>936185.07</v>
      </c>
      <c r="F64" s="6">
        <v>999133.77</v>
      </c>
      <c r="G64" s="6">
        <v>910261.55</v>
      </c>
      <c r="H64" s="6">
        <v>1026116.26</v>
      </c>
      <c r="I64" s="6">
        <v>1187278.93</v>
      </c>
      <c r="J64" s="6">
        <v>1284544.3</v>
      </c>
      <c r="K64" s="6">
        <v>1684844.76</v>
      </c>
      <c r="L64" s="6">
        <v>1359266.42</v>
      </c>
      <c r="M64" s="6">
        <v>1008301.26</v>
      </c>
      <c r="N64" s="5">
        <f t="shared" si="0"/>
        <v>13540168.119999999</v>
      </c>
      <c r="O64" s="6"/>
      <c r="P64" s="6"/>
    </row>
    <row r="65" spans="1:17">
      <c r="A65" t="s">
        <v>53</v>
      </c>
      <c r="B65" s="6">
        <v>33024.61</v>
      </c>
      <c r="C65" s="6">
        <v>29382.98</v>
      </c>
      <c r="D65" s="6">
        <v>37396.589999999997</v>
      </c>
      <c r="E65" s="6">
        <v>43483.06</v>
      </c>
      <c r="F65" s="6">
        <v>34268.35</v>
      </c>
      <c r="G65" s="6">
        <v>36927.11</v>
      </c>
      <c r="H65" s="6">
        <v>37136.74</v>
      </c>
      <c r="I65" s="6">
        <v>47388.21</v>
      </c>
      <c r="J65" s="6">
        <v>58913.18</v>
      </c>
      <c r="K65" s="6">
        <v>41928.443200000002</v>
      </c>
      <c r="L65" s="6">
        <v>44483.497199999998</v>
      </c>
      <c r="M65" s="6">
        <v>42822.058399999994</v>
      </c>
      <c r="N65" s="5">
        <f t="shared" si="0"/>
        <v>487154.82879999996</v>
      </c>
      <c r="O65" s="6"/>
      <c r="P65" s="6"/>
    </row>
    <row r="66" spans="1:17">
      <c r="A66" t="s">
        <v>54</v>
      </c>
      <c r="B66" s="6">
        <v>925843.97</v>
      </c>
      <c r="C66" s="6">
        <v>1214549.01</v>
      </c>
      <c r="D66" s="6">
        <v>699014.57</v>
      </c>
      <c r="E66" s="6">
        <v>569506.65</v>
      </c>
      <c r="F66" s="6">
        <v>779524.83</v>
      </c>
      <c r="G66" s="6">
        <v>771125.66</v>
      </c>
      <c r="H66" s="6">
        <v>842789.5</v>
      </c>
      <c r="I66" s="26">
        <v>781138.17</v>
      </c>
      <c r="J66" s="6">
        <v>920507.78</v>
      </c>
      <c r="K66" s="6">
        <v>1281678.1200000001</v>
      </c>
      <c r="L66" s="6">
        <v>1117769.03</v>
      </c>
      <c r="M66" s="6">
        <v>1027251.49</v>
      </c>
      <c r="N66" s="5">
        <f t="shared" si="0"/>
        <v>10930698.779999999</v>
      </c>
      <c r="O66" s="6"/>
      <c r="P66" s="6"/>
    </row>
    <row r="67" spans="1:17">
      <c r="A67" t="s">
        <v>55</v>
      </c>
      <c r="B67" s="6">
        <v>250904.43</v>
      </c>
      <c r="C67" s="6">
        <v>276678.39</v>
      </c>
      <c r="D67" s="6">
        <v>243337.29</v>
      </c>
      <c r="E67" s="6">
        <v>278758.65000000002</v>
      </c>
      <c r="F67" s="6">
        <v>282163.99</v>
      </c>
      <c r="G67" s="6">
        <v>283932.98</v>
      </c>
      <c r="H67" s="6">
        <v>327498.63</v>
      </c>
      <c r="I67" s="6">
        <v>455476.44</v>
      </c>
      <c r="J67" s="6">
        <v>540499.98</v>
      </c>
      <c r="K67" s="6">
        <v>627905.6</v>
      </c>
      <c r="L67" s="6">
        <v>322970.12</v>
      </c>
      <c r="M67" s="6">
        <v>270474.37</v>
      </c>
      <c r="N67" s="5">
        <f t="shared" si="0"/>
        <v>4160600.8700000006</v>
      </c>
      <c r="O67" s="6"/>
      <c r="P67" s="6"/>
    </row>
    <row r="68" spans="1:17">
      <c r="A68" t="s">
        <v>56</v>
      </c>
      <c r="B68" s="6">
        <v>579803.66</v>
      </c>
      <c r="C68" s="6">
        <v>299815.34999999998</v>
      </c>
      <c r="D68" s="6">
        <v>237603.74</v>
      </c>
      <c r="E68" s="6">
        <v>176851.48</v>
      </c>
      <c r="F68" s="6">
        <v>119885.26</v>
      </c>
      <c r="G68" s="6">
        <v>129592.2</v>
      </c>
      <c r="H68" s="6">
        <v>94216.38</v>
      </c>
      <c r="I68" s="6">
        <v>141041.51</v>
      </c>
      <c r="J68" s="6">
        <v>283082.34999999998</v>
      </c>
      <c r="K68" s="6">
        <v>238024.08</v>
      </c>
      <c r="L68" s="6">
        <v>286770.64</v>
      </c>
      <c r="M68" s="6">
        <v>478717.64</v>
      </c>
      <c r="N68" s="5">
        <f t="shared" si="0"/>
        <v>3065404.29</v>
      </c>
      <c r="O68" s="6"/>
      <c r="P68" s="6"/>
    </row>
    <row r="69" spans="1:17">
      <c r="A69" t="s">
        <v>57</v>
      </c>
      <c r="B69" s="26">
        <v>1798858.82</v>
      </c>
      <c r="C69" s="6">
        <v>1071440.58</v>
      </c>
      <c r="D69" s="6">
        <v>1109545.51</v>
      </c>
      <c r="E69" s="6">
        <v>1200835.43</v>
      </c>
      <c r="F69" s="6">
        <v>1278085.24</v>
      </c>
      <c r="G69" s="6">
        <v>1832027.97</v>
      </c>
      <c r="H69" s="6">
        <v>2623777.4700000002</v>
      </c>
      <c r="I69" s="6">
        <v>2956716.64</v>
      </c>
      <c r="J69" s="6">
        <v>3869499.95</v>
      </c>
      <c r="K69" s="6">
        <v>2149367.31</v>
      </c>
      <c r="L69" s="6">
        <v>1617761.31</v>
      </c>
      <c r="M69" s="6">
        <v>1863976.36</v>
      </c>
      <c r="N69" s="5">
        <f t="shared" si="0"/>
        <v>23371892.589999996</v>
      </c>
      <c r="O69" s="6"/>
      <c r="P69" s="6"/>
    </row>
    <row r="70" spans="1:17">
      <c r="A70" t="s">
        <v>58</v>
      </c>
      <c r="B70" s="26">
        <v>383585.77</v>
      </c>
      <c r="C70" s="6">
        <v>333760.65999999997</v>
      </c>
      <c r="D70" s="6">
        <v>475615.02</v>
      </c>
      <c r="E70" s="6">
        <v>421671.17</v>
      </c>
      <c r="F70" s="6">
        <v>524761.07999999996</v>
      </c>
      <c r="G70" s="6">
        <v>472255.69</v>
      </c>
      <c r="H70" s="6">
        <v>567723.81999999995</v>
      </c>
      <c r="I70" s="6">
        <v>558092.49</v>
      </c>
      <c r="J70" s="6">
        <v>625272.31000000006</v>
      </c>
      <c r="K70" s="6">
        <v>497186.73</v>
      </c>
      <c r="L70" s="6">
        <v>440873.54</v>
      </c>
      <c r="M70" s="6">
        <v>467654.62</v>
      </c>
      <c r="N70" s="5">
        <f t="shared" si="0"/>
        <v>5768452.9000000004</v>
      </c>
      <c r="O70" s="6"/>
      <c r="P70" s="6"/>
    </row>
    <row r="71" spans="1:17">
      <c r="A71" t="s">
        <v>59</v>
      </c>
      <c r="B71" s="6">
        <v>37150.76</v>
      </c>
      <c r="C71" s="6">
        <v>30712.25</v>
      </c>
      <c r="D71" s="6">
        <v>31777.439999999999</v>
      </c>
      <c r="E71" s="6">
        <v>33259.97</v>
      </c>
      <c r="F71" s="6">
        <v>51231.13</v>
      </c>
      <c r="G71" s="6">
        <v>59880.9</v>
      </c>
      <c r="H71" s="6">
        <v>64487.14</v>
      </c>
      <c r="I71" s="6">
        <v>122014.25</v>
      </c>
      <c r="J71" s="6">
        <v>115963.57</v>
      </c>
      <c r="K71" s="6">
        <v>111558.92</v>
      </c>
      <c r="L71" s="6">
        <v>61711.27</v>
      </c>
      <c r="M71" s="6">
        <v>42638.25</v>
      </c>
      <c r="N71" s="5">
        <f t="shared" si="0"/>
        <v>762385.85000000009</v>
      </c>
      <c r="O71" s="6"/>
      <c r="P71" s="6"/>
    </row>
    <row r="72" spans="1:17">
      <c r="A72" t="s">
        <v>60</v>
      </c>
      <c r="B72" s="6">
        <v>23293.99</v>
      </c>
      <c r="C72" s="6">
        <v>23947.759999999998</v>
      </c>
      <c r="D72" s="6">
        <v>23885.11</v>
      </c>
      <c r="E72" s="6">
        <v>29053.09</v>
      </c>
      <c r="F72" s="6">
        <v>19179.919999999998</v>
      </c>
      <c r="G72" s="6">
        <v>16850.41</v>
      </c>
      <c r="H72" s="6">
        <v>21027.74</v>
      </c>
      <c r="I72" s="6">
        <v>14329.9</v>
      </c>
      <c r="J72" s="6">
        <v>21388.52</v>
      </c>
      <c r="K72" s="6">
        <v>24917.7</v>
      </c>
      <c r="L72" s="6">
        <v>39424.29</v>
      </c>
      <c r="M72" s="6">
        <v>25147.24</v>
      </c>
      <c r="N72" s="5">
        <f t="shared" si="0"/>
        <v>282445.67</v>
      </c>
      <c r="O72" s="6"/>
      <c r="P72" s="6"/>
    </row>
    <row r="73" spans="1:17">
      <c r="A73" t="s">
        <v>130</v>
      </c>
      <c r="B73" s="6">
        <v>49422.97</v>
      </c>
      <c r="C73" s="6">
        <v>58158.75</v>
      </c>
      <c r="D73" s="6">
        <v>46676.04</v>
      </c>
      <c r="E73" s="6">
        <v>57214.14</v>
      </c>
      <c r="F73" s="6">
        <v>33412.35</v>
      </c>
      <c r="G73" s="6">
        <v>31863.68</v>
      </c>
      <c r="H73" s="6">
        <v>27096.51</v>
      </c>
      <c r="I73" s="6">
        <v>28723.94</v>
      </c>
      <c r="J73" s="6">
        <v>35845.93</v>
      </c>
      <c r="K73" s="6">
        <v>39582.25</v>
      </c>
      <c r="L73" s="6">
        <v>44179.16</v>
      </c>
      <c r="M73" s="6">
        <v>46528.21</v>
      </c>
      <c r="N73" s="5">
        <f t="shared" si="0"/>
        <v>498703.93000000011</v>
      </c>
      <c r="O73" s="6"/>
      <c r="P73" s="6"/>
    </row>
    <row r="74" spans="1:17">
      <c r="A74" t="s">
        <v>62</v>
      </c>
      <c r="B74" s="6">
        <v>0</v>
      </c>
      <c r="C74" s="6">
        <v>0</v>
      </c>
      <c r="D74" s="6"/>
      <c r="E74" s="6"/>
      <c r="F74" s="6"/>
      <c r="G74" s="6"/>
      <c r="H74" s="6">
        <v>0</v>
      </c>
      <c r="I74" s="6">
        <v>0</v>
      </c>
      <c r="J74" s="6"/>
      <c r="K74" s="6"/>
      <c r="L74" s="6">
        <v>0</v>
      </c>
      <c r="M74" s="6">
        <v>0</v>
      </c>
      <c r="N74" s="5">
        <f t="shared" si="0"/>
        <v>0</v>
      </c>
      <c r="O74" s="6"/>
      <c r="P74" s="6"/>
    </row>
    <row r="75" spans="1:17">
      <c r="A75" t="s">
        <v>63</v>
      </c>
      <c r="B75" s="6">
        <f>2664216.44*0.5</f>
        <v>1332108.22</v>
      </c>
      <c r="C75" s="6">
        <f>1360602.04*0.5</f>
        <v>680301.02</v>
      </c>
      <c r="D75" s="6">
        <f>1123321.45*0.5</f>
        <v>561660.72499999998</v>
      </c>
      <c r="E75" s="6">
        <f>1356545.71*0.5</f>
        <v>678272.85499999998</v>
      </c>
      <c r="F75" s="6">
        <f>1177390.95*0.5</f>
        <v>588695.47499999998</v>
      </c>
      <c r="G75" s="6">
        <f>1248327.22*0.5</f>
        <v>624163.61</v>
      </c>
      <c r="H75" s="6">
        <f>1801530.38*0.5</f>
        <v>900765.19</v>
      </c>
      <c r="I75" s="6">
        <f>2541383.2*0.5</f>
        <v>1270691.6000000001</v>
      </c>
      <c r="J75" s="6">
        <f>2964236.25*0.5</f>
        <v>1482118.125</v>
      </c>
      <c r="K75" s="6">
        <f>2314072.81*0.5</f>
        <v>1157036.405</v>
      </c>
      <c r="L75" s="6">
        <f>1635488.24*0.5</f>
        <v>817744.12</v>
      </c>
      <c r="M75" s="6">
        <f>2374339.28*0.5</f>
        <v>1187169.6399999999</v>
      </c>
      <c r="N75" s="5">
        <f t="shared" si="0"/>
        <v>11280726.984999999</v>
      </c>
      <c r="O75" s="6"/>
      <c r="P75" s="6"/>
    </row>
    <row r="76" spans="1:17">
      <c r="A76" t="s">
        <v>125</v>
      </c>
      <c r="B76" s="6">
        <v>14225.99</v>
      </c>
      <c r="C76" s="6">
        <v>16343.26</v>
      </c>
      <c r="D76" s="6">
        <v>11181.54</v>
      </c>
      <c r="E76" s="6">
        <v>12127.88</v>
      </c>
      <c r="F76" s="6">
        <v>11930.13</v>
      </c>
      <c r="G76" s="6">
        <v>10969.51</v>
      </c>
      <c r="H76" s="6">
        <v>11485.75</v>
      </c>
      <c r="I76" s="6">
        <v>11869.02</v>
      </c>
      <c r="J76" s="6">
        <v>12646.13</v>
      </c>
      <c r="K76" s="6">
        <v>17752.37</v>
      </c>
      <c r="L76" s="6">
        <v>16561.560000000001</v>
      </c>
      <c r="M76" s="6">
        <v>16454.59</v>
      </c>
      <c r="N76" s="5">
        <f t="shared" si="0"/>
        <v>163547.73000000001</v>
      </c>
      <c r="O76" s="6"/>
      <c r="P76" s="6"/>
      <c r="Q76" s="6"/>
    </row>
    <row r="77" spans="1:17">
      <c r="A77" t="s">
        <v>65</v>
      </c>
      <c r="B77" s="6">
        <v>5129157.1900000004</v>
      </c>
      <c r="C77" s="6">
        <v>2228309.2400000002</v>
      </c>
      <c r="D77" s="6">
        <v>1942668.45</v>
      </c>
      <c r="E77" s="6">
        <v>1350821.44</v>
      </c>
      <c r="F77" s="6">
        <v>824482.43</v>
      </c>
      <c r="G77" s="6">
        <v>651529.85</v>
      </c>
      <c r="H77" s="6">
        <v>501332.27</v>
      </c>
      <c r="I77" s="6">
        <v>626264.74</v>
      </c>
      <c r="J77" s="6">
        <v>2261800.83</v>
      </c>
      <c r="K77" s="6">
        <v>1745617.69</v>
      </c>
      <c r="L77" s="6">
        <v>2279693.96</v>
      </c>
      <c r="M77" s="6">
        <v>5421242.1600000001</v>
      </c>
      <c r="N77" s="5">
        <f>SUM(B77:M77)</f>
        <v>24962920.25</v>
      </c>
      <c r="O77" s="6"/>
      <c r="P77" s="6"/>
    </row>
    <row r="78" spans="1:17">
      <c r="A78" t="s">
        <v>66</v>
      </c>
      <c r="B78" s="6">
        <v>9559.2999999999993</v>
      </c>
      <c r="C78" s="6">
        <v>11856.77</v>
      </c>
      <c r="D78" s="6">
        <v>5611.44</v>
      </c>
      <c r="E78" s="6">
        <v>8144.87</v>
      </c>
      <c r="F78" s="6">
        <v>6260.66</v>
      </c>
      <c r="G78" s="6">
        <v>6420.83</v>
      </c>
      <c r="H78" s="6">
        <v>6057.53</v>
      </c>
      <c r="I78" s="6">
        <v>5424.51</v>
      </c>
      <c r="J78" s="6">
        <v>6632.15</v>
      </c>
      <c r="K78" s="6">
        <v>8310.7000000000007</v>
      </c>
      <c r="L78" s="6">
        <v>8076.94</v>
      </c>
      <c r="M78" s="6">
        <v>7688.21</v>
      </c>
      <c r="N78" s="5">
        <f>SUM(B78:M78)</f>
        <v>90043.91</v>
      </c>
      <c r="O78" s="6"/>
      <c r="P78" s="6"/>
    </row>
    <row r="79" spans="1:17">
      <c r="A79" t="s">
        <v>1</v>
      </c>
      <c r="B79" s="5"/>
      <c r="C79" s="5"/>
      <c r="D79" s="5"/>
      <c r="E79" s="5"/>
      <c r="F79" s="5"/>
      <c r="G79" s="5"/>
      <c r="H79" s="5"/>
      <c r="I79" s="5"/>
      <c r="J79" s="5"/>
      <c r="K79" s="5"/>
      <c r="L79" s="26"/>
      <c r="M79" s="5"/>
      <c r="N79" s="5"/>
      <c r="O79" s="6"/>
      <c r="P79" s="6"/>
    </row>
    <row r="80" spans="1:17">
      <c r="A80" t="s">
        <v>68</v>
      </c>
      <c r="B80" s="5">
        <f>SUM(B12:B78)</f>
        <v>78772376.255999967</v>
      </c>
      <c r="C80" s="5">
        <f t="shared" ref="C80" si="1">SUM(C12:C78)</f>
        <v>68026630.458666652</v>
      </c>
      <c r="D80" s="5">
        <f>SUM(D12:D78)</f>
        <v>59068264.263666667</v>
      </c>
      <c r="E80" s="5">
        <f t="shared" ref="E80:M80" si="2">SUM(E12:E78)</f>
        <v>61879178.58366666</v>
      </c>
      <c r="F80" s="5">
        <f t="shared" si="2"/>
        <v>65725592.332333356</v>
      </c>
      <c r="G80" s="5">
        <f t="shared" si="2"/>
        <v>70104946.812666669</v>
      </c>
      <c r="H80" s="5">
        <f t="shared" ref="H80:I80" si="3">SUM(H12:H78)</f>
        <v>79825784.566666648</v>
      </c>
      <c r="I80" s="5">
        <f t="shared" si="3"/>
        <v>90707920.743333325</v>
      </c>
      <c r="J80" s="5">
        <f t="shared" si="2"/>
        <v>111675010.92899999</v>
      </c>
      <c r="K80" s="5">
        <f t="shared" si="2"/>
        <v>103637251.94153336</v>
      </c>
      <c r="L80" s="5">
        <f t="shared" si="2"/>
        <v>79978984.832533345</v>
      </c>
      <c r="M80" s="5">
        <f t="shared" si="2"/>
        <v>85250881.922399998</v>
      </c>
      <c r="N80" s="5">
        <f>SUM(B80:M80)</f>
        <v>954652823.64246655</v>
      </c>
      <c r="O80" s="6"/>
      <c r="P80" s="6"/>
    </row>
    <row r="81" spans="3:9">
      <c r="C81" s="6"/>
      <c r="D81" s="6"/>
      <c r="G81" s="5"/>
      <c r="H81" s="5"/>
      <c r="I81" s="5"/>
    </row>
    <row r="82" spans="3:9">
      <c r="C82" s="6"/>
      <c r="D82" s="6"/>
      <c r="G82" s="5"/>
      <c r="H82" s="5"/>
      <c r="I82" s="5"/>
    </row>
    <row r="83" spans="3:9">
      <c r="C83" s="6"/>
      <c r="D83" s="6"/>
      <c r="G83" s="5"/>
    </row>
    <row r="84" spans="3:9">
      <c r="C84" s="6"/>
      <c r="D84" s="6"/>
      <c r="G84" s="5"/>
    </row>
    <row r="85" spans="3:9">
      <c r="C85" s="6"/>
      <c r="D85" s="6"/>
      <c r="G85" s="5"/>
    </row>
    <row r="86" spans="3:9">
      <c r="C86" s="6"/>
      <c r="D86" s="6"/>
      <c r="G86" s="5"/>
    </row>
    <row r="87" spans="3:9">
      <c r="C87" s="6"/>
      <c r="D87" s="6"/>
      <c r="G87" s="5"/>
    </row>
    <row r="88" spans="3:9">
      <c r="C88" s="6"/>
      <c r="D88" s="6"/>
      <c r="G88" s="5"/>
    </row>
    <row r="89" spans="3:9">
      <c r="C89" s="6"/>
      <c r="D89" s="6"/>
      <c r="G89" s="5"/>
    </row>
    <row r="90" spans="3:9">
      <c r="C90" s="6"/>
      <c r="D90" s="6"/>
      <c r="G90" s="5"/>
    </row>
    <row r="91" spans="3:9">
      <c r="C91" s="6"/>
      <c r="D91" s="6"/>
      <c r="G91" s="5"/>
    </row>
    <row r="92" spans="3:9">
      <c r="C92" s="6"/>
      <c r="D92" s="6"/>
      <c r="G92" s="5"/>
    </row>
    <row r="93" spans="3:9">
      <c r="C93" s="6"/>
      <c r="D93" s="6"/>
      <c r="G93" s="5"/>
    </row>
    <row r="94" spans="3:9">
      <c r="C94" s="6"/>
      <c r="D94" s="6"/>
      <c r="G94" s="5"/>
    </row>
    <row r="95" spans="3:9">
      <c r="C95" s="6"/>
      <c r="D95" s="6"/>
      <c r="G95" s="5"/>
    </row>
    <row r="96" spans="3:9">
      <c r="C96" s="6"/>
      <c r="D96" s="6"/>
      <c r="G96" s="5"/>
    </row>
    <row r="97" spans="3:7">
      <c r="C97" s="6"/>
      <c r="D97" s="6"/>
      <c r="G97" s="5"/>
    </row>
    <row r="98" spans="3:7">
      <c r="C98" s="6"/>
      <c r="D98" s="6"/>
      <c r="G98" s="5"/>
    </row>
    <row r="99" spans="3:7">
      <c r="C99" s="6"/>
      <c r="D99" s="6"/>
      <c r="G99" s="5"/>
    </row>
    <row r="100" spans="3:7">
      <c r="C100" s="6"/>
      <c r="D100" s="6"/>
      <c r="G100" s="5"/>
    </row>
    <row r="101" spans="3:7">
      <c r="C101" s="6"/>
      <c r="D101" s="6"/>
      <c r="G101" s="5"/>
    </row>
    <row r="102" spans="3:7">
      <c r="C102" s="6"/>
      <c r="D102" s="6"/>
      <c r="G102" s="5"/>
    </row>
    <row r="103" spans="3:7">
      <c r="C103" s="6"/>
      <c r="D103" s="6"/>
      <c r="G103" s="5"/>
    </row>
    <row r="104" spans="3:7">
      <c r="C104" s="6"/>
      <c r="D104" s="6"/>
      <c r="G104" s="5"/>
    </row>
    <row r="105" spans="3:7">
      <c r="C105" s="6"/>
      <c r="D105" s="6"/>
      <c r="G105" s="5"/>
    </row>
    <row r="106" spans="3:7">
      <c r="C106" s="6"/>
      <c r="D106" s="6"/>
      <c r="G106" s="5"/>
    </row>
    <row r="107" spans="3:7">
      <c r="C107" s="6"/>
      <c r="D107" s="6"/>
      <c r="G107" s="5"/>
    </row>
    <row r="108" spans="3:7">
      <c r="C108" s="6"/>
      <c r="D108" s="6"/>
      <c r="G108" s="5"/>
    </row>
    <row r="109" spans="3:7">
      <c r="C109" s="6"/>
      <c r="D109" s="6"/>
      <c r="G109" s="5"/>
    </row>
    <row r="110" spans="3:7">
      <c r="C110" s="6"/>
      <c r="D110" s="6"/>
      <c r="G110" s="5"/>
    </row>
    <row r="111" spans="3:7">
      <c r="C111" s="6"/>
      <c r="D111" s="6"/>
      <c r="G111" s="5"/>
    </row>
    <row r="112" spans="3:7">
      <c r="C112" s="6"/>
      <c r="D112" s="6"/>
      <c r="G112" s="5"/>
    </row>
    <row r="113" spans="3:7">
      <c r="C113" s="6"/>
      <c r="D113" s="6"/>
      <c r="G113" s="5"/>
    </row>
    <row r="114" spans="3:7">
      <c r="C114" s="6"/>
      <c r="D114" s="6"/>
      <c r="G114" s="5"/>
    </row>
    <row r="115" spans="3:7">
      <c r="C115" s="6"/>
      <c r="D115" s="6"/>
      <c r="G115" s="5"/>
    </row>
    <row r="116" spans="3:7">
      <c r="C116" s="6"/>
      <c r="D116" s="6"/>
      <c r="G116" s="5"/>
    </row>
    <row r="117" spans="3:7">
      <c r="C117" s="6"/>
      <c r="D117" s="6"/>
      <c r="G117" s="5"/>
    </row>
    <row r="118" spans="3:7">
      <c r="C118" s="6"/>
      <c r="D118" s="6"/>
      <c r="G118" s="5"/>
    </row>
    <row r="119" spans="3:7">
      <c r="C119" s="6"/>
      <c r="D119" s="6"/>
      <c r="G119" s="5"/>
    </row>
    <row r="120" spans="3:7">
      <c r="C120" s="6"/>
      <c r="D120" s="6"/>
      <c r="G120" s="5"/>
    </row>
    <row r="121" spans="3:7">
      <c r="C121" s="6"/>
      <c r="D121" s="6"/>
      <c r="G121" s="5"/>
    </row>
    <row r="122" spans="3:7">
      <c r="C122" s="6"/>
      <c r="D122" s="6"/>
      <c r="G122" s="5"/>
    </row>
    <row r="123" spans="3:7">
      <c r="C123" s="6"/>
      <c r="D123" s="6"/>
      <c r="G123" s="5"/>
    </row>
    <row r="124" spans="3:7">
      <c r="C124" s="6"/>
      <c r="D124" s="6"/>
      <c r="G124" s="5"/>
    </row>
    <row r="125" spans="3:7">
      <c r="C125" s="6"/>
      <c r="D125" s="6"/>
      <c r="G125" s="5"/>
    </row>
    <row r="126" spans="3:7">
      <c r="C126" s="6"/>
      <c r="D126" s="6"/>
      <c r="G126" s="5"/>
    </row>
    <row r="127" spans="3:7">
      <c r="C127" s="6"/>
      <c r="D127" s="6"/>
      <c r="G127" s="5"/>
    </row>
    <row r="128" spans="3:7">
      <c r="C128" s="6"/>
      <c r="D128" s="6"/>
      <c r="G128" s="5"/>
    </row>
    <row r="129" spans="3:7">
      <c r="C129" s="6"/>
      <c r="D129" s="6"/>
      <c r="G129" s="5"/>
    </row>
    <row r="130" spans="3:7">
      <c r="C130" s="6"/>
      <c r="D130" s="6"/>
      <c r="G130" s="5"/>
    </row>
    <row r="131" spans="3:7">
      <c r="C131" s="6"/>
      <c r="D131" s="6"/>
      <c r="G131" s="5"/>
    </row>
    <row r="132" spans="3:7">
      <c r="C132" s="6"/>
      <c r="D132" s="6"/>
      <c r="G132" s="5"/>
    </row>
    <row r="133" spans="3:7">
      <c r="C133" s="6"/>
      <c r="D133" s="6"/>
      <c r="G133" s="5"/>
    </row>
    <row r="134" spans="3:7">
      <c r="C134" s="6"/>
      <c r="D134" s="6"/>
      <c r="G134" s="5"/>
    </row>
    <row r="135" spans="3:7">
      <c r="C135" s="6"/>
      <c r="D135" s="6"/>
      <c r="G135" s="5"/>
    </row>
    <row r="136" spans="3:7">
      <c r="C136" s="6"/>
      <c r="D136" s="6"/>
      <c r="G136" s="5"/>
    </row>
    <row r="137" spans="3:7">
      <c r="C137" s="6"/>
      <c r="D137" s="6"/>
      <c r="G137" s="5"/>
    </row>
    <row r="138" spans="3:7">
      <c r="C138" s="6"/>
      <c r="D138" s="6"/>
      <c r="G138" s="5"/>
    </row>
    <row r="139" spans="3:7">
      <c r="C139" s="6"/>
      <c r="D139" s="6"/>
      <c r="G139" s="5"/>
    </row>
    <row r="140" spans="3:7">
      <c r="C140" s="6"/>
      <c r="D140" s="6"/>
      <c r="G140" s="5"/>
    </row>
    <row r="141" spans="3:7">
      <c r="C141" s="6"/>
      <c r="D141" s="6"/>
      <c r="G141" s="5"/>
    </row>
    <row r="142" spans="3:7">
      <c r="C142" s="6"/>
      <c r="D142" s="5"/>
      <c r="G142" s="5"/>
    </row>
    <row r="143" spans="3:7">
      <c r="C143" s="6"/>
      <c r="D143" s="5"/>
      <c r="G143" s="5"/>
    </row>
    <row r="144" spans="3:7">
      <c r="C144" s="6"/>
      <c r="G144" s="5"/>
    </row>
    <row r="145" spans="3:7">
      <c r="C145" s="5"/>
      <c r="G145" s="5"/>
    </row>
    <row r="146" spans="3:7">
      <c r="C146" s="5"/>
      <c r="G146" s="5"/>
    </row>
    <row r="147" spans="3:7">
      <c r="G147" s="5"/>
    </row>
    <row r="148" spans="3:7">
      <c r="G148" s="5"/>
    </row>
    <row r="149" spans="3:7">
      <c r="G149" s="5"/>
    </row>
    <row r="150" spans="3:7">
      <c r="G150" s="5"/>
    </row>
    <row r="151" spans="3:7">
      <c r="G151" s="5"/>
    </row>
    <row r="152" spans="3:7">
      <c r="G152" s="5"/>
    </row>
    <row r="153" spans="3:7">
      <c r="G153" s="5"/>
    </row>
    <row r="154" spans="3:7">
      <c r="G154" s="5"/>
    </row>
    <row r="155" spans="3:7">
      <c r="G155" s="5"/>
    </row>
    <row r="156" spans="3:7">
      <c r="G156" s="5"/>
    </row>
    <row r="157" spans="3:7">
      <c r="G157" s="5"/>
    </row>
    <row r="158" spans="3:7">
      <c r="G158" s="5"/>
    </row>
    <row r="159" spans="3:7">
      <c r="G159" s="5"/>
    </row>
    <row r="160" spans="3:7">
      <c r="G160" s="5"/>
    </row>
    <row r="161" spans="7:7">
      <c r="G161" s="5"/>
    </row>
    <row r="162" spans="7:7">
      <c r="G162" s="5"/>
    </row>
    <row r="163" spans="7:7">
      <c r="G163" s="5"/>
    </row>
    <row r="164" spans="7:7">
      <c r="G164" s="5"/>
    </row>
    <row r="165" spans="7:7">
      <c r="G165" s="5"/>
    </row>
    <row r="166" spans="7:7">
      <c r="G166" s="5"/>
    </row>
    <row r="167" spans="7:7">
      <c r="G167" s="5"/>
    </row>
    <row r="168" spans="7:7">
      <c r="G168" s="5"/>
    </row>
    <row r="169" spans="7:7">
      <c r="G169" s="5"/>
    </row>
    <row r="170" spans="7:7">
      <c r="G170" s="5"/>
    </row>
    <row r="171" spans="7:7">
      <c r="G171" s="5"/>
    </row>
    <row r="172" spans="7:7">
      <c r="G172" s="5"/>
    </row>
    <row r="173" spans="7:7">
      <c r="G173" s="5"/>
    </row>
    <row r="174" spans="7:7">
      <c r="G174" s="5"/>
    </row>
    <row r="175" spans="7:7">
      <c r="G175" s="5"/>
    </row>
    <row r="176" spans="7:7">
      <c r="G176" s="5"/>
    </row>
    <row r="177" spans="7:7">
      <c r="G177" s="5"/>
    </row>
    <row r="178" spans="7:7">
      <c r="G178" s="5"/>
    </row>
    <row r="179" spans="7:7">
      <c r="G179" s="5"/>
    </row>
    <row r="180" spans="7:7">
      <c r="G180" s="5"/>
    </row>
    <row r="181" spans="7:7">
      <c r="G181" s="5"/>
    </row>
  </sheetData>
  <mergeCells count="5">
    <mergeCell ref="A3:N3"/>
    <mergeCell ref="A7:N7"/>
    <mergeCell ref="A6:N6"/>
    <mergeCell ref="A5:N5"/>
    <mergeCell ref="A4:N4"/>
  </mergeCells>
  <phoneticPr fontId="4" type="noConversion"/>
  <printOptions headings="1" gridLines="1"/>
  <pageMargins left="0" right="0" top="0.5" bottom="0.25" header="0" footer="0"/>
  <pageSetup scale="110" fitToHeight="10"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4"/>
    <pageSetUpPr fitToPage="1"/>
  </sheetPr>
  <dimension ref="A1:N82"/>
  <sheetViews>
    <sheetView workbookViewId="0">
      <pane xSplit="1" ySplit="11" topLeftCell="B50" activePane="bottomRight" state="frozen"/>
      <selection pane="topRight" activeCell="B1" sqref="B1"/>
      <selection pane="bottomLeft" activeCell="A10" sqref="A10"/>
      <selection pane="bottomRight" activeCell="B55" sqref="B55"/>
    </sheetView>
  </sheetViews>
  <sheetFormatPr defaultRowHeight="12.75"/>
  <cols>
    <col min="1" max="1" width="16.1640625" bestFit="1" customWidth="1"/>
    <col min="7" max="13" width="10.1640625" bestFit="1" customWidth="1"/>
    <col min="14" max="14" width="10.1640625" style="5" bestFit="1" customWidth="1"/>
  </cols>
  <sheetData>
    <row r="1" spans="1:14">
      <c r="A1" t="str">
        <f>'SFY1718'!A1</f>
        <v>VALIDATED TAX RECEIPTS DATA FOR:  JULY, 2017 thru June, 2018</v>
      </c>
      <c r="N1" t="s">
        <v>89</v>
      </c>
    </row>
    <row r="2" spans="1:14">
      <c r="N2"/>
    </row>
    <row r="3" spans="1:14">
      <c r="A3" s="44" t="s">
        <v>69</v>
      </c>
      <c r="B3" s="44"/>
      <c r="C3" s="44"/>
      <c r="D3" s="44"/>
      <c r="E3" s="44"/>
      <c r="F3" s="44"/>
      <c r="G3" s="44"/>
      <c r="H3" s="44"/>
      <c r="I3" s="44"/>
      <c r="J3" s="44"/>
      <c r="K3" s="44"/>
      <c r="L3" s="44"/>
      <c r="M3" s="44"/>
      <c r="N3" s="44"/>
    </row>
    <row r="4" spans="1:14">
      <c r="A4" s="44" t="s">
        <v>131</v>
      </c>
      <c r="B4" s="44"/>
      <c r="C4" s="44"/>
      <c r="D4" s="44"/>
      <c r="E4" s="44"/>
      <c r="F4" s="44"/>
      <c r="G4" s="44"/>
      <c r="H4" s="44"/>
      <c r="I4" s="44"/>
      <c r="J4" s="44"/>
      <c r="K4" s="44"/>
      <c r="L4" s="44"/>
      <c r="M4" s="44"/>
      <c r="N4" s="44"/>
    </row>
    <row r="5" spans="1:14">
      <c r="A5" s="44" t="s">
        <v>70</v>
      </c>
      <c r="B5" s="44"/>
      <c r="C5" s="44"/>
      <c r="D5" s="44"/>
      <c r="E5" s="44"/>
      <c r="F5" s="44"/>
      <c r="G5" s="44"/>
      <c r="H5" s="44"/>
      <c r="I5" s="44"/>
      <c r="J5" s="44"/>
      <c r="K5" s="44"/>
      <c r="L5" s="44"/>
      <c r="M5" s="44"/>
      <c r="N5" s="44"/>
    </row>
    <row r="6" spans="1:14">
      <c r="A6" s="44" t="s">
        <v>135</v>
      </c>
      <c r="B6" s="44"/>
      <c r="C6" s="44"/>
      <c r="D6" s="44"/>
      <c r="E6" s="44"/>
      <c r="F6" s="44"/>
      <c r="G6" s="44"/>
      <c r="H6" s="44"/>
      <c r="I6" s="44"/>
      <c r="J6" s="44"/>
      <c r="K6" s="44"/>
      <c r="L6" s="44"/>
      <c r="M6" s="44"/>
      <c r="N6" s="44"/>
    </row>
    <row r="7" spans="1:14">
      <c r="A7" s="44" t="s">
        <v>132</v>
      </c>
      <c r="B7" s="44"/>
      <c r="C7" s="44"/>
      <c r="D7" s="44"/>
      <c r="E7" s="44"/>
      <c r="F7" s="44"/>
      <c r="G7" s="44"/>
      <c r="H7" s="44"/>
      <c r="I7" s="44"/>
      <c r="J7" s="44"/>
      <c r="K7" s="44"/>
      <c r="L7" s="44"/>
      <c r="M7" s="44"/>
      <c r="N7" s="44"/>
    </row>
    <row r="9" spans="1:14">
      <c r="B9" s="1">
        <f>'Local Option Sales Tax Coll'!B9</f>
        <v>42917</v>
      </c>
      <c r="C9" s="1">
        <f>'Local Option Sales Tax Coll'!C9</f>
        <v>42948</v>
      </c>
      <c r="D9" s="1">
        <f>'Local Option Sales Tax Coll'!D9</f>
        <v>42979</v>
      </c>
      <c r="E9" s="1">
        <f>'Local Option Sales Tax Coll'!E9</f>
        <v>43009</v>
      </c>
      <c r="F9" s="1">
        <f>'Local Option Sales Tax Coll'!F9</f>
        <v>43040</v>
      </c>
      <c r="G9" s="1">
        <f>'Local Option Sales Tax Coll'!G9</f>
        <v>43070</v>
      </c>
      <c r="H9" s="1">
        <f>'Local Option Sales Tax Coll'!H9</f>
        <v>43101</v>
      </c>
      <c r="I9" s="1">
        <f>'Local Option Sales Tax Coll'!I9</f>
        <v>43132</v>
      </c>
      <c r="J9" s="1">
        <f>'Local Option Sales Tax Coll'!J9</f>
        <v>43160</v>
      </c>
      <c r="K9" s="1">
        <f>'Local Option Sales Tax Coll'!K9</f>
        <v>43191</v>
      </c>
      <c r="L9" s="1">
        <f>'Local Option Sales Tax Coll'!L9</f>
        <v>43221</v>
      </c>
      <c r="M9" s="1">
        <f>'Local Option Sales Tax Coll'!M9</f>
        <v>43252</v>
      </c>
      <c r="N9" s="1" t="str">
        <f>'Local Option Sales Tax Coll'!N9</f>
        <v>SFY17-18</v>
      </c>
    </row>
    <row r="10" spans="1:14">
      <c r="A10" t="s">
        <v>0</v>
      </c>
      <c r="B10" s="2"/>
      <c r="C10" s="2"/>
      <c r="D10" s="2"/>
      <c r="E10" s="2"/>
      <c r="F10" s="2"/>
      <c r="G10" s="2"/>
      <c r="H10" s="2"/>
      <c r="I10" s="2"/>
      <c r="J10" s="2"/>
      <c r="K10" s="2"/>
      <c r="L10" s="2"/>
      <c r="M10" s="2"/>
    </row>
    <row r="11" spans="1:14">
      <c r="A11" t="s">
        <v>1</v>
      </c>
    </row>
    <row r="12" spans="1:14">
      <c r="A12" t="s">
        <v>2</v>
      </c>
      <c r="B12" s="6"/>
      <c r="C12" s="6"/>
      <c r="D12" s="6"/>
      <c r="E12" s="6"/>
      <c r="F12" s="6"/>
      <c r="G12" s="6"/>
      <c r="H12" s="6"/>
      <c r="I12" s="6"/>
      <c r="J12" s="6"/>
      <c r="K12" s="6"/>
      <c r="L12" s="6"/>
      <c r="M12" s="6"/>
      <c r="N12" s="5">
        <f>SUM(B12:M12)</f>
        <v>0</v>
      </c>
    </row>
    <row r="13" spans="1:14">
      <c r="A13" t="s">
        <v>3</v>
      </c>
      <c r="B13" s="6"/>
      <c r="C13" s="6"/>
      <c r="D13" s="6"/>
      <c r="E13" s="6"/>
      <c r="F13" s="6"/>
      <c r="G13" s="6"/>
      <c r="H13" s="6"/>
      <c r="I13" s="6"/>
      <c r="J13" s="6"/>
      <c r="K13" s="6"/>
      <c r="L13" s="6"/>
      <c r="M13" s="6"/>
      <c r="N13" s="5">
        <f t="shared" ref="N13:N76" si="0">SUM(B13:M13)</f>
        <v>0</v>
      </c>
    </row>
    <row r="14" spans="1:14">
      <c r="A14" t="s">
        <v>4</v>
      </c>
      <c r="B14" s="6"/>
      <c r="C14" s="6"/>
      <c r="D14" s="6"/>
      <c r="E14" s="6"/>
      <c r="F14" s="6"/>
      <c r="G14" s="6"/>
      <c r="H14" s="6"/>
      <c r="I14" s="6"/>
      <c r="J14" s="6"/>
      <c r="K14" s="6"/>
      <c r="L14" s="6"/>
      <c r="M14" s="6"/>
      <c r="N14" s="5">
        <f t="shared" si="0"/>
        <v>0</v>
      </c>
    </row>
    <row r="15" spans="1:14">
      <c r="A15" t="s">
        <v>5</v>
      </c>
      <c r="B15" s="6"/>
      <c r="C15" s="6"/>
      <c r="D15" s="6"/>
      <c r="E15" s="6"/>
      <c r="F15" s="6"/>
      <c r="G15" s="6"/>
      <c r="H15" s="6"/>
      <c r="I15" s="6"/>
      <c r="J15" s="6"/>
      <c r="K15" s="6"/>
      <c r="L15" s="6"/>
      <c r="M15" s="6"/>
      <c r="N15" s="5">
        <f t="shared" si="0"/>
        <v>0</v>
      </c>
    </row>
    <row r="16" spans="1:14">
      <c r="A16" t="s">
        <v>6</v>
      </c>
      <c r="B16" s="6"/>
      <c r="C16" s="6"/>
      <c r="D16" s="6"/>
      <c r="E16" s="6"/>
      <c r="F16" s="6"/>
      <c r="G16" s="6"/>
      <c r="H16" s="6"/>
      <c r="I16" s="6"/>
      <c r="J16" s="6"/>
      <c r="K16" s="6"/>
      <c r="L16" s="6"/>
      <c r="M16" s="6"/>
      <c r="N16" s="5">
        <f t="shared" si="0"/>
        <v>0</v>
      </c>
    </row>
    <row r="17" spans="1:14">
      <c r="A17" t="s">
        <v>7</v>
      </c>
      <c r="B17" s="6"/>
      <c r="C17" s="6"/>
      <c r="D17" s="6"/>
      <c r="E17" s="6"/>
      <c r="F17" s="6"/>
      <c r="G17" s="6"/>
      <c r="H17" s="6"/>
      <c r="I17" s="6"/>
      <c r="J17" s="6"/>
      <c r="K17" s="6"/>
      <c r="L17" s="6"/>
      <c r="M17" s="6"/>
      <c r="N17" s="5">
        <f t="shared" si="0"/>
        <v>0</v>
      </c>
    </row>
    <row r="18" spans="1:14">
      <c r="A18" t="s">
        <v>8</v>
      </c>
      <c r="B18" s="6"/>
      <c r="C18" s="6"/>
      <c r="D18" s="6"/>
      <c r="E18" s="6"/>
      <c r="F18" s="6"/>
      <c r="G18" s="6"/>
      <c r="H18" s="6"/>
      <c r="I18" s="6"/>
      <c r="J18" s="6"/>
      <c r="K18" s="6"/>
      <c r="L18" s="6"/>
      <c r="M18" s="6"/>
      <c r="N18" s="5">
        <f t="shared" si="0"/>
        <v>0</v>
      </c>
    </row>
    <row r="19" spans="1:14">
      <c r="A19" t="s">
        <v>9</v>
      </c>
      <c r="B19" s="6"/>
      <c r="C19" s="6"/>
      <c r="D19" s="6"/>
      <c r="E19" s="6"/>
      <c r="F19" s="6"/>
      <c r="G19" s="6"/>
      <c r="H19" s="6"/>
      <c r="I19" s="6"/>
      <c r="J19" s="6"/>
      <c r="K19" s="6"/>
      <c r="L19" s="6"/>
      <c r="M19" s="6"/>
      <c r="N19" s="5">
        <f t="shared" si="0"/>
        <v>0</v>
      </c>
    </row>
    <row r="20" spans="1:14">
      <c r="A20" t="s">
        <v>96</v>
      </c>
      <c r="B20" s="6"/>
      <c r="C20" s="6"/>
      <c r="D20" s="6"/>
      <c r="E20" s="6"/>
      <c r="F20" s="6"/>
      <c r="G20" s="6"/>
      <c r="H20" s="6"/>
      <c r="I20" s="6"/>
      <c r="J20" s="6"/>
      <c r="K20" s="6"/>
      <c r="L20" s="6"/>
      <c r="M20" s="6"/>
      <c r="N20" s="5">
        <f t="shared" si="0"/>
        <v>0</v>
      </c>
    </row>
    <row r="21" spans="1:14">
      <c r="A21" t="s">
        <v>10</v>
      </c>
      <c r="B21" s="6"/>
      <c r="C21" s="6"/>
      <c r="D21" s="6"/>
      <c r="E21" s="6"/>
      <c r="F21" s="6"/>
      <c r="G21" s="6"/>
      <c r="H21" s="6"/>
      <c r="I21" s="6"/>
      <c r="J21" s="6"/>
      <c r="K21" s="6"/>
      <c r="L21" s="6"/>
      <c r="M21" s="6"/>
      <c r="N21" s="5">
        <f t="shared" si="0"/>
        <v>0</v>
      </c>
    </row>
    <row r="22" spans="1:14">
      <c r="A22" t="s">
        <v>11</v>
      </c>
      <c r="B22" s="6"/>
      <c r="C22" s="6"/>
      <c r="D22" s="6"/>
      <c r="E22" s="6"/>
      <c r="F22" s="6"/>
      <c r="G22" s="6"/>
      <c r="H22" s="6"/>
      <c r="I22" s="6"/>
      <c r="J22" s="6"/>
      <c r="K22" s="6"/>
      <c r="L22" s="6"/>
      <c r="M22" s="6"/>
      <c r="N22" s="5">
        <f t="shared" si="0"/>
        <v>0</v>
      </c>
    </row>
    <row r="23" spans="1:14">
      <c r="A23" t="s">
        <v>12</v>
      </c>
      <c r="B23" s="6"/>
      <c r="C23" s="6"/>
      <c r="D23" s="6"/>
      <c r="E23" s="6"/>
      <c r="F23" s="6"/>
      <c r="G23" s="6"/>
      <c r="H23" s="6"/>
      <c r="I23" s="6"/>
      <c r="J23" s="6"/>
      <c r="K23" s="6"/>
      <c r="L23" s="6"/>
      <c r="M23" s="6"/>
      <c r="N23" s="5">
        <f t="shared" si="0"/>
        <v>0</v>
      </c>
    </row>
    <row r="24" spans="1:14">
      <c r="A24" s="22" t="s">
        <v>128</v>
      </c>
      <c r="B24" s="6">
        <v>5413517.6200000001</v>
      </c>
      <c r="C24" s="6">
        <v>6615521.5199999996</v>
      </c>
      <c r="D24" s="6">
        <v>5466953.4000000004</v>
      </c>
      <c r="E24" s="6">
        <v>4384326.2</v>
      </c>
      <c r="F24" s="6">
        <v>5789646.3499999996</v>
      </c>
      <c r="G24" s="6">
        <v>7014610.9900000002</v>
      </c>
      <c r="H24" s="6">
        <v>8718432.7200000007</v>
      </c>
      <c r="I24" s="6">
        <v>9855280.0600000005</v>
      </c>
      <c r="J24" s="6">
        <v>10103557.529999999</v>
      </c>
      <c r="K24" s="6">
        <v>11412087.49</v>
      </c>
      <c r="L24" s="6">
        <v>8485076.3300000001</v>
      </c>
      <c r="M24" s="6">
        <v>7064821.5999999996</v>
      </c>
      <c r="N24" s="5">
        <f>SUM(B24:M24)</f>
        <v>90323831.809999987</v>
      </c>
    </row>
    <row r="25" spans="1:14">
      <c r="A25" t="s">
        <v>13</v>
      </c>
      <c r="B25" s="6"/>
      <c r="C25" s="6"/>
      <c r="D25" s="6"/>
      <c r="E25" s="6"/>
      <c r="F25" s="6"/>
      <c r="G25" s="6"/>
      <c r="H25" s="6"/>
      <c r="I25" s="6"/>
      <c r="J25" s="6"/>
      <c r="K25" s="6"/>
      <c r="L25" s="6"/>
      <c r="M25" s="6"/>
      <c r="N25" s="5">
        <f t="shared" si="0"/>
        <v>0</v>
      </c>
    </row>
    <row r="26" spans="1:14">
      <c r="A26" t="s">
        <v>14</v>
      </c>
      <c r="B26" s="6"/>
      <c r="C26" s="6"/>
      <c r="D26" s="6"/>
      <c r="E26" s="6"/>
      <c r="F26" s="6"/>
      <c r="G26" s="6"/>
      <c r="H26" s="6"/>
      <c r="I26" s="6"/>
      <c r="J26" s="6"/>
      <c r="K26" s="6"/>
      <c r="L26" s="6"/>
      <c r="M26" s="6"/>
      <c r="N26" s="5">
        <f t="shared" si="0"/>
        <v>0</v>
      </c>
    </row>
    <row r="27" spans="1:14">
      <c r="A27" s="23" t="s">
        <v>15</v>
      </c>
      <c r="B27" s="6">
        <f>'Tourist Development Tax'!B27/4*2</f>
        <v>720202.16999999993</v>
      </c>
      <c r="C27" s="6">
        <f>'Tourist Development Tax'!C27/4*2</f>
        <v>616920.33333333326</v>
      </c>
      <c r="D27" s="6">
        <f>'Tourist Development Tax'!D27/4*2</f>
        <v>674791.89333333331</v>
      </c>
      <c r="E27" s="6">
        <f>'Tourist Development Tax'!E27/4*2</f>
        <v>643471.26333333331</v>
      </c>
      <c r="F27" s="6">
        <f>'Tourist Development Tax'!F27/4*2</f>
        <v>771239.53666666662</v>
      </c>
      <c r="G27" s="6">
        <f>'Tourist Development Tax'!G27/4*2</f>
        <v>608880.05333333334</v>
      </c>
      <c r="H27" s="6">
        <f>'Tourist Development Tax'!H27/4*2</f>
        <v>671107.04333333333</v>
      </c>
      <c r="I27" s="6">
        <f>'Tourist Development Tax'!I27/4*2</f>
        <v>716067.47666666668</v>
      </c>
      <c r="J27" s="6">
        <f>'Tourist Development Tax'!J27/4*2</f>
        <v>812915.02</v>
      </c>
      <c r="K27" s="6">
        <f>'Tourist Development Tax'!K27/4*2</f>
        <v>794560.07666666666</v>
      </c>
      <c r="L27" s="6">
        <f>'Tourist Development Tax'!L27/4*2</f>
        <v>793902.47666666668</v>
      </c>
      <c r="M27" s="6">
        <f>'Tourist Development Tax'!M27/4*2</f>
        <v>723288.47000000009</v>
      </c>
      <c r="N27" s="5">
        <f>SUM(B27:M27)</f>
        <v>8547345.8133333325</v>
      </c>
    </row>
    <row r="28" spans="1:14">
      <c r="A28" t="s">
        <v>16</v>
      </c>
      <c r="B28" s="6"/>
      <c r="C28" s="6"/>
      <c r="D28" s="6"/>
      <c r="E28" s="6"/>
      <c r="F28" s="25"/>
      <c r="G28" s="6"/>
      <c r="H28" s="6"/>
      <c r="I28" s="6"/>
      <c r="J28" s="6"/>
      <c r="K28" s="6"/>
      <c r="L28" s="6"/>
      <c r="M28" s="6"/>
      <c r="N28" s="5">
        <f t="shared" si="0"/>
        <v>0</v>
      </c>
    </row>
    <row r="29" spans="1:14">
      <c r="A29" t="s">
        <v>17</v>
      </c>
      <c r="B29" s="6"/>
      <c r="C29" s="6"/>
      <c r="D29" s="6"/>
      <c r="E29" s="6"/>
      <c r="F29" s="6"/>
      <c r="G29" s="6"/>
      <c r="H29" s="6"/>
      <c r="I29" s="6"/>
      <c r="J29" s="6"/>
      <c r="K29" s="6"/>
      <c r="L29" s="6"/>
      <c r="M29" s="6"/>
      <c r="N29" s="5">
        <f t="shared" si="0"/>
        <v>0</v>
      </c>
    </row>
    <row r="30" spans="1:14">
      <c r="A30" t="s">
        <v>18</v>
      </c>
      <c r="B30" s="6"/>
      <c r="C30" s="6"/>
      <c r="D30" s="6"/>
      <c r="E30" s="6"/>
      <c r="F30" s="6"/>
      <c r="G30" s="6"/>
      <c r="H30" s="6"/>
      <c r="I30" s="6"/>
      <c r="J30" s="6"/>
      <c r="K30" s="6"/>
      <c r="L30" s="6"/>
      <c r="M30" s="6"/>
      <c r="N30" s="5">
        <f t="shared" si="0"/>
        <v>0</v>
      </c>
    </row>
    <row r="31" spans="1:14">
      <c r="A31" t="s">
        <v>19</v>
      </c>
      <c r="B31" s="6"/>
      <c r="C31" s="6"/>
      <c r="D31" s="6"/>
      <c r="E31" s="6"/>
      <c r="F31" s="6"/>
      <c r="G31" s="6"/>
      <c r="H31" s="6"/>
      <c r="I31" s="6"/>
      <c r="J31" s="6"/>
      <c r="K31" s="6"/>
      <c r="L31" s="6"/>
      <c r="M31" s="6"/>
      <c r="N31" s="5">
        <f t="shared" si="0"/>
        <v>0</v>
      </c>
    </row>
    <row r="32" spans="1:14">
      <c r="A32" t="s">
        <v>20</v>
      </c>
      <c r="B32" s="6"/>
      <c r="C32" s="6"/>
      <c r="D32" s="6"/>
      <c r="E32" s="6"/>
      <c r="F32" s="6"/>
      <c r="G32" s="6"/>
      <c r="H32" s="6"/>
      <c r="I32" s="6"/>
      <c r="J32" s="6"/>
      <c r="K32" s="6"/>
      <c r="L32" s="6"/>
      <c r="M32" s="6"/>
      <c r="N32" s="5">
        <f t="shared" si="0"/>
        <v>0</v>
      </c>
    </row>
    <row r="33" spans="1:14">
      <c r="A33" t="s">
        <v>21</v>
      </c>
      <c r="B33" s="6"/>
      <c r="C33" s="6"/>
      <c r="D33" s="6"/>
      <c r="E33" s="6"/>
      <c r="F33" s="6"/>
      <c r="G33" s="6"/>
      <c r="H33" s="6"/>
      <c r="I33" s="6"/>
      <c r="J33" s="6"/>
      <c r="K33" s="6"/>
      <c r="L33" s="6"/>
      <c r="M33" s="6"/>
      <c r="N33" s="5">
        <f t="shared" si="0"/>
        <v>0</v>
      </c>
    </row>
    <row r="34" spans="1:14">
      <c r="A34" t="s">
        <v>22</v>
      </c>
      <c r="B34" s="6"/>
      <c r="C34" s="6"/>
      <c r="D34" s="6"/>
      <c r="E34" s="6"/>
      <c r="F34" s="6"/>
      <c r="G34" s="6"/>
      <c r="H34" s="6"/>
      <c r="I34" s="6"/>
      <c r="J34" s="6"/>
      <c r="K34" s="6"/>
      <c r="L34" s="6"/>
      <c r="M34" s="6"/>
      <c r="N34" s="5">
        <f t="shared" si="0"/>
        <v>0</v>
      </c>
    </row>
    <row r="35" spans="1:14">
      <c r="A35" t="s">
        <v>23</v>
      </c>
      <c r="B35" s="6"/>
      <c r="C35" s="6"/>
      <c r="D35" s="6"/>
      <c r="E35" s="6"/>
      <c r="F35" s="6"/>
      <c r="G35" s="6"/>
      <c r="H35" s="6"/>
      <c r="I35" s="6"/>
      <c r="J35" s="6"/>
      <c r="K35" s="6"/>
      <c r="L35" s="6"/>
      <c r="M35" s="6"/>
      <c r="N35" s="5">
        <f t="shared" si="0"/>
        <v>0</v>
      </c>
    </row>
    <row r="36" spans="1:14">
      <c r="A36" t="s">
        <v>24</v>
      </c>
      <c r="B36" s="6"/>
      <c r="C36" s="6"/>
      <c r="D36" s="6"/>
      <c r="E36" s="6"/>
      <c r="F36" s="6"/>
      <c r="G36" s="6"/>
      <c r="H36" s="6"/>
      <c r="I36" s="6"/>
      <c r="J36" s="6"/>
      <c r="K36" s="6"/>
      <c r="L36" s="6"/>
      <c r="M36" s="6"/>
      <c r="N36" s="5">
        <f t="shared" si="0"/>
        <v>0</v>
      </c>
    </row>
    <row r="37" spans="1:14">
      <c r="A37" t="s">
        <v>25</v>
      </c>
      <c r="B37" s="6"/>
      <c r="C37" s="6"/>
      <c r="D37" s="6"/>
      <c r="E37" s="6"/>
      <c r="F37" s="6"/>
      <c r="G37" s="6"/>
      <c r="H37" s="6"/>
      <c r="I37" s="6"/>
      <c r="J37" s="6"/>
      <c r="K37" s="6"/>
      <c r="L37" s="6"/>
      <c r="M37" s="6"/>
      <c r="N37" s="5">
        <f t="shared" si="0"/>
        <v>0</v>
      </c>
    </row>
    <row r="38" spans="1:14">
      <c r="A38" t="s">
        <v>26</v>
      </c>
      <c r="B38" s="6"/>
      <c r="C38" s="6"/>
      <c r="D38" s="6"/>
      <c r="E38" s="6"/>
      <c r="F38" s="6"/>
      <c r="G38" s="6"/>
      <c r="H38" s="6"/>
      <c r="I38" s="6"/>
      <c r="J38" s="6"/>
      <c r="K38" s="6"/>
      <c r="L38" s="6"/>
      <c r="M38" s="6"/>
      <c r="N38" s="5">
        <f t="shared" si="0"/>
        <v>0</v>
      </c>
    </row>
    <row r="39" spans="1:14">
      <c r="A39" t="s">
        <v>27</v>
      </c>
      <c r="B39" s="6"/>
      <c r="C39" s="6"/>
      <c r="D39" s="6"/>
      <c r="E39" s="6"/>
      <c r="F39" s="6"/>
      <c r="G39" s="6"/>
      <c r="H39" s="6"/>
      <c r="I39" s="6"/>
      <c r="J39" s="6"/>
      <c r="K39" s="6"/>
      <c r="L39" s="6"/>
      <c r="M39" s="6"/>
      <c r="N39" s="5">
        <f t="shared" si="0"/>
        <v>0</v>
      </c>
    </row>
    <row r="40" spans="1:14">
      <c r="A40" t="s">
        <v>28</v>
      </c>
      <c r="B40" s="6"/>
      <c r="C40" s="6"/>
      <c r="D40" s="6"/>
      <c r="E40" s="6"/>
      <c r="F40" s="6"/>
      <c r="G40" s="6"/>
      <c r="H40" s="6"/>
      <c r="I40" s="6"/>
      <c r="J40" s="6"/>
      <c r="K40" s="6"/>
      <c r="L40" s="6"/>
      <c r="M40" s="6"/>
      <c r="N40" s="5">
        <f t="shared" si="0"/>
        <v>0</v>
      </c>
    </row>
    <row r="41" spans="1:14">
      <c r="A41" t="s">
        <v>29</v>
      </c>
      <c r="B41" s="6"/>
      <c r="C41" s="6"/>
      <c r="D41" s="6"/>
      <c r="E41" s="6"/>
      <c r="F41" s="6"/>
      <c r="G41" s="6"/>
      <c r="H41" s="6"/>
      <c r="I41" s="6"/>
      <c r="J41" s="6"/>
      <c r="K41" s="6"/>
      <c r="L41" s="6"/>
      <c r="M41" s="6"/>
      <c r="N41" s="5">
        <f t="shared" si="0"/>
        <v>0</v>
      </c>
    </row>
    <row r="42" spans="1:14">
      <c r="A42" t="s">
        <v>30</v>
      </c>
      <c r="B42" s="6"/>
      <c r="C42" s="6"/>
      <c r="D42" s="6"/>
      <c r="E42" s="6"/>
      <c r="F42" s="6"/>
      <c r="G42" s="6"/>
      <c r="H42" s="6"/>
      <c r="I42" s="6"/>
      <c r="J42" s="6"/>
      <c r="K42" s="6"/>
      <c r="L42" s="6"/>
      <c r="M42" s="6"/>
      <c r="N42" s="5">
        <f t="shared" si="0"/>
        <v>0</v>
      </c>
    </row>
    <row r="43" spans="1:14">
      <c r="A43" t="s">
        <v>31</v>
      </c>
      <c r="B43" s="6"/>
      <c r="C43" s="6"/>
      <c r="D43" s="6"/>
      <c r="E43" s="6"/>
      <c r="F43" s="6"/>
      <c r="G43" s="6"/>
      <c r="H43" s="6"/>
      <c r="I43" s="6"/>
      <c r="J43" s="6"/>
      <c r="K43" s="6"/>
      <c r="L43" s="6"/>
      <c r="M43" s="6"/>
      <c r="N43" s="5">
        <f t="shared" si="0"/>
        <v>0</v>
      </c>
    </row>
    <row r="44" spans="1:14">
      <c r="A44" t="s">
        <v>32</v>
      </c>
      <c r="B44" s="6"/>
      <c r="C44" s="6"/>
      <c r="D44" s="6"/>
      <c r="E44" s="6"/>
      <c r="F44" s="6"/>
      <c r="G44" s="6"/>
      <c r="H44" s="6"/>
      <c r="I44" s="6"/>
      <c r="J44" s="6"/>
      <c r="K44" s="6"/>
      <c r="L44" s="6"/>
      <c r="M44" s="6"/>
      <c r="N44" s="5">
        <f t="shared" si="0"/>
        <v>0</v>
      </c>
    </row>
    <row r="45" spans="1:14">
      <c r="A45" t="s">
        <v>33</v>
      </c>
      <c r="B45" s="6"/>
      <c r="C45" s="6"/>
      <c r="D45" s="6"/>
      <c r="E45" s="6"/>
      <c r="F45" s="6"/>
      <c r="G45" s="6"/>
      <c r="H45" s="6"/>
      <c r="I45" s="6"/>
      <c r="J45" s="6"/>
      <c r="K45" s="6"/>
      <c r="L45" s="6"/>
      <c r="M45" s="6"/>
      <c r="N45" s="5">
        <f t="shared" si="0"/>
        <v>0</v>
      </c>
    </row>
    <row r="46" spans="1:14">
      <c r="A46" t="s">
        <v>34</v>
      </c>
      <c r="B46" s="6"/>
      <c r="C46" s="6"/>
      <c r="D46" s="6"/>
      <c r="E46" s="6"/>
      <c r="F46" s="6"/>
      <c r="G46" s="6"/>
      <c r="H46" s="6"/>
      <c r="I46" s="6"/>
      <c r="J46" s="6"/>
      <c r="K46" s="6"/>
      <c r="L46" s="6"/>
      <c r="M46" s="6"/>
      <c r="N46" s="5">
        <f t="shared" si="0"/>
        <v>0</v>
      </c>
    </row>
    <row r="47" spans="1:14">
      <c r="A47" t="s">
        <v>35</v>
      </c>
      <c r="B47" s="6"/>
      <c r="C47" s="6"/>
      <c r="D47" s="6"/>
      <c r="E47" s="6"/>
      <c r="F47" s="6"/>
      <c r="G47" s="6"/>
      <c r="H47" s="6"/>
      <c r="I47" s="6"/>
      <c r="J47" s="6"/>
      <c r="K47" s="6"/>
      <c r="L47" s="6"/>
      <c r="M47" s="6"/>
      <c r="N47" s="5">
        <f t="shared" si="0"/>
        <v>0</v>
      </c>
    </row>
    <row r="48" spans="1:14">
      <c r="A48" t="s">
        <v>36</v>
      </c>
      <c r="B48" s="6"/>
      <c r="C48" s="6"/>
      <c r="D48" s="6"/>
      <c r="E48" s="6"/>
      <c r="F48" s="6"/>
      <c r="G48" s="6"/>
      <c r="H48" s="6"/>
      <c r="I48" s="6"/>
      <c r="J48" s="6"/>
      <c r="K48" s="6"/>
      <c r="L48" s="6"/>
      <c r="M48" s="6"/>
      <c r="N48" s="5">
        <f t="shared" si="0"/>
        <v>0</v>
      </c>
    </row>
    <row r="49" spans="1:14">
      <c r="A49" t="s">
        <v>37</v>
      </c>
      <c r="B49" s="6"/>
      <c r="C49" s="6"/>
      <c r="D49" s="6"/>
      <c r="E49" s="6"/>
      <c r="F49" s="6"/>
      <c r="G49" s="6"/>
      <c r="H49" s="6"/>
      <c r="I49" s="6"/>
      <c r="J49" s="6"/>
      <c r="K49" s="6"/>
      <c r="L49" s="6"/>
      <c r="M49" s="6"/>
      <c r="N49" s="5">
        <f t="shared" si="0"/>
        <v>0</v>
      </c>
    </row>
    <row r="50" spans="1:14">
      <c r="A50" t="s">
        <v>38</v>
      </c>
      <c r="B50" s="6"/>
      <c r="C50" s="6"/>
      <c r="D50" s="6"/>
      <c r="E50" s="6"/>
      <c r="F50" s="6"/>
      <c r="G50" s="6"/>
      <c r="H50" s="6"/>
      <c r="I50" s="6"/>
      <c r="J50" s="6"/>
      <c r="K50" s="6"/>
      <c r="L50" s="6"/>
      <c r="M50" s="6"/>
      <c r="N50" s="5">
        <f t="shared" si="0"/>
        <v>0</v>
      </c>
    </row>
    <row r="51" spans="1:14">
      <c r="A51" t="s">
        <v>39</v>
      </c>
      <c r="B51" s="6"/>
      <c r="C51" s="6"/>
      <c r="D51" s="6"/>
      <c r="E51" s="6"/>
      <c r="F51" s="6"/>
      <c r="G51" s="6"/>
      <c r="H51" s="6"/>
      <c r="I51" s="6"/>
      <c r="J51" s="6"/>
      <c r="K51" s="6"/>
      <c r="L51" s="6"/>
      <c r="M51" s="6"/>
      <c r="N51" s="5">
        <f t="shared" si="0"/>
        <v>0</v>
      </c>
    </row>
    <row r="52" spans="1:14">
      <c r="A52" t="s">
        <v>40</v>
      </c>
      <c r="B52" s="6"/>
      <c r="C52" s="6"/>
      <c r="D52" s="6"/>
      <c r="E52" s="6"/>
      <c r="F52" s="6"/>
      <c r="G52" s="6"/>
      <c r="H52" s="6"/>
      <c r="I52" s="6"/>
      <c r="J52" s="6"/>
      <c r="K52" s="6"/>
      <c r="L52" s="6"/>
      <c r="M52" s="6"/>
      <c r="N52" s="5">
        <f t="shared" si="0"/>
        <v>0</v>
      </c>
    </row>
    <row r="53" spans="1:14">
      <c r="A53" t="s">
        <v>41</v>
      </c>
      <c r="B53" s="6"/>
      <c r="C53" s="6"/>
      <c r="D53" s="6"/>
      <c r="E53" s="6"/>
      <c r="F53" s="6"/>
      <c r="G53" s="6"/>
      <c r="H53" s="6"/>
      <c r="I53" s="6"/>
      <c r="J53" s="6"/>
      <c r="K53" s="6"/>
      <c r="L53" s="6"/>
      <c r="M53" s="6"/>
      <c r="N53" s="5">
        <f t="shared" si="0"/>
        <v>0</v>
      </c>
    </row>
    <row r="54" spans="1:14">
      <c r="A54" t="s">
        <v>42</v>
      </c>
      <c r="B54" s="6"/>
      <c r="C54" s="6"/>
      <c r="D54" s="6"/>
      <c r="E54" s="6"/>
      <c r="F54" s="6"/>
      <c r="G54" s="6"/>
      <c r="H54" s="6"/>
      <c r="I54" s="6"/>
      <c r="J54" s="6"/>
      <c r="K54" s="6"/>
      <c r="L54" s="6"/>
      <c r="M54" s="6"/>
      <c r="N54" s="5">
        <f t="shared" si="0"/>
        <v>0</v>
      </c>
    </row>
    <row r="55" spans="1:14" s="5" customFormat="1">
      <c r="A55" s="32" t="s">
        <v>43</v>
      </c>
      <c r="B55" s="5">
        <f>'Tourist Development Tax'!B55/4</f>
        <v>730799.09400000004</v>
      </c>
      <c r="C55" s="5">
        <f>'Tourist Development Tax'!C55/4</f>
        <v>876593.11800000002</v>
      </c>
      <c r="D55" s="5">
        <f>'Tourist Development Tax'!D55/4</f>
        <v>600739.71799999999</v>
      </c>
      <c r="E55" s="5">
        <f>'Tourist Development Tax'!E55/4</f>
        <v>211821.48800000001</v>
      </c>
      <c r="F55" s="5">
        <f>'Tourist Development Tax'!F55/4</f>
        <v>441181.20600000001</v>
      </c>
      <c r="G55" s="5">
        <f>'Tourist Development Tax'!G55/4</f>
        <v>520783.57400000002</v>
      </c>
      <c r="H55" s="5">
        <f>'Tourist Development Tax'!H55/4</f>
        <v>680967.60400000005</v>
      </c>
      <c r="I55" s="5">
        <f>'Tourist Development Tax'!I55/4</f>
        <v>778711.91</v>
      </c>
      <c r="J55" s="5">
        <f>'Tourist Development Tax'!J55/4</f>
        <v>931204.33600000001</v>
      </c>
      <c r="K55" s="5">
        <f>'Tourist Development Tax'!K55/4</f>
        <v>1086869.77</v>
      </c>
      <c r="L55" s="5">
        <f>'Tourist Development Tax'!L55/4</f>
        <v>818275.74800000014</v>
      </c>
      <c r="M55" s="5">
        <f>'Tourist Development Tax'!M55/4</f>
        <v>670180.9360000001</v>
      </c>
      <c r="N55" s="5">
        <f>SUM(B55:M55)</f>
        <v>8348128.5019999994</v>
      </c>
    </row>
    <row r="56" spans="1:14">
      <c r="A56" t="s">
        <v>44</v>
      </c>
      <c r="B56" s="6"/>
      <c r="C56" s="6"/>
      <c r="D56" s="6"/>
      <c r="E56" s="6"/>
      <c r="F56" s="6"/>
      <c r="G56" s="6"/>
      <c r="H56" s="6"/>
      <c r="I56" s="6"/>
      <c r="J56" s="6"/>
      <c r="K56" s="6"/>
      <c r="L56" s="6"/>
      <c r="M56" s="6"/>
      <c r="N56" s="5">
        <f t="shared" si="0"/>
        <v>0</v>
      </c>
    </row>
    <row r="57" spans="1:14">
      <c r="A57" t="s">
        <v>45</v>
      </c>
      <c r="B57" s="6"/>
      <c r="C57" s="6"/>
      <c r="D57" s="6"/>
      <c r="E57" s="6"/>
      <c r="F57" s="6"/>
      <c r="G57" s="6"/>
      <c r="H57" s="6"/>
      <c r="I57" s="6"/>
      <c r="J57" s="6"/>
      <c r="K57" s="6"/>
      <c r="L57" s="6"/>
      <c r="M57" s="6"/>
      <c r="N57" s="5">
        <f t="shared" si="0"/>
        <v>0</v>
      </c>
    </row>
    <row r="58" spans="1:14">
      <c r="A58" t="s">
        <v>46</v>
      </c>
      <c r="B58" s="6"/>
      <c r="C58" s="6"/>
      <c r="D58" s="6"/>
      <c r="E58" s="6"/>
      <c r="F58" s="6"/>
      <c r="G58" s="6"/>
      <c r="H58" s="6"/>
      <c r="I58" s="6"/>
      <c r="J58" s="6"/>
      <c r="K58" s="6"/>
      <c r="L58" s="6"/>
      <c r="M58" s="6"/>
      <c r="N58" s="5">
        <f t="shared" si="0"/>
        <v>0</v>
      </c>
    </row>
    <row r="59" spans="1:14">
      <c r="A59" t="s">
        <v>47</v>
      </c>
      <c r="B59" s="6"/>
      <c r="C59" s="6"/>
      <c r="D59" s="6"/>
      <c r="E59" s="6"/>
      <c r="F59" s="6"/>
      <c r="G59" s="6"/>
      <c r="H59" s="6"/>
      <c r="I59" s="6"/>
      <c r="J59" s="6"/>
      <c r="K59" s="6"/>
      <c r="L59" s="6"/>
      <c r="M59" s="6"/>
      <c r="N59" s="5">
        <f t="shared" si="0"/>
        <v>0</v>
      </c>
    </row>
    <row r="60" spans="1:14">
      <c r="A60" t="s">
        <v>48</v>
      </c>
      <c r="B60" s="6"/>
      <c r="C60" s="6"/>
      <c r="D60" s="6"/>
      <c r="E60" s="6"/>
      <c r="F60" s="6"/>
      <c r="G60" s="6"/>
      <c r="H60" s="6"/>
      <c r="I60" s="6"/>
      <c r="J60" s="6"/>
      <c r="K60" s="6"/>
      <c r="L60" s="6"/>
      <c r="M60" s="6"/>
      <c r="N60" s="5">
        <f t="shared" si="0"/>
        <v>0</v>
      </c>
    </row>
    <row r="61" spans="1:14">
      <c r="A61" t="s">
        <v>49</v>
      </c>
      <c r="B61" s="6"/>
      <c r="C61" s="6"/>
      <c r="D61" s="6"/>
      <c r="E61" s="6"/>
      <c r="F61" s="6"/>
      <c r="G61" s="6"/>
      <c r="H61" s="6"/>
      <c r="I61" s="6"/>
      <c r="J61" s="6"/>
      <c r="K61" s="6"/>
      <c r="L61" s="6"/>
      <c r="M61" s="6"/>
      <c r="N61" s="5">
        <f t="shared" si="0"/>
        <v>0</v>
      </c>
    </row>
    <row r="62" spans="1:14">
      <c r="A62" t="s">
        <v>50</v>
      </c>
      <c r="B62" s="6"/>
      <c r="C62" s="6"/>
      <c r="D62" s="6"/>
      <c r="E62" s="6"/>
      <c r="F62" s="6"/>
      <c r="G62" s="6"/>
      <c r="H62" s="6"/>
      <c r="I62" s="6"/>
      <c r="J62" s="6"/>
      <c r="K62" s="6"/>
      <c r="L62" s="6"/>
      <c r="M62" s="6"/>
      <c r="N62" s="5">
        <f t="shared" si="0"/>
        <v>0</v>
      </c>
    </row>
    <row r="63" spans="1:14">
      <c r="A63" t="s">
        <v>51</v>
      </c>
      <c r="B63" s="6"/>
      <c r="C63" s="6"/>
      <c r="D63" s="6"/>
      <c r="E63" s="6"/>
      <c r="F63" s="6"/>
      <c r="G63" s="6"/>
      <c r="H63" s="6"/>
      <c r="I63" s="6"/>
      <c r="J63" s="6"/>
      <c r="K63" s="6"/>
      <c r="L63" s="6"/>
      <c r="M63" s="6"/>
      <c r="N63" s="5">
        <f t="shared" si="0"/>
        <v>0</v>
      </c>
    </row>
    <row r="64" spans="1:14">
      <c r="A64" t="s">
        <v>52</v>
      </c>
      <c r="B64" s="6"/>
      <c r="C64" s="6"/>
      <c r="D64" s="6"/>
      <c r="E64" s="6"/>
      <c r="F64" s="6"/>
      <c r="G64" s="6"/>
      <c r="H64" s="6"/>
      <c r="I64" s="6"/>
      <c r="J64" s="6"/>
      <c r="K64" s="6"/>
      <c r="L64" s="6"/>
      <c r="M64" s="6"/>
      <c r="N64" s="5">
        <f t="shared" si="0"/>
        <v>0</v>
      </c>
    </row>
    <row r="65" spans="1:14">
      <c r="A65" t="s">
        <v>53</v>
      </c>
      <c r="B65" s="6"/>
      <c r="C65" s="6"/>
      <c r="D65" s="6"/>
      <c r="E65" s="6"/>
      <c r="F65" s="6"/>
      <c r="G65" s="6"/>
      <c r="H65" s="6"/>
      <c r="I65" s="6"/>
      <c r="J65" s="6"/>
      <c r="K65" s="6"/>
      <c r="L65" s="6"/>
      <c r="M65" s="6"/>
      <c r="N65" s="5">
        <f t="shared" si="0"/>
        <v>0</v>
      </c>
    </row>
    <row r="66" spans="1:14">
      <c r="A66" t="s">
        <v>54</v>
      </c>
      <c r="B66" s="6"/>
      <c r="C66" s="6"/>
      <c r="D66" s="6"/>
      <c r="E66" s="6"/>
      <c r="F66" s="6"/>
      <c r="G66" s="6"/>
      <c r="H66" s="6"/>
      <c r="I66" s="6"/>
      <c r="J66" s="6"/>
      <c r="K66" s="6"/>
      <c r="L66" s="6"/>
      <c r="M66" s="6"/>
      <c r="N66" s="5">
        <f t="shared" si="0"/>
        <v>0</v>
      </c>
    </row>
    <row r="67" spans="1:14">
      <c r="A67" t="s">
        <v>55</v>
      </c>
      <c r="B67" s="6"/>
      <c r="C67" s="6"/>
      <c r="D67" s="6"/>
      <c r="E67" s="6"/>
      <c r="F67" s="6"/>
      <c r="G67" s="6"/>
      <c r="H67" s="6"/>
      <c r="I67" s="6"/>
      <c r="J67" s="6"/>
      <c r="K67" s="6"/>
      <c r="L67" s="6"/>
      <c r="M67" s="6"/>
      <c r="N67" s="5">
        <f t="shared" si="0"/>
        <v>0</v>
      </c>
    </row>
    <row r="68" spans="1:14">
      <c r="A68" t="s">
        <v>56</v>
      </c>
      <c r="B68" s="6"/>
      <c r="C68" s="6"/>
      <c r="D68" s="6"/>
      <c r="E68" s="6"/>
      <c r="F68" s="6"/>
      <c r="G68" s="6"/>
      <c r="H68" s="6"/>
      <c r="I68" s="6"/>
      <c r="J68" s="6"/>
      <c r="K68" s="6"/>
      <c r="L68" s="6"/>
      <c r="M68" s="6"/>
      <c r="N68" s="5">
        <f t="shared" si="0"/>
        <v>0</v>
      </c>
    </row>
    <row r="69" spans="1:14">
      <c r="A69" t="s">
        <v>57</v>
      </c>
      <c r="B69" s="6"/>
      <c r="C69" s="6"/>
      <c r="D69" s="6"/>
      <c r="E69" s="6"/>
      <c r="F69" s="6"/>
      <c r="G69" s="6"/>
      <c r="H69" s="6"/>
      <c r="I69" s="6"/>
      <c r="J69" s="6"/>
      <c r="K69" s="6"/>
      <c r="L69" s="6"/>
      <c r="M69" s="6"/>
      <c r="N69" s="5">
        <f t="shared" si="0"/>
        <v>0</v>
      </c>
    </row>
    <row r="70" spans="1:14">
      <c r="A70" t="s">
        <v>58</v>
      </c>
      <c r="B70" s="6"/>
      <c r="C70" s="6"/>
      <c r="D70" s="6"/>
      <c r="E70" s="6"/>
      <c r="F70" s="6"/>
      <c r="G70" s="6"/>
      <c r="H70" s="6"/>
      <c r="I70" s="6"/>
      <c r="J70" s="6"/>
      <c r="K70" s="6"/>
      <c r="L70" s="6"/>
      <c r="M70" s="6"/>
      <c r="N70" s="5">
        <f t="shared" si="0"/>
        <v>0</v>
      </c>
    </row>
    <row r="71" spans="1:14">
      <c r="A71" t="s">
        <v>59</v>
      </c>
      <c r="B71" s="6"/>
      <c r="C71" s="6"/>
      <c r="D71" s="6"/>
      <c r="E71" s="6"/>
      <c r="F71" s="6"/>
      <c r="G71" s="6"/>
      <c r="H71" s="6"/>
      <c r="I71" s="6"/>
      <c r="J71" s="6"/>
      <c r="K71" s="6"/>
      <c r="L71" s="6"/>
      <c r="M71" s="6"/>
      <c r="N71" s="5">
        <f t="shared" si="0"/>
        <v>0</v>
      </c>
    </row>
    <row r="72" spans="1:14">
      <c r="A72" t="s">
        <v>60</v>
      </c>
      <c r="B72" s="6"/>
      <c r="C72" s="6"/>
      <c r="D72" s="6"/>
      <c r="E72" s="6"/>
      <c r="F72" s="6"/>
      <c r="G72" s="6"/>
      <c r="H72" s="6"/>
      <c r="I72" s="6"/>
      <c r="J72" s="6"/>
      <c r="K72" s="6"/>
      <c r="L72" s="6"/>
      <c r="M72" s="6"/>
      <c r="N72" s="5">
        <f t="shared" si="0"/>
        <v>0</v>
      </c>
    </row>
    <row r="73" spans="1:14">
      <c r="A73" t="s">
        <v>130</v>
      </c>
      <c r="B73" s="6"/>
      <c r="C73" s="6"/>
      <c r="D73" s="6"/>
      <c r="E73" s="6"/>
      <c r="F73" s="6"/>
      <c r="G73" s="6"/>
      <c r="H73" s="6"/>
      <c r="I73" s="6"/>
      <c r="J73" s="6"/>
      <c r="K73" s="6"/>
      <c r="L73" s="6"/>
      <c r="M73" s="6"/>
      <c r="N73" s="5">
        <f t="shared" si="0"/>
        <v>0</v>
      </c>
    </row>
    <row r="74" spans="1:14">
      <c r="A74" t="s">
        <v>62</v>
      </c>
      <c r="B74" s="6"/>
      <c r="C74" s="6"/>
      <c r="D74" s="6"/>
      <c r="E74" s="6"/>
      <c r="F74" s="6"/>
      <c r="G74" s="6"/>
      <c r="H74" s="6"/>
      <c r="I74" s="6"/>
      <c r="J74" s="6"/>
      <c r="K74" s="6"/>
      <c r="L74" s="6"/>
      <c r="M74" s="6"/>
      <c r="N74" s="5">
        <f t="shared" si="0"/>
        <v>0</v>
      </c>
    </row>
    <row r="75" spans="1:14">
      <c r="A75" s="23" t="s">
        <v>63</v>
      </c>
      <c r="B75" s="6">
        <f>'Tourist Development Tax'!B75</f>
        <v>1332108.22</v>
      </c>
      <c r="C75" s="6">
        <f>'Tourist Development Tax'!C75</f>
        <v>680301.02</v>
      </c>
      <c r="D75" s="6">
        <f>'Tourist Development Tax'!D75</f>
        <v>561660.72499999998</v>
      </c>
      <c r="E75" s="6">
        <f>'Tourist Development Tax'!E75</f>
        <v>678272.85499999998</v>
      </c>
      <c r="F75" s="6">
        <f>'Tourist Development Tax'!F75</f>
        <v>588695.47499999998</v>
      </c>
      <c r="G75" s="6">
        <f>'Tourist Development Tax'!G75</f>
        <v>624163.61</v>
      </c>
      <c r="H75" s="6">
        <f>'Tourist Development Tax'!H75</f>
        <v>900765.19</v>
      </c>
      <c r="I75" s="6">
        <f>'Tourist Development Tax'!I75</f>
        <v>1270691.6000000001</v>
      </c>
      <c r="J75" s="6">
        <f>'Tourist Development Tax'!J75</f>
        <v>1482118.125</v>
      </c>
      <c r="K75" s="6">
        <f>'Tourist Development Tax'!K75</f>
        <v>1157036.405</v>
      </c>
      <c r="L75" s="6">
        <f>'Tourist Development Tax'!L75</f>
        <v>817744.12</v>
      </c>
      <c r="M75" s="6">
        <f>'Tourist Development Tax'!M75</f>
        <v>1187169.6399999999</v>
      </c>
      <c r="N75" s="5">
        <f t="shared" si="0"/>
        <v>11280726.984999999</v>
      </c>
    </row>
    <row r="76" spans="1:14">
      <c r="A76" t="s">
        <v>64</v>
      </c>
      <c r="B76" s="6"/>
      <c r="C76" s="6"/>
      <c r="D76" s="6"/>
      <c r="E76" s="6"/>
      <c r="F76" s="6"/>
      <c r="G76" s="6"/>
      <c r="H76" s="6"/>
      <c r="I76" s="6"/>
      <c r="J76" s="6"/>
      <c r="K76" s="6"/>
      <c r="L76" s="6"/>
      <c r="M76" s="6"/>
      <c r="N76" s="5">
        <f t="shared" si="0"/>
        <v>0</v>
      </c>
    </row>
    <row r="77" spans="1:14">
      <c r="A77" t="s">
        <v>65</v>
      </c>
      <c r="B77" s="6"/>
      <c r="C77" s="6"/>
      <c r="D77" s="6"/>
      <c r="E77" s="6"/>
      <c r="F77" s="6"/>
      <c r="G77" s="6"/>
      <c r="H77" s="6"/>
      <c r="I77" s="6"/>
      <c r="J77" s="6"/>
      <c r="K77" s="6"/>
      <c r="L77" s="6"/>
      <c r="M77" s="6"/>
      <c r="N77" s="5">
        <f>SUM(B77:M77)</f>
        <v>0</v>
      </c>
    </row>
    <row r="78" spans="1:14">
      <c r="A78" t="s">
        <v>66</v>
      </c>
      <c r="B78" s="6"/>
      <c r="C78" s="6"/>
      <c r="D78" s="6"/>
      <c r="E78" s="6"/>
      <c r="F78" s="6"/>
      <c r="G78" s="6"/>
      <c r="H78" s="6"/>
      <c r="I78" s="6"/>
      <c r="J78" s="6"/>
      <c r="K78" s="6"/>
      <c r="L78" s="6"/>
      <c r="M78" s="6"/>
      <c r="N78" s="5">
        <f>SUM(B78:M78)</f>
        <v>0</v>
      </c>
    </row>
    <row r="79" spans="1:14">
      <c r="A79" t="s">
        <v>1</v>
      </c>
    </row>
    <row r="80" spans="1:14">
      <c r="A80" t="s">
        <v>68</v>
      </c>
      <c r="B80" s="5">
        <f t="shared" ref="B80:M80" si="1">SUM(B12:B78)</f>
        <v>8196627.1039999994</v>
      </c>
      <c r="C80" s="5">
        <f t="shared" si="1"/>
        <v>8789335.9913333319</v>
      </c>
      <c r="D80" s="5">
        <f t="shared" si="1"/>
        <v>7304145.7363333339</v>
      </c>
      <c r="E80" s="5">
        <f t="shared" si="1"/>
        <v>5917891.8063333333</v>
      </c>
      <c r="F80" s="5">
        <f t="shared" si="1"/>
        <v>7590762.5676666666</v>
      </c>
      <c r="G80" s="5">
        <f t="shared" si="1"/>
        <v>8768438.2273333333</v>
      </c>
      <c r="H80" s="5">
        <f t="shared" si="1"/>
        <v>10971272.557333333</v>
      </c>
      <c r="I80" s="5">
        <f t="shared" si="1"/>
        <v>12620751.046666667</v>
      </c>
      <c r="J80" s="5">
        <f t="shared" si="1"/>
        <v>13329795.010999998</v>
      </c>
      <c r="K80" s="5">
        <f t="shared" si="1"/>
        <v>14450553.741666665</v>
      </c>
      <c r="L80" s="5">
        <f t="shared" si="1"/>
        <v>10914998.674666665</v>
      </c>
      <c r="M80" s="5">
        <f t="shared" si="1"/>
        <v>9645460.6459999997</v>
      </c>
      <c r="N80" s="5">
        <f>SUM(B80:M80)</f>
        <v>118500033.11033332</v>
      </c>
    </row>
    <row r="82" spans="7:7">
      <c r="G82" s="5"/>
    </row>
  </sheetData>
  <mergeCells count="5">
    <mergeCell ref="A7:N7"/>
    <mergeCell ref="A3:N3"/>
    <mergeCell ref="A4:N4"/>
    <mergeCell ref="A5:N5"/>
    <mergeCell ref="A6:N6"/>
  </mergeCells>
  <phoneticPr fontId="4" type="noConversion"/>
  <printOptions headings="1" gridLines="1"/>
  <pageMargins left="0.75" right="0.75" top="1" bottom="1" header="0.5" footer="0.5"/>
  <pageSetup scale="92" fitToHeight="1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27"/>
    <pageSetUpPr fitToPage="1"/>
  </sheetPr>
  <dimension ref="A1:T225"/>
  <sheetViews>
    <sheetView workbookViewId="0">
      <pane xSplit="1" ySplit="10" topLeftCell="B57" activePane="bottomRight" state="frozen"/>
      <selection pane="topRight" activeCell="B1" sqref="B1"/>
      <selection pane="bottomLeft" activeCell="A11" sqref="A11"/>
      <selection pane="bottomRight" activeCell="P6" sqref="P6"/>
    </sheetView>
  </sheetViews>
  <sheetFormatPr defaultRowHeight="12.75"/>
  <cols>
    <col min="1" max="1" width="16.1640625" bestFit="1" customWidth="1"/>
    <col min="11" max="11" width="9.83203125" bestFit="1" customWidth="1"/>
    <col min="12" max="12" width="10.1640625" bestFit="1" customWidth="1"/>
    <col min="14" max="14" width="10.1640625" bestFit="1" customWidth="1"/>
  </cols>
  <sheetData>
    <row r="1" spans="1:20">
      <c r="A1" t="str">
        <f>'SFY1718'!A1</f>
        <v>VALIDATED TAX RECEIPTS DATA FOR:  JULY, 2017 thru June, 2018</v>
      </c>
      <c r="N1" t="s">
        <v>89</v>
      </c>
    </row>
    <row r="3" spans="1:20">
      <c r="A3" s="44" t="s">
        <v>69</v>
      </c>
      <c r="B3" s="44"/>
      <c r="C3" s="44"/>
      <c r="D3" s="44"/>
      <c r="E3" s="44"/>
      <c r="F3" s="44"/>
      <c r="G3" s="44"/>
      <c r="H3" s="44"/>
      <c r="I3" s="44"/>
      <c r="J3" s="44"/>
      <c r="K3" s="44"/>
      <c r="L3" s="44"/>
      <c r="M3" s="44"/>
      <c r="N3" s="44"/>
    </row>
    <row r="4" spans="1:20">
      <c r="A4" s="44" t="s">
        <v>131</v>
      </c>
      <c r="B4" s="44"/>
      <c r="C4" s="44"/>
      <c r="D4" s="44"/>
      <c r="E4" s="44"/>
      <c r="F4" s="44"/>
      <c r="G4" s="44"/>
      <c r="H4" s="44"/>
      <c r="I4" s="44"/>
      <c r="J4" s="44"/>
      <c r="K4" s="44"/>
      <c r="L4" s="44"/>
      <c r="M4" s="44"/>
      <c r="N4" s="44"/>
    </row>
    <row r="5" spans="1:20">
      <c r="A5" s="44" t="s">
        <v>70</v>
      </c>
      <c r="B5" s="44"/>
      <c r="C5" s="44"/>
      <c r="D5" s="44"/>
      <c r="E5" s="44"/>
      <c r="F5" s="44"/>
      <c r="G5" s="44"/>
      <c r="H5" s="44"/>
      <c r="I5" s="44"/>
      <c r="J5" s="44"/>
      <c r="K5" s="44"/>
      <c r="L5" s="44"/>
      <c r="M5" s="44"/>
      <c r="N5" s="44"/>
    </row>
    <row r="6" spans="1:20">
      <c r="A6" s="44" t="s">
        <v>135</v>
      </c>
      <c r="B6" s="44"/>
      <c r="C6" s="44"/>
      <c r="D6" s="44"/>
      <c r="E6" s="44"/>
      <c r="F6" s="44"/>
      <c r="G6" s="44"/>
      <c r="H6" s="44"/>
      <c r="I6" s="44"/>
      <c r="J6" s="44"/>
      <c r="K6" s="44"/>
      <c r="L6" s="44"/>
      <c r="M6" s="44"/>
      <c r="N6" s="44"/>
      <c r="P6" s="27"/>
    </row>
    <row r="7" spans="1:20">
      <c r="A7" s="44" t="s">
        <v>134</v>
      </c>
      <c r="B7" s="44"/>
      <c r="C7" s="44"/>
      <c r="D7" s="44"/>
      <c r="E7" s="44"/>
      <c r="F7" s="44"/>
      <c r="G7" s="44"/>
      <c r="H7" s="44"/>
      <c r="I7" s="44"/>
      <c r="J7" s="44"/>
      <c r="K7" s="44"/>
      <c r="L7" s="44"/>
      <c r="M7" s="44"/>
      <c r="N7" s="44"/>
    </row>
    <row r="8" spans="1:20">
      <c r="N8" s="5"/>
    </row>
    <row r="9" spans="1:20">
      <c r="B9" s="1">
        <f>'Local Option Sales Tax Coll'!B9</f>
        <v>42917</v>
      </c>
      <c r="C9" s="1">
        <f>'Local Option Sales Tax Coll'!C9</f>
        <v>42948</v>
      </c>
      <c r="D9" s="1">
        <f>'Local Option Sales Tax Coll'!D9</f>
        <v>42979</v>
      </c>
      <c r="E9" s="1">
        <f>'Local Option Sales Tax Coll'!E9</f>
        <v>43009</v>
      </c>
      <c r="F9" s="1">
        <f>'Local Option Sales Tax Coll'!F9</f>
        <v>43040</v>
      </c>
      <c r="G9" s="1">
        <f>'Local Option Sales Tax Coll'!G9</f>
        <v>43070</v>
      </c>
      <c r="H9" s="1">
        <f>'Local Option Sales Tax Coll'!H9</f>
        <v>43101</v>
      </c>
      <c r="I9" s="1">
        <f>'Local Option Sales Tax Coll'!I9</f>
        <v>43132</v>
      </c>
      <c r="J9" s="1">
        <f>'Local Option Sales Tax Coll'!J9</f>
        <v>43160</v>
      </c>
      <c r="K9" s="1">
        <f>'Local Option Sales Tax Coll'!K9</f>
        <v>43191</v>
      </c>
      <c r="L9" s="1">
        <f>'Local Option Sales Tax Coll'!L9</f>
        <v>43221</v>
      </c>
      <c r="M9" s="1">
        <f>'Local Option Sales Tax Coll'!M9</f>
        <v>43252</v>
      </c>
      <c r="N9" s="1" t="str">
        <f>'Local Option Sales Tax Coll'!N9</f>
        <v>SFY17-18</v>
      </c>
      <c r="P9" s="27"/>
      <c r="Q9" s="27"/>
      <c r="R9" s="27"/>
      <c r="S9" s="27"/>
      <c r="T9" s="27"/>
    </row>
    <row r="10" spans="1:20">
      <c r="A10" t="s">
        <v>0</v>
      </c>
      <c r="B10" s="2"/>
      <c r="C10" s="2"/>
      <c r="D10" s="2"/>
      <c r="E10" s="2"/>
      <c r="F10" s="2"/>
      <c r="G10" s="2"/>
      <c r="H10" s="2"/>
      <c r="I10" s="2"/>
      <c r="J10" s="2"/>
      <c r="K10" s="2"/>
      <c r="L10" s="2"/>
      <c r="M10" s="2"/>
      <c r="N10" s="5"/>
    </row>
    <row r="11" spans="1:20">
      <c r="A11" t="s">
        <v>1</v>
      </c>
    </row>
    <row r="12" spans="1:20">
      <c r="A12" t="s">
        <v>90</v>
      </c>
      <c r="B12" s="12">
        <v>112390.35</v>
      </c>
      <c r="C12" s="13">
        <v>111653.83000000002</v>
      </c>
      <c r="D12" s="13">
        <v>116797.98000000001</v>
      </c>
      <c r="E12" s="13">
        <v>115365.4</v>
      </c>
      <c r="F12" s="16">
        <v>117681.16</v>
      </c>
      <c r="G12" s="13">
        <v>109738.7</v>
      </c>
      <c r="H12" s="19">
        <v>113333.82</v>
      </c>
      <c r="I12" s="21">
        <v>107440.47</v>
      </c>
      <c r="J12" s="21">
        <v>107990.77</v>
      </c>
      <c r="K12" s="21">
        <v>131871.41</v>
      </c>
      <c r="L12" s="21">
        <v>122279.43</v>
      </c>
      <c r="M12" s="21">
        <v>122117.02</v>
      </c>
      <c r="N12" s="5">
        <f>SUM(B12:M12)</f>
        <v>1388660.3399999999</v>
      </c>
    </row>
    <row r="13" spans="1:20">
      <c r="A13" t="s">
        <v>91</v>
      </c>
      <c r="B13" s="12">
        <v>24485.709999999995</v>
      </c>
      <c r="C13" s="13">
        <v>12450.2</v>
      </c>
      <c r="D13" s="13">
        <v>18615.439999999999</v>
      </c>
      <c r="E13" s="13">
        <v>17388.27</v>
      </c>
      <c r="F13" s="16">
        <v>27141.289999999997</v>
      </c>
      <c r="G13" s="13">
        <v>24368.739999999998</v>
      </c>
      <c r="H13" s="19">
        <v>12919.26</v>
      </c>
      <c r="I13" s="21">
        <v>15853.5</v>
      </c>
      <c r="J13" s="21">
        <v>21169.69</v>
      </c>
      <c r="K13" s="21">
        <v>17812.23</v>
      </c>
      <c r="L13" s="21">
        <v>11513.36</v>
      </c>
      <c r="M13" s="21">
        <v>24212.34</v>
      </c>
      <c r="N13" s="5">
        <f t="shared" ref="N13:N76" si="0">SUM(B13:M13)</f>
        <v>227930.03</v>
      </c>
    </row>
    <row r="14" spans="1:20">
      <c r="A14" s="29" t="s">
        <v>92</v>
      </c>
      <c r="B14" s="12">
        <v>98969.82</v>
      </c>
      <c r="C14" s="13">
        <v>104646.25</v>
      </c>
      <c r="D14" s="13">
        <v>98282.03</v>
      </c>
      <c r="E14" s="13">
        <v>86617.510000000009</v>
      </c>
      <c r="F14" s="16">
        <v>88530.37</v>
      </c>
      <c r="G14" s="13">
        <v>81475.17</v>
      </c>
      <c r="H14" s="19">
        <v>81545.8</v>
      </c>
      <c r="I14" s="21">
        <v>75258.559999999998</v>
      </c>
      <c r="J14" s="21">
        <v>84743.14</v>
      </c>
      <c r="K14" s="21">
        <v>97352.24</v>
      </c>
      <c r="L14" s="21">
        <v>96801.96</v>
      </c>
      <c r="M14" s="21">
        <v>101444.6</v>
      </c>
      <c r="N14" s="5">
        <f t="shared" si="0"/>
        <v>1095667.45</v>
      </c>
    </row>
    <row r="15" spans="1:20">
      <c r="A15" t="s">
        <v>5</v>
      </c>
      <c r="B15" s="12">
        <v>2098.4700000000003</v>
      </c>
      <c r="C15" s="13">
        <v>1845.57</v>
      </c>
      <c r="D15" s="13">
        <v>2099.5</v>
      </c>
      <c r="E15" s="13">
        <v>1954.45</v>
      </c>
      <c r="F15" s="16">
        <v>2223.3799999999997</v>
      </c>
      <c r="G15" s="13">
        <v>1946.21</v>
      </c>
      <c r="H15" s="19">
        <v>2094.84</v>
      </c>
      <c r="I15" s="21">
        <v>1690.99</v>
      </c>
      <c r="J15" s="21">
        <v>2934.93</v>
      </c>
      <c r="K15" s="21">
        <v>3608.93</v>
      </c>
      <c r="L15" s="21">
        <v>3247.63</v>
      </c>
      <c r="M15" s="21">
        <v>3231.09</v>
      </c>
      <c r="N15" s="5">
        <f t="shared" si="0"/>
        <v>28975.989999999998</v>
      </c>
    </row>
    <row r="16" spans="1:20">
      <c r="A16" t="s">
        <v>93</v>
      </c>
      <c r="B16" s="12">
        <v>36908.19</v>
      </c>
      <c r="C16" s="13">
        <v>32460.020000000004</v>
      </c>
      <c r="D16" s="13">
        <v>36926.199999999997</v>
      </c>
      <c r="E16" s="13">
        <v>34375.25</v>
      </c>
      <c r="F16" s="16">
        <v>39105.31</v>
      </c>
      <c r="G16" s="13">
        <v>34230.370000000003</v>
      </c>
      <c r="H16" s="19">
        <v>36844.239999999998</v>
      </c>
      <c r="I16" s="21">
        <v>109576.22</v>
      </c>
      <c r="J16" s="21">
        <v>229599.41</v>
      </c>
      <c r="K16" s="21">
        <v>282325.90000000002</v>
      </c>
      <c r="L16" s="21">
        <v>254061.32</v>
      </c>
      <c r="M16" s="21">
        <v>252767.29</v>
      </c>
      <c r="N16" s="5">
        <f t="shared" si="0"/>
        <v>1379179.72</v>
      </c>
    </row>
    <row r="17" spans="1:14">
      <c r="A17" t="s">
        <v>94</v>
      </c>
      <c r="B17" s="12">
        <v>777172.59</v>
      </c>
      <c r="C17" s="13">
        <v>748979.82</v>
      </c>
      <c r="D17" s="13">
        <v>807743.85</v>
      </c>
      <c r="E17" s="13">
        <v>718888.17999999993</v>
      </c>
      <c r="F17" s="16">
        <v>803284.43</v>
      </c>
      <c r="G17" s="13">
        <v>782322.35000000009</v>
      </c>
      <c r="H17" s="19">
        <v>824638.58</v>
      </c>
      <c r="I17" s="21">
        <v>744976.03</v>
      </c>
      <c r="J17" s="21">
        <v>808565.75</v>
      </c>
      <c r="K17" s="21">
        <v>849137.89</v>
      </c>
      <c r="L17" s="21">
        <v>804472.61</v>
      </c>
      <c r="M17" s="21">
        <v>798117.5</v>
      </c>
      <c r="N17" s="5">
        <f t="shared" si="0"/>
        <v>9468299.5800000001</v>
      </c>
    </row>
    <row r="18" spans="1:14">
      <c r="A18" t="s">
        <v>8</v>
      </c>
      <c r="B18" s="12">
        <v>2805.8599999999997</v>
      </c>
      <c r="C18" s="13">
        <v>2467.7000000000003</v>
      </c>
      <c r="D18" s="13">
        <v>2807.22</v>
      </c>
      <c r="E18" s="13">
        <v>2613.29</v>
      </c>
      <c r="F18" s="16">
        <v>2972.8900000000003</v>
      </c>
      <c r="G18" s="13">
        <v>2602.29</v>
      </c>
      <c r="H18" s="19">
        <v>2801</v>
      </c>
      <c r="I18" s="21">
        <v>1057.74</v>
      </c>
      <c r="J18" s="21">
        <v>1241.77</v>
      </c>
      <c r="K18" s="21">
        <v>1526.94</v>
      </c>
      <c r="L18" s="21">
        <v>1374.08</v>
      </c>
      <c r="M18" s="21">
        <v>1367.08</v>
      </c>
      <c r="N18" s="5">
        <f t="shared" si="0"/>
        <v>25637.86</v>
      </c>
    </row>
    <row r="19" spans="1:14">
      <c r="A19" t="s">
        <v>95</v>
      </c>
      <c r="B19" s="12">
        <v>83133.709999999992</v>
      </c>
      <c r="C19" s="13">
        <v>79548.45</v>
      </c>
      <c r="D19" s="13">
        <v>86875.23</v>
      </c>
      <c r="E19" s="13">
        <v>81538.319999999992</v>
      </c>
      <c r="F19" s="16">
        <v>86154.81</v>
      </c>
      <c r="G19" s="13">
        <v>86119.32</v>
      </c>
      <c r="H19" s="19">
        <v>92711.1</v>
      </c>
      <c r="I19" s="21">
        <v>86337.99</v>
      </c>
      <c r="J19" s="21">
        <v>89617.64</v>
      </c>
      <c r="K19" s="21">
        <v>103374.04</v>
      </c>
      <c r="L19" s="21">
        <v>90523.81</v>
      </c>
      <c r="M19" s="21">
        <v>86054.03</v>
      </c>
      <c r="N19" s="5">
        <f t="shared" si="0"/>
        <v>1051988.45</v>
      </c>
    </row>
    <row r="20" spans="1:14">
      <c r="A20" t="s">
        <v>96</v>
      </c>
      <c r="B20" s="12">
        <v>50018.39</v>
      </c>
      <c r="C20" s="13">
        <v>51788.07</v>
      </c>
      <c r="D20" s="13">
        <v>54009.31</v>
      </c>
      <c r="E20" s="13">
        <v>50006.68</v>
      </c>
      <c r="F20" s="16">
        <v>49903.960000000006</v>
      </c>
      <c r="G20" s="13">
        <v>48336.47</v>
      </c>
      <c r="H20" s="19">
        <v>50493.960000000006</v>
      </c>
      <c r="I20" s="21">
        <v>49027.360000000001</v>
      </c>
      <c r="J20" s="21">
        <v>52990.27</v>
      </c>
      <c r="K20" s="21">
        <v>61691.86</v>
      </c>
      <c r="L20" s="21">
        <v>58716.01</v>
      </c>
      <c r="M20" s="21">
        <v>57738.77</v>
      </c>
      <c r="N20" s="5">
        <f t="shared" si="0"/>
        <v>634721.11</v>
      </c>
    </row>
    <row r="21" spans="1:14">
      <c r="A21" t="s">
        <v>97</v>
      </c>
      <c r="B21" s="12">
        <v>72508.200000000012</v>
      </c>
      <c r="C21" s="13">
        <v>71125.359999999986</v>
      </c>
      <c r="D21" s="13">
        <v>75416.47</v>
      </c>
      <c r="E21" s="13">
        <v>71456.25</v>
      </c>
      <c r="F21" s="16">
        <v>74151.47</v>
      </c>
      <c r="G21" s="13">
        <v>71186.48000000001</v>
      </c>
      <c r="H21" s="19">
        <v>74238.869999999981</v>
      </c>
      <c r="I21" s="21">
        <v>68918.02</v>
      </c>
      <c r="J21" s="21">
        <v>70382.98</v>
      </c>
      <c r="K21" s="21">
        <v>79703.45</v>
      </c>
      <c r="L21" s="21">
        <v>76850.16</v>
      </c>
      <c r="M21" s="21">
        <v>77528.69</v>
      </c>
      <c r="N21" s="5">
        <f t="shared" si="0"/>
        <v>883466.39999999991</v>
      </c>
    </row>
    <row r="22" spans="1:14">
      <c r="A22" t="s">
        <v>98</v>
      </c>
      <c r="B22" s="12">
        <v>123286.09</v>
      </c>
      <c r="C22" s="13">
        <v>117014.58999999998</v>
      </c>
      <c r="D22" s="13">
        <v>130923.27</v>
      </c>
      <c r="E22" s="13">
        <v>115145.9</v>
      </c>
      <c r="F22" s="16">
        <v>131465.89000000001</v>
      </c>
      <c r="G22" s="13">
        <v>138098.20000000001</v>
      </c>
      <c r="H22" s="19">
        <v>145882.79999999999</v>
      </c>
      <c r="I22" s="21">
        <v>149349.85999999999</v>
      </c>
      <c r="J22" s="21">
        <v>195790.64</v>
      </c>
      <c r="K22" s="21">
        <v>172233.73</v>
      </c>
      <c r="L22" s="21">
        <v>154487.07</v>
      </c>
      <c r="M22" s="21">
        <v>141595.76</v>
      </c>
      <c r="N22" s="5">
        <f t="shared" si="0"/>
        <v>1715273.8000000003</v>
      </c>
    </row>
    <row r="23" spans="1:14">
      <c r="A23" t="s">
        <v>12</v>
      </c>
      <c r="B23" s="12">
        <v>60141.399999999994</v>
      </c>
      <c r="C23" s="13">
        <v>56265.24</v>
      </c>
      <c r="D23" s="13">
        <v>59042.080000000002</v>
      </c>
      <c r="E23" s="13">
        <v>60512.100000000013</v>
      </c>
      <c r="F23" s="16">
        <v>61267.37</v>
      </c>
      <c r="G23" s="13">
        <v>57607.72</v>
      </c>
      <c r="H23" s="19">
        <v>58962.58</v>
      </c>
      <c r="I23" s="21">
        <v>45659.65</v>
      </c>
      <c r="J23" s="21">
        <v>46785.84</v>
      </c>
      <c r="K23" s="21">
        <v>53930.35</v>
      </c>
      <c r="L23" s="21">
        <v>49534.83</v>
      </c>
      <c r="M23" s="21">
        <v>52183.07</v>
      </c>
      <c r="N23" s="5">
        <f t="shared" si="0"/>
        <v>661892.23</v>
      </c>
    </row>
    <row r="24" spans="1:14">
      <c r="A24" t="s">
        <v>129</v>
      </c>
      <c r="B24" s="12">
        <v>994554.55999999994</v>
      </c>
      <c r="C24" s="13">
        <v>980310.65</v>
      </c>
      <c r="D24" s="13">
        <v>1037326.94</v>
      </c>
      <c r="E24" s="13">
        <v>939089.6</v>
      </c>
      <c r="F24" s="16">
        <v>1037402.8999999999</v>
      </c>
      <c r="G24" s="13">
        <v>979837.18</v>
      </c>
      <c r="H24" s="19">
        <v>1033225.53</v>
      </c>
      <c r="I24" s="21">
        <v>906411.37</v>
      </c>
      <c r="J24" s="21">
        <v>897279.99</v>
      </c>
      <c r="K24" s="21">
        <v>1037772.97</v>
      </c>
      <c r="L24" s="21">
        <v>988184.35</v>
      </c>
      <c r="M24" s="21">
        <v>987776.89</v>
      </c>
      <c r="N24" s="5">
        <f t="shared" si="0"/>
        <v>11819172.930000002</v>
      </c>
    </row>
    <row r="25" spans="1:14">
      <c r="A25" t="s">
        <v>13</v>
      </c>
      <c r="B25" s="12">
        <v>12633.03</v>
      </c>
      <c r="C25" s="13">
        <v>12383.039999999999</v>
      </c>
      <c r="D25" s="13">
        <v>13193.88</v>
      </c>
      <c r="E25" s="13">
        <v>12073.56</v>
      </c>
      <c r="F25" s="16">
        <v>13217.09</v>
      </c>
      <c r="G25" s="13">
        <v>12604.77</v>
      </c>
      <c r="H25" s="19">
        <v>13700.109999999999</v>
      </c>
      <c r="I25" s="21">
        <v>11986.11</v>
      </c>
      <c r="J25" s="21">
        <v>13039.62</v>
      </c>
      <c r="K25" s="21">
        <v>14587.76</v>
      </c>
      <c r="L25" s="21">
        <v>13619.78</v>
      </c>
      <c r="M25" s="21">
        <v>13149.43</v>
      </c>
      <c r="N25" s="5">
        <f t="shared" si="0"/>
        <v>156188.18</v>
      </c>
    </row>
    <row r="26" spans="1:14">
      <c r="A26" t="s">
        <v>14</v>
      </c>
      <c r="B26" s="12">
        <v>2152.3000000000002</v>
      </c>
      <c r="C26" s="13">
        <v>1892.91</v>
      </c>
      <c r="D26" s="13">
        <v>2153.3599999999997</v>
      </c>
      <c r="E26" s="13">
        <v>2004.59</v>
      </c>
      <c r="F26" s="16">
        <v>2280.4299999999998</v>
      </c>
      <c r="G26" s="13">
        <v>1996.16</v>
      </c>
      <c r="H26" s="19">
        <v>2148.5700000000002</v>
      </c>
      <c r="I26" s="21">
        <v>2328.15</v>
      </c>
      <c r="J26" s="21">
        <v>4333.97</v>
      </c>
      <c r="K26" s="21">
        <v>5329.25</v>
      </c>
      <c r="L26" s="21">
        <v>4795.72</v>
      </c>
      <c r="M26" s="21">
        <v>4771.29</v>
      </c>
      <c r="N26" s="5">
        <f t="shared" si="0"/>
        <v>36186.700000000004</v>
      </c>
    </row>
    <row r="27" spans="1:14">
      <c r="A27" t="s">
        <v>99</v>
      </c>
      <c r="B27" s="12">
        <v>119663.85</v>
      </c>
      <c r="C27" s="13">
        <v>105241.98999999999</v>
      </c>
      <c r="D27" s="13">
        <v>119722.22</v>
      </c>
      <c r="E27" s="13">
        <v>111451.53</v>
      </c>
      <c r="F27" s="16">
        <v>126787.37</v>
      </c>
      <c r="G27" s="13">
        <v>110981.8</v>
      </c>
      <c r="H27" s="19">
        <v>119456.51000000001</v>
      </c>
      <c r="I27" s="21">
        <v>57963.67</v>
      </c>
      <c r="J27" s="21">
        <v>81613.539999999994</v>
      </c>
      <c r="K27" s="21">
        <v>100355.73</v>
      </c>
      <c r="L27" s="21">
        <v>90308.79</v>
      </c>
      <c r="M27" s="21">
        <v>89848.81</v>
      </c>
      <c r="N27" s="5">
        <f t="shared" si="0"/>
        <v>1233395.8100000003</v>
      </c>
    </row>
    <row r="28" spans="1:14">
      <c r="A28" t="s">
        <v>100</v>
      </c>
      <c r="B28" s="12">
        <v>141720.95000000001</v>
      </c>
      <c r="C28" s="13">
        <v>144960.32000000001</v>
      </c>
      <c r="D28" s="13">
        <v>144520.79</v>
      </c>
      <c r="E28" s="13">
        <v>138388.16999999998</v>
      </c>
      <c r="F28" s="16">
        <v>141458.97</v>
      </c>
      <c r="G28" s="13">
        <v>132142.15</v>
      </c>
      <c r="H28" s="19">
        <v>136731.89000000001</v>
      </c>
      <c r="I28" s="21">
        <v>115000.2</v>
      </c>
      <c r="J28" s="21">
        <v>115314.28</v>
      </c>
      <c r="K28" s="21">
        <v>145631.29</v>
      </c>
      <c r="L28" s="21">
        <v>136322.72</v>
      </c>
      <c r="M28" s="21">
        <v>142165.41</v>
      </c>
      <c r="N28" s="5">
        <f t="shared" si="0"/>
        <v>1634357.14</v>
      </c>
    </row>
    <row r="29" spans="1:14">
      <c r="A29" t="s">
        <v>17</v>
      </c>
      <c r="B29" s="12">
        <v>38814.839999999997</v>
      </c>
      <c r="C29" s="13">
        <v>40645.750000000007</v>
      </c>
      <c r="D29" s="13">
        <v>41799.61</v>
      </c>
      <c r="E29" s="13">
        <v>39034.729999999996</v>
      </c>
      <c r="F29" s="16">
        <v>39298.850000000006</v>
      </c>
      <c r="G29" s="13">
        <v>38478.53</v>
      </c>
      <c r="H29" s="19">
        <v>40304.980000000003</v>
      </c>
      <c r="I29" s="21">
        <v>38190.42</v>
      </c>
      <c r="J29" s="21">
        <v>38856.32</v>
      </c>
      <c r="K29" s="21">
        <v>46756.05</v>
      </c>
      <c r="L29" s="21">
        <v>44356.9</v>
      </c>
      <c r="M29" s="21">
        <v>43244.47</v>
      </c>
      <c r="N29" s="5">
        <f t="shared" si="0"/>
        <v>489781.44999999995</v>
      </c>
    </row>
    <row r="30" spans="1:14">
      <c r="A30" t="s">
        <v>18</v>
      </c>
      <c r="B30" s="12">
        <v>1401.71</v>
      </c>
      <c r="C30" s="13">
        <v>1232.77</v>
      </c>
      <c r="D30" s="13">
        <v>1402.4</v>
      </c>
      <c r="E30" s="13">
        <v>1305.5099999999998</v>
      </c>
      <c r="F30" s="16">
        <v>1485.1399999999999</v>
      </c>
      <c r="G30" s="13">
        <v>1300.01</v>
      </c>
      <c r="H30" s="19">
        <v>1399.2800000000002</v>
      </c>
      <c r="I30" s="21">
        <v>642.39</v>
      </c>
      <c r="J30" s="21">
        <v>874.45</v>
      </c>
      <c r="K30" s="21">
        <v>1075.26</v>
      </c>
      <c r="L30" s="21">
        <v>967.61</v>
      </c>
      <c r="M30" s="21">
        <v>962.68</v>
      </c>
      <c r="N30" s="5">
        <f t="shared" si="0"/>
        <v>14049.210000000001</v>
      </c>
    </row>
    <row r="31" spans="1:14">
      <c r="A31" t="s">
        <v>19</v>
      </c>
      <c r="B31" s="12">
        <v>3925.67</v>
      </c>
      <c r="C31" s="13">
        <v>3452.5499999999997</v>
      </c>
      <c r="D31" s="13">
        <v>3927.58</v>
      </c>
      <c r="E31" s="13">
        <v>3656.26</v>
      </c>
      <c r="F31" s="16">
        <v>4159.3599999999997</v>
      </c>
      <c r="G31" s="13">
        <v>3640.84</v>
      </c>
      <c r="H31" s="19">
        <v>3918.8599999999997</v>
      </c>
      <c r="I31" s="21">
        <v>152708.99</v>
      </c>
      <c r="J31" s="21">
        <v>5325.28</v>
      </c>
      <c r="K31" s="21">
        <v>6548.2</v>
      </c>
      <c r="L31" s="21">
        <v>5892.64</v>
      </c>
      <c r="M31" s="21">
        <v>5862.63</v>
      </c>
      <c r="N31" s="5">
        <f t="shared" si="0"/>
        <v>203018.86000000002</v>
      </c>
    </row>
    <row r="32" spans="1:14">
      <c r="A32" t="s">
        <v>20</v>
      </c>
      <c r="B32" s="12">
        <v>7835.2599999999993</v>
      </c>
      <c r="C32" s="13">
        <v>7283.19</v>
      </c>
      <c r="D32" s="13">
        <v>7423.4</v>
      </c>
      <c r="E32" s="13">
        <v>6786.11</v>
      </c>
      <c r="F32" s="16">
        <v>6327.8</v>
      </c>
      <c r="G32" s="13">
        <v>6866.72</v>
      </c>
      <c r="H32" s="19">
        <v>6714.15</v>
      </c>
      <c r="I32" s="21">
        <v>6083.22</v>
      </c>
      <c r="J32" s="21">
        <v>6387.56</v>
      </c>
      <c r="K32" s="21">
        <v>7717.76</v>
      </c>
      <c r="L32" s="21">
        <v>7642.02</v>
      </c>
      <c r="M32" s="21">
        <v>8117.15</v>
      </c>
      <c r="N32" s="5">
        <f t="shared" si="0"/>
        <v>85184.34</v>
      </c>
    </row>
    <row r="33" spans="1:14">
      <c r="A33" t="s">
        <v>21</v>
      </c>
      <c r="B33" s="12">
        <v>4555.67</v>
      </c>
      <c r="C33" s="13">
        <v>4112.3200000000006</v>
      </c>
      <c r="D33" s="13">
        <v>4516.03</v>
      </c>
      <c r="E33" s="13">
        <v>5176.72</v>
      </c>
      <c r="F33" s="16">
        <v>4708.8900000000003</v>
      </c>
      <c r="G33" s="13">
        <v>5086.5200000000004</v>
      </c>
      <c r="H33" s="19">
        <v>4639.87</v>
      </c>
      <c r="I33" s="21">
        <v>52387.45</v>
      </c>
      <c r="J33" s="21">
        <v>6592.67</v>
      </c>
      <c r="K33" s="21">
        <v>8494.52</v>
      </c>
      <c r="L33" s="21">
        <v>6556.76</v>
      </c>
      <c r="M33" s="21">
        <v>6584.17</v>
      </c>
      <c r="N33" s="5">
        <f t="shared" si="0"/>
        <v>113411.59</v>
      </c>
    </row>
    <row r="34" spans="1:14">
      <c r="A34" t="s">
        <v>101</v>
      </c>
      <c r="B34" s="12">
        <v>6359.89</v>
      </c>
      <c r="C34" s="13">
        <v>6665.65</v>
      </c>
      <c r="D34" s="13">
        <v>5657.57</v>
      </c>
      <c r="E34" s="13">
        <v>5587.63</v>
      </c>
      <c r="F34" s="16">
        <v>5277.95</v>
      </c>
      <c r="G34" s="13">
        <v>4605.21</v>
      </c>
      <c r="H34" s="19">
        <v>4727.7299999999996</v>
      </c>
      <c r="I34" s="21">
        <v>4487.34</v>
      </c>
      <c r="J34" s="21">
        <v>5110.6499999999996</v>
      </c>
      <c r="K34" s="21">
        <v>6035.3</v>
      </c>
      <c r="L34" s="21">
        <v>6197.67</v>
      </c>
      <c r="M34" s="21">
        <v>6443.04</v>
      </c>
      <c r="N34" s="5">
        <f t="shared" si="0"/>
        <v>67155.63</v>
      </c>
    </row>
    <row r="35" spans="1:14">
      <c r="A35" t="s">
        <v>23</v>
      </c>
      <c r="B35" s="12">
        <v>9425</v>
      </c>
      <c r="C35" s="13">
        <v>8289.1</v>
      </c>
      <c r="D35" s="13">
        <v>9429.6</v>
      </c>
      <c r="E35" s="13">
        <v>8778.1799999999985</v>
      </c>
      <c r="F35" s="16">
        <v>9986.08</v>
      </c>
      <c r="G35" s="13">
        <v>8741.18</v>
      </c>
      <c r="H35" s="19">
        <v>9408.68</v>
      </c>
      <c r="I35" s="21">
        <v>316876.28000000003</v>
      </c>
      <c r="J35" s="21">
        <v>3323.44</v>
      </c>
      <c r="K35" s="21">
        <v>4086.65</v>
      </c>
      <c r="L35" s="21">
        <v>3677.52</v>
      </c>
      <c r="M35" s="21">
        <v>3658.79</v>
      </c>
      <c r="N35" s="5">
        <f t="shared" si="0"/>
        <v>395680.50000000006</v>
      </c>
    </row>
    <row r="36" spans="1:14">
      <c r="A36" t="s">
        <v>24</v>
      </c>
      <c r="B36" s="12">
        <v>13294.29</v>
      </c>
      <c r="C36" s="13">
        <v>12628.45</v>
      </c>
      <c r="D36" s="13">
        <v>13200.369999999999</v>
      </c>
      <c r="E36" s="13">
        <v>13447.909999999998</v>
      </c>
      <c r="F36" s="16">
        <v>14222.609999999999</v>
      </c>
      <c r="G36" s="13">
        <v>13251.43</v>
      </c>
      <c r="H36" s="19">
        <v>14006.02</v>
      </c>
      <c r="I36" s="21">
        <v>11726.41</v>
      </c>
      <c r="J36" s="21">
        <v>12943.1</v>
      </c>
      <c r="K36" s="21">
        <v>15162.67</v>
      </c>
      <c r="L36" s="21">
        <v>13583.24</v>
      </c>
      <c r="M36" s="21">
        <v>13312.45</v>
      </c>
      <c r="N36" s="5">
        <f t="shared" si="0"/>
        <v>160778.95000000001</v>
      </c>
    </row>
    <row r="37" spans="1:14">
      <c r="A37" t="s">
        <v>25</v>
      </c>
      <c r="B37" s="12">
        <v>22138.69</v>
      </c>
      <c r="C37" s="13">
        <v>19839.479999999996</v>
      </c>
      <c r="D37" s="13">
        <v>24393.39</v>
      </c>
      <c r="E37" s="13">
        <v>24140.49</v>
      </c>
      <c r="F37" s="16">
        <v>24063.759999999998</v>
      </c>
      <c r="G37" s="13">
        <v>22479.520000000004</v>
      </c>
      <c r="H37" s="19">
        <v>23964.73</v>
      </c>
      <c r="I37" s="21">
        <v>19774.400000000001</v>
      </c>
      <c r="J37" s="21">
        <v>23607.03</v>
      </c>
      <c r="K37" s="21">
        <v>25730.91</v>
      </c>
      <c r="L37" s="21">
        <v>24168.44</v>
      </c>
      <c r="M37" s="21">
        <v>23786.16</v>
      </c>
      <c r="N37" s="5">
        <f t="shared" si="0"/>
        <v>278087</v>
      </c>
    </row>
    <row r="38" spans="1:14">
      <c r="A38" t="s">
        <v>102</v>
      </c>
      <c r="B38" s="12">
        <v>72335.999999999985</v>
      </c>
      <c r="C38" s="13">
        <v>73344.22</v>
      </c>
      <c r="D38" s="13">
        <v>78770.61</v>
      </c>
      <c r="E38" s="13">
        <v>74871.520000000004</v>
      </c>
      <c r="F38" s="16">
        <v>77108.72</v>
      </c>
      <c r="G38" s="13">
        <v>73813.87999999999</v>
      </c>
      <c r="H38" s="19">
        <v>75620.210000000006</v>
      </c>
      <c r="I38" s="21">
        <v>67581.490000000005</v>
      </c>
      <c r="J38" s="21">
        <v>68870.59</v>
      </c>
      <c r="K38" s="21">
        <v>81172.58</v>
      </c>
      <c r="L38" s="21">
        <v>76688.850000000006</v>
      </c>
      <c r="M38" s="21">
        <v>75686.960000000006</v>
      </c>
      <c r="N38" s="5">
        <f t="shared" si="0"/>
        <v>895865.62999999977</v>
      </c>
    </row>
    <row r="39" spans="1:14">
      <c r="A39" t="s">
        <v>27</v>
      </c>
      <c r="B39" s="12">
        <v>46441.13</v>
      </c>
      <c r="C39" s="13">
        <v>40977.53</v>
      </c>
      <c r="D39" s="13">
        <v>48394.42</v>
      </c>
      <c r="E39" s="13">
        <v>46475.409999999996</v>
      </c>
      <c r="F39" s="16">
        <v>47928.499999999993</v>
      </c>
      <c r="G39" s="13">
        <v>46626.59</v>
      </c>
      <c r="H39" s="19">
        <v>50561.96</v>
      </c>
      <c r="I39" s="21">
        <v>43432.18</v>
      </c>
      <c r="J39" s="21">
        <v>43749.98</v>
      </c>
      <c r="K39" s="21">
        <v>50696.46</v>
      </c>
      <c r="L39" s="21">
        <v>44903.03</v>
      </c>
      <c r="M39" s="21">
        <v>43302.03</v>
      </c>
      <c r="N39" s="5">
        <f t="shared" si="0"/>
        <v>553489.22000000009</v>
      </c>
    </row>
    <row r="40" spans="1:14">
      <c r="A40" t="s">
        <v>103</v>
      </c>
      <c r="B40" s="12">
        <v>622577.5</v>
      </c>
      <c r="C40" s="13">
        <v>610612.47999999998</v>
      </c>
      <c r="D40" s="13">
        <v>665243.59</v>
      </c>
      <c r="E40" s="13">
        <v>599610.57000000007</v>
      </c>
      <c r="F40" s="16">
        <v>656787.05000000005</v>
      </c>
      <c r="G40" s="13">
        <v>607202.76</v>
      </c>
      <c r="H40" s="19">
        <v>646142.96</v>
      </c>
      <c r="I40" s="21">
        <v>565938.31000000006</v>
      </c>
      <c r="J40" s="21">
        <v>564454.84</v>
      </c>
      <c r="K40" s="21">
        <v>649964.73</v>
      </c>
      <c r="L40" s="21">
        <v>622226.82999999996</v>
      </c>
      <c r="M40" s="21">
        <v>622153.81000000006</v>
      </c>
      <c r="N40" s="5">
        <f t="shared" si="0"/>
        <v>7432915.4299999997</v>
      </c>
    </row>
    <row r="41" spans="1:14">
      <c r="A41" t="s">
        <v>29</v>
      </c>
      <c r="B41" s="12">
        <v>11855.91</v>
      </c>
      <c r="C41" s="13">
        <v>11951.87</v>
      </c>
      <c r="D41" s="13">
        <v>11447.44</v>
      </c>
      <c r="E41" s="13">
        <v>12013.550000000001</v>
      </c>
      <c r="F41" s="16">
        <v>12149.730000000001</v>
      </c>
      <c r="G41" s="13">
        <v>10971.24</v>
      </c>
      <c r="H41" s="19">
        <v>11292.1</v>
      </c>
      <c r="I41" s="21">
        <v>8065.06</v>
      </c>
      <c r="J41" s="21">
        <v>8047.48</v>
      </c>
      <c r="K41" s="21">
        <v>9708.56</v>
      </c>
      <c r="L41" s="21">
        <v>8328.82</v>
      </c>
      <c r="M41" s="21">
        <v>8685.1299999999992</v>
      </c>
      <c r="N41" s="5">
        <f t="shared" si="0"/>
        <v>124516.89000000001</v>
      </c>
    </row>
    <row r="42" spans="1:14">
      <c r="A42" t="s">
        <v>104</v>
      </c>
      <c r="B42" s="12">
        <v>21949.08</v>
      </c>
      <c r="C42" s="13">
        <v>19303.78</v>
      </c>
      <c r="D42" s="13">
        <v>21959.780000000002</v>
      </c>
      <c r="E42" s="13">
        <v>20442.760000000002</v>
      </c>
      <c r="F42" s="16">
        <v>23255.68</v>
      </c>
      <c r="G42" s="13">
        <v>20356.59</v>
      </c>
      <c r="H42" s="19">
        <v>21911.05</v>
      </c>
      <c r="I42" s="21">
        <v>7864.42</v>
      </c>
      <c r="J42" s="21">
        <v>8800.2099999999991</v>
      </c>
      <c r="K42" s="21">
        <v>10821.14</v>
      </c>
      <c r="L42" s="21">
        <v>9737.7999999999993</v>
      </c>
      <c r="M42" s="21">
        <v>9688.2000000000007</v>
      </c>
      <c r="N42" s="5">
        <f t="shared" si="0"/>
        <v>196090.49</v>
      </c>
    </row>
    <row r="43" spans="1:14">
      <c r="A43" t="s">
        <v>31</v>
      </c>
      <c r="B43" s="12">
        <v>56964.18</v>
      </c>
      <c r="C43" s="13">
        <v>57115.260000000009</v>
      </c>
      <c r="D43" s="13">
        <v>56513.23</v>
      </c>
      <c r="E43" s="13">
        <v>51957.68</v>
      </c>
      <c r="F43" s="16">
        <v>55837.320000000007</v>
      </c>
      <c r="G43" s="13">
        <v>52031.09</v>
      </c>
      <c r="H43" s="19">
        <v>52221.19</v>
      </c>
      <c r="I43" s="21">
        <v>31559.59</v>
      </c>
      <c r="J43" s="21">
        <v>29986.17</v>
      </c>
      <c r="K43" s="21">
        <v>39428.400000000001</v>
      </c>
      <c r="L43" s="21">
        <v>35526.550000000003</v>
      </c>
      <c r="M43" s="21">
        <v>34994.03</v>
      </c>
      <c r="N43" s="5">
        <f t="shared" si="0"/>
        <v>554134.69000000006</v>
      </c>
    </row>
    <row r="44" spans="1:14">
      <c r="A44" t="s">
        <v>32</v>
      </c>
      <c r="B44" s="12">
        <v>12382.2</v>
      </c>
      <c r="C44" s="13">
        <v>11530.990000000002</v>
      </c>
      <c r="D44" s="13">
        <v>13376.39</v>
      </c>
      <c r="E44" s="13">
        <v>14378.619999999999</v>
      </c>
      <c r="F44" s="16">
        <v>13345.02</v>
      </c>
      <c r="G44" s="13">
        <v>13196.990000000002</v>
      </c>
      <c r="H44" s="19">
        <v>13345.590000000002</v>
      </c>
      <c r="I44" s="21">
        <v>8189.12</v>
      </c>
      <c r="J44" s="21">
        <v>6966.29</v>
      </c>
      <c r="K44" s="21">
        <v>9424.65</v>
      </c>
      <c r="L44" s="21">
        <v>8296.07</v>
      </c>
      <c r="M44" s="21">
        <v>8228.35</v>
      </c>
      <c r="N44" s="5">
        <f t="shared" si="0"/>
        <v>132660.28</v>
      </c>
    </row>
    <row r="45" spans="1:14">
      <c r="A45" t="s">
        <v>33</v>
      </c>
      <c r="B45" s="12">
        <v>635.65000000000009</v>
      </c>
      <c r="C45" s="13">
        <v>559.05000000000007</v>
      </c>
      <c r="D45" s="13">
        <v>635.97</v>
      </c>
      <c r="E45" s="13">
        <v>592.04999999999995</v>
      </c>
      <c r="F45" s="16">
        <v>673.51</v>
      </c>
      <c r="G45" s="13">
        <v>589.54000000000008</v>
      </c>
      <c r="H45" s="19">
        <v>634.57000000000005</v>
      </c>
      <c r="I45" s="21">
        <v>956.36</v>
      </c>
      <c r="J45" s="21">
        <v>1879.15</v>
      </c>
      <c r="K45" s="21">
        <v>2310.69</v>
      </c>
      <c r="L45" s="21">
        <v>2079.36</v>
      </c>
      <c r="M45" s="21">
        <v>2068.77</v>
      </c>
      <c r="N45" s="5">
        <f t="shared" si="0"/>
        <v>13614.670000000002</v>
      </c>
    </row>
    <row r="46" spans="1:14">
      <c r="A46" t="s">
        <v>105</v>
      </c>
      <c r="B46" s="12">
        <v>133269.17000000001</v>
      </c>
      <c r="C46" s="13">
        <v>128180.08</v>
      </c>
      <c r="D46" s="13">
        <v>140107.81</v>
      </c>
      <c r="E46" s="13">
        <v>132326.36999999997</v>
      </c>
      <c r="F46" s="16">
        <v>136870.08000000002</v>
      </c>
      <c r="G46" s="13">
        <v>132549.28</v>
      </c>
      <c r="H46" s="19">
        <v>139173.74000000002</v>
      </c>
      <c r="I46" s="21">
        <v>129934.77</v>
      </c>
      <c r="J46" s="21">
        <v>133293.01</v>
      </c>
      <c r="K46" s="21">
        <v>155204.54</v>
      </c>
      <c r="L46" s="21">
        <v>147526.17000000001</v>
      </c>
      <c r="M46" s="21">
        <v>141483.07</v>
      </c>
      <c r="N46" s="5">
        <f t="shared" si="0"/>
        <v>1649918.09</v>
      </c>
    </row>
    <row r="47" spans="1:14">
      <c r="A47" t="s">
        <v>106</v>
      </c>
      <c r="B47" s="12">
        <v>286326.43</v>
      </c>
      <c r="C47" s="13">
        <v>283958.99</v>
      </c>
      <c r="D47" s="13">
        <v>302781.69</v>
      </c>
      <c r="E47" s="13">
        <v>283259.03000000003</v>
      </c>
      <c r="F47" s="16">
        <v>308012.68</v>
      </c>
      <c r="G47" s="13">
        <v>311968.99000000005</v>
      </c>
      <c r="H47" s="19">
        <v>320800.37</v>
      </c>
      <c r="I47" s="21">
        <v>318723.03000000003</v>
      </c>
      <c r="J47" s="21">
        <v>328080.84000000003</v>
      </c>
      <c r="K47" s="21">
        <v>380190.94</v>
      </c>
      <c r="L47" s="21">
        <v>343043.41</v>
      </c>
      <c r="M47" s="21">
        <v>323432.15999999997</v>
      </c>
      <c r="N47" s="5">
        <f t="shared" si="0"/>
        <v>3790578.56</v>
      </c>
    </row>
    <row r="48" spans="1:14">
      <c r="A48" t="s">
        <v>107</v>
      </c>
      <c r="B48" s="12">
        <v>121005.18</v>
      </c>
      <c r="C48" s="13">
        <v>119671.07</v>
      </c>
      <c r="D48" s="13">
        <v>130912.12</v>
      </c>
      <c r="E48" s="13">
        <v>123306.69</v>
      </c>
      <c r="F48" s="16">
        <v>128053.9</v>
      </c>
      <c r="G48" s="13">
        <v>120306.65999999999</v>
      </c>
      <c r="H48" s="19">
        <v>121526.98000000001</v>
      </c>
      <c r="I48" s="21">
        <v>111935.51</v>
      </c>
      <c r="J48" s="21">
        <v>109271.54</v>
      </c>
      <c r="K48" s="21">
        <v>126809.09</v>
      </c>
      <c r="L48" s="21">
        <v>121869.68</v>
      </c>
      <c r="M48" s="21">
        <v>127068.27</v>
      </c>
      <c r="N48" s="5">
        <f t="shared" si="0"/>
        <v>1461736.69</v>
      </c>
    </row>
    <row r="49" spans="1:14">
      <c r="A49" t="s">
        <v>37</v>
      </c>
      <c r="B49" s="12">
        <v>4986.24</v>
      </c>
      <c r="C49" s="13">
        <v>4385.3</v>
      </c>
      <c r="D49" s="13">
        <v>4988.67</v>
      </c>
      <c r="E49" s="13">
        <v>4644.0399999999991</v>
      </c>
      <c r="F49" s="16">
        <v>5283.06</v>
      </c>
      <c r="G49" s="13">
        <v>4624.47</v>
      </c>
      <c r="H49" s="19">
        <v>4977.6099999999988</v>
      </c>
      <c r="I49" s="21">
        <v>2491.6999999999998</v>
      </c>
      <c r="J49" s="21">
        <v>3571.12</v>
      </c>
      <c r="K49" s="21">
        <v>4391.22</v>
      </c>
      <c r="L49" s="21">
        <v>3951.6</v>
      </c>
      <c r="M49" s="21">
        <v>3931.47</v>
      </c>
      <c r="N49" s="5">
        <f t="shared" si="0"/>
        <v>52226.5</v>
      </c>
    </row>
    <row r="50" spans="1:14">
      <c r="A50" t="s">
        <v>38</v>
      </c>
      <c r="B50" s="12">
        <v>5022.0899999999992</v>
      </c>
      <c r="C50" s="13">
        <v>4651.05</v>
      </c>
      <c r="D50" s="13">
        <v>5126.43</v>
      </c>
      <c r="E50" s="13">
        <v>5106.6099999999997</v>
      </c>
      <c r="F50" s="16">
        <v>5129.93</v>
      </c>
      <c r="G50" s="13">
        <v>4696.03</v>
      </c>
      <c r="H50" s="19">
        <v>5062.7300000000005</v>
      </c>
      <c r="I50" s="21">
        <v>4030.23</v>
      </c>
      <c r="J50" s="21">
        <v>3645.89</v>
      </c>
      <c r="K50" s="21">
        <v>4455.57</v>
      </c>
      <c r="L50" s="21">
        <v>4361.84</v>
      </c>
      <c r="M50" s="21">
        <v>4230.07</v>
      </c>
      <c r="N50" s="5">
        <f t="shared" si="0"/>
        <v>55518.470000000008</v>
      </c>
    </row>
    <row r="51" spans="1:14">
      <c r="A51" t="s">
        <v>39</v>
      </c>
      <c r="B51" s="12">
        <v>35274.21</v>
      </c>
      <c r="C51" s="13">
        <v>33934.36</v>
      </c>
      <c r="D51" s="13">
        <v>37851.79</v>
      </c>
      <c r="E51" s="13">
        <v>37133.019999999997</v>
      </c>
      <c r="F51" s="16">
        <v>37546.17</v>
      </c>
      <c r="G51" s="13">
        <v>35037.14</v>
      </c>
      <c r="H51" s="19">
        <v>34265.69</v>
      </c>
      <c r="I51" s="21">
        <v>15123.37</v>
      </c>
      <c r="J51" s="21">
        <v>11760.12</v>
      </c>
      <c r="K51" s="21">
        <v>17120.939999999999</v>
      </c>
      <c r="L51" s="21">
        <v>12942.87</v>
      </c>
      <c r="M51" s="21">
        <v>13830.02</v>
      </c>
      <c r="N51" s="5">
        <f t="shared" si="0"/>
        <v>321819.7</v>
      </c>
    </row>
    <row r="52" spans="1:14">
      <c r="A52" t="s">
        <v>108</v>
      </c>
      <c r="B52" s="12">
        <v>153997.13</v>
      </c>
      <c r="C52" s="13">
        <v>153285.75999999998</v>
      </c>
      <c r="D52" s="13">
        <v>162978</v>
      </c>
      <c r="E52" s="13">
        <v>149156.67000000001</v>
      </c>
      <c r="F52" s="16">
        <v>162029.80000000002</v>
      </c>
      <c r="G52" s="13">
        <v>154685.38999999998</v>
      </c>
      <c r="H52" s="19">
        <v>162137.21</v>
      </c>
      <c r="I52" s="21">
        <v>150043.89000000001</v>
      </c>
      <c r="J52" s="21">
        <v>155058.98000000001</v>
      </c>
      <c r="K52" s="21">
        <v>179952.93</v>
      </c>
      <c r="L52" s="21">
        <v>167634.85999999999</v>
      </c>
      <c r="M52" s="21">
        <v>160979.53</v>
      </c>
      <c r="N52" s="5">
        <f t="shared" si="0"/>
        <v>1911940.1500000001</v>
      </c>
    </row>
    <row r="53" spans="1:14">
      <c r="A53" t="s">
        <v>41</v>
      </c>
      <c r="B53" s="12">
        <v>196293.41</v>
      </c>
      <c r="C53" s="13">
        <v>192490.23</v>
      </c>
      <c r="D53" s="13">
        <v>198642.16999999998</v>
      </c>
      <c r="E53" s="13">
        <v>194052.72999999998</v>
      </c>
      <c r="F53" s="16">
        <v>201606.95</v>
      </c>
      <c r="G53" s="13">
        <v>190504.11000000002</v>
      </c>
      <c r="H53" s="19">
        <v>197223.80000000002</v>
      </c>
      <c r="I53" s="21">
        <v>158694.75</v>
      </c>
      <c r="J53" s="21">
        <v>164413.93</v>
      </c>
      <c r="K53" s="21">
        <v>194943.15</v>
      </c>
      <c r="L53" s="21">
        <v>179214.38</v>
      </c>
      <c r="M53" s="21">
        <v>176610.92</v>
      </c>
      <c r="N53" s="5">
        <f t="shared" si="0"/>
        <v>2244690.5299999998</v>
      </c>
    </row>
    <row r="54" spans="1:14">
      <c r="A54" t="s">
        <v>42</v>
      </c>
      <c r="B54" s="12">
        <v>73849.08</v>
      </c>
      <c r="C54" s="13">
        <v>67468.850000000006</v>
      </c>
      <c r="D54" s="13">
        <v>77316.160000000018</v>
      </c>
      <c r="E54" s="13">
        <v>67433.08</v>
      </c>
      <c r="F54" s="16">
        <v>69755.62</v>
      </c>
      <c r="G54" s="13">
        <v>71943.710000000006</v>
      </c>
      <c r="H54" s="19">
        <v>78429.290000000008</v>
      </c>
      <c r="I54" s="21">
        <v>74850.149999999994</v>
      </c>
      <c r="J54" s="21">
        <v>72834.2</v>
      </c>
      <c r="K54" s="21">
        <v>84324.05</v>
      </c>
      <c r="L54" s="21">
        <v>78079.09</v>
      </c>
      <c r="M54" s="21">
        <v>74968.210000000006</v>
      </c>
      <c r="N54" s="5">
        <f t="shared" si="0"/>
        <v>891251.49</v>
      </c>
    </row>
    <row r="55" spans="1:14">
      <c r="A55" t="s">
        <v>109</v>
      </c>
      <c r="B55" s="12">
        <v>52837.48</v>
      </c>
      <c r="C55" s="13">
        <v>58520.06</v>
      </c>
      <c r="D55" s="13">
        <v>50354.489999999991</v>
      </c>
      <c r="E55" s="13">
        <v>32785.54</v>
      </c>
      <c r="F55" s="16">
        <v>37730.43</v>
      </c>
      <c r="G55" s="13">
        <v>40145.589999999997</v>
      </c>
      <c r="H55" s="19">
        <v>42246.01</v>
      </c>
      <c r="I55" s="21">
        <v>40045.599999999999</v>
      </c>
      <c r="J55" s="21">
        <v>44232.4</v>
      </c>
      <c r="K55" s="21">
        <v>53926.03</v>
      </c>
      <c r="L55" s="21">
        <v>46656.37</v>
      </c>
      <c r="M55" s="21">
        <v>43406.64</v>
      </c>
      <c r="N55" s="5">
        <f t="shared" si="0"/>
        <v>542886.64</v>
      </c>
    </row>
    <row r="56" spans="1:14">
      <c r="A56" t="s">
        <v>110</v>
      </c>
      <c r="B56" s="12">
        <v>44680.160000000003</v>
      </c>
      <c r="C56" s="13">
        <v>44869.84</v>
      </c>
      <c r="D56" s="13">
        <v>45269.96</v>
      </c>
      <c r="E56" s="13">
        <v>43731.07</v>
      </c>
      <c r="F56" s="16">
        <v>44879.05</v>
      </c>
      <c r="G56" s="13">
        <v>43028.14</v>
      </c>
      <c r="H56" s="19">
        <v>47301.649999999994</v>
      </c>
      <c r="I56" s="21">
        <v>35402.11</v>
      </c>
      <c r="J56" s="21">
        <v>34420.74</v>
      </c>
      <c r="K56" s="21">
        <v>41847.53</v>
      </c>
      <c r="L56" s="21">
        <v>39827.96</v>
      </c>
      <c r="M56" s="21">
        <v>39811.53</v>
      </c>
      <c r="N56" s="5">
        <f t="shared" si="0"/>
        <v>505069.74</v>
      </c>
    </row>
    <row r="57" spans="1:14">
      <c r="A57" t="s">
        <v>111</v>
      </c>
      <c r="B57" s="12">
        <v>98176.97</v>
      </c>
      <c r="C57" s="13">
        <v>101461.42</v>
      </c>
      <c r="D57" s="13">
        <v>88536.69</v>
      </c>
      <c r="E57" s="13">
        <v>88413.27</v>
      </c>
      <c r="F57" s="16">
        <v>96209.64</v>
      </c>
      <c r="G57" s="13">
        <v>83945.189999999988</v>
      </c>
      <c r="H57" s="19">
        <v>74914.44</v>
      </c>
      <c r="I57" s="21">
        <v>85569.47</v>
      </c>
      <c r="J57" s="21">
        <v>82024.679999999993</v>
      </c>
      <c r="K57" s="21">
        <v>96351.87</v>
      </c>
      <c r="L57" s="21">
        <v>91410.02</v>
      </c>
      <c r="M57" s="21">
        <v>108227.08</v>
      </c>
      <c r="N57" s="5">
        <f t="shared" si="0"/>
        <v>1095240.74</v>
      </c>
    </row>
    <row r="58" spans="1:14">
      <c r="A58" t="s">
        <v>46</v>
      </c>
      <c r="B58" s="12">
        <v>28864.91</v>
      </c>
      <c r="C58" s="13">
        <v>28545.559999999998</v>
      </c>
      <c r="D58" s="13">
        <v>31040.73</v>
      </c>
      <c r="E58" s="13">
        <v>30368.659999999996</v>
      </c>
      <c r="F58" s="16">
        <v>29288.92</v>
      </c>
      <c r="G58" s="13">
        <v>28840.95</v>
      </c>
      <c r="H58" s="19">
        <v>31012.94</v>
      </c>
      <c r="I58" s="21">
        <v>28466.99</v>
      </c>
      <c r="J58" s="21">
        <v>27109.15</v>
      </c>
      <c r="K58" s="21">
        <v>33851.51</v>
      </c>
      <c r="L58" s="21">
        <v>30475.74</v>
      </c>
      <c r="M58" s="21">
        <v>28838.89</v>
      </c>
      <c r="N58" s="5">
        <f t="shared" si="0"/>
        <v>356704.95</v>
      </c>
    </row>
    <row r="59" spans="1:14">
      <c r="A59" t="s">
        <v>112</v>
      </c>
      <c r="B59" s="12">
        <v>118338.01000000001</v>
      </c>
      <c r="C59" s="13">
        <v>104075.93000000001</v>
      </c>
      <c r="D59" s="13">
        <v>118395.73</v>
      </c>
      <c r="E59" s="13">
        <v>110216.68</v>
      </c>
      <c r="F59" s="16">
        <v>125382.59999999999</v>
      </c>
      <c r="G59" s="13">
        <v>109752.17</v>
      </c>
      <c r="H59" s="19">
        <v>118132.98</v>
      </c>
      <c r="I59" s="21">
        <v>64426.39</v>
      </c>
      <c r="J59" s="21">
        <v>96548.64</v>
      </c>
      <c r="K59" s="21">
        <v>118720.61</v>
      </c>
      <c r="L59" s="21">
        <v>106835.1</v>
      </c>
      <c r="M59" s="21">
        <v>106290.95</v>
      </c>
      <c r="N59" s="5">
        <f t="shared" si="0"/>
        <v>1297115.79</v>
      </c>
    </row>
    <row r="60" spans="1:14">
      <c r="A60" t="s">
        <v>113</v>
      </c>
      <c r="B60" s="12">
        <v>162571.75</v>
      </c>
      <c r="C60" s="13">
        <v>173674.97999999998</v>
      </c>
      <c r="D60" s="13">
        <v>172554.15</v>
      </c>
      <c r="E60" s="13">
        <v>157166.12</v>
      </c>
      <c r="F60" s="16">
        <v>168592.28</v>
      </c>
      <c r="G60" s="13">
        <v>162282.67000000001</v>
      </c>
      <c r="H60" s="19">
        <v>171386.18</v>
      </c>
      <c r="I60" s="21">
        <v>159544.20000000001</v>
      </c>
      <c r="J60" s="21">
        <v>157700.20000000001</v>
      </c>
      <c r="K60" s="21">
        <v>186801.92000000001</v>
      </c>
      <c r="L60" s="21">
        <v>174445.86</v>
      </c>
      <c r="M60" s="21">
        <v>173535.63</v>
      </c>
      <c r="N60" s="5">
        <f t="shared" si="0"/>
        <v>2020255.94</v>
      </c>
    </row>
    <row r="61" spans="1:14">
      <c r="A61" t="s">
        <v>114</v>
      </c>
      <c r="B61" s="12">
        <v>531711.97</v>
      </c>
      <c r="C61" s="13">
        <v>523566.46</v>
      </c>
      <c r="D61" s="13">
        <v>561691.52</v>
      </c>
      <c r="E61" s="13">
        <v>502690.12</v>
      </c>
      <c r="F61" s="16">
        <v>548339.16</v>
      </c>
      <c r="G61" s="13">
        <v>537073.31999999995</v>
      </c>
      <c r="H61" s="19">
        <v>576801.8600000001</v>
      </c>
      <c r="I61" s="21">
        <v>550389.11</v>
      </c>
      <c r="J61" s="21">
        <v>572459.28</v>
      </c>
      <c r="K61" s="21">
        <v>627203.64</v>
      </c>
      <c r="L61" s="21">
        <v>582230.16</v>
      </c>
      <c r="M61" s="21">
        <v>575978.82999999996</v>
      </c>
      <c r="N61" s="5">
        <f t="shared" si="0"/>
        <v>6690135.4300000006</v>
      </c>
    </row>
    <row r="62" spans="1:14">
      <c r="A62" t="s">
        <v>50</v>
      </c>
      <c r="B62" s="12">
        <v>192769.02</v>
      </c>
      <c r="C62" s="13">
        <v>187363.02000000002</v>
      </c>
      <c r="D62" s="13">
        <v>205190.75999999998</v>
      </c>
      <c r="E62" s="13">
        <v>195426.49</v>
      </c>
      <c r="F62" s="16">
        <v>203858.88999999998</v>
      </c>
      <c r="G62" s="13">
        <v>197231.78</v>
      </c>
      <c r="H62" s="19">
        <v>207661.68000000002</v>
      </c>
      <c r="I62" s="21">
        <v>189477.34</v>
      </c>
      <c r="J62" s="21">
        <v>191488.23</v>
      </c>
      <c r="K62" s="21">
        <v>221233.71</v>
      </c>
      <c r="L62" s="21">
        <v>210467.15</v>
      </c>
      <c r="M62" s="21">
        <v>207915.28</v>
      </c>
      <c r="N62" s="5">
        <f t="shared" si="0"/>
        <v>2410083.3499999996</v>
      </c>
    </row>
    <row r="63" spans="1:14">
      <c r="A63" t="s">
        <v>115</v>
      </c>
      <c r="B63" s="12">
        <v>345767.67</v>
      </c>
      <c r="C63" s="13">
        <v>338751.37999999995</v>
      </c>
      <c r="D63" s="13">
        <v>361448.88</v>
      </c>
      <c r="E63" s="13">
        <v>326954.08</v>
      </c>
      <c r="F63" s="16">
        <v>348188.8</v>
      </c>
      <c r="G63" s="13">
        <v>335228.69</v>
      </c>
      <c r="H63" s="19">
        <v>348201.42</v>
      </c>
      <c r="I63" s="21">
        <v>325342.57</v>
      </c>
      <c r="J63" s="21">
        <v>337002.95</v>
      </c>
      <c r="K63" s="21">
        <v>383982.36</v>
      </c>
      <c r="L63" s="21">
        <v>366561.96</v>
      </c>
      <c r="M63" s="21">
        <v>359585.55</v>
      </c>
      <c r="N63" s="5">
        <f t="shared" si="0"/>
        <v>4177016.3099999996</v>
      </c>
    </row>
    <row r="64" spans="1:14">
      <c r="A64" t="s">
        <v>116</v>
      </c>
      <c r="B64" s="12">
        <v>302585.23</v>
      </c>
      <c r="C64" s="13">
        <v>292648.65000000002</v>
      </c>
      <c r="D64" s="13">
        <v>319552.45</v>
      </c>
      <c r="E64" s="13">
        <v>302553.56</v>
      </c>
      <c r="F64" s="16">
        <v>322045.16000000003</v>
      </c>
      <c r="G64" s="13">
        <v>301023.7</v>
      </c>
      <c r="H64" s="19">
        <v>313991.98</v>
      </c>
      <c r="I64" s="21">
        <v>265619.67</v>
      </c>
      <c r="J64" s="21">
        <v>276858.57</v>
      </c>
      <c r="K64" s="21">
        <v>325568.09999999998</v>
      </c>
      <c r="L64" s="21">
        <v>301755.05</v>
      </c>
      <c r="M64" s="21">
        <v>295751.5</v>
      </c>
      <c r="N64" s="5">
        <f t="shared" si="0"/>
        <v>3619953.62</v>
      </c>
    </row>
    <row r="65" spans="1:14">
      <c r="A65" t="s">
        <v>117</v>
      </c>
      <c r="B65" s="12">
        <v>35184.879999999997</v>
      </c>
      <c r="C65" s="13">
        <v>33322.21</v>
      </c>
      <c r="D65" s="13">
        <v>35914.36</v>
      </c>
      <c r="E65" s="13">
        <v>31873.25</v>
      </c>
      <c r="F65" s="16">
        <v>34171.67</v>
      </c>
      <c r="G65" s="13">
        <v>33038.200000000004</v>
      </c>
      <c r="H65" s="19">
        <v>34327.490000000005</v>
      </c>
      <c r="I65" s="21">
        <v>29018.639999999999</v>
      </c>
      <c r="J65" s="21">
        <v>28825.8</v>
      </c>
      <c r="K65" s="21">
        <v>35163.730000000003</v>
      </c>
      <c r="L65" s="21">
        <v>33081.49</v>
      </c>
      <c r="M65" s="21">
        <v>33293.47</v>
      </c>
      <c r="N65" s="5">
        <f t="shared" si="0"/>
        <v>397215.18999999994</v>
      </c>
    </row>
    <row r="66" spans="1:14">
      <c r="A66" t="s">
        <v>118</v>
      </c>
      <c r="B66" s="12">
        <v>27523.200000000001</v>
      </c>
      <c r="C66" s="13">
        <v>24206.11</v>
      </c>
      <c r="D66" s="13">
        <v>27536.63</v>
      </c>
      <c r="E66" s="13">
        <v>25634.329999999998</v>
      </c>
      <c r="F66" s="16">
        <v>29161.649999999998</v>
      </c>
      <c r="G66" s="13">
        <v>25526.3</v>
      </c>
      <c r="H66" s="19">
        <v>27475.530000000002</v>
      </c>
      <c r="I66" s="21">
        <v>9558.75</v>
      </c>
      <c r="J66" s="21">
        <v>10359.83</v>
      </c>
      <c r="K66" s="21">
        <v>12738.92</v>
      </c>
      <c r="L66" s="21">
        <v>11463.59</v>
      </c>
      <c r="M66" s="21">
        <v>11405.2</v>
      </c>
      <c r="N66" s="5">
        <f t="shared" si="0"/>
        <v>242590.04</v>
      </c>
    </row>
    <row r="67" spans="1:14">
      <c r="A67" t="s">
        <v>119</v>
      </c>
      <c r="B67" s="12">
        <v>130335.39000000001</v>
      </c>
      <c r="C67" s="13">
        <v>126296.69</v>
      </c>
      <c r="D67" s="13">
        <v>136080.02000000002</v>
      </c>
      <c r="E67" s="13">
        <v>127595.84999999999</v>
      </c>
      <c r="F67" s="16">
        <v>135725.48000000001</v>
      </c>
      <c r="G67" s="13">
        <v>131970.49</v>
      </c>
      <c r="H67" s="19">
        <v>134544.62</v>
      </c>
      <c r="I67" s="21">
        <v>123597.18</v>
      </c>
      <c r="J67" s="21">
        <v>127399.54</v>
      </c>
      <c r="K67" s="21">
        <v>152537.63</v>
      </c>
      <c r="L67" s="21">
        <v>136289.85999999999</v>
      </c>
      <c r="M67" s="21">
        <v>132615.29999999999</v>
      </c>
      <c r="N67" s="5">
        <f t="shared" si="0"/>
        <v>1594988.05</v>
      </c>
    </row>
    <row r="68" spans="1:14">
      <c r="A68" t="s">
        <v>120</v>
      </c>
      <c r="B68" s="12">
        <v>68516.28</v>
      </c>
      <c r="C68" s="13">
        <v>69762.47</v>
      </c>
      <c r="D68" s="13">
        <v>69255.429999999993</v>
      </c>
      <c r="E68" s="13">
        <v>66006.700000000012</v>
      </c>
      <c r="F68" s="16">
        <v>67424.409999999989</v>
      </c>
      <c r="G68" s="13">
        <v>60699.360000000001</v>
      </c>
      <c r="H68" s="19">
        <v>61913.63</v>
      </c>
      <c r="I68" s="21">
        <v>62056.02</v>
      </c>
      <c r="J68" s="21">
        <v>66602.350000000006</v>
      </c>
      <c r="K68" s="21">
        <v>81471</v>
      </c>
      <c r="L68" s="21">
        <v>75012.23</v>
      </c>
      <c r="M68" s="21">
        <v>77318.75</v>
      </c>
      <c r="N68" s="5">
        <f t="shared" si="0"/>
        <v>826038.62999999989</v>
      </c>
    </row>
    <row r="69" spans="1:14">
      <c r="A69" t="s">
        <v>121</v>
      </c>
      <c r="B69" s="12">
        <v>145540.95000000001</v>
      </c>
      <c r="C69" s="13">
        <v>141387.65</v>
      </c>
      <c r="D69" s="13">
        <v>151670.95000000001</v>
      </c>
      <c r="E69" s="13">
        <v>139506.88</v>
      </c>
      <c r="F69" s="16">
        <v>151390.88</v>
      </c>
      <c r="G69" s="13">
        <v>150278.17000000001</v>
      </c>
      <c r="H69" s="19">
        <v>158743.77000000002</v>
      </c>
      <c r="I69" s="21">
        <v>152401.34</v>
      </c>
      <c r="J69" s="21">
        <v>152928.19</v>
      </c>
      <c r="K69" s="21">
        <v>176354.64</v>
      </c>
      <c r="L69" s="21">
        <v>161935.20000000001</v>
      </c>
      <c r="M69" s="21">
        <v>152199.46</v>
      </c>
      <c r="N69" s="5">
        <f t="shared" si="0"/>
        <v>1834338.0799999998</v>
      </c>
    </row>
    <row r="70" spans="1:14">
      <c r="A70" t="s">
        <v>122</v>
      </c>
      <c r="B70" s="12">
        <v>189195.73</v>
      </c>
      <c r="C70" s="13">
        <v>187025.11000000002</v>
      </c>
      <c r="D70" s="13">
        <v>198664.76</v>
      </c>
      <c r="E70" s="13">
        <v>183719.97</v>
      </c>
      <c r="F70" s="16">
        <v>197371.78999999998</v>
      </c>
      <c r="G70" s="13">
        <v>183992.28</v>
      </c>
      <c r="H70" s="19">
        <v>191832.77</v>
      </c>
      <c r="I70" s="21">
        <v>175764.13</v>
      </c>
      <c r="J70" s="21">
        <v>179341.05</v>
      </c>
      <c r="K70" s="21">
        <v>205310.26</v>
      </c>
      <c r="L70" s="21">
        <v>197636.26</v>
      </c>
      <c r="M70" s="21">
        <v>198608.29</v>
      </c>
      <c r="N70" s="5">
        <f t="shared" si="0"/>
        <v>2288462.4</v>
      </c>
    </row>
    <row r="71" spans="1:14">
      <c r="A71" t="s">
        <v>59</v>
      </c>
      <c r="B71" s="12">
        <v>89165.35</v>
      </c>
      <c r="C71" s="13">
        <v>84272.63</v>
      </c>
      <c r="D71" s="13">
        <v>92239.53</v>
      </c>
      <c r="E71" s="13">
        <v>89594.709999999992</v>
      </c>
      <c r="F71" s="16">
        <v>93277.09</v>
      </c>
      <c r="G71" s="13">
        <v>92616.03</v>
      </c>
      <c r="H71" s="19">
        <v>99038.81</v>
      </c>
      <c r="I71" s="21">
        <v>69093.399999999994</v>
      </c>
      <c r="J71" s="21">
        <v>68629.45</v>
      </c>
      <c r="K71" s="21">
        <v>82850.48</v>
      </c>
      <c r="L71" s="21">
        <v>73932.87</v>
      </c>
      <c r="M71" s="21">
        <v>69610.929999999993</v>
      </c>
      <c r="N71" s="5">
        <f t="shared" si="0"/>
        <v>1004321.2799999998</v>
      </c>
    </row>
    <row r="72" spans="1:14">
      <c r="A72" t="s">
        <v>123</v>
      </c>
      <c r="B72" s="12">
        <v>30271.87</v>
      </c>
      <c r="C72" s="13">
        <v>29768.97</v>
      </c>
      <c r="D72" s="13">
        <v>30264.639999999996</v>
      </c>
      <c r="E72" s="13">
        <v>31018.940000000006</v>
      </c>
      <c r="F72" s="16">
        <v>30803.149999999998</v>
      </c>
      <c r="G72" s="13">
        <v>29743.7</v>
      </c>
      <c r="H72" s="19">
        <v>30091.850000000006</v>
      </c>
      <c r="I72" s="21">
        <v>24147.86</v>
      </c>
      <c r="J72" s="21">
        <v>23363.42</v>
      </c>
      <c r="K72" s="21">
        <v>28879.86</v>
      </c>
      <c r="L72" s="21">
        <v>26614.35</v>
      </c>
      <c r="M72" s="21">
        <v>26931.27</v>
      </c>
      <c r="N72" s="5">
        <f t="shared" si="0"/>
        <v>341899.88</v>
      </c>
    </row>
    <row r="73" spans="1:14">
      <c r="A73" t="s">
        <v>61</v>
      </c>
      <c r="B73" s="12">
        <v>7351.16</v>
      </c>
      <c r="C73" s="13">
        <v>6465.2</v>
      </c>
      <c r="D73" s="13">
        <v>7354.75</v>
      </c>
      <c r="E73" s="13">
        <v>6846.6600000000008</v>
      </c>
      <c r="F73" s="16">
        <v>7788.78</v>
      </c>
      <c r="G73" s="13">
        <v>6817.8099999999995</v>
      </c>
      <c r="H73" s="19">
        <v>7338.43</v>
      </c>
      <c r="I73" s="21">
        <v>3574.97</v>
      </c>
      <c r="J73" s="21">
        <v>5045.24</v>
      </c>
      <c r="K73" s="21">
        <v>6203.85</v>
      </c>
      <c r="L73" s="21">
        <v>5582.76</v>
      </c>
      <c r="M73" s="21">
        <v>5554.33</v>
      </c>
      <c r="N73" s="5">
        <f t="shared" si="0"/>
        <v>75923.94</v>
      </c>
    </row>
    <row r="74" spans="1:14">
      <c r="A74" t="s">
        <v>62</v>
      </c>
      <c r="B74" s="12">
        <v>7427.58</v>
      </c>
      <c r="C74" s="13">
        <v>7337.93</v>
      </c>
      <c r="D74" s="13">
        <v>7943.21</v>
      </c>
      <c r="E74" s="13">
        <v>7617.12</v>
      </c>
      <c r="F74" s="16">
        <v>8010.16</v>
      </c>
      <c r="G74" s="13">
        <v>7599.2499999999991</v>
      </c>
      <c r="H74" s="19">
        <v>8076.7699999999995</v>
      </c>
      <c r="I74" s="21">
        <v>5574.67</v>
      </c>
      <c r="J74" s="21">
        <v>5563.76</v>
      </c>
      <c r="K74" s="21">
        <v>6498.7</v>
      </c>
      <c r="L74" s="21">
        <v>6236.57</v>
      </c>
      <c r="M74" s="21">
        <v>6234.58</v>
      </c>
      <c r="N74" s="5">
        <f t="shared" si="0"/>
        <v>84120.3</v>
      </c>
    </row>
    <row r="75" spans="1:14">
      <c r="A75" t="s">
        <v>124</v>
      </c>
      <c r="B75" s="12">
        <v>217289.63</v>
      </c>
      <c r="C75" s="13">
        <v>219988.13999999998</v>
      </c>
      <c r="D75" s="13">
        <v>226534.53</v>
      </c>
      <c r="E75" s="13">
        <v>214915.07</v>
      </c>
      <c r="F75" s="16">
        <v>219401.69</v>
      </c>
      <c r="G75" s="13">
        <v>211510.92</v>
      </c>
      <c r="H75" s="19">
        <v>217277.63999999998</v>
      </c>
      <c r="I75" s="21">
        <v>207141.58</v>
      </c>
      <c r="J75" s="21">
        <v>216353.91</v>
      </c>
      <c r="K75" s="21">
        <v>255311.34</v>
      </c>
      <c r="L75" s="21">
        <v>234930.81</v>
      </c>
      <c r="M75" s="21">
        <v>233212.44</v>
      </c>
      <c r="N75" s="5">
        <f t="shared" si="0"/>
        <v>2673867.6999999997</v>
      </c>
    </row>
    <row r="76" spans="1:14">
      <c r="A76" t="s">
        <v>125</v>
      </c>
      <c r="B76" s="12">
        <v>11247.75</v>
      </c>
      <c r="C76" s="13">
        <v>10935.369999999999</v>
      </c>
      <c r="D76" s="13">
        <v>11656.06</v>
      </c>
      <c r="E76" s="13">
        <v>11379.87</v>
      </c>
      <c r="F76" s="16">
        <v>11328.47</v>
      </c>
      <c r="G76" s="13">
        <v>10722.92</v>
      </c>
      <c r="H76" s="19">
        <v>10961.99</v>
      </c>
      <c r="I76" s="21">
        <v>9655.3799999999992</v>
      </c>
      <c r="J76" s="21">
        <v>11849.45</v>
      </c>
      <c r="K76" s="21">
        <v>13571.96</v>
      </c>
      <c r="L76" s="21">
        <v>13239.58</v>
      </c>
      <c r="M76" s="21">
        <v>13489.41</v>
      </c>
      <c r="N76" s="5">
        <f t="shared" si="0"/>
        <v>140038.21</v>
      </c>
    </row>
    <row r="77" spans="1:14">
      <c r="A77" t="s">
        <v>126</v>
      </c>
      <c r="B77" s="12">
        <v>47817.2</v>
      </c>
      <c r="C77" s="13">
        <v>52045.830000000009</v>
      </c>
      <c r="D77" s="13">
        <v>44778.77</v>
      </c>
      <c r="E77" s="13">
        <v>41198.11</v>
      </c>
      <c r="F77" s="16">
        <v>42531.95</v>
      </c>
      <c r="G77" s="13">
        <v>38449.160000000003</v>
      </c>
      <c r="H77" s="19">
        <v>35660.160000000003</v>
      </c>
      <c r="I77" s="21">
        <v>136490.63</v>
      </c>
      <c r="J77" s="21">
        <v>36816.93</v>
      </c>
      <c r="K77" s="21">
        <v>51426.87</v>
      </c>
      <c r="L77" s="21">
        <v>45991.69</v>
      </c>
      <c r="M77" s="21">
        <v>48596.12</v>
      </c>
      <c r="N77" s="5">
        <f>SUM(B77:M77)</f>
        <v>621803.42000000004</v>
      </c>
    </row>
    <row r="78" spans="1:14">
      <c r="A78" t="s">
        <v>66</v>
      </c>
      <c r="B78" s="12">
        <v>12061.529999999999</v>
      </c>
      <c r="C78" s="13">
        <v>12496.29</v>
      </c>
      <c r="D78" s="13">
        <v>11858.789999999999</v>
      </c>
      <c r="E78" s="13">
        <v>11392.539999999999</v>
      </c>
      <c r="F78" s="16">
        <v>11253.02</v>
      </c>
      <c r="G78" s="13">
        <v>10596.24</v>
      </c>
      <c r="H78" s="19">
        <v>10610.560000000001</v>
      </c>
      <c r="I78" s="21">
        <v>9428.98</v>
      </c>
      <c r="J78" s="21">
        <v>10420.4</v>
      </c>
      <c r="K78" s="21">
        <v>12881.54</v>
      </c>
      <c r="L78" s="21">
        <v>12160.55</v>
      </c>
      <c r="M78" s="21">
        <v>12957.17</v>
      </c>
      <c r="N78" s="5">
        <f>SUM(B78:M78)</f>
        <v>138117.60999999999</v>
      </c>
    </row>
    <row r="79" spans="1:14">
      <c r="A79" t="s">
        <v>1</v>
      </c>
    </row>
    <row r="80" spans="1:14">
      <c r="A80" t="s">
        <v>68</v>
      </c>
      <c r="B80" s="5">
        <f t="shared" ref="B80:M80" si="1">SUM(B12:B78)</f>
        <v>7574790.7500000009</v>
      </c>
      <c r="C80" s="5">
        <f t="shared" si="1"/>
        <v>7411392.0399999991</v>
      </c>
      <c r="D80" s="5">
        <f t="shared" si="1"/>
        <v>7881039.7800000003</v>
      </c>
      <c r="E80" s="5">
        <f t="shared" si="1"/>
        <v>7262148.580000001</v>
      </c>
      <c r="F80" s="5">
        <f t="shared" si="1"/>
        <v>7820088.3700000001</v>
      </c>
      <c r="G80" s="5">
        <f t="shared" si="1"/>
        <v>7463261.5300000021</v>
      </c>
      <c r="H80" s="5">
        <f t="shared" si="1"/>
        <v>7805685.9699999997</v>
      </c>
      <c r="I80" s="5">
        <f t="shared" si="1"/>
        <v>7612913.7000000011</v>
      </c>
      <c r="J80" s="5">
        <f t="shared" si="1"/>
        <v>7404443.2300000014</v>
      </c>
      <c r="K80" s="5">
        <f t="shared" si="1"/>
        <v>8491460.9900000002</v>
      </c>
      <c r="L80" s="5">
        <f t="shared" si="1"/>
        <v>7921320.8199999994</v>
      </c>
      <c r="M80" s="5">
        <f t="shared" si="1"/>
        <v>7860750.21</v>
      </c>
      <c r="N80" s="5">
        <f>SUM(B80:M80)</f>
        <v>92509295.969999984</v>
      </c>
    </row>
    <row r="87" spans="2:13">
      <c r="B87" s="7"/>
      <c r="C87" s="7"/>
      <c r="D87" s="7"/>
      <c r="E87" s="7"/>
      <c r="F87" s="7"/>
      <c r="G87" s="7"/>
      <c r="H87" s="7"/>
      <c r="I87" s="7"/>
      <c r="J87" s="7"/>
      <c r="K87" s="7"/>
      <c r="L87" s="7"/>
      <c r="M87" s="7"/>
    </row>
    <row r="88" spans="2:13">
      <c r="B88" s="7"/>
      <c r="C88" s="7"/>
      <c r="D88" s="7"/>
      <c r="E88" s="7"/>
      <c r="F88" s="7"/>
      <c r="G88" s="7"/>
      <c r="H88" s="7"/>
      <c r="I88" s="7"/>
      <c r="J88" s="7"/>
      <c r="K88" s="7"/>
      <c r="L88" s="7"/>
      <c r="M88" s="7"/>
    </row>
    <row r="89" spans="2:13">
      <c r="B89" s="7"/>
      <c r="C89" s="7"/>
      <c r="D89" s="7"/>
      <c r="E89" s="7"/>
      <c r="F89" s="7"/>
      <c r="G89" s="7"/>
      <c r="H89" s="7"/>
      <c r="I89" s="7"/>
      <c r="J89" s="7"/>
      <c r="K89" s="7"/>
      <c r="L89" s="7"/>
      <c r="M89" s="7"/>
    </row>
    <row r="90" spans="2:13">
      <c r="B90" s="7"/>
      <c r="C90" s="7"/>
      <c r="D90" s="7"/>
      <c r="E90" s="7"/>
      <c r="F90" s="7"/>
      <c r="G90" s="7"/>
      <c r="H90" s="7"/>
      <c r="I90" s="7"/>
      <c r="J90" s="7"/>
      <c r="K90" s="7"/>
      <c r="L90" s="7"/>
      <c r="M90" s="7"/>
    </row>
    <row r="91" spans="2:13">
      <c r="B91" s="7"/>
      <c r="C91" s="7"/>
      <c r="D91" s="7"/>
      <c r="E91" s="7"/>
      <c r="F91" s="7"/>
      <c r="G91" s="7"/>
      <c r="H91" s="7"/>
      <c r="I91" s="7"/>
      <c r="J91" s="7"/>
      <c r="K91" s="7"/>
      <c r="L91" s="7"/>
      <c r="M91" s="7"/>
    </row>
    <row r="92" spans="2:13">
      <c r="B92" s="7"/>
      <c r="C92" s="7"/>
      <c r="D92" s="7"/>
      <c r="E92" s="7"/>
      <c r="F92" s="7"/>
      <c r="G92" s="7"/>
      <c r="H92" s="7"/>
      <c r="I92" s="7"/>
      <c r="J92" s="7"/>
      <c r="K92" s="7"/>
      <c r="L92" s="7"/>
      <c r="M92" s="7"/>
    </row>
    <row r="93" spans="2:13">
      <c r="B93" s="7"/>
      <c r="C93" s="7"/>
      <c r="D93" s="7"/>
      <c r="E93" s="7"/>
      <c r="F93" s="7"/>
      <c r="G93" s="7"/>
      <c r="H93" s="7"/>
      <c r="I93" s="7"/>
      <c r="J93" s="7"/>
      <c r="K93" s="7"/>
      <c r="L93" s="7"/>
      <c r="M93" s="7"/>
    </row>
    <row r="94" spans="2:13">
      <c r="B94" s="7"/>
      <c r="C94" s="7"/>
      <c r="D94" s="7"/>
      <c r="E94" s="7"/>
      <c r="F94" s="7"/>
      <c r="G94" s="7"/>
      <c r="H94" s="7"/>
      <c r="I94" s="7"/>
      <c r="J94" s="7"/>
      <c r="K94" s="7"/>
      <c r="L94" s="7"/>
      <c r="M94" s="7"/>
    </row>
    <row r="95" spans="2:13">
      <c r="B95" s="7"/>
      <c r="C95" s="7"/>
      <c r="D95" s="7"/>
      <c r="E95" s="7"/>
      <c r="F95" s="7"/>
      <c r="G95" s="7"/>
      <c r="H95" s="7"/>
      <c r="I95" s="7"/>
      <c r="J95" s="7"/>
      <c r="K95" s="7"/>
      <c r="L95" s="7"/>
      <c r="M95" s="7"/>
    </row>
    <row r="96" spans="2:13">
      <c r="B96" s="7"/>
      <c r="C96" s="7"/>
      <c r="D96" s="7"/>
      <c r="E96" s="7"/>
      <c r="F96" s="7"/>
      <c r="G96" s="7"/>
      <c r="H96" s="7"/>
      <c r="I96" s="7"/>
      <c r="J96" s="7"/>
      <c r="K96" s="7"/>
      <c r="L96" s="7"/>
      <c r="M96" s="7"/>
    </row>
    <row r="97" spans="2:13">
      <c r="B97" s="7"/>
      <c r="C97" s="7"/>
      <c r="D97" s="7"/>
      <c r="E97" s="7"/>
      <c r="F97" s="7"/>
      <c r="G97" s="7"/>
      <c r="H97" s="7"/>
      <c r="I97" s="7"/>
      <c r="J97" s="7"/>
      <c r="K97" s="7"/>
      <c r="L97" s="7"/>
      <c r="M97" s="7"/>
    </row>
    <row r="98" spans="2:13">
      <c r="B98" s="7"/>
      <c r="C98" s="7"/>
      <c r="D98" s="7"/>
      <c r="E98" s="7"/>
      <c r="F98" s="7"/>
      <c r="G98" s="7"/>
      <c r="H98" s="7"/>
      <c r="I98" s="7"/>
      <c r="J98" s="7"/>
      <c r="K98" s="7"/>
      <c r="L98" s="7"/>
      <c r="M98" s="7"/>
    </row>
    <row r="99" spans="2:13">
      <c r="B99" s="7"/>
      <c r="C99" s="7"/>
      <c r="D99" s="7"/>
      <c r="E99" s="7"/>
      <c r="F99" s="7"/>
      <c r="G99" s="7"/>
      <c r="H99" s="7"/>
      <c r="I99" s="7"/>
      <c r="J99" s="7"/>
      <c r="K99" s="7"/>
      <c r="L99" s="7"/>
      <c r="M99" s="7"/>
    </row>
    <row r="100" spans="2:13">
      <c r="B100" s="7"/>
      <c r="C100" s="7"/>
      <c r="D100" s="7"/>
      <c r="E100" s="7"/>
      <c r="F100" s="7"/>
      <c r="G100" s="7"/>
      <c r="H100" s="7"/>
      <c r="I100" s="7"/>
      <c r="J100" s="7"/>
      <c r="K100" s="7"/>
      <c r="L100" s="7"/>
      <c r="M100" s="7"/>
    </row>
    <row r="101" spans="2:13">
      <c r="B101" s="7"/>
      <c r="C101" s="7"/>
      <c r="D101" s="7"/>
      <c r="E101" s="7"/>
      <c r="F101" s="7"/>
      <c r="G101" s="7"/>
      <c r="H101" s="7"/>
      <c r="I101" s="7"/>
      <c r="J101" s="7"/>
      <c r="K101" s="7"/>
      <c r="L101" s="7"/>
      <c r="M101" s="7"/>
    </row>
    <row r="102" spans="2:13">
      <c r="B102" s="7"/>
      <c r="C102" s="7"/>
      <c r="D102" s="7"/>
      <c r="E102" s="7"/>
      <c r="F102" s="7"/>
      <c r="G102" s="7"/>
      <c r="H102" s="7"/>
      <c r="I102" s="7"/>
      <c r="J102" s="7"/>
      <c r="K102" s="7"/>
      <c r="L102" s="7"/>
      <c r="M102" s="7"/>
    </row>
    <row r="103" spans="2:13">
      <c r="B103" s="7"/>
      <c r="C103" s="7"/>
      <c r="D103" s="7"/>
      <c r="E103" s="7"/>
      <c r="F103" s="7"/>
      <c r="G103" s="7"/>
      <c r="H103" s="7"/>
      <c r="I103" s="7"/>
      <c r="J103" s="7"/>
      <c r="K103" s="7"/>
      <c r="L103" s="7"/>
      <c r="M103" s="7"/>
    </row>
    <row r="104" spans="2:13">
      <c r="B104" s="7"/>
      <c r="C104" s="7"/>
      <c r="D104" s="7"/>
      <c r="E104" s="7"/>
      <c r="F104" s="7"/>
      <c r="G104" s="7"/>
      <c r="H104" s="7"/>
      <c r="I104" s="7"/>
      <c r="J104" s="7"/>
      <c r="K104" s="7"/>
      <c r="L104" s="7"/>
      <c r="M104" s="7"/>
    </row>
    <row r="105" spans="2:13">
      <c r="B105" s="7"/>
      <c r="C105" s="7"/>
      <c r="D105" s="7"/>
      <c r="E105" s="7"/>
      <c r="F105" s="7"/>
      <c r="G105" s="7"/>
      <c r="H105" s="7"/>
      <c r="I105" s="7"/>
      <c r="J105" s="7"/>
      <c r="K105" s="7"/>
      <c r="L105" s="7"/>
      <c r="M105" s="7"/>
    </row>
    <row r="106" spans="2:13">
      <c r="B106" s="7"/>
      <c r="C106" s="7"/>
      <c r="D106" s="7"/>
      <c r="E106" s="7"/>
      <c r="F106" s="7"/>
      <c r="G106" s="7"/>
      <c r="H106" s="7"/>
      <c r="I106" s="7"/>
      <c r="J106" s="7"/>
      <c r="K106" s="7"/>
      <c r="L106" s="7"/>
      <c r="M106" s="7"/>
    </row>
    <row r="107" spans="2:13">
      <c r="B107" s="7"/>
      <c r="C107" s="7"/>
      <c r="D107" s="7"/>
      <c r="E107" s="7"/>
      <c r="F107" s="7"/>
      <c r="G107" s="7"/>
      <c r="H107" s="7"/>
      <c r="I107" s="7"/>
      <c r="J107" s="7"/>
      <c r="K107" s="7"/>
      <c r="L107" s="7"/>
      <c r="M107" s="7"/>
    </row>
    <row r="108" spans="2:13">
      <c r="B108" s="7"/>
      <c r="C108" s="7"/>
      <c r="D108" s="7"/>
      <c r="E108" s="7"/>
      <c r="F108" s="7"/>
      <c r="G108" s="7"/>
      <c r="H108" s="7"/>
      <c r="I108" s="7"/>
      <c r="J108" s="7"/>
      <c r="K108" s="7"/>
      <c r="L108" s="7"/>
      <c r="M108" s="7"/>
    </row>
    <row r="109" spans="2:13">
      <c r="B109" s="7"/>
      <c r="C109" s="7"/>
      <c r="D109" s="7"/>
      <c r="E109" s="7"/>
      <c r="F109" s="7"/>
      <c r="G109" s="7"/>
      <c r="H109" s="7"/>
      <c r="I109" s="7"/>
      <c r="J109" s="7"/>
      <c r="K109" s="7"/>
      <c r="L109" s="7"/>
      <c r="M109" s="7"/>
    </row>
    <row r="110" spans="2:13">
      <c r="B110" s="7"/>
      <c r="C110" s="7"/>
      <c r="D110" s="7"/>
      <c r="E110" s="7"/>
      <c r="F110" s="7"/>
      <c r="G110" s="7"/>
      <c r="H110" s="7"/>
      <c r="I110" s="7"/>
      <c r="J110" s="7"/>
      <c r="K110" s="7"/>
      <c r="L110" s="7"/>
      <c r="M110" s="7"/>
    </row>
    <row r="111" spans="2:13">
      <c r="B111" s="7"/>
      <c r="C111" s="7"/>
      <c r="D111" s="7"/>
      <c r="E111" s="7"/>
      <c r="F111" s="7"/>
      <c r="G111" s="7"/>
      <c r="H111" s="7"/>
      <c r="I111" s="7"/>
      <c r="J111" s="7"/>
      <c r="K111" s="7"/>
      <c r="L111" s="7"/>
      <c r="M111" s="7"/>
    </row>
    <row r="112" spans="2:13">
      <c r="B112" s="7"/>
      <c r="C112" s="7"/>
      <c r="D112" s="7"/>
      <c r="E112" s="7"/>
      <c r="F112" s="7"/>
      <c r="G112" s="7"/>
      <c r="H112" s="7"/>
      <c r="I112" s="7"/>
      <c r="J112" s="7"/>
      <c r="K112" s="7"/>
      <c r="L112" s="7"/>
      <c r="M112" s="7"/>
    </row>
    <row r="113" spans="2:13">
      <c r="B113" s="7"/>
      <c r="C113" s="7"/>
      <c r="D113" s="7"/>
      <c r="E113" s="7"/>
      <c r="F113" s="7"/>
      <c r="G113" s="7"/>
      <c r="H113" s="7"/>
      <c r="I113" s="7"/>
      <c r="J113" s="7"/>
      <c r="K113" s="7"/>
      <c r="L113" s="7"/>
      <c r="M113" s="7"/>
    </row>
    <row r="114" spans="2:13">
      <c r="B114" s="7"/>
      <c r="C114" s="7"/>
      <c r="D114" s="7"/>
      <c r="E114" s="7"/>
      <c r="F114" s="7"/>
      <c r="G114" s="7"/>
      <c r="H114" s="7"/>
      <c r="I114" s="7"/>
      <c r="J114" s="7"/>
      <c r="K114" s="7"/>
      <c r="L114" s="7"/>
      <c r="M114" s="7"/>
    </row>
    <row r="115" spans="2:13">
      <c r="B115" s="7"/>
      <c r="C115" s="7"/>
      <c r="D115" s="7"/>
      <c r="E115" s="7"/>
      <c r="F115" s="7"/>
      <c r="G115" s="7"/>
      <c r="H115" s="7"/>
      <c r="I115" s="7"/>
      <c r="J115" s="7"/>
      <c r="K115" s="7"/>
      <c r="L115" s="7"/>
      <c r="M115" s="7"/>
    </row>
    <row r="116" spans="2:13">
      <c r="B116" s="7"/>
      <c r="C116" s="7"/>
      <c r="D116" s="7"/>
      <c r="E116" s="7"/>
      <c r="F116" s="7"/>
      <c r="G116" s="7"/>
      <c r="H116" s="7"/>
      <c r="I116" s="7"/>
      <c r="J116" s="7"/>
      <c r="K116" s="7"/>
      <c r="L116" s="7"/>
      <c r="M116" s="7"/>
    </row>
    <row r="117" spans="2:13">
      <c r="B117" s="7"/>
      <c r="C117" s="7"/>
      <c r="D117" s="7"/>
      <c r="E117" s="7"/>
      <c r="F117" s="7"/>
      <c r="G117" s="7"/>
      <c r="H117" s="7"/>
      <c r="I117" s="7"/>
      <c r="J117" s="7"/>
      <c r="K117" s="7"/>
      <c r="L117" s="7"/>
      <c r="M117" s="7"/>
    </row>
    <row r="118" spans="2:13">
      <c r="B118" s="7"/>
      <c r="C118" s="7"/>
      <c r="D118" s="7"/>
      <c r="E118" s="7"/>
      <c r="F118" s="7"/>
      <c r="G118" s="7"/>
      <c r="H118" s="7"/>
      <c r="I118" s="7"/>
      <c r="J118" s="7"/>
      <c r="K118" s="7"/>
      <c r="L118" s="7"/>
      <c r="M118" s="7"/>
    </row>
    <row r="119" spans="2:13">
      <c r="B119" s="7"/>
      <c r="C119" s="7"/>
      <c r="D119" s="7"/>
      <c r="E119" s="7"/>
      <c r="F119" s="7"/>
      <c r="G119" s="7"/>
      <c r="H119" s="7"/>
      <c r="I119" s="7"/>
      <c r="J119" s="7"/>
      <c r="K119" s="7"/>
      <c r="L119" s="7"/>
      <c r="M119" s="7"/>
    </row>
    <row r="120" spans="2:13">
      <c r="B120" s="7"/>
      <c r="C120" s="7"/>
      <c r="D120" s="7"/>
      <c r="E120" s="7"/>
      <c r="F120" s="7"/>
      <c r="G120" s="7"/>
      <c r="H120" s="7"/>
      <c r="I120" s="7"/>
      <c r="J120" s="7"/>
      <c r="K120" s="7"/>
      <c r="L120" s="7"/>
      <c r="M120" s="7"/>
    </row>
    <row r="121" spans="2:13">
      <c r="B121" s="7"/>
      <c r="C121" s="7"/>
      <c r="D121" s="7"/>
      <c r="E121" s="7"/>
      <c r="F121" s="7"/>
      <c r="G121" s="7"/>
      <c r="H121" s="7"/>
      <c r="I121" s="7"/>
      <c r="J121" s="7"/>
      <c r="K121" s="7"/>
      <c r="L121" s="7"/>
      <c r="M121" s="7"/>
    </row>
    <row r="122" spans="2:13">
      <c r="B122" s="7"/>
      <c r="C122" s="7"/>
      <c r="D122" s="7"/>
      <c r="E122" s="7"/>
      <c r="F122" s="7"/>
      <c r="G122" s="7"/>
      <c r="H122" s="7"/>
      <c r="I122" s="7"/>
      <c r="J122" s="7"/>
      <c r="K122" s="7"/>
      <c r="L122" s="7"/>
      <c r="M122" s="7"/>
    </row>
    <row r="123" spans="2:13">
      <c r="B123" s="7"/>
      <c r="C123" s="7"/>
      <c r="D123" s="7"/>
      <c r="E123" s="7"/>
      <c r="F123" s="7"/>
      <c r="G123" s="7"/>
      <c r="H123" s="7"/>
      <c r="I123" s="7"/>
      <c r="J123" s="7"/>
      <c r="K123" s="7"/>
      <c r="L123" s="7"/>
      <c r="M123" s="7"/>
    </row>
    <row r="124" spans="2:13">
      <c r="B124" s="7"/>
      <c r="C124" s="7"/>
      <c r="D124" s="7"/>
      <c r="E124" s="7"/>
      <c r="F124" s="7"/>
      <c r="G124" s="7"/>
      <c r="H124" s="7"/>
      <c r="I124" s="7"/>
      <c r="J124" s="7"/>
      <c r="K124" s="7"/>
      <c r="L124" s="7"/>
      <c r="M124" s="7"/>
    </row>
    <row r="125" spans="2:13">
      <c r="B125" s="7"/>
      <c r="C125" s="7"/>
      <c r="D125" s="7"/>
      <c r="E125" s="7"/>
      <c r="F125" s="7"/>
      <c r="G125" s="7"/>
      <c r="H125" s="7"/>
      <c r="I125" s="7"/>
      <c r="J125" s="7"/>
      <c r="K125" s="7"/>
      <c r="L125" s="7"/>
      <c r="M125" s="7"/>
    </row>
    <row r="126" spans="2:13">
      <c r="B126" s="7"/>
      <c r="C126" s="7"/>
      <c r="D126" s="7"/>
      <c r="E126" s="7"/>
      <c r="F126" s="7"/>
      <c r="G126" s="7"/>
      <c r="H126" s="7"/>
      <c r="I126" s="7"/>
      <c r="J126" s="7"/>
      <c r="K126" s="7"/>
      <c r="L126" s="7"/>
      <c r="M126" s="7"/>
    </row>
    <row r="127" spans="2:13">
      <c r="B127" s="7"/>
      <c r="C127" s="7"/>
      <c r="D127" s="7"/>
      <c r="E127" s="7"/>
      <c r="F127" s="7"/>
      <c r="G127" s="7"/>
      <c r="H127" s="7"/>
      <c r="I127" s="7"/>
      <c r="J127" s="7"/>
      <c r="K127" s="7"/>
      <c r="L127" s="7"/>
      <c r="M127" s="7"/>
    </row>
    <row r="128" spans="2:13">
      <c r="B128" s="7"/>
      <c r="C128" s="7"/>
      <c r="D128" s="7"/>
      <c r="E128" s="7"/>
      <c r="F128" s="7"/>
      <c r="G128" s="7"/>
      <c r="H128" s="7"/>
      <c r="I128" s="7"/>
      <c r="J128" s="7"/>
      <c r="K128" s="7"/>
      <c r="L128" s="7"/>
      <c r="M128" s="7"/>
    </row>
    <row r="129" spans="2:13">
      <c r="B129" s="7"/>
      <c r="C129" s="7"/>
      <c r="D129" s="7"/>
      <c r="E129" s="7"/>
      <c r="F129" s="7"/>
      <c r="G129" s="7"/>
      <c r="H129" s="7"/>
      <c r="I129" s="7"/>
      <c r="J129" s="7"/>
      <c r="K129" s="7"/>
      <c r="L129" s="7"/>
      <c r="M129" s="7"/>
    </row>
    <row r="130" spans="2:13">
      <c r="B130" s="7"/>
      <c r="C130" s="7"/>
      <c r="D130" s="7"/>
      <c r="E130" s="7"/>
      <c r="F130" s="7"/>
      <c r="G130" s="7"/>
      <c r="H130" s="7"/>
      <c r="I130" s="7"/>
      <c r="J130" s="7"/>
      <c r="K130" s="7"/>
      <c r="L130" s="7"/>
      <c r="M130" s="7"/>
    </row>
    <row r="131" spans="2:13">
      <c r="B131" s="7"/>
      <c r="C131" s="7"/>
      <c r="D131" s="7"/>
      <c r="E131" s="7"/>
      <c r="F131" s="7"/>
      <c r="G131" s="7"/>
      <c r="H131" s="7"/>
      <c r="I131" s="7"/>
      <c r="J131" s="7"/>
      <c r="K131" s="7"/>
      <c r="L131" s="7"/>
      <c r="M131" s="7"/>
    </row>
    <row r="132" spans="2:13">
      <c r="B132" s="7"/>
      <c r="C132" s="7"/>
      <c r="D132" s="7"/>
      <c r="E132" s="7"/>
      <c r="F132" s="7"/>
      <c r="G132" s="7"/>
      <c r="H132" s="7"/>
      <c r="I132" s="7"/>
      <c r="J132" s="7"/>
      <c r="K132" s="7"/>
      <c r="L132" s="7"/>
      <c r="M132" s="7"/>
    </row>
    <row r="133" spans="2:13">
      <c r="B133" s="7"/>
      <c r="C133" s="7"/>
      <c r="D133" s="7"/>
      <c r="E133" s="7"/>
      <c r="F133" s="7"/>
      <c r="G133" s="7"/>
      <c r="H133" s="7"/>
      <c r="I133" s="7"/>
      <c r="J133" s="7"/>
      <c r="K133" s="7"/>
      <c r="L133" s="7"/>
      <c r="M133" s="7"/>
    </row>
    <row r="134" spans="2:13">
      <c r="B134" s="7"/>
      <c r="C134" s="7"/>
      <c r="D134" s="7"/>
      <c r="E134" s="7"/>
      <c r="F134" s="7"/>
      <c r="G134" s="7"/>
      <c r="H134" s="7"/>
      <c r="I134" s="7"/>
      <c r="J134" s="7"/>
      <c r="K134" s="7"/>
      <c r="L134" s="7"/>
      <c r="M134" s="7"/>
    </row>
    <row r="135" spans="2:13">
      <c r="B135" s="7"/>
      <c r="C135" s="7"/>
      <c r="D135" s="7"/>
      <c r="E135" s="7"/>
      <c r="F135" s="7"/>
      <c r="G135" s="7"/>
      <c r="H135" s="7"/>
      <c r="I135" s="7"/>
      <c r="J135" s="7"/>
      <c r="K135" s="7"/>
      <c r="L135" s="7"/>
      <c r="M135" s="7"/>
    </row>
    <row r="136" spans="2:13">
      <c r="B136" s="7"/>
      <c r="C136" s="7"/>
      <c r="D136" s="7"/>
      <c r="E136" s="7"/>
      <c r="F136" s="7"/>
      <c r="G136" s="7"/>
      <c r="H136" s="7"/>
      <c r="I136" s="7"/>
      <c r="J136" s="7"/>
      <c r="K136" s="7"/>
      <c r="L136" s="7"/>
      <c r="M136" s="7"/>
    </row>
    <row r="137" spans="2:13">
      <c r="B137" s="7"/>
      <c r="C137" s="7"/>
      <c r="D137" s="7"/>
      <c r="E137" s="7"/>
      <c r="F137" s="7"/>
      <c r="G137" s="7"/>
      <c r="H137" s="7"/>
      <c r="I137" s="7"/>
      <c r="J137" s="7"/>
      <c r="K137" s="7"/>
      <c r="L137" s="7"/>
      <c r="M137" s="7"/>
    </row>
    <row r="138" spans="2:13">
      <c r="B138" s="7"/>
      <c r="C138" s="7"/>
      <c r="D138" s="7"/>
      <c r="E138" s="7"/>
      <c r="F138" s="7"/>
      <c r="G138" s="7"/>
      <c r="H138" s="7"/>
      <c r="I138" s="7"/>
      <c r="J138" s="7"/>
      <c r="K138" s="7"/>
      <c r="L138" s="7"/>
      <c r="M138" s="7"/>
    </row>
    <row r="139" spans="2:13">
      <c r="B139" s="7"/>
      <c r="C139" s="7"/>
      <c r="D139" s="7"/>
      <c r="E139" s="7"/>
      <c r="F139" s="7"/>
      <c r="G139" s="7"/>
      <c r="H139" s="7"/>
      <c r="I139" s="7"/>
      <c r="J139" s="7"/>
      <c r="K139" s="7"/>
      <c r="L139" s="7"/>
      <c r="M139" s="7"/>
    </row>
    <row r="140" spans="2:13">
      <c r="B140" s="7"/>
      <c r="C140" s="7"/>
      <c r="D140" s="7"/>
      <c r="E140" s="7"/>
      <c r="F140" s="7"/>
      <c r="G140" s="7"/>
      <c r="H140" s="7"/>
      <c r="I140" s="7"/>
      <c r="J140" s="7"/>
      <c r="K140" s="7"/>
      <c r="L140" s="7"/>
      <c r="M140" s="7"/>
    </row>
    <row r="141" spans="2:13">
      <c r="B141" s="7"/>
      <c r="C141" s="7"/>
      <c r="D141" s="7"/>
      <c r="E141" s="7"/>
      <c r="F141" s="7"/>
      <c r="G141" s="7"/>
      <c r="H141" s="7"/>
      <c r="I141" s="7"/>
      <c r="J141" s="7"/>
      <c r="K141" s="7"/>
      <c r="L141" s="7"/>
      <c r="M141" s="7"/>
    </row>
    <row r="142" spans="2:13">
      <c r="B142" s="7"/>
      <c r="C142" s="7"/>
      <c r="D142" s="7"/>
      <c r="E142" s="7"/>
      <c r="F142" s="7"/>
      <c r="G142" s="7"/>
      <c r="H142" s="7"/>
      <c r="I142" s="7"/>
      <c r="J142" s="7"/>
      <c r="K142" s="7"/>
      <c r="L142" s="7"/>
      <c r="M142" s="7"/>
    </row>
    <row r="143" spans="2:13">
      <c r="B143" s="7"/>
      <c r="C143" s="7"/>
      <c r="D143" s="7"/>
      <c r="E143" s="7"/>
      <c r="F143" s="7"/>
      <c r="G143" s="7"/>
      <c r="H143" s="7"/>
      <c r="I143" s="7"/>
      <c r="J143" s="7"/>
      <c r="K143" s="7"/>
      <c r="L143" s="7"/>
      <c r="M143" s="7"/>
    </row>
    <row r="144" spans="2:13">
      <c r="B144" s="7"/>
      <c r="C144" s="7"/>
      <c r="D144" s="7"/>
      <c r="E144" s="7"/>
      <c r="F144" s="7"/>
      <c r="G144" s="7"/>
      <c r="H144" s="7"/>
      <c r="I144" s="7"/>
      <c r="J144" s="7"/>
      <c r="K144" s="7"/>
      <c r="L144" s="7"/>
      <c r="M144" s="7"/>
    </row>
    <row r="145" spans="2:13">
      <c r="B145" s="7"/>
      <c r="C145" s="7"/>
      <c r="D145" s="7"/>
      <c r="E145" s="7"/>
      <c r="F145" s="7"/>
      <c r="G145" s="7"/>
      <c r="H145" s="7"/>
      <c r="I145" s="7"/>
      <c r="J145" s="7"/>
      <c r="K145" s="7"/>
      <c r="L145" s="7"/>
      <c r="M145" s="7"/>
    </row>
    <row r="146" spans="2:13">
      <c r="B146" s="7"/>
      <c r="C146" s="7"/>
      <c r="D146" s="7"/>
      <c r="E146" s="7"/>
      <c r="F146" s="7"/>
      <c r="G146" s="7"/>
      <c r="H146" s="7"/>
      <c r="I146" s="7"/>
      <c r="J146" s="7"/>
      <c r="K146" s="7"/>
      <c r="L146" s="7"/>
      <c r="M146" s="7"/>
    </row>
    <row r="147" spans="2:13">
      <c r="B147" s="7"/>
      <c r="C147" s="7"/>
      <c r="D147" s="7"/>
      <c r="E147" s="7"/>
      <c r="F147" s="7"/>
      <c r="G147" s="7"/>
      <c r="H147" s="7"/>
      <c r="I147" s="7"/>
      <c r="J147" s="7"/>
      <c r="K147" s="7"/>
      <c r="L147" s="7"/>
      <c r="M147" s="7"/>
    </row>
    <row r="148" spans="2:13">
      <c r="B148" s="7"/>
      <c r="C148" s="7"/>
      <c r="D148" s="7"/>
      <c r="E148" s="7"/>
      <c r="F148" s="7"/>
      <c r="G148" s="7"/>
      <c r="H148" s="7"/>
      <c r="I148" s="7"/>
      <c r="J148" s="7"/>
      <c r="K148" s="7"/>
      <c r="L148" s="7"/>
      <c r="M148" s="7"/>
    </row>
    <row r="149" spans="2:13">
      <c r="B149" s="7"/>
      <c r="C149" s="7"/>
      <c r="D149" s="7"/>
      <c r="E149" s="7"/>
      <c r="F149" s="7"/>
      <c r="G149" s="7"/>
      <c r="H149" s="7"/>
      <c r="I149" s="7"/>
      <c r="J149" s="7"/>
      <c r="K149" s="7"/>
      <c r="L149" s="7"/>
      <c r="M149" s="7"/>
    </row>
    <row r="150" spans="2:13">
      <c r="B150" s="7"/>
      <c r="C150" s="7"/>
      <c r="D150" s="7"/>
      <c r="E150" s="7"/>
      <c r="F150" s="7"/>
      <c r="G150" s="7"/>
      <c r="H150" s="7"/>
      <c r="I150" s="7"/>
      <c r="J150" s="7"/>
      <c r="K150" s="7"/>
      <c r="L150" s="7"/>
      <c r="M150" s="7"/>
    </row>
    <row r="151" spans="2:13">
      <c r="B151" s="7"/>
      <c r="C151" s="7"/>
      <c r="D151" s="7"/>
      <c r="E151" s="7"/>
      <c r="F151" s="7"/>
      <c r="G151" s="7"/>
      <c r="H151" s="7"/>
      <c r="I151" s="7"/>
      <c r="J151" s="7"/>
      <c r="K151" s="7"/>
      <c r="L151" s="7"/>
      <c r="M151" s="7"/>
    </row>
    <row r="152" spans="2:13">
      <c r="B152" s="7"/>
      <c r="C152" s="7"/>
      <c r="D152" s="7"/>
      <c r="E152" s="7"/>
      <c r="F152" s="7"/>
      <c r="G152" s="7"/>
      <c r="H152" s="7"/>
      <c r="I152" s="7"/>
      <c r="J152" s="7"/>
      <c r="K152" s="7"/>
      <c r="L152" s="7"/>
      <c r="M152" s="7"/>
    </row>
    <row r="153" spans="2:13">
      <c r="B153" s="7"/>
      <c r="C153" s="7"/>
      <c r="D153" s="7"/>
      <c r="E153" s="7"/>
      <c r="F153" s="7"/>
      <c r="G153" s="7"/>
      <c r="H153" s="7"/>
      <c r="I153" s="7"/>
      <c r="J153" s="7"/>
      <c r="K153" s="7"/>
      <c r="L153" s="7"/>
      <c r="M153" s="7"/>
    </row>
    <row r="159" spans="2:13">
      <c r="B159" s="7"/>
      <c r="C159" s="7"/>
      <c r="D159" s="7"/>
      <c r="E159" s="7"/>
      <c r="F159" s="7"/>
      <c r="G159" s="7"/>
      <c r="H159" s="7"/>
      <c r="I159" s="7"/>
      <c r="J159" s="7"/>
      <c r="K159" s="7"/>
      <c r="L159" s="7"/>
      <c r="M159" s="7"/>
    </row>
    <row r="160" spans="2:13">
      <c r="B160" s="7"/>
      <c r="C160" s="7"/>
      <c r="D160" s="7"/>
      <c r="E160" s="7"/>
      <c r="F160" s="7"/>
      <c r="G160" s="7"/>
      <c r="H160" s="7"/>
      <c r="I160" s="7"/>
      <c r="J160" s="7"/>
      <c r="K160" s="7"/>
      <c r="L160" s="7"/>
      <c r="M160" s="7"/>
    </row>
    <row r="161" spans="2:13">
      <c r="B161" s="7"/>
      <c r="C161" s="7"/>
      <c r="D161" s="7"/>
      <c r="E161" s="7"/>
      <c r="F161" s="7"/>
      <c r="G161" s="7"/>
      <c r="H161" s="7"/>
      <c r="I161" s="7"/>
      <c r="J161" s="7"/>
      <c r="K161" s="7"/>
      <c r="L161" s="7"/>
      <c r="M161" s="7"/>
    </row>
    <row r="162" spans="2:13">
      <c r="B162" s="7"/>
      <c r="C162" s="7"/>
      <c r="D162" s="7"/>
      <c r="E162" s="7"/>
      <c r="F162" s="7"/>
      <c r="G162" s="7"/>
      <c r="H162" s="7"/>
      <c r="I162" s="7"/>
      <c r="J162" s="7"/>
      <c r="K162" s="7"/>
      <c r="L162" s="7"/>
      <c r="M162" s="7"/>
    </row>
    <row r="163" spans="2:13">
      <c r="B163" s="7"/>
      <c r="C163" s="7"/>
      <c r="D163" s="7"/>
      <c r="E163" s="7"/>
      <c r="F163" s="7"/>
      <c r="G163" s="7"/>
      <c r="H163" s="7"/>
      <c r="I163" s="7"/>
      <c r="J163" s="7"/>
      <c r="K163" s="7"/>
      <c r="L163" s="7"/>
      <c r="M163" s="7"/>
    </row>
    <row r="164" spans="2:13">
      <c r="B164" s="7"/>
      <c r="C164" s="7"/>
      <c r="D164" s="7"/>
      <c r="E164" s="7"/>
      <c r="F164" s="7"/>
      <c r="G164" s="7"/>
      <c r="H164" s="7"/>
      <c r="I164" s="7"/>
      <c r="J164" s="7"/>
      <c r="K164" s="7"/>
      <c r="L164" s="7"/>
      <c r="M164" s="7"/>
    </row>
    <row r="165" spans="2:13">
      <c r="B165" s="7"/>
      <c r="C165" s="7"/>
      <c r="D165" s="7"/>
      <c r="E165" s="7"/>
      <c r="F165" s="7"/>
      <c r="G165" s="7"/>
      <c r="H165" s="7"/>
      <c r="I165" s="7"/>
      <c r="J165" s="7"/>
      <c r="K165" s="7"/>
      <c r="L165" s="7"/>
      <c r="M165" s="7"/>
    </row>
    <row r="166" spans="2:13">
      <c r="B166" s="7"/>
      <c r="C166" s="7"/>
      <c r="D166" s="7"/>
      <c r="E166" s="7"/>
      <c r="F166" s="7"/>
      <c r="G166" s="7"/>
      <c r="H166" s="7"/>
      <c r="I166" s="7"/>
      <c r="J166" s="7"/>
      <c r="K166" s="7"/>
      <c r="L166" s="7"/>
      <c r="M166" s="7"/>
    </row>
    <row r="167" spans="2:13">
      <c r="B167" s="7"/>
      <c r="C167" s="7"/>
      <c r="D167" s="7"/>
      <c r="E167" s="7"/>
      <c r="F167" s="7"/>
      <c r="G167" s="7"/>
      <c r="H167" s="7"/>
      <c r="I167" s="7"/>
      <c r="J167" s="7"/>
      <c r="K167" s="7"/>
      <c r="L167" s="7"/>
      <c r="M167" s="7"/>
    </row>
    <row r="168" spans="2:13">
      <c r="B168" s="7"/>
      <c r="C168" s="7"/>
      <c r="D168" s="7"/>
      <c r="E168" s="7"/>
      <c r="F168" s="7"/>
      <c r="G168" s="7"/>
      <c r="H168" s="7"/>
      <c r="I168" s="7"/>
      <c r="J168" s="7"/>
      <c r="K168" s="7"/>
      <c r="L168" s="7"/>
      <c r="M168" s="7"/>
    </row>
    <row r="169" spans="2:13">
      <c r="B169" s="7"/>
      <c r="C169" s="7"/>
      <c r="D169" s="7"/>
      <c r="E169" s="7"/>
      <c r="F169" s="7"/>
      <c r="G169" s="7"/>
      <c r="H169" s="7"/>
      <c r="I169" s="7"/>
      <c r="J169" s="7"/>
      <c r="K169" s="7"/>
      <c r="L169" s="7"/>
      <c r="M169" s="7"/>
    </row>
    <row r="170" spans="2:13">
      <c r="B170" s="7"/>
      <c r="C170" s="7"/>
      <c r="D170" s="7"/>
      <c r="E170" s="7"/>
      <c r="F170" s="7"/>
      <c r="G170" s="7"/>
      <c r="H170" s="7"/>
      <c r="I170" s="7"/>
      <c r="J170" s="7"/>
      <c r="K170" s="7"/>
      <c r="L170" s="7"/>
      <c r="M170" s="7"/>
    </row>
    <row r="171" spans="2:13">
      <c r="B171" s="7"/>
      <c r="C171" s="7"/>
      <c r="D171" s="7"/>
      <c r="E171" s="7"/>
      <c r="F171" s="7"/>
      <c r="G171" s="7"/>
      <c r="H171" s="7"/>
      <c r="I171" s="7"/>
      <c r="J171" s="7"/>
      <c r="K171" s="7"/>
      <c r="L171" s="7"/>
      <c r="M171" s="7"/>
    </row>
    <row r="172" spans="2:13">
      <c r="B172" s="7"/>
      <c r="C172" s="7"/>
      <c r="D172" s="7"/>
      <c r="E172" s="7"/>
      <c r="F172" s="7"/>
      <c r="G172" s="7"/>
      <c r="H172" s="7"/>
      <c r="I172" s="7"/>
      <c r="J172" s="7"/>
      <c r="K172" s="7"/>
      <c r="L172" s="7"/>
      <c r="M172" s="7"/>
    </row>
    <row r="173" spans="2:13">
      <c r="B173" s="7"/>
      <c r="C173" s="7"/>
      <c r="D173" s="7"/>
      <c r="E173" s="7"/>
      <c r="F173" s="7"/>
      <c r="G173" s="7"/>
      <c r="H173" s="7"/>
      <c r="I173" s="7"/>
      <c r="J173" s="7"/>
      <c r="K173" s="7"/>
      <c r="L173" s="7"/>
      <c r="M173" s="7"/>
    </row>
    <row r="174" spans="2:13">
      <c r="B174" s="7"/>
      <c r="C174" s="7"/>
      <c r="D174" s="7"/>
      <c r="E174" s="7"/>
      <c r="F174" s="7"/>
      <c r="G174" s="7"/>
      <c r="H174" s="7"/>
      <c r="I174" s="7"/>
      <c r="J174" s="7"/>
      <c r="K174" s="7"/>
      <c r="L174" s="7"/>
      <c r="M174" s="7"/>
    </row>
    <row r="175" spans="2:13">
      <c r="B175" s="7"/>
      <c r="C175" s="7"/>
      <c r="D175" s="7"/>
      <c r="E175" s="7"/>
      <c r="F175" s="7"/>
      <c r="G175" s="7"/>
      <c r="H175" s="7"/>
      <c r="I175" s="7"/>
      <c r="J175" s="7"/>
      <c r="K175" s="7"/>
      <c r="L175" s="7"/>
      <c r="M175" s="7"/>
    </row>
    <row r="176" spans="2:13">
      <c r="B176" s="7"/>
      <c r="C176" s="7"/>
      <c r="D176" s="7"/>
      <c r="E176" s="7"/>
      <c r="F176" s="7"/>
      <c r="G176" s="7"/>
      <c r="H176" s="7"/>
      <c r="I176" s="7"/>
      <c r="J176" s="7"/>
      <c r="K176" s="7"/>
      <c r="L176" s="7"/>
      <c r="M176" s="7"/>
    </row>
    <row r="177" spans="2:13">
      <c r="B177" s="7"/>
      <c r="C177" s="7"/>
      <c r="D177" s="7"/>
      <c r="E177" s="7"/>
      <c r="F177" s="7"/>
      <c r="G177" s="7"/>
      <c r="H177" s="7"/>
      <c r="I177" s="7"/>
      <c r="J177" s="7"/>
      <c r="K177" s="7"/>
      <c r="L177" s="7"/>
      <c r="M177" s="7"/>
    </row>
    <row r="178" spans="2:13">
      <c r="B178" s="7"/>
      <c r="C178" s="7"/>
      <c r="D178" s="7"/>
      <c r="E178" s="7"/>
      <c r="F178" s="7"/>
      <c r="G178" s="7"/>
      <c r="H178" s="7"/>
      <c r="I178" s="7"/>
      <c r="J178" s="7"/>
      <c r="K178" s="7"/>
      <c r="L178" s="7"/>
      <c r="M178" s="7"/>
    </row>
    <row r="179" spans="2:13">
      <c r="B179" s="7"/>
      <c r="C179" s="7"/>
      <c r="D179" s="7"/>
      <c r="E179" s="7"/>
      <c r="F179" s="7"/>
      <c r="G179" s="7"/>
      <c r="H179" s="7"/>
      <c r="I179" s="7"/>
      <c r="J179" s="7"/>
      <c r="K179" s="7"/>
      <c r="L179" s="7"/>
      <c r="M179" s="7"/>
    </row>
    <row r="180" spans="2:13">
      <c r="B180" s="7"/>
      <c r="C180" s="7"/>
      <c r="D180" s="7"/>
      <c r="E180" s="7"/>
      <c r="F180" s="7"/>
      <c r="G180" s="7"/>
      <c r="H180" s="7"/>
      <c r="I180" s="7"/>
      <c r="J180" s="7"/>
      <c r="K180" s="7"/>
      <c r="L180" s="7"/>
      <c r="M180" s="7"/>
    </row>
    <row r="181" spans="2:13">
      <c r="B181" s="7"/>
      <c r="C181" s="7"/>
      <c r="D181" s="7"/>
      <c r="E181" s="7"/>
      <c r="F181" s="7"/>
      <c r="G181" s="7"/>
      <c r="H181" s="7"/>
      <c r="I181" s="7"/>
      <c r="J181" s="7"/>
      <c r="K181" s="7"/>
      <c r="L181" s="7"/>
      <c r="M181" s="7"/>
    </row>
    <row r="182" spans="2:13">
      <c r="B182" s="7"/>
      <c r="C182" s="7"/>
      <c r="D182" s="7"/>
      <c r="E182" s="7"/>
      <c r="F182" s="7"/>
      <c r="G182" s="7"/>
      <c r="H182" s="7"/>
      <c r="I182" s="7"/>
      <c r="J182" s="7"/>
      <c r="K182" s="7"/>
      <c r="L182" s="7"/>
      <c r="M182" s="7"/>
    </row>
    <row r="183" spans="2:13">
      <c r="B183" s="7"/>
      <c r="C183" s="7"/>
      <c r="D183" s="7"/>
      <c r="E183" s="7"/>
      <c r="F183" s="7"/>
      <c r="G183" s="7"/>
      <c r="H183" s="7"/>
      <c r="I183" s="7"/>
      <c r="J183" s="7"/>
      <c r="K183" s="7"/>
      <c r="L183" s="7"/>
      <c r="M183" s="7"/>
    </row>
    <row r="184" spans="2:13">
      <c r="B184" s="7"/>
      <c r="C184" s="7"/>
      <c r="D184" s="7"/>
      <c r="E184" s="7"/>
      <c r="F184" s="7"/>
      <c r="G184" s="7"/>
      <c r="H184" s="7"/>
      <c r="I184" s="7"/>
      <c r="J184" s="7"/>
      <c r="K184" s="7"/>
      <c r="L184" s="7"/>
      <c r="M184" s="7"/>
    </row>
    <row r="185" spans="2:13">
      <c r="B185" s="7"/>
      <c r="C185" s="7"/>
      <c r="D185" s="7"/>
      <c r="E185" s="7"/>
      <c r="F185" s="7"/>
      <c r="G185" s="7"/>
      <c r="H185" s="7"/>
      <c r="I185" s="7"/>
      <c r="J185" s="7"/>
      <c r="K185" s="7"/>
      <c r="L185" s="7"/>
      <c r="M185" s="7"/>
    </row>
    <row r="186" spans="2:13">
      <c r="B186" s="7"/>
      <c r="C186" s="7"/>
      <c r="D186" s="7"/>
      <c r="E186" s="7"/>
      <c r="F186" s="7"/>
      <c r="G186" s="7"/>
      <c r="H186" s="7"/>
      <c r="I186" s="7"/>
      <c r="J186" s="7"/>
      <c r="K186" s="7"/>
      <c r="L186" s="7"/>
      <c r="M186" s="7"/>
    </row>
    <row r="187" spans="2:13">
      <c r="B187" s="7"/>
      <c r="C187" s="7"/>
      <c r="D187" s="7"/>
      <c r="E187" s="7"/>
      <c r="F187" s="7"/>
      <c r="G187" s="7"/>
      <c r="H187" s="7"/>
      <c r="I187" s="7"/>
      <c r="J187" s="7"/>
      <c r="K187" s="7"/>
      <c r="L187" s="7"/>
      <c r="M187" s="7"/>
    </row>
    <row r="188" spans="2:13">
      <c r="B188" s="7"/>
      <c r="C188" s="7"/>
      <c r="D188" s="7"/>
      <c r="E188" s="7"/>
      <c r="F188" s="7"/>
      <c r="G188" s="7"/>
      <c r="H188" s="7"/>
      <c r="I188" s="7"/>
      <c r="J188" s="7"/>
      <c r="K188" s="7"/>
      <c r="L188" s="7"/>
      <c r="M188" s="7"/>
    </row>
    <row r="189" spans="2:13">
      <c r="B189" s="7"/>
      <c r="C189" s="7"/>
      <c r="D189" s="7"/>
      <c r="E189" s="7"/>
      <c r="F189" s="7"/>
      <c r="G189" s="7"/>
      <c r="H189" s="7"/>
      <c r="I189" s="7"/>
      <c r="J189" s="7"/>
      <c r="K189" s="7"/>
      <c r="L189" s="7"/>
      <c r="M189" s="7"/>
    </row>
    <row r="190" spans="2:13">
      <c r="B190" s="7"/>
      <c r="C190" s="7"/>
      <c r="D190" s="7"/>
      <c r="E190" s="7"/>
      <c r="F190" s="7"/>
      <c r="G190" s="7"/>
      <c r="H190" s="7"/>
      <c r="I190" s="7"/>
      <c r="J190" s="7"/>
      <c r="K190" s="7"/>
      <c r="L190" s="7"/>
      <c r="M190" s="7"/>
    </row>
    <row r="191" spans="2:13">
      <c r="B191" s="7"/>
      <c r="C191" s="7"/>
      <c r="D191" s="7"/>
      <c r="E191" s="7"/>
      <c r="F191" s="7"/>
      <c r="G191" s="7"/>
      <c r="H191" s="7"/>
      <c r="I191" s="7"/>
      <c r="J191" s="7"/>
      <c r="K191" s="7"/>
      <c r="L191" s="7"/>
      <c r="M191" s="7"/>
    </row>
    <row r="192" spans="2:13">
      <c r="B192" s="7"/>
      <c r="C192" s="7"/>
      <c r="D192" s="7"/>
      <c r="E192" s="7"/>
      <c r="F192" s="7"/>
      <c r="G192" s="7"/>
      <c r="H192" s="7"/>
      <c r="I192" s="7"/>
      <c r="J192" s="7"/>
      <c r="K192" s="7"/>
      <c r="L192" s="7"/>
      <c r="M192" s="7"/>
    </row>
    <row r="193" spans="2:13">
      <c r="B193" s="7"/>
      <c r="C193" s="7"/>
      <c r="D193" s="7"/>
      <c r="E193" s="7"/>
      <c r="F193" s="7"/>
      <c r="G193" s="7"/>
      <c r="H193" s="7"/>
      <c r="I193" s="7"/>
      <c r="J193" s="7"/>
      <c r="K193" s="7"/>
      <c r="L193" s="7"/>
      <c r="M193" s="7"/>
    </row>
    <row r="194" spans="2:13">
      <c r="B194" s="7"/>
      <c r="C194" s="7"/>
      <c r="D194" s="7"/>
      <c r="E194" s="7"/>
      <c r="F194" s="7"/>
      <c r="G194" s="7"/>
      <c r="H194" s="7"/>
      <c r="I194" s="7"/>
      <c r="J194" s="7"/>
      <c r="K194" s="7"/>
      <c r="L194" s="7"/>
      <c r="M194" s="7"/>
    </row>
    <row r="195" spans="2:13">
      <c r="B195" s="7"/>
      <c r="C195" s="7"/>
      <c r="D195" s="7"/>
      <c r="E195" s="7"/>
      <c r="F195" s="7"/>
      <c r="G195" s="7"/>
      <c r="H195" s="7"/>
      <c r="I195" s="7"/>
      <c r="J195" s="7"/>
      <c r="K195" s="7"/>
      <c r="L195" s="7"/>
      <c r="M195" s="7"/>
    </row>
    <row r="196" spans="2:13">
      <c r="B196" s="7"/>
      <c r="C196" s="7"/>
      <c r="D196" s="7"/>
      <c r="E196" s="7"/>
      <c r="F196" s="7"/>
      <c r="G196" s="7"/>
      <c r="H196" s="7"/>
      <c r="I196" s="7"/>
      <c r="J196" s="7"/>
      <c r="K196" s="7"/>
      <c r="L196" s="7"/>
      <c r="M196" s="7"/>
    </row>
    <row r="197" spans="2:13">
      <c r="B197" s="7"/>
      <c r="C197" s="7"/>
      <c r="D197" s="7"/>
      <c r="E197" s="7"/>
      <c r="F197" s="7"/>
      <c r="G197" s="7"/>
      <c r="H197" s="7"/>
      <c r="I197" s="7"/>
      <c r="J197" s="7"/>
      <c r="K197" s="7"/>
      <c r="L197" s="7"/>
      <c r="M197" s="7"/>
    </row>
    <row r="198" spans="2:13">
      <c r="B198" s="7"/>
      <c r="C198" s="7"/>
      <c r="D198" s="7"/>
      <c r="E198" s="7"/>
      <c r="F198" s="7"/>
      <c r="G198" s="7"/>
      <c r="H198" s="7"/>
      <c r="I198" s="7"/>
      <c r="J198" s="7"/>
      <c r="K198" s="7"/>
      <c r="L198" s="7"/>
      <c r="M198" s="7"/>
    </row>
    <row r="199" spans="2:13">
      <c r="B199" s="7"/>
      <c r="C199" s="7"/>
      <c r="D199" s="7"/>
      <c r="E199" s="7"/>
      <c r="F199" s="7"/>
      <c r="G199" s="7"/>
      <c r="H199" s="7"/>
      <c r="I199" s="7"/>
      <c r="J199" s="7"/>
      <c r="K199" s="7"/>
      <c r="L199" s="7"/>
      <c r="M199" s="7"/>
    </row>
    <row r="200" spans="2:13">
      <c r="B200" s="7"/>
      <c r="C200" s="7"/>
      <c r="D200" s="7"/>
      <c r="E200" s="7"/>
      <c r="F200" s="7"/>
      <c r="G200" s="7"/>
      <c r="H200" s="7"/>
      <c r="I200" s="7"/>
      <c r="J200" s="7"/>
      <c r="K200" s="7"/>
      <c r="L200" s="7"/>
      <c r="M200" s="7"/>
    </row>
    <row r="201" spans="2:13">
      <c r="B201" s="7"/>
      <c r="C201" s="7"/>
      <c r="D201" s="7"/>
      <c r="E201" s="7"/>
      <c r="F201" s="7"/>
      <c r="G201" s="7"/>
      <c r="H201" s="7"/>
      <c r="I201" s="7"/>
      <c r="J201" s="7"/>
      <c r="K201" s="7"/>
      <c r="L201" s="7"/>
      <c r="M201" s="7"/>
    </row>
    <row r="202" spans="2:13">
      <c r="B202" s="7"/>
      <c r="C202" s="7"/>
      <c r="D202" s="7"/>
      <c r="E202" s="7"/>
      <c r="F202" s="7"/>
      <c r="G202" s="7"/>
      <c r="H202" s="7"/>
      <c r="I202" s="7"/>
      <c r="J202" s="7"/>
      <c r="K202" s="7"/>
      <c r="L202" s="7"/>
      <c r="M202" s="7"/>
    </row>
    <row r="203" spans="2:13">
      <c r="B203" s="7"/>
      <c r="C203" s="7"/>
      <c r="D203" s="7"/>
      <c r="E203" s="7"/>
      <c r="F203" s="7"/>
      <c r="G203" s="7"/>
      <c r="H203" s="7"/>
      <c r="I203" s="7"/>
      <c r="J203" s="7"/>
      <c r="K203" s="7"/>
      <c r="L203" s="7"/>
      <c r="M203" s="7"/>
    </row>
    <row r="204" spans="2:13">
      <c r="B204" s="7"/>
      <c r="C204" s="7"/>
      <c r="D204" s="7"/>
      <c r="E204" s="7"/>
      <c r="F204" s="7"/>
      <c r="G204" s="7"/>
      <c r="H204" s="7"/>
      <c r="I204" s="7"/>
      <c r="J204" s="7"/>
      <c r="K204" s="7"/>
      <c r="L204" s="7"/>
      <c r="M204" s="7"/>
    </row>
    <row r="205" spans="2:13">
      <c r="B205" s="7"/>
      <c r="C205" s="7"/>
      <c r="D205" s="7"/>
      <c r="E205" s="7"/>
      <c r="F205" s="7"/>
      <c r="G205" s="7"/>
      <c r="H205" s="7"/>
      <c r="I205" s="7"/>
      <c r="J205" s="7"/>
      <c r="K205" s="7"/>
      <c r="L205" s="7"/>
      <c r="M205" s="7"/>
    </row>
    <row r="206" spans="2:13">
      <c r="B206" s="7"/>
      <c r="C206" s="7"/>
      <c r="D206" s="7"/>
      <c r="E206" s="7"/>
      <c r="F206" s="7"/>
      <c r="G206" s="7"/>
      <c r="H206" s="7"/>
      <c r="I206" s="7"/>
      <c r="J206" s="7"/>
      <c r="K206" s="7"/>
      <c r="L206" s="7"/>
      <c r="M206" s="7"/>
    </row>
    <row r="207" spans="2:13">
      <c r="B207" s="7"/>
      <c r="C207" s="7"/>
      <c r="D207" s="7"/>
      <c r="E207" s="7"/>
      <c r="F207" s="7"/>
      <c r="G207" s="7"/>
      <c r="H207" s="7"/>
      <c r="I207" s="7"/>
      <c r="J207" s="7"/>
      <c r="K207" s="7"/>
      <c r="L207" s="7"/>
      <c r="M207" s="7"/>
    </row>
    <row r="208" spans="2:13">
      <c r="B208" s="7"/>
      <c r="C208" s="7"/>
      <c r="D208" s="7"/>
      <c r="E208" s="7"/>
      <c r="F208" s="7"/>
      <c r="G208" s="7"/>
      <c r="H208" s="7"/>
      <c r="I208" s="7"/>
      <c r="J208" s="7"/>
      <c r="K208" s="7"/>
      <c r="L208" s="7"/>
      <c r="M208" s="7"/>
    </row>
    <row r="209" spans="2:13">
      <c r="B209" s="7"/>
      <c r="C209" s="7"/>
      <c r="D209" s="7"/>
      <c r="E209" s="7"/>
      <c r="F209" s="7"/>
      <c r="G209" s="7"/>
      <c r="H209" s="7"/>
      <c r="I209" s="7"/>
      <c r="J209" s="7"/>
      <c r="K209" s="7"/>
      <c r="L209" s="7"/>
      <c r="M209" s="7"/>
    </row>
    <row r="210" spans="2:13">
      <c r="B210" s="7"/>
      <c r="C210" s="7"/>
      <c r="D210" s="7"/>
      <c r="E210" s="7"/>
      <c r="F210" s="7"/>
      <c r="G210" s="7"/>
      <c r="H210" s="7"/>
      <c r="I210" s="7"/>
      <c r="J210" s="7"/>
      <c r="K210" s="7"/>
      <c r="L210" s="7"/>
      <c r="M210" s="7"/>
    </row>
    <row r="211" spans="2:13">
      <c r="B211" s="7"/>
      <c r="C211" s="7"/>
      <c r="D211" s="7"/>
      <c r="E211" s="7"/>
      <c r="F211" s="7"/>
      <c r="G211" s="7"/>
      <c r="H211" s="7"/>
      <c r="I211" s="7"/>
      <c r="J211" s="7"/>
      <c r="K211" s="7"/>
      <c r="L211" s="7"/>
      <c r="M211" s="7"/>
    </row>
    <row r="212" spans="2:13">
      <c r="B212" s="7"/>
      <c r="C212" s="7"/>
      <c r="D212" s="7"/>
      <c r="E212" s="7"/>
      <c r="F212" s="7"/>
      <c r="G212" s="7"/>
      <c r="H212" s="7"/>
      <c r="I212" s="7"/>
      <c r="J212" s="7"/>
      <c r="K212" s="7"/>
      <c r="L212" s="7"/>
      <c r="M212" s="7"/>
    </row>
    <row r="213" spans="2:13">
      <c r="B213" s="7"/>
      <c r="C213" s="7"/>
      <c r="D213" s="7"/>
      <c r="E213" s="7"/>
      <c r="F213" s="7"/>
      <c r="G213" s="7"/>
      <c r="H213" s="7"/>
      <c r="I213" s="7"/>
      <c r="J213" s="7"/>
      <c r="K213" s="7"/>
      <c r="L213" s="7"/>
      <c r="M213" s="7"/>
    </row>
    <row r="214" spans="2:13">
      <c r="B214" s="7"/>
      <c r="C214" s="7"/>
      <c r="D214" s="7"/>
      <c r="E214" s="7"/>
      <c r="F214" s="7"/>
      <c r="G214" s="7"/>
      <c r="H214" s="7"/>
      <c r="I214" s="7"/>
      <c r="J214" s="7"/>
      <c r="K214" s="7"/>
      <c r="L214" s="7"/>
      <c r="M214" s="7"/>
    </row>
    <row r="215" spans="2:13">
      <c r="B215" s="7"/>
      <c r="C215" s="7"/>
      <c r="D215" s="7"/>
      <c r="E215" s="7"/>
      <c r="F215" s="7"/>
      <c r="G215" s="7"/>
      <c r="H215" s="7"/>
      <c r="I215" s="7"/>
      <c r="J215" s="7"/>
      <c r="K215" s="7"/>
      <c r="L215" s="7"/>
      <c r="M215" s="7"/>
    </row>
    <row r="216" spans="2:13">
      <c r="B216" s="7"/>
      <c r="C216" s="7"/>
      <c r="D216" s="7"/>
      <c r="E216" s="7"/>
      <c r="F216" s="7"/>
      <c r="G216" s="7"/>
      <c r="H216" s="7"/>
      <c r="I216" s="7"/>
      <c r="J216" s="7"/>
      <c r="K216" s="7"/>
      <c r="L216" s="7"/>
      <c r="M216" s="7"/>
    </row>
    <row r="217" spans="2:13">
      <c r="B217" s="7"/>
      <c r="C217" s="7"/>
      <c r="D217" s="7"/>
      <c r="E217" s="7"/>
      <c r="F217" s="7"/>
      <c r="G217" s="7"/>
      <c r="H217" s="7"/>
      <c r="I217" s="7"/>
      <c r="J217" s="7"/>
      <c r="K217" s="7"/>
      <c r="L217" s="7"/>
      <c r="M217" s="7"/>
    </row>
    <row r="218" spans="2:13">
      <c r="B218" s="7"/>
      <c r="C218" s="7"/>
      <c r="D218" s="7"/>
      <c r="E218" s="7"/>
      <c r="F218" s="7"/>
      <c r="G218" s="7"/>
      <c r="H218" s="7"/>
      <c r="I218" s="7"/>
      <c r="J218" s="7"/>
      <c r="K218" s="7"/>
      <c r="L218" s="7"/>
      <c r="M218" s="7"/>
    </row>
    <row r="219" spans="2:13">
      <c r="B219" s="7"/>
      <c r="C219" s="7"/>
      <c r="D219" s="7"/>
      <c r="E219" s="7"/>
      <c r="F219" s="7"/>
      <c r="G219" s="7"/>
      <c r="H219" s="7"/>
      <c r="I219" s="7"/>
      <c r="J219" s="7"/>
      <c r="K219" s="7"/>
      <c r="L219" s="7"/>
      <c r="M219" s="7"/>
    </row>
    <row r="220" spans="2:13">
      <c r="B220" s="7"/>
      <c r="C220" s="7"/>
      <c r="D220" s="7"/>
      <c r="E220" s="7"/>
      <c r="F220" s="7"/>
      <c r="G220" s="7"/>
      <c r="H220" s="7"/>
      <c r="I220" s="7"/>
      <c r="J220" s="7"/>
      <c r="K220" s="7"/>
      <c r="L220" s="7"/>
      <c r="M220" s="7"/>
    </row>
    <row r="221" spans="2:13">
      <c r="B221" s="7"/>
      <c r="C221" s="7"/>
      <c r="D221" s="7"/>
      <c r="E221" s="7"/>
      <c r="F221" s="7"/>
      <c r="G221" s="7"/>
      <c r="H221" s="7"/>
      <c r="I221" s="7"/>
      <c r="J221" s="7"/>
      <c r="K221" s="7"/>
      <c r="L221" s="7"/>
      <c r="M221" s="7"/>
    </row>
    <row r="222" spans="2:13">
      <c r="B222" s="7"/>
      <c r="C222" s="7"/>
      <c r="D222" s="7"/>
      <c r="E222" s="7"/>
      <c r="F222" s="7"/>
      <c r="G222" s="7"/>
      <c r="H222" s="7"/>
      <c r="I222" s="7"/>
      <c r="J222" s="7"/>
      <c r="K222" s="7"/>
      <c r="L222" s="7"/>
      <c r="M222" s="7"/>
    </row>
    <row r="223" spans="2:13">
      <c r="B223" s="7"/>
      <c r="C223" s="7"/>
      <c r="D223" s="7"/>
      <c r="E223" s="7"/>
      <c r="F223" s="7"/>
      <c r="G223" s="7"/>
      <c r="H223" s="7"/>
      <c r="I223" s="7"/>
      <c r="J223" s="7"/>
      <c r="K223" s="7"/>
      <c r="L223" s="7"/>
      <c r="M223" s="7"/>
    </row>
    <row r="224" spans="2:13">
      <c r="B224" s="7"/>
      <c r="C224" s="7"/>
      <c r="D224" s="7"/>
      <c r="E224" s="7"/>
      <c r="F224" s="7"/>
      <c r="G224" s="7"/>
      <c r="H224" s="7"/>
      <c r="I224" s="7"/>
      <c r="J224" s="7"/>
      <c r="K224" s="7"/>
      <c r="L224" s="7"/>
      <c r="M224" s="7"/>
    </row>
    <row r="225" spans="2:13">
      <c r="B225" s="7"/>
      <c r="C225" s="7"/>
      <c r="D225" s="7"/>
      <c r="E225" s="7"/>
      <c r="F225" s="7"/>
      <c r="G225" s="7"/>
      <c r="H225" s="7"/>
      <c r="I225" s="7"/>
      <c r="J225" s="7"/>
      <c r="K225" s="7"/>
      <c r="L225" s="7"/>
      <c r="M225" s="7"/>
    </row>
  </sheetData>
  <mergeCells count="5">
    <mergeCell ref="A3:N3"/>
    <mergeCell ref="A7:N7"/>
    <mergeCell ref="A6:N6"/>
    <mergeCell ref="A5:N5"/>
    <mergeCell ref="A4:N4"/>
  </mergeCells>
  <phoneticPr fontId="4" type="noConversion"/>
  <printOptions headings="1" gridLines="1"/>
  <pageMargins left="0.75" right="0.75" top="1" bottom="1" header="0.5" footer="0.5"/>
  <pageSetup scale="94"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28"/>
    <pageSetUpPr fitToPage="1"/>
  </sheetPr>
  <dimension ref="A1:R80"/>
  <sheetViews>
    <sheetView workbookViewId="0">
      <pane xSplit="1" ySplit="11" topLeftCell="B12" activePane="bottomRight" state="frozen"/>
      <selection pane="topRight" activeCell="B1" sqref="B1"/>
      <selection pane="bottomLeft" activeCell="A10" sqref="A10"/>
      <selection pane="bottomRight" activeCell="M12" sqref="M12"/>
    </sheetView>
  </sheetViews>
  <sheetFormatPr defaultRowHeight="12.75"/>
  <cols>
    <col min="1" max="1" width="16.1640625" bestFit="1" customWidth="1"/>
    <col min="2" max="2" width="14.5" bestFit="1" customWidth="1"/>
    <col min="3" max="5" width="11.1640625" bestFit="1" customWidth="1"/>
    <col min="6" max="6" width="12.33203125" bestFit="1" customWidth="1"/>
    <col min="7" max="14" width="11.1640625" bestFit="1" customWidth="1"/>
    <col min="16" max="16" width="12.33203125" bestFit="1" customWidth="1"/>
    <col min="18" max="18" width="10.1640625" bestFit="1" customWidth="1"/>
  </cols>
  <sheetData>
    <row r="1" spans="1:18">
      <c r="A1" t="str">
        <f>'SFY1718'!A1</f>
        <v>VALIDATED TAX RECEIPTS DATA FOR:  JULY, 2017 thru June, 2018</v>
      </c>
      <c r="N1" t="s">
        <v>89</v>
      </c>
    </row>
    <row r="3" spans="1:18">
      <c r="A3" s="44" t="s">
        <v>69</v>
      </c>
      <c r="B3" s="44"/>
      <c r="C3" s="44"/>
      <c r="D3" s="44"/>
      <c r="E3" s="44"/>
      <c r="F3" s="44"/>
      <c r="G3" s="44"/>
      <c r="H3" s="44"/>
      <c r="I3" s="44"/>
      <c r="J3" s="44"/>
      <c r="K3" s="44"/>
      <c r="L3" s="44"/>
      <c r="M3" s="44"/>
      <c r="N3" s="44"/>
    </row>
    <row r="4" spans="1:18">
      <c r="A4" s="44" t="s">
        <v>131</v>
      </c>
      <c r="B4" s="44"/>
      <c r="C4" s="44"/>
      <c r="D4" s="44"/>
      <c r="E4" s="44"/>
      <c r="F4" s="44"/>
      <c r="G4" s="44"/>
      <c r="H4" s="44"/>
      <c r="I4" s="44"/>
      <c r="J4" s="44"/>
      <c r="K4" s="44"/>
      <c r="L4" s="44"/>
      <c r="M4" s="44"/>
      <c r="N4" s="44"/>
    </row>
    <row r="5" spans="1:18">
      <c r="A5" s="44" t="s">
        <v>70</v>
      </c>
      <c r="B5" s="44"/>
      <c r="C5" s="44"/>
      <c r="D5" s="44"/>
      <c r="E5" s="44"/>
      <c r="F5" s="44"/>
      <c r="G5" s="44"/>
      <c r="H5" s="44"/>
      <c r="I5" s="44"/>
      <c r="J5" s="44"/>
      <c r="K5" s="44"/>
      <c r="L5" s="44"/>
      <c r="M5" s="44"/>
      <c r="N5" s="44"/>
    </row>
    <row r="6" spans="1:18">
      <c r="A6" s="44" t="s">
        <v>135</v>
      </c>
      <c r="B6" s="44"/>
      <c r="C6" s="44"/>
      <c r="D6" s="44"/>
      <c r="E6" s="44"/>
      <c r="F6" s="44"/>
      <c r="G6" s="44"/>
      <c r="H6" s="44"/>
      <c r="I6" s="44"/>
      <c r="J6" s="44"/>
      <c r="K6" s="44"/>
      <c r="L6" s="44"/>
      <c r="M6" s="44"/>
      <c r="N6" s="44"/>
    </row>
    <row r="7" spans="1:18">
      <c r="A7" s="44" t="s">
        <v>134</v>
      </c>
      <c r="B7" s="44"/>
      <c r="C7" s="44"/>
      <c r="D7" s="44"/>
      <c r="E7" s="44"/>
      <c r="F7" s="44"/>
      <c r="G7" s="44"/>
      <c r="H7" s="44"/>
      <c r="I7" s="44"/>
      <c r="J7" s="44"/>
      <c r="K7" s="44"/>
      <c r="L7" s="44"/>
      <c r="M7" s="44"/>
      <c r="N7" s="44"/>
    </row>
    <row r="8" spans="1:18">
      <c r="A8" s="9"/>
      <c r="B8" s="9"/>
      <c r="C8" s="9"/>
      <c r="D8" s="9"/>
      <c r="E8" s="9"/>
      <c r="F8" s="9"/>
      <c r="G8" s="9"/>
      <c r="H8" s="9"/>
      <c r="I8" s="9"/>
      <c r="J8" s="9"/>
      <c r="K8" s="9"/>
      <c r="L8" s="9"/>
      <c r="M8" s="9"/>
      <c r="N8" s="9"/>
    </row>
    <row r="9" spans="1:18">
      <c r="B9" s="1">
        <f>'Local Option Sales Tax Coll'!B9</f>
        <v>42917</v>
      </c>
      <c r="C9" s="1">
        <f>'Local Option Sales Tax Coll'!C9</f>
        <v>42948</v>
      </c>
      <c r="D9" s="1">
        <f>'Local Option Sales Tax Coll'!D9</f>
        <v>42979</v>
      </c>
      <c r="E9" s="1">
        <f>'Local Option Sales Tax Coll'!E9</f>
        <v>43009</v>
      </c>
      <c r="F9" s="1">
        <f>'Local Option Sales Tax Coll'!F9</f>
        <v>43040</v>
      </c>
      <c r="G9" s="1">
        <f>'Local Option Sales Tax Coll'!G9</f>
        <v>43070</v>
      </c>
      <c r="H9" s="1">
        <f>'Local Option Sales Tax Coll'!H9</f>
        <v>43101</v>
      </c>
      <c r="I9" s="1">
        <f>'Local Option Sales Tax Coll'!I9</f>
        <v>43132</v>
      </c>
      <c r="J9" s="1">
        <f>'Local Option Sales Tax Coll'!J9</f>
        <v>43160</v>
      </c>
      <c r="K9" s="1">
        <f>'Local Option Sales Tax Coll'!K9</f>
        <v>43191</v>
      </c>
      <c r="L9" s="1">
        <f>'Local Option Sales Tax Coll'!L9</f>
        <v>43221</v>
      </c>
      <c r="M9" s="1">
        <f>'Local Option Sales Tax Coll'!M9</f>
        <v>43252</v>
      </c>
      <c r="N9" s="1" t="str">
        <f>'Local Option Sales Tax Coll'!N9</f>
        <v>SFY17-18</v>
      </c>
    </row>
    <row r="10" spans="1:18">
      <c r="A10" t="s">
        <v>0</v>
      </c>
      <c r="B10" s="2"/>
      <c r="C10" s="2"/>
      <c r="D10" s="2"/>
      <c r="E10" s="2"/>
      <c r="F10" s="2"/>
      <c r="G10" s="2"/>
      <c r="H10" s="2"/>
      <c r="I10" s="2"/>
      <c r="J10" s="2"/>
      <c r="K10" s="2"/>
      <c r="L10" s="2"/>
      <c r="M10" s="2"/>
      <c r="N10" s="5"/>
    </row>
    <row r="11" spans="1:18">
      <c r="A11" t="s">
        <v>1</v>
      </c>
    </row>
    <row r="12" spans="1:18">
      <c r="A12" t="s">
        <v>90</v>
      </c>
      <c r="B12" s="10">
        <v>672367.71</v>
      </c>
      <c r="C12" s="15">
        <v>668336.18000000005</v>
      </c>
      <c r="D12" s="15">
        <v>700247.76</v>
      </c>
      <c r="E12" s="15">
        <v>689553.38</v>
      </c>
      <c r="F12" s="16">
        <v>703419.45000000007</v>
      </c>
      <c r="G12" s="10">
        <v>657835.68000000005</v>
      </c>
      <c r="H12" s="17">
        <v>677531.85</v>
      </c>
      <c r="I12" s="20">
        <v>643236.85</v>
      </c>
      <c r="J12" s="13">
        <v>646271.28</v>
      </c>
      <c r="K12" s="20">
        <v>790021.58</v>
      </c>
      <c r="L12" s="4">
        <v>731530.4</v>
      </c>
      <c r="M12" s="4">
        <v>730010.7</v>
      </c>
      <c r="N12" s="5">
        <f t="shared" ref="N12:N43" si="0">SUM(B12:M12)</f>
        <v>8310362.8200000012</v>
      </c>
      <c r="P12" s="41"/>
      <c r="R12" s="41"/>
    </row>
    <row r="13" spans="1:18">
      <c r="A13" t="s">
        <v>91</v>
      </c>
      <c r="B13" s="10">
        <v>146441.60000000001</v>
      </c>
      <c r="C13" s="15">
        <v>73774.959999999992</v>
      </c>
      <c r="D13" s="15">
        <v>111559.90999999999</v>
      </c>
      <c r="E13" s="15">
        <v>103372.63</v>
      </c>
      <c r="F13" s="16">
        <v>161835.99000000002</v>
      </c>
      <c r="G13" s="10">
        <v>145769.57</v>
      </c>
      <c r="H13" s="17">
        <v>76876.94</v>
      </c>
      <c r="I13" s="20">
        <v>94488.87</v>
      </c>
      <c r="J13" s="13">
        <v>126833.94</v>
      </c>
      <c r="K13" s="20">
        <v>106246.78</v>
      </c>
      <c r="L13" s="4">
        <v>68282.69</v>
      </c>
      <c r="M13" s="4">
        <v>144954.44</v>
      </c>
      <c r="N13" s="5">
        <f t="shared" si="0"/>
        <v>1360438.3199999998</v>
      </c>
      <c r="P13" s="41"/>
      <c r="R13" s="41"/>
    </row>
    <row r="14" spans="1:18">
      <c r="A14" s="29" t="s">
        <v>92</v>
      </c>
      <c r="B14" s="10">
        <v>592246.93000000005</v>
      </c>
      <c r="C14" s="15">
        <v>626464.47</v>
      </c>
      <c r="D14" s="15">
        <v>589222.91</v>
      </c>
      <c r="E14" s="15">
        <v>517468.92</v>
      </c>
      <c r="F14" s="16">
        <v>528907.35</v>
      </c>
      <c r="G14" s="10">
        <v>488400.56999999995</v>
      </c>
      <c r="H14" s="17">
        <v>487136.2</v>
      </c>
      <c r="I14" s="20">
        <v>450455.95</v>
      </c>
      <c r="J14" s="13">
        <v>507176.68</v>
      </c>
      <c r="K14" s="20">
        <v>583157.56999999995</v>
      </c>
      <c r="L14" s="4">
        <v>579073.47</v>
      </c>
      <c r="M14" s="4">
        <v>606470.56999999995</v>
      </c>
      <c r="N14" s="5">
        <f t="shared" si="0"/>
        <v>6556181.5899999999</v>
      </c>
      <c r="P14" s="41"/>
      <c r="R14" s="41"/>
    </row>
    <row r="15" spans="1:18">
      <c r="A15" t="s">
        <v>5</v>
      </c>
      <c r="B15" s="10">
        <v>90119.54</v>
      </c>
      <c r="C15" s="15">
        <v>84232</v>
      </c>
      <c r="D15" s="15">
        <v>95164.78</v>
      </c>
      <c r="E15" s="15">
        <v>86105.940000000017</v>
      </c>
      <c r="F15" s="16">
        <v>82687.28</v>
      </c>
      <c r="G15" s="10">
        <v>93029.239999999991</v>
      </c>
      <c r="H15" s="17">
        <v>87458.959999999992</v>
      </c>
      <c r="I15" s="20">
        <v>78923.22</v>
      </c>
      <c r="J15" s="13">
        <v>99319.76</v>
      </c>
      <c r="K15" s="20">
        <v>97849.98</v>
      </c>
      <c r="L15" s="4">
        <v>94224.82</v>
      </c>
      <c r="M15" s="4">
        <v>91709.26</v>
      </c>
      <c r="N15" s="5">
        <f t="shared" si="0"/>
        <v>1080824.7799999998</v>
      </c>
      <c r="P15" s="41"/>
      <c r="R15" s="41"/>
    </row>
    <row r="16" spans="1:18">
      <c r="A16" t="s">
        <v>93</v>
      </c>
      <c r="B16" s="10">
        <v>1505465.01</v>
      </c>
      <c r="C16" s="15">
        <v>1480513.68</v>
      </c>
      <c r="D16" s="15">
        <v>1575612.7599999998</v>
      </c>
      <c r="E16" s="15">
        <v>1464187.28</v>
      </c>
      <c r="F16" s="16">
        <v>1510794.7899999998</v>
      </c>
      <c r="G16" s="10">
        <v>1454830.24</v>
      </c>
      <c r="H16" s="17">
        <v>1557674.67</v>
      </c>
      <c r="I16" s="20">
        <v>1892411.94</v>
      </c>
      <c r="J16" s="13">
        <v>2587128.86</v>
      </c>
      <c r="K16" s="20">
        <v>3102319.66</v>
      </c>
      <c r="L16" s="4">
        <v>2821283.68</v>
      </c>
      <c r="M16" s="4">
        <v>2809997.17</v>
      </c>
      <c r="N16" s="5">
        <f t="shared" si="0"/>
        <v>23762219.740000002</v>
      </c>
      <c r="P16" s="41"/>
      <c r="R16" s="41"/>
    </row>
    <row r="17" spans="1:18">
      <c r="A17" t="s">
        <v>94</v>
      </c>
      <c r="B17" s="10">
        <v>4649568.6499999994</v>
      </c>
      <c r="C17" s="15">
        <v>4480301.29</v>
      </c>
      <c r="D17" s="15">
        <v>4840932.4400000004</v>
      </c>
      <c r="E17" s="15">
        <v>4292748.7399999993</v>
      </c>
      <c r="F17" s="16">
        <v>4799733.62</v>
      </c>
      <c r="G17" s="10">
        <v>4688082.0199999996</v>
      </c>
      <c r="H17" s="17">
        <v>4929681.5999999996</v>
      </c>
      <c r="I17" s="20">
        <v>4463537.5599999996</v>
      </c>
      <c r="J17" s="13">
        <v>4842125.05</v>
      </c>
      <c r="K17" s="20">
        <v>5089424.08</v>
      </c>
      <c r="L17" s="4">
        <v>4816163.8899999997</v>
      </c>
      <c r="M17" s="4">
        <v>4776212.32</v>
      </c>
      <c r="N17" s="5">
        <f t="shared" si="0"/>
        <v>56668511.259999998</v>
      </c>
      <c r="P17" s="41"/>
      <c r="R17" s="41"/>
    </row>
    <row r="18" spans="1:18">
      <c r="A18" t="s">
        <v>8</v>
      </c>
      <c r="B18" s="10">
        <v>37665.11</v>
      </c>
      <c r="C18" s="15">
        <v>34813.01</v>
      </c>
      <c r="D18" s="15">
        <v>39711.54</v>
      </c>
      <c r="E18" s="15">
        <v>37456.85</v>
      </c>
      <c r="F18" s="16">
        <v>36464.339999999997</v>
      </c>
      <c r="G18" s="10">
        <v>36185.03</v>
      </c>
      <c r="H18" s="17">
        <v>36603.93</v>
      </c>
      <c r="I18" s="20">
        <v>27224.25</v>
      </c>
      <c r="J18" s="13">
        <v>25516.99</v>
      </c>
      <c r="K18" s="20">
        <v>32068.720000000001</v>
      </c>
      <c r="L18" s="4">
        <v>30594.47</v>
      </c>
      <c r="M18" s="4">
        <v>29325.8</v>
      </c>
      <c r="N18" s="5">
        <f t="shared" si="0"/>
        <v>403630.04</v>
      </c>
      <c r="P18" s="41"/>
      <c r="R18" s="41"/>
    </row>
    <row r="19" spans="1:18">
      <c r="A19" t="s">
        <v>95</v>
      </c>
      <c r="B19" s="10">
        <v>496708.91000000003</v>
      </c>
      <c r="C19" s="15">
        <v>475408.84</v>
      </c>
      <c r="D19" s="15">
        <v>520659.69</v>
      </c>
      <c r="E19" s="15">
        <v>486266.29</v>
      </c>
      <c r="F19" s="16">
        <v>513903.75999999995</v>
      </c>
      <c r="G19" s="10">
        <v>516088.98</v>
      </c>
      <c r="H19" s="17">
        <v>553422.76</v>
      </c>
      <c r="I19" s="20">
        <v>517096.99</v>
      </c>
      <c r="J19" s="13">
        <v>536648.03</v>
      </c>
      <c r="K19" s="20">
        <v>619260.73</v>
      </c>
      <c r="L19" s="4">
        <v>541670.66</v>
      </c>
      <c r="M19" s="4">
        <v>514468.07</v>
      </c>
      <c r="N19" s="5">
        <f t="shared" si="0"/>
        <v>6291603.7100000009</v>
      </c>
      <c r="P19" s="41"/>
      <c r="R19" s="41"/>
    </row>
    <row r="20" spans="1:18">
      <c r="A20" t="s">
        <v>96</v>
      </c>
      <c r="B20" s="10">
        <v>299425.76999999996</v>
      </c>
      <c r="C20" s="15">
        <v>310104.02999999997</v>
      </c>
      <c r="D20" s="15">
        <v>323859.49000000005</v>
      </c>
      <c r="E20" s="15">
        <v>299055.42</v>
      </c>
      <c r="F20" s="16">
        <v>298418.69</v>
      </c>
      <c r="G20" s="10">
        <v>289819.69999999995</v>
      </c>
      <c r="H20" s="17">
        <v>302018.87</v>
      </c>
      <c r="I20" s="20">
        <v>293526.31</v>
      </c>
      <c r="J20" s="13">
        <v>317204.65000000002</v>
      </c>
      <c r="K20" s="20">
        <v>369594.06</v>
      </c>
      <c r="L20" s="4">
        <v>351282.97</v>
      </c>
      <c r="M20" s="4">
        <v>345152.2</v>
      </c>
      <c r="N20" s="5">
        <f t="shared" si="0"/>
        <v>3799462.16</v>
      </c>
      <c r="P20" s="41"/>
      <c r="R20" s="41"/>
    </row>
    <row r="21" spans="1:18">
      <c r="A21" t="s">
        <v>97</v>
      </c>
      <c r="B21" s="10">
        <v>434058.61000000004</v>
      </c>
      <c r="C21" s="15">
        <v>423889.30000000005</v>
      </c>
      <c r="D21" s="15">
        <v>452214.74999999994</v>
      </c>
      <c r="E21" s="15">
        <v>427312.66</v>
      </c>
      <c r="F21" s="16">
        <v>443454.49</v>
      </c>
      <c r="G21" s="10">
        <v>426830.83999999997</v>
      </c>
      <c r="H21" s="17">
        <v>442026.64999999997</v>
      </c>
      <c r="I21" s="20">
        <v>410799.54</v>
      </c>
      <c r="J21" s="13">
        <v>421404.25</v>
      </c>
      <c r="K21" s="20">
        <v>477539.26</v>
      </c>
      <c r="L21" s="4">
        <v>459861.72</v>
      </c>
      <c r="M21" s="4">
        <v>461546.68</v>
      </c>
      <c r="N21" s="5">
        <f t="shared" si="0"/>
        <v>5280938.7499999991</v>
      </c>
      <c r="P21" s="41"/>
      <c r="R21" s="41"/>
    </row>
    <row r="22" spans="1:18">
      <c r="A22" t="s">
        <v>98</v>
      </c>
      <c r="B22" s="10">
        <v>737744.40999999992</v>
      </c>
      <c r="C22" s="15">
        <v>700271.46</v>
      </c>
      <c r="D22" s="15">
        <v>785036.33000000007</v>
      </c>
      <c r="E22" s="15">
        <v>688074.54999999993</v>
      </c>
      <c r="F22" s="16">
        <v>786161.42999999993</v>
      </c>
      <c r="G22" s="10">
        <v>827978.23999999999</v>
      </c>
      <c r="H22" s="17">
        <v>872875.27</v>
      </c>
      <c r="I22" s="20">
        <v>894755.52</v>
      </c>
      <c r="J22" s="13">
        <v>1173340.3999999999</v>
      </c>
      <c r="K22" s="20">
        <v>1032383.05</v>
      </c>
      <c r="L22" s="4">
        <v>925097.11</v>
      </c>
      <c r="M22" s="4">
        <v>847102.29</v>
      </c>
      <c r="N22" s="5">
        <f t="shared" si="0"/>
        <v>10270820.059999999</v>
      </c>
      <c r="P22" s="41"/>
      <c r="R22" s="41"/>
    </row>
    <row r="23" spans="1:18">
      <c r="A23" t="s">
        <v>12</v>
      </c>
      <c r="B23" s="10">
        <v>358260.27</v>
      </c>
      <c r="C23" s="15">
        <v>335280.27</v>
      </c>
      <c r="D23" s="15">
        <v>353518.45</v>
      </c>
      <c r="E23" s="15">
        <v>359426.37</v>
      </c>
      <c r="F23" s="16">
        <v>363883.47000000003</v>
      </c>
      <c r="G23" s="10">
        <v>344909.83999999997</v>
      </c>
      <c r="H23" s="17">
        <v>350278.93</v>
      </c>
      <c r="I23" s="20">
        <v>273236.99</v>
      </c>
      <c r="J23" s="13">
        <v>279881.90000000002</v>
      </c>
      <c r="K23" s="20">
        <v>322958.26</v>
      </c>
      <c r="L23" s="4">
        <v>296074.46000000002</v>
      </c>
      <c r="M23" s="4">
        <v>311664.53000000003</v>
      </c>
      <c r="N23" s="5">
        <f t="shared" si="0"/>
        <v>3949373.74</v>
      </c>
      <c r="P23" s="41"/>
      <c r="R23" s="41"/>
    </row>
    <row r="24" spans="1:18">
      <c r="A24" t="s">
        <v>129</v>
      </c>
      <c r="B24" s="10">
        <v>5945682.5199999996</v>
      </c>
      <c r="C24" s="15">
        <v>5855742.6899999995</v>
      </c>
      <c r="D24" s="15">
        <v>6218476.8099999996</v>
      </c>
      <c r="E24" s="15">
        <v>5595718.0800000001</v>
      </c>
      <c r="F24" s="16">
        <v>6196354.7199999997</v>
      </c>
      <c r="G24" s="10">
        <v>5872968.9499999993</v>
      </c>
      <c r="H24" s="17">
        <v>6166172.3500000006</v>
      </c>
      <c r="I24" s="20">
        <v>5430609.8700000001</v>
      </c>
      <c r="J24" s="13">
        <v>5369292.1200000001</v>
      </c>
      <c r="K24" s="20">
        <v>6218480.4100000001</v>
      </c>
      <c r="L24" s="4">
        <v>5903879.4100000001</v>
      </c>
      <c r="M24" s="4">
        <v>5911101.5599999996</v>
      </c>
      <c r="N24" s="5">
        <f t="shared" si="0"/>
        <v>70684479.489999995</v>
      </c>
      <c r="P24" s="41"/>
      <c r="R24" s="41"/>
    </row>
    <row r="25" spans="1:18">
      <c r="A25" t="s">
        <v>13</v>
      </c>
      <c r="B25" s="10">
        <v>74946.64</v>
      </c>
      <c r="C25" s="15">
        <v>73144.890000000014</v>
      </c>
      <c r="D25" s="15">
        <v>78694.439999999988</v>
      </c>
      <c r="E25" s="15">
        <v>71721.340000000011</v>
      </c>
      <c r="F25" s="16">
        <v>78290.649999999994</v>
      </c>
      <c r="G25" s="10">
        <v>75464.990000000005</v>
      </c>
      <c r="H25" s="17">
        <v>81440.89</v>
      </c>
      <c r="I25" s="20">
        <v>71691.850000000006</v>
      </c>
      <c r="J25" s="13">
        <v>77965.98</v>
      </c>
      <c r="K25" s="20">
        <v>87330.8</v>
      </c>
      <c r="L25" s="4">
        <v>81362.69</v>
      </c>
      <c r="M25" s="4">
        <v>78446.61</v>
      </c>
      <c r="N25" s="5">
        <f t="shared" si="0"/>
        <v>930501.77000000014</v>
      </c>
      <c r="P25" s="41"/>
      <c r="R25" s="41"/>
    </row>
    <row r="26" spans="1:18">
      <c r="A26" t="s">
        <v>14</v>
      </c>
      <c r="B26" s="10">
        <v>47017.59</v>
      </c>
      <c r="C26" s="15">
        <v>30696.770000000004</v>
      </c>
      <c r="D26" s="15">
        <v>44204.21</v>
      </c>
      <c r="E26" s="15">
        <v>49695.350000000006</v>
      </c>
      <c r="F26" s="16">
        <v>42208.11</v>
      </c>
      <c r="G26" s="10">
        <v>42203.460000000006</v>
      </c>
      <c r="H26" s="17">
        <v>41783.409999999996</v>
      </c>
      <c r="I26" s="20">
        <v>42073.78</v>
      </c>
      <c r="J26" s="13">
        <v>52776.45</v>
      </c>
      <c r="K26" s="20">
        <v>63218.080000000002</v>
      </c>
      <c r="L26" s="4">
        <v>59845.94</v>
      </c>
      <c r="M26" s="4">
        <v>60161.18</v>
      </c>
      <c r="N26" s="5">
        <f t="shared" si="0"/>
        <v>575884.33000000007</v>
      </c>
      <c r="P26" s="41"/>
      <c r="R26" s="41"/>
    </row>
    <row r="27" spans="1:18">
      <c r="A27" t="s">
        <v>99</v>
      </c>
      <c r="B27" s="10">
        <v>3040736.14</v>
      </c>
      <c r="C27" s="15">
        <v>2955825.31</v>
      </c>
      <c r="D27" s="15">
        <v>3176574.0300000003</v>
      </c>
      <c r="E27" s="15">
        <v>2925114.0999999996</v>
      </c>
      <c r="F27" s="16">
        <v>3156272.4699999997</v>
      </c>
      <c r="G27" s="10">
        <v>2963167.65</v>
      </c>
      <c r="H27" s="17">
        <v>3062575.3800000004</v>
      </c>
      <c r="I27" s="20">
        <v>2586108.4300000002</v>
      </c>
      <c r="J27" s="13">
        <v>2595099.85</v>
      </c>
      <c r="K27" s="20">
        <v>3086575.07</v>
      </c>
      <c r="L27" s="4">
        <v>2958625.05</v>
      </c>
      <c r="M27" s="4">
        <v>2977743.55</v>
      </c>
      <c r="N27" s="5">
        <f t="shared" si="0"/>
        <v>35484417.030000001</v>
      </c>
      <c r="P27" s="41"/>
      <c r="R27" s="41"/>
    </row>
    <row r="28" spans="1:18">
      <c r="A28" t="s">
        <v>100</v>
      </c>
      <c r="B28" s="10">
        <v>846182.52</v>
      </c>
      <c r="C28" s="15">
        <v>865802.82</v>
      </c>
      <c r="D28" s="15">
        <v>865758.71999999997</v>
      </c>
      <c r="E28" s="15">
        <v>824247.7</v>
      </c>
      <c r="F28" s="16">
        <v>843025.81</v>
      </c>
      <c r="G28" s="10">
        <v>791465.0199999999</v>
      </c>
      <c r="H28" s="17">
        <v>814790.77</v>
      </c>
      <c r="I28" s="20">
        <v>688013.26</v>
      </c>
      <c r="J28" s="13">
        <v>689589.11</v>
      </c>
      <c r="K28" s="20">
        <v>872001.59</v>
      </c>
      <c r="L28" s="4">
        <v>814822.31</v>
      </c>
      <c r="M28" s="4">
        <v>849168.03</v>
      </c>
      <c r="N28" s="5">
        <f t="shared" si="0"/>
        <v>9764867.6599999983</v>
      </c>
      <c r="P28" s="41"/>
      <c r="R28" s="41"/>
    </row>
    <row r="29" spans="1:18">
      <c r="A29" t="s">
        <v>17</v>
      </c>
      <c r="B29" s="10">
        <v>232313.64</v>
      </c>
      <c r="C29" s="15">
        <v>243349.78000000003</v>
      </c>
      <c r="D29" s="15">
        <v>250632.61000000002</v>
      </c>
      <c r="E29" s="15">
        <v>233380.77000000002</v>
      </c>
      <c r="F29" s="16">
        <v>234948.39</v>
      </c>
      <c r="G29" s="10">
        <v>230703.87</v>
      </c>
      <c r="H29" s="17">
        <v>241035.69000000003</v>
      </c>
      <c r="I29" s="20">
        <v>228742.51</v>
      </c>
      <c r="J29" s="13">
        <v>232680.74</v>
      </c>
      <c r="K29" s="20">
        <v>280187.26</v>
      </c>
      <c r="L29" s="4">
        <v>265506.64</v>
      </c>
      <c r="M29" s="4">
        <v>258664.55</v>
      </c>
      <c r="N29" s="5">
        <f t="shared" si="0"/>
        <v>2932146.4499999997</v>
      </c>
      <c r="P29" s="41"/>
      <c r="R29" s="41"/>
    </row>
    <row r="30" spans="1:18">
      <c r="A30" t="s">
        <v>18</v>
      </c>
      <c r="B30" s="10">
        <v>47191.820000000007</v>
      </c>
      <c r="C30" s="15">
        <v>45617.200000000004</v>
      </c>
      <c r="D30" s="15">
        <v>39046.04</v>
      </c>
      <c r="E30" s="15">
        <v>35566.050000000003</v>
      </c>
      <c r="F30" s="16">
        <v>32975.520000000004</v>
      </c>
      <c r="G30" s="10">
        <v>32931.390000000007</v>
      </c>
      <c r="H30" s="17">
        <v>29657.39</v>
      </c>
      <c r="I30" s="20">
        <v>25391.69</v>
      </c>
      <c r="J30" s="13">
        <v>29975.32</v>
      </c>
      <c r="K30" s="20">
        <v>36427.79</v>
      </c>
      <c r="L30" s="4">
        <v>35114.39</v>
      </c>
      <c r="M30" s="4">
        <v>38797.279999999999</v>
      </c>
      <c r="N30" s="5">
        <f t="shared" si="0"/>
        <v>428691.88000000012</v>
      </c>
      <c r="P30" s="41"/>
      <c r="R30" s="41"/>
    </row>
    <row r="31" spans="1:18">
      <c r="A31" t="s">
        <v>19</v>
      </c>
      <c r="B31" s="10">
        <v>156278.54</v>
      </c>
      <c r="C31" s="15">
        <v>159400.30000000002</v>
      </c>
      <c r="D31" s="15">
        <v>152601.16</v>
      </c>
      <c r="E31" s="15">
        <v>161351.88</v>
      </c>
      <c r="F31" s="16">
        <v>160099.88</v>
      </c>
      <c r="G31" s="10">
        <v>150383.82</v>
      </c>
      <c r="H31" s="17">
        <v>162425.60999999999</v>
      </c>
      <c r="I31" s="20">
        <v>1041703.52</v>
      </c>
      <c r="J31" s="13">
        <v>149374.01</v>
      </c>
      <c r="K31" s="20">
        <v>181829.89</v>
      </c>
      <c r="L31" s="4">
        <v>168097.85</v>
      </c>
      <c r="M31" s="4">
        <v>172503.19</v>
      </c>
      <c r="N31" s="5">
        <f t="shared" si="0"/>
        <v>2816049.65</v>
      </c>
      <c r="P31" s="41"/>
      <c r="R31" s="41"/>
    </row>
    <row r="32" spans="1:18">
      <c r="A32" t="s">
        <v>20</v>
      </c>
      <c r="B32" s="10">
        <v>46860.450000000004</v>
      </c>
      <c r="C32" s="15">
        <v>43561.340000000004</v>
      </c>
      <c r="D32" s="15">
        <v>44497.04</v>
      </c>
      <c r="E32" s="15">
        <v>40499.270000000004</v>
      </c>
      <c r="F32" s="16">
        <v>37744.920000000006</v>
      </c>
      <c r="G32" s="10">
        <v>41156.42</v>
      </c>
      <c r="H32" s="17">
        <v>40076.32</v>
      </c>
      <c r="I32" s="20">
        <v>36411</v>
      </c>
      <c r="J32" s="13">
        <v>38224.47</v>
      </c>
      <c r="K32" s="20">
        <v>46229.58</v>
      </c>
      <c r="L32" s="4">
        <v>45712.09</v>
      </c>
      <c r="M32" s="4">
        <v>48525.919999999998</v>
      </c>
      <c r="N32" s="5">
        <f t="shared" si="0"/>
        <v>509498.82000000012</v>
      </c>
      <c r="P32" s="41"/>
      <c r="R32" s="41"/>
    </row>
    <row r="33" spans="1:18">
      <c r="A33" t="s">
        <v>21</v>
      </c>
      <c r="B33" s="10">
        <v>27179.97</v>
      </c>
      <c r="C33" s="15">
        <v>24554.140000000003</v>
      </c>
      <c r="D33" s="15">
        <v>27058.49</v>
      </c>
      <c r="E33" s="15">
        <v>30871.469999999998</v>
      </c>
      <c r="F33" s="16">
        <v>28060.6</v>
      </c>
      <c r="G33" s="10">
        <v>30480.880000000001</v>
      </c>
      <c r="H33" s="17">
        <v>27658.01</v>
      </c>
      <c r="I33" s="20">
        <v>314150.31</v>
      </c>
      <c r="J33" s="13">
        <v>39357.410000000003</v>
      </c>
      <c r="K33" s="20">
        <v>50812.85</v>
      </c>
      <c r="L33" s="4">
        <v>39064.839999999997</v>
      </c>
      <c r="M33" s="4">
        <v>39156.57</v>
      </c>
      <c r="N33" s="5">
        <f t="shared" si="0"/>
        <v>678405.53999999992</v>
      </c>
      <c r="P33" s="41"/>
      <c r="R33" s="41"/>
    </row>
    <row r="34" spans="1:18">
      <c r="A34" t="s">
        <v>101</v>
      </c>
      <c r="B34" s="10">
        <v>37702.629999999997</v>
      </c>
      <c r="C34" s="15">
        <v>39904.06</v>
      </c>
      <c r="D34" s="15">
        <v>33561.379999999997</v>
      </c>
      <c r="E34" s="15">
        <v>33396.78</v>
      </c>
      <c r="F34" s="16">
        <v>31528.84</v>
      </c>
      <c r="G34" s="10">
        <v>27605.43</v>
      </c>
      <c r="H34" s="17">
        <v>28240.719999999998</v>
      </c>
      <c r="I34" s="20">
        <v>26834.49</v>
      </c>
      <c r="J34" s="13">
        <v>30565.88</v>
      </c>
      <c r="K34" s="20">
        <v>35742.04</v>
      </c>
      <c r="L34" s="4">
        <v>37047.519999999997</v>
      </c>
      <c r="M34" s="4">
        <v>38080.14</v>
      </c>
      <c r="N34" s="5">
        <f t="shared" si="0"/>
        <v>400209.91</v>
      </c>
      <c r="P34" s="41"/>
      <c r="R34" s="41"/>
    </row>
    <row r="35" spans="1:18">
      <c r="A35" t="s">
        <v>23</v>
      </c>
      <c r="B35" s="10">
        <v>116214.99</v>
      </c>
      <c r="C35" s="15">
        <v>115531.50000000001</v>
      </c>
      <c r="D35" s="15">
        <v>97747.5</v>
      </c>
      <c r="E35" s="15">
        <v>111163.7</v>
      </c>
      <c r="F35" s="16">
        <v>99187.420000000013</v>
      </c>
      <c r="G35" s="10">
        <v>103372.34999999999</v>
      </c>
      <c r="H35" s="17">
        <v>90340.71</v>
      </c>
      <c r="I35" s="20">
        <v>1943483.09</v>
      </c>
      <c r="J35" s="13">
        <v>50828.85</v>
      </c>
      <c r="K35" s="20">
        <v>118599.67999999999</v>
      </c>
      <c r="L35" s="4">
        <v>86650.97</v>
      </c>
      <c r="M35" s="4">
        <v>83096.78</v>
      </c>
      <c r="N35" s="5">
        <f t="shared" si="0"/>
        <v>3016217.54</v>
      </c>
      <c r="P35" s="41"/>
      <c r="R35" s="41"/>
    </row>
    <row r="36" spans="1:18">
      <c r="A36" t="s">
        <v>24</v>
      </c>
      <c r="B36" s="10">
        <v>79144.13</v>
      </c>
      <c r="C36" s="15">
        <v>75082.11</v>
      </c>
      <c r="D36" s="15">
        <v>78950.080000000002</v>
      </c>
      <c r="E36" s="15">
        <v>79833.469999999987</v>
      </c>
      <c r="F36" s="16">
        <v>84489.049999999988</v>
      </c>
      <c r="G36" s="10">
        <v>79341.01999999999</v>
      </c>
      <c r="H36" s="17">
        <v>83211.87</v>
      </c>
      <c r="I36" s="20">
        <v>70108.58</v>
      </c>
      <c r="J36" s="13">
        <v>77360.58</v>
      </c>
      <c r="K36" s="20">
        <v>90758.5</v>
      </c>
      <c r="L36" s="4">
        <v>81088.05</v>
      </c>
      <c r="M36" s="4">
        <v>79374.789999999994</v>
      </c>
      <c r="N36" s="5">
        <f t="shared" si="0"/>
        <v>958742.23</v>
      </c>
      <c r="P36" s="41"/>
      <c r="R36" s="41"/>
    </row>
    <row r="37" spans="1:18">
      <c r="A37" t="s">
        <v>25</v>
      </c>
      <c r="B37" s="10">
        <v>130896.27000000002</v>
      </c>
      <c r="C37" s="15">
        <v>117532.93</v>
      </c>
      <c r="D37" s="15">
        <v>145821.54999999999</v>
      </c>
      <c r="E37" s="15">
        <v>142773.66</v>
      </c>
      <c r="F37" s="16">
        <v>141829.79999999999</v>
      </c>
      <c r="G37" s="10">
        <v>134159.53</v>
      </c>
      <c r="H37" s="17">
        <v>141947.54999999999</v>
      </c>
      <c r="I37" s="20">
        <v>117557.38</v>
      </c>
      <c r="J37" s="13">
        <v>140666.35</v>
      </c>
      <c r="K37" s="20">
        <v>153548</v>
      </c>
      <c r="L37" s="4">
        <v>143976.85</v>
      </c>
      <c r="M37" s="4">
        <v>141270.21</v>
      </c>
      <c r="N37" s="5">
        <f t="shared" si="0"/>
        <v>1651980.08</v>
      </c>
      <c r="P37" s="41"/>
      <c r="R37" s="41"/>
    </row>
    <row r="38" spans="1:18">
      <c r="A38" t="s">
        <v>102</v>
      </c>
      <c r="B38" s="10">
        <v>432188.8</v>
      </c>
      <c r="C38" s="15">
        <v>438360.57</v>
      </c>
      <c r="D38" s="15">
        <v>472099.47000000003</v>
      </c>
      <c r="E38" s="15">
        <v>446600.93999999994</v>
      </c>
      <c r="F38" s="16">
        <v>459969.64999999997</v>
      </c>
      <c r="G38" s="10">
        <v>442352.14</v>
      </c>
      <c r="H38" s="17">
        <v>451199.22000000003</v>
      </c>
      <c r="I38" s="20">
        <v>404499.79</v>
      </c>
      <c r="J38" s="13">
        <v>412147.85</v>
      </c>
      <c r="K38" s="20">
        <v>486214.27</v>
      </c>
      <c r="L38" s="4">
        <v>458614.99</v>
      </c>
      <c r="M38" s="4">
        <v>452234.2</v>
      </c>
      <c r="N38" s="5">
        <f t="shared" si="0"/>
        <v>5356481.8900000015</v>
      </c>
      <c r="P38" s="41"/>
      <c r="R38" s="41"/>
    </row>
    <row r="39" spans="1:18">
      <c r="A39" t="s">
        <v>27</v>
      </c>
      <c r="B39" s="10">
        <v>276345.28000000003</v>
      </c>
      <c r="C39" s="15">
        <v>243780.75</v>
      </c>
      <c r="D39" s="15">
        <v>289758.81</v>
      </c>
      <c r="E39" s="15">
        <v>276063.33</v>
      </c>
      <c r="F39" s="16">
        <v>284896.73</v>
      </c>
      <c r="G39" s="10">
        <v>278815.96999999997</v>
      </c>
      <c r="H39" s="17">
        <v>300874.13</v>
      </c>
      <c r="I39" s="20">
        <v>259855.11</v>
      </c>
      <c r="J39" s="13">
        <v>261670.78</v>
      </c>
      <c r="K39" s="20">
        <v>303354.44</v>
      </c>
      <c r="L39" s="4">
        <v>268437.46999999997</v>
      </c>
      <c r="M39" s="4">
        <v>258479.86</v>
      </c>
      <c r="N39" s="5">
        <f t="shared" si="0"/>
        <v>3302332.6599999997</v>
      </c>
      <c r="P39" s="41"/>
      <c r="R39" s="41"/>
    </row>
    <row r="40" spans="1:18">
      <c r="A40" s="24" t="s">
        <v>103</v>
      </c>
      <c r="B40" s="10">
        <v>3718700.5599999996</v>
      </c>
      <c r="C40" s="15">
        <v>3647749.9000000004</v>
      </c>
      <c r="D40" s="15">
        <v>3985605.52</v>
      </c>
      <c r="E40" s="15">
        <v>3573086.16</v>
      </c>
      <c r="F40" s="16">
        <v>3916784.71</v>
      </c>
      <c r="G40" s="10">
        <v>3637610.92</v>
      </c>
      <c r="H40" s="17">
        <v>3853845.04</v>
      </c>
      <c r="I40" s="20">
        <v>3388765.09</v>
      </c>
      <c r="J40" s="13">
        <v>3377912.91</v>
      </c>
      <c r="K40" s="20">
        <v>3894069.5</v>
      </c>
      <c r="L40" s="4">
        <v>3721611.53</v>
      </c>
      <c r="M40" s="4">
        <v>3719130.6</v>
      </c>
      <c r="N40" s="5">
        <f t="shared" si="0"/>
        <v>44434872.440000005</v>
      </c>
      <c r="P40" s="41"/>
      <c r="R40" s="41"/>
    </row>
    <row r="41" spans="1:18">
      <c r="A41" t="s">
        <v>29</v>
      </c>
      <c r="B41" s="10">
        <v>70553.430000000008</v>
      </c>
      <c r="C41" s="15">
        <v>70507.12000000001</v>
      </c>
      <c r="D41" s="15">
        <v>65945.429999999993</v>
      </c>
      <c r="E41" s="15">
        <v>70462.63</v>
      </c>
      <c r="F41" s="16">
        <v>70583.63</v>
      </c>
      <c r="G41" s="10">
        <v>65658.64</v>
      </c>
      <c r="H41" s="17">
        <v>66950.990000000005</v>
      </c>
      <c r="I41" s="20">
        <v>47546.25</v>
      </c>
      <c r="J41" s="13">
        <v>47479.81</v>
      </c>
      <c r="K41" s="20">
        <v>56710.45</v>
      </c>
      <c r="L41" s="4">
        <v>49691.54</v>
      </c>
      <c r="M41" s="4">
        <v>50296.39</v>
      </c>
      <c r="N41" s="5">
        <f t="shared" si="0"/>
        <v>732386.30999999994</v>
      </c>
      <c r="P41" s="41"/>
      <c r="R41" s="41"/>
    </row>
    <row r="42" spans="1:18">
      <c r="A42" t="s">
        <v>104</v>
      </c>
      <c r="B42" s="10">
        <v>494593.7</v>
      </c>
      <c r="C42" s="15">
        <v>475936.00999999995</v>
      </c>
      <c r="D42" s="15">
        <v>508160.09000000008</v>
      </c>
      <c r="E42" s="15">
        <v>455570.39</v>
      </c>
      <c r="F42" s="16">
        <v>521411.23</v>
      </c>
      <c r="G42" s="10">
        <v>495910.27999999997</v>
      </c>
      <c r="H42" s="17">
        <v>511701.25</v>
      </c>
      <c r="I42" s="20">
        <v>415186.22</v>
      </c>
      <c r="J42" s="13">
        <v>409371.22</v>
      </c>
      <c r="K42" s="20">
        <v>487915.55</v>
      </c>
      <c r="L42" s="4">
        <v>458132.74</v>
      </c>
      <c r="M42" s="4">
        <v>416400.49</v>
      </c>
      <c r="N42" s="5">
        <f t="shared" si="0"/>
        <v>5650289.1699999999</v>
      </c>
      <c r="P42" s="41"/>
      <c r="R42" s="41"/>
    </row>
    <row r="43" spans="1:18">
      <c r="A43" t="s">
        <v>31</v>
      </c>
      <c r="B43" s="10">
        <v>336712.07</v>
      </c>
      <c r="C43" s="15">
        <v>337934.04</v>
      </c>
      <c r="D43" s="15">
        <v>337915.05</v>
      </c>
      <c r="E43" s="15">
        <v>305993.40999999997</v>
      </c>
      <c r="F43" s="16">
        <v>328105.97000000003</v>
      </c>
      <c r="G43" s="10">
        <v>311026.23000000004</v>
      </c>
      <c r="H43" s="17">
        <v>307818.22000000003</v>
      </c>
      <c r="I43" s="20">
        <v>187701.36</v>
      </c>
      <c r="J43" s="13">
        <v>179138.12</v>
      </c>
      <c r="K43" s="20">
        <v>236000.56</v>
      </c>
      <c r="L43" s="4">
        <v>212123.03</v>
      </c>
      <c r="M43" s="4">
        <v>207738.67</v>
      </c>
      <c r="N43" s="5">
        <f t="shared" si="0"/>
        <v>3288206.7299999995</v>
      </c>
      <c r="P43" s="41"/>
      <c r="R43" s="41"/>
    </row>
    <row r="44" spans="1:18">
      <c r="A44" t="s">
        <v>32</v>
      </c>
      <c r="B44" s="10">
        <v>71868.34</v>
      </c>
      <c r="C44" s="15">
        <v>68255.809999999983</v>
      </c>
      <c r="D44" s="15">
        <v>79523.430000000008</v>
      </c>
      <c r="E44" s="15">
        <v>84635.06</v>
      </c>
      <c r="F44" s="16">
        <v>78705.39</v>
      </c>
      <c r="G44" s="10">
        <v>78620.03</v>
      </c>
      <c r="H44" s="17">
        <v>78922.09</v>
      </c>
      <c r="I44" s="20">
        <v>49030.91</v>
      </c>
      <c r="J44" s="13">
        <v>40808.550000000003</v>
      </c>
      <c r="K44" s="20">
        <v>56301</v>
      </c>
      <c r="L44" s="4">
        <v>49614.59</v>
      </c>
      <c r="M44" s="4">
        <v>48988.33</v>
      </c>
      <c r="N44" s="5">
        <f t="shared" ref="N44:N75" si="1">SUM(B44:M44)</f>
        <v>785273.52999999991</v>
      </c>
      <c r="P44" s="41"/>
      <c r="R44" s="41"/>
    </row>
    <row r="45" spans="1:18">
      <c r="A45" t="s">
        <v>33</v>
      </c>
      <c r="B45" s="10">
        <v>14849.529999999999</v>
      </c>
      <c r="C45" s="15">
        <v>8157.2200000000012</v>
      </c>
      <c r="D45" s="15">
        <v>15809.63</v>
      </c>
      <c r="E45" s="15">
        <v>17936.379999999997</v>
      </c>
      <c r="F45" s="16">
        <v>13970.210000000001</v>
      </c>
      <c r="G45" s="10">
        <v>13832.849999999999</v>
      </c>
      <c r="H45" s="17">
        <v>14483.56</v>
      </c>
      <c r="I45" s="20">
        <v>16742.009999999998</v>
      </c>
      <c r="J45" s="13">
        <v>20898.689999999999</v>
      </c>
      <c r="K45" s="20">
        <v>24755.98</v>
      </c>
      <c r="L45" s="4">
        <v>23483.53</v>
      </c>
      <c r="M45" s="4">
        <v>23559.13</v>
      </c>
      <c r="N45" s="5">
        <f t="shared" si="1"/>
        <v>208478.72</v>
      </c>
      <c r="P45" s="41"/>
      <c r="R45" s="41"/>
    </row>
    <row r="46" spans="1:18">
      <c r="A46" t="s">
        <v>105</v>
      </c>
      <c r="B46" s="10">
        <v>795726.7</v>
      </c>
      <c r="C46" s="15">
        <v>767207.05999999994</v>
      </c>
      <c r="D46" s="15">
        <v>837986.99999999988</v>
      </c>
      <c r="E46" s="15">
        <v>789988.23</v>
      </c>
      <c r="F46" s="16">
        <v>817549.51000000013</v>
      </c>
      <c r="G46" s="10">
        <v>794698.71</v>
      </c>
      <c r="H46" s="17">
        <v>829819.49000000011</v>
      </c>
      <c r="I46" s="20">
        <v>778220.19</v>
      </c>
      <c r="J46" s="13">
        <v>796525.35</v>
      </c>
      <c r="K46" s="20">
        <v>930015.93</v>
      </c>
      <c r="L46" s="4">
        <v>882954.23999999999</v>
      </c>
      <c r="M46" s="4">
        <v>846090.46</v>
      </c>
      <c r="N46" s="5">
        <f t="shared" si="1"/>
        <v>9866782.870000001</v>
      </c>
      <c r="P46" s="41"/>
      <c r="R46" s="41"/>
    </row>
    <row r="47" spans="1:18">
      <c r="A47" t="s">
        <v>106</v>
      </c>
      <c r="B47" s="10">
        <v>1712245.52</v>
      </c>
      <c r="C47" s="15">
        <v>1699214.32</v>
      </c>
      <c r="D47" s="15">
        <v>1815199.49</v>
      </c>
      <c r="E47" s="15">
        <v>1692200.9700000002</v>
      </c>
      <c r="F47" s="16">
        <v>1840034.69</v>
      </c>
      <c r="G47" s="10">
        <v>1869951.1600000001</v>
      </c>
      <c r="H47" s="17">
        <v>1917814.7499999998</v>
      </c>
      <c r="I47" s="20">
        <v>1908081.34</v>
      </c>
      <c r="J47" s="13">
        <v>1963884.68</v>
      </c>
      <c r="K47" s="20">
        <v>2277313.04</v>
      </c>
      <c r="L47" s="4">
        <v>2052242.93</v>
      </c>
      <c r="M47" s="4">
        <v>1933259.36</v>
      </c>
      <c r="N47" s="5">
        <f t="shared" si="1"/>
        <v>22681442.25</v>
      </c>
      <c r="P47" s="41"/>
      <c r="R47" s="41"/>
    </row>
    <row r="48" spans="1:18">
      <c r="A48" t="s">
        <v>107</v>
      </c>
      <c r="B48" s="10">
        <v>718194.27999999991</v>
      </c>
      <c r="C48" s="15">
        <v>716092.44000000006</v>
      </c>
      <c r="D48" s="15">
        <v>782516.52999999991</v>
      </c>
      <c r="E48" s="15">
        <v>734353.75</v>
      </c>
      <c r="F48" s="16">
        <v>765386.85</v>
      </c>
      <c r="G48" s="10">
        <v>721101.25</v>
      </c>
      <c r="H48" s="17">
        <v>726281.58</v>
      </c>
      <c r="I48" s="20">
        <v>670583.36</v>
      </c>
      <c r="J48" s="13">
        <v>650237.34</v>
      </c>
      <c r="K48" s="20">
        <v>759830.61</v>
      </c>
      <c r="L48" s="4">
        <v>729573.04</v>
      </c>
      <c r="M48" s="4">
        <v>760449.22</v>
      </c>
      <c r="N48" s="5">
        <f t="shared" si="1"/>
        <v>8734600.25</v>
      </c>
      <c r="P48" s="41"/>
      <c r="R48" s="41"/>
    </row>
    <row r="49" spans="1:18">
      <c r="A49" t="s">
        <v>37</v>
      </c>
      <c r="B49" s="10">
        <v>129543.42</v>
      </c>
      <c r="C49" s="15">
        <v>122971.84</v>
      </c>
      <c r="D49" s="15">
        <v>134331.12999999998</v>
      </c>
      <c r="E49" s="15">
        <v>135555.54999999999</v>
      </c>
      <c r="F49" s="16">
        <v>125735.82</v>
      </c>
      <c r="G49" s="10">
        <v>127312.87</v>
      </c>
      <c r="H49" s="17">
        <v>128270.20000000001</v>
      </c>
      <c r="I49" s="20">
        <v>103437.23</v>
      </c>
      <c r="J49" s="13">
        <v>117259.48</v>
      </c>
      <c r="K49" s="20">
        <v>133022.42000000001</v>
      </c>
      <c r="L49" s="4">
        <v>124082.74</v>
      </c>
      <c r="M49" s="4">
        <v>126911.29</v>
      </c>
      <c r="N49" s="5">
        <f t="shared" si="1"/>
        <v>1508433.99</v>
      </c>
      <c r="P49" s="41"/>
      <c r="R49" s="41"/>
    </row>
    <row r="50" spans="1:18">
      <c r="A50" t="s">
        <v>38</v>
      </c>
      <c r="B50" s="10">
        <v>29797.66</v>
      </c>
      <c r="C50" s="15">
        <v>27604.960000000003</v>
      </c>
      <c r="D50" s="15">
        <v>30663.82</v>
      </c>
      <c r="E50" s="15">
        <v>30161.07</v>
      </c>
      <c r="F50" s="16">
        <v>30294.510000000002</v>
      </c>
      <c r="G50" s="10">
        <v>28080.17</v>
      </c>
      <c r="H50" s="17">
        <v>29920.350000000002</v>
      </c>
      <c r="I50" s="20">
        <v>24067.63</v>
      </c>
      <c r="J50" s="13">
        <v>21743.34</v>
      </c>
      <c r="K50" s="20">
        <v>26634.560000000001</v>
      </c>
      <c r="L50" s="4">
        <v>25991.22</v>
      </c>
      <c r="M50" s="4">
        <v>25153.15</v>
      </c>
      <c r="N50" s="5">
        <f t="shared" si="1"/>
        <v>330112.44000000006</v>
      </c>
      <c r="P50" s="41"/>
      <c r="R50" s="41"/>
    </row>
    <row r="51" spans="1:18">
      <c r="A51" t="s">
        <v>39</v>
      </c>
      <c r="B51" s="10">
        <v>206648.91999999995</v>
      </c>
      <c r="C51" s="15">
        <v>200263.90000000002</v>
      </c>
      <c r="D51" s="15">
        <v>225633.18000000002</v>
      </c>
      <c r="E51" s="15">
        <v>217019.58000000005</v>
      </c>
      <c r="F51" s="16">
        <v>219878.01000000004</v>
      </c>
      <c r="G51" s="10">
        <v>209153.86</v>
      </c>
      <c r="H51" s="17">
        <v>200518.56</v>
      </c>
      <c r="I51" s="20">
        <v>90425.26</v>
      </c>
      <c r="J51" s="13">
        <v>69373.13</v>
      </c>
      <c r="K51" s="20">
        <v>102458.32</v>
      </c>
      <c r="L51" s="4">
        <v>77171.12</v>
      </c>
      <c r="M51" s="4">
        <v>82365.73</v>
      </c>
      <c r="N51" s="5">
        <f t="shared" si="1"/>
        <v>1900909.5700000003</v>
      </c>
      <c r="P51" s="41"/>
      <c r="R51" s="41"/>
    </row>
    <row r="52" spans="1:18">
      <c r="A52" t="s">
        <v>108</v>
      </c>
      <c r="B52" s="10">
        <v>921091.89</v>
      </c>
      <c r="C52" s="15">
        <v>917005.95</v>
      </c>
      <c r="D52" s="15">
        <v>976881.11999999988</v>
      </c>
      <c r="E52" s="15">
        <v>890707.3</v>
      </c>
      <c r="F52" s="16">
        <v>967855.08</v>
      </c>
      <c r="G52" s="10">
        <v>927109.94000000006</v>
      </c>
      <c r="H52" s="17">
        <v>968837.74999999988</v>
      </c>
      <c r="I52" s="20">
        <v>898436.35</v>
      </c>
      <c r="J52" s="13">
        <v>928187.51</v>
      </c>
      <c r="K52" s="20">
        <v>1078160.72</v>
      </c>
      <c r="L52" s="4">
        <v>1003123.58</v>
      </c>
      <c r="M52" s="4">
        <v>962420.74</v>
      </c>
      <c r="N52" s="5">
        <f t="shared" si="1"/>
        <v>11439817.930000002</v>
      </c>
      <c r="P52" s="41"/>
      <c r="R52" s="41"/>
    </row>
    <row r="53" spans="1:18">
      <c r="A53" t="s">
        <v>41</v>
      </c>
      <c r="B53" s="10">
        <v>1168364.2599999998</v>
      </c>
      <c r="C53" s="15">
        <v>1148070.03</v>
      </c>
      <c r="D53" s="15">
        <v>1187731.5100000002</v>
      </c>
      <c r="E53" s="15">
        <v>1153586.24</v>
      </c>
      <c r="F53" s="16">
        <v>1198641.77</v>
      </c>
      <c r="G53" s="10">
        <v>1140849.48</v>
      </c>
      <c r="H53" s="17">
        <v>1171118.83</v>
      </c>
      <c r="I53" s="20">
        <v>949934.19</v>
      </c>
      <c r="J53" s="13">
        <v>982611.67</v>
      </c>
      <c r="K53" s="20">
        <v>1167757.46</v>
      </c>
      <c r="L53" s="4">
        <v>1071852.21</v>
      </c>
      <c r="M53" s="4">
        <v>1053477.6200000001</v>
      </c>
      <c r="N53" s="5">
        <f t="shared" si="1"/>
        <v>13393995.270000003</v>
      </c>
      <c r="P53" s="41"/>
      <c r="R53" s="41"/>
    </row>
    <row r="54" spans="1:18">
      <c r="A54" t="s">
        <v>42</v>
      </c>
      <c r="B54" s="10">
        <v>441993.57</v>
      </c>
      <c r="C54" s="15">
        <v>403804.14</v>
      </c>
      <c r="D54" s="15">
        <v>463581.09</v>
      </c>
      <c r="E54" s="15">
        <v>403007.74</v>
      </c>
      <c r="F54" s="16">
        <v>416917.58</v>
      </c>
      <c r="G54" s="10">
        <v>431332.74</v>
      </c>
      <c r="H54" s="17">
        <v>469016.1</v>
      </c>
      <c r="I54" s="20">
        <v>448256.51</v>
      </c>
      <c r="J54" s="13">
        <v>436049.54</v>
      </c>
      <c r="K54" s="20">
        <v>505204.63</v>
      </c>
      <c r="L54" s="4">
        <v>467152.73</v>
      </c>
      <c r="M54" s="4">
        <v>448138.55</v>
      </c>
      <c r="N54" s="5">
        <f t="shared" si="1"/>
        <v>5334454.9200000009</v>
      </c>
      <c r="P54" s="41"/>
      <c r="R54" s="41"/>
    </row>
    <row r="55" spans="1:18">
      <c r="A55" t="s">
        <v>109</v>
      </c>
      <c r="B55" s="10">
        <v>316435.94000000006</v>
      </c>
      <c r="C55" s="15">
        <v>350508.87</v>
      </c>
      <c r="D55" s="15">
        <v>301974.82</v>
      </c>
      <c r="E55" s="15">
        <v>195937.37</v>
      </c>
      <c r="F55" s="16">
        <v>225574.36</v>
      </c>
      <c r="G55" s="10">
        <v>240699.77</v>
      </c>
      <c r="H55" s="17">
        <v>252707.61</v>
      </c>
      <c r="I55" s="20">
        <v>239891.47</v>
      </c>
      <c r="J55" s="13">
        <v>264959.19</v>
      </c>
      <c r="K55" s="20">
        <v>323238.84999999998</v>
      </c>
      <c r="L55" s="4">
        <v>279361.46000000002</v>
      </c>
      <c r="M55" s="4">
        <v>259683.18</v>
      </c>
      <c r="N55" s="5">
        <f t="shared" si="1"/>
        <v>3250972.89</v>
      </c>
      <c r="P55" s="41"/>
      <c r="R55" s="41"/>
    </row>
    <row r="56" spans="1:18">
      <c r="A56" t="s">
        <v>110</v>
      </c>
      <c r="B56" s="10">
        <v>266347.32</v>
      </c>
      <c r="C56" s="15">
        <v>267896.10000000003</v>
      </c>
      <c r="D56" s="15">
        <v>270236.22000000003</v>
      </c>
      <c r="E56" s="15">
        <v>260299.99</v>
      </c>
      <c r="F56" s="16">
        <v>266795.90000000002</v>
      </c>
      <c r="G56" s="10">
        <v>257504.53</v>
      </c>
      <c r="H56" s="17">
        <v>281497.54999999993</v>
      </c>
      <c r="I56" s="20">
        <v>212098.76</v>
      </c>
      <c r="J56" s="13">
        <v>206167.23</v>
      </c>
      <c r="K56" s="20">
        <v>250275.1</v>
      </c>
      <c r="L56" s="4">
        <v>238211.17</v>
      </c>
      <c r="M56" s="4">
        <v>237371.14</v>
      </c>
      <c r="N56" s="5">
        <f t="shared" si="1"/>
        <v>3014701.0100000007</v>
      </c>
      <c r="P56" s="41"/>
      <c r="R56" s="41"/>
    </row>
    <row r="57" spans="1:18">
      <c r="A57" t="s">
        <v>111</v>
      </c>
      <c r="B57" s="10">
        <v>587815.52</v>
      </c>
      <c r="C57" s="15">
        <v>607633.59</v>
      </c>
      <c r="D57" s="15">
        <v>530863.19000000006</v>
      </c>
      <c r="E57" s="15">
        <v>528688.72000000009</v>
      </c>
      <c r="F57" s="16">
        <v>575430.53</v>
      </c>
      <c r="G57" s="10">
        <v>503309.28</v>
      </c>
      <c r="H57" s="17">
        <v>447768.86</v>
      </c>
      <c r="I57" s="20">
        <v>512700.83</v>
      </c>
      <c r="J57" s="13">
        <v>491328.77</v>
      </c>
      <c r="K57" s="20">
        <v>577486.94999999995</v>
      </c>
      <c r="L57" s="4">
        <v>547324.89</v>
      </c>
      <c r="M57" s="4">
        <v>647927.69999999995</v>
      </c>
      <c r="N57" s="5">
        <f t="shared" si="1"/>
        <v>6558278.8299999991</v>
      </c>
      <c r="P57" s="41"/>
      <c r="R57" s="41"/>
    </row>
    <row r="58" spans="1:18">
      <c r="A58" t="s">
        <v>46</v>
      </c>
      <c r="B58" s="10">
        <v>171968.73</v>
      </c>
      <c r="C58" s="15">
        <v>170150.03</v>
      </c>
      <c r="D58" s="15">
        <v>185921.25</v>
      </c>
      <c r="E58" s="15">
        <v>180595.28</v>
      </c>
      <c r="F58" s="16">
        <v>173975.9</v>
      </c>
      <c r="G58" s="10">
        <v>172698.05</v>
      </c>
      <c r="H58" s="17">
        <v>184524.80000000002</v>
      </c>
      <c r="I58" s="20">
        <v>170212.93</v>
      </c>
      <c r="J58" s="13">
        <v>162008.82</v>
      </c>
      <c r="K58" s="20">
        <v>202642.81</v>
      </c>
      <c r="L58" s="4">
        <v>182026.04</v>
      </c>
      <c r="M58" s="4">
        <v>171891.8</v>
      </c>
      <c r="N58" s="5">
        <f t="shared" si="1"/>
        <v>2128616.44</v>
      </c>
      <c r="P58" s="41"/>
      <c r="R58" s="41"/>
    </row>
    <row r="59" spans="1:18">
      <c r="A59" t="s">
        <v>112</v>
      </c>
      <c r="B59" s="10">
        <v>3988392.38</v>
      </c>
      <c r="C59" s="15">
        <v>3968122.36</v>
      </c>
      <c r="D59" s="15">
        <v>4277784.7699999996</v>
      </c>
      <c r="E59" s="15">
        <v>3838147.51</v>
      </c>
      <c r="F59" s="16">
        <v>4242243.6100000003</v>
      </c>
      <c r="G59" s="10">
        <v>3953711.89</v>
      </c>
      <c r="H59" s="17">
        <v>4175502.44</v>
      </c>
      <c r="I59" s="20">
        <v>3665445.91</v>
      </c>
      <c r="J59" s="13">
        <v>3730753.17</v>
      </c>
      <c r="K59" s="20">
        <v>4295799.12</v>
      </c>
      <c r="L59" s="4">
        <v>4109733.69</v>
      </c>
      <c r="M59" s="4">
        <v>4151453.6</v>
      </c>
      <c r="N59" s="5">
        <f t="shared" si="1"/>
        <v>48397090.449999996</v>
      </c>
      <c r="P59" s="41"/>
      <c r="R59" s="41"/>
    </row>
    <row r="60" spans="1:18">
      <c r="A60" t="s">
        <v>113</v>
      </c>
      <c r="B60" s="10">
        <v>973190.2699999999</v>
      </c>
      <c r="C60" s="15">
        <v>1040189.1900000001</v>
      </c>
      <c r="D60" s="15">
        <v>1034739.62</v>
      </c>
      <c r="E60" s="15">
        <v>939929.38</v>
      </c>
      <c r="F60" s="16">
        <v>1008555.84</v>
      </c>
      <c r="G60" s="10">
        <v>973090.14999999991</v>
      </c>
      <c r="H60" s="17">
        <v>1025500.8899999999</v>
      </c>
      <c r="I60" s="20">
        <v>956015.54</v>
      </c>
      <c r="J60" s="13">
        <v>944264.25</v>
      </c>
      <c r="K60" s="20">
        <v>1119604.93</v>
      </c>
      <c r="L60" s="4">
        <v>1044694.34</v>
      </c>
      <c r="M60" s="4">
        <v>1038689.57</v>
      </c>
      <c r="N60" s="5">
        <f t="shared" si="1"/>
        <v>12098463.969999999</v>
      </c>
      <c r="P60" s="41"/>
      <c r="R60" s="41"/>
    </row>
    <row r="61" spans="1:18">
      <c r="A61" t="s">
        <v>114</v>
      </c>
      <c r="B61" s="10">
        <v>3180884.95</v>
      </c>
      <c r="C61" s="15">
        <v>3133235.31</v>
      </c>
      <c r="D61" s="15">
        <v>3367263.6599999997</v>
      </c>
      <c r="E61" s="15">
        <v>3003112.2600000002</v>
      </c>
      <c r="F61" s="16">
        <v>3277004.35</v>
      </c>
      <c r="G61" s="10">
        <v>3219742.5700000003</v>
      </c>
      <c r="H61" s="17">
        <v>3448648.32</v>
      </c>
      <c r="I61" s="20">
        <v>3296497.43</v>
      </c>
      <c r="J61" s="13">
        <v>3426930.03</v>
      </c>
      <c r="K61" s="20">
        <v>3757905.95</v>
      </c>
      <c r="L61" s="4">
        <v>3483929.63</v>
      </c>
      <c r="M61" s="4">
        <v>3443339.03</v>
      </c>
      <c r="N61" s="5">
        <f t="shared" si="1"/>
        <v>40038493.490000002</v>
      </c>
      <c r="P61" s="41"/>
      <c r="R61" s="41"/>
    </row>
    <row r="62" spans="1:18">
      <c r="A62" t="s">
        <v>50</v>
      </c>
      <c r="B62" s="10">
        <v>1152561.25</v>
      </c>
      <c r="C62" s="15">
        <v>1120518.97</v>
      </c>
      <c r="D62" s="15">
        <v>1229813.4000000001</v>
      </c>
      <c r="E62" s="15">
        <v>1166827.0000000002</v>
      </c>
      <c r="F62" s="16">
        <v>1217368.06</v>
      </c>
      <c r="G62" s="10">
        <v>1182076.54</v>
      </c>
      <c r="H62" s="17">
        <v>1240499.2900000003</v>
      </c>
      <c r="I62" s="20">
        <v>1134931.49</v>
      </c>
      <c r="J62" s="13">
        <v>1146418.54</v>
      </c>
      <c r="K62" s="20">
        <v>1325121.25</v>
      </c>
      <c r="L62" s="4">
        <v>1259739.81</v>
      </c>
      <c r="M62" s="4">
        <v>1243621.4099999999</v>
      </c>
      <c r="N62" s="5">
        <f t="shared" si="1"/>
        <v>14419497.01</v>
      </c>
      <c r="P62" s="41"/>
      <c r="R62" s="41"/>
    </row>
    <row r="63" spans="1:18">
      <c r="A63" t="s">
        <v>115</v>
      </c>
      <c r="B63" s="10">
        <v>2068456.31</v>
      </c>
      <c r="C63" s="15">
        <v>2027804.7400000002</v>
      </c>
      <c r="D63" s="15">
        <v>2167256.37</v>
      </c>
      <c r="E63" s="15">
        <v>1954176.7600000002</v>
      </c>
      <c r="F63" s="16">
        <v>2080773.7799999998</v>
      </c>
      <c r="G63" s="10">
        <v>2009915.98</v>
      </c>
      <c r="H63" s="17">
        <v>2081347.82</v>
      </c>
      <c r="I63" s="20">
        <v>1948284.39</v>
      </c>
      <c r="J63" s="13">
        <v>2017341.72</v>
      </c>
      <c r="K63" s="20">
        <v>2300952.5299999998</v>
      </c>
      <c r="L63" s="4">
        <v>2194121.81</v>
      </c>
      <c r="M63" s="4">
        <v>2150912.2000000002</v>
      </c>
      <c r="N63" s="5">
        <f t="shared" si="1"/>
        <v>25001344.41</v>
      </c>
      <c r="P63" s="41"/>
      <c r="R63" s="41"/>
    </row>
    <row r="64" spans="1:18">
      <c r="A64" t="s">
        <v>116</v>
      </c>
      <c r="B64" s="10">
        <v>1802339.6199999999</v>
      </c>
      <c r="C64" s="15">
        <v>1744610.35</v>
      </c>
      <c r="D64" s="15">
        <v>1913047.15</v>
      </c>
      <c r="E64" s="15">
        <v>1798101.1</v>
      </c>
      <c r="F64" s="16">
        <v>1914319.85</v>
      </c>
      <c r="G64" s="10">
        <v>1802424.31</v>
      </c>
      <c r="H64" s="17">
        <v>1867407.08</v>
      </c>
      <c r="I64" s="20">
        <v>1588066.47</v>
      </c>
      <c r="J64" s="13">
        <v>1655257.11</v>
      </c>
      <c r="K64" s="20">
        <v>1949022.5</v>
      </c>
      <c r="L64" s="4">
        <v>1802205.07</v>
      </c>
      <c r="M64" s="4">
        <v>1764769.59</v>
      </c>
      <c r="N64" s="5">
        <f t="shared" si="1"/>
        <v>21601570.199999999</v>
      </c>
      <c r="P64" s="41"/>
      <c r="R64" s="41"/>
    </row>
    <row r="65" spans="1:18">
      <c r="A65" t="s">
        <v>117</v>
      </c>
      <c r="B65" s="10">
        <v>210078.48</v>
      </c>
      <c r="C65" s="15">
        <v>198631.96000000002</v>
      </c>
      <c r="D65" s="15">
        <v>214965.97999999998</v>
      </c>
      <c r="E65" s="15">
        <v>189318.28000000003</v>
      </c>
      <c r="F65" s="16">
        <v>203516.63999999998</v>
      </c>
      <c r="G65" s="10">
        <v>197727.64</v>
      </c>
      <c r="H65" s="17">
        <v>204378.28000000003</v>
      </c>
      <c r="I65" s="20">
        <v>173728.86</v>
      </c>
      <c r="J65" s="13">
        <v>172518.59</v>
      </c>
      <c r="K65" s="20">
        <v>209932.39</v>
      </c>
      <c r="L65" s="4">
        <v>197883.3</v>
      </c>
      <c r="M65" s="4">
        <v>198692.04</v>
      </c>
      <c r="N65" s="5">
        <f t="shared" si="1"/>
        <v>2371372.44</v>
      </c>
      <c r="P65" s="41"/>
      <c r="R65" s="41"/>
    </row>
    <row r="66" spans="1:18">
      <c r="A66" t="s">
        <v>118</v>
      </c>
      <c r="B66" s="10">
        <v>769385.37</v>
      </c>
      <c r="C66" s="15">
        <v>763461.02</v>
      </c>
      <c r="D66" s="15">
        <v>800355.11</v>
      </c>
      <c r="E66" s="15">
        <v>736676.21000000008</v>
      </c>
      <c r="F66" s="16">
        <v>768969.90999999992</v>
      </c>
      <c r="G66" s="10">
        <v>752615.62000000011</v>
      </c>
      <c r="H66" s="17">
        <v>784669.64</v>
      </c>
      <c r="I66" s="20">
        <v>643426.73</v>
      </c>
      <c r="J66" s="13">
        <v>615461.37</v>
      </c>
      <c r="K66" s="20">
        <v>741162.39</v>
      </c>
      <c r="L66" s="4">
        <v>714523.84</v>
      </c>
      <c r="M66" s="4">
        <v>706983.16</v>
      </c>
      <c r="N66" s="5">
        <f t="shared" si="1"/>
        <v>8797690.3699999992</v>
      </c>
      <c r="P66" s="41"/>
      <c r="R66" s="41"/>
    </row>
    <row r="67" spans="1:18">
      <c r="A67" t="s">
        <v>119</v>
      </c>
      <c r="B67" s="10">
        <v>778852.02</v>
      </c>
      <c r="C67" s="15">
        <v>754596.9</v>
      </c>
      <c r="D67" s="15">
        <v>815488.4</v>
      </c>
      <c r="E67" s="15">
        <v>761052.19</v>
      </c>
      <c r="F67" s="16">
        <v>809736.15</v>
      </c>
      <c r="G67" s="10">
        <v>790773.16999999993</v>
      </c>
      <c r="H67" s="17">
        <v>802749.2699999999</v>
      </c>
      <c r="I67" s="20">
        <v>740078.04</v>
      </c>
      <c r="J67" s="13">
        <v>762714.27</v>
      </c>
      <c r="K67" s="20">
        <v>913905.56</v>
      </c>
      <c r="L67" s="4">
        <v>815396.15</v>
      </c>
      <c r="M67" s="4">
        <v>792750.15</v>
      </c>
      <c r="N67" s="5">
        <f t="shared" si="1"/>
        <v>9538092.2700000014</v>
      </c>
      <c r="P67" s="41"/>
      <c r="R67" s="41"/>
    </row>
    <row r="68" spans="1:18">
      <c r="A68" t="s">
        <v>120</v>
      </c>
      <c r="B68" s="10">
        <v>410107.73</v>
      </c>
      <c r="C68" s="15">
        <v>416760.33</v>
      </c>
      <c r="D68" s="15">
        <v>415374.29000000004</v>
      </c>
      <c r="E68" s="15">
        <v>394619.68</v>
      </c>
      <c r="F68" s="16">
        <v>403108.27999999997</v>
      </c>
      <c r="G68" s="10">
        <v>363936.52999999997</v>
      </c>
      <c r="H68" s="17">
        <v>370198.18999999994</v>
      </c>
      <c r="I68" s="20">
        <v>371151.58</v>
      </c>
      <c r="J68" s="13">
        <v>398285.23</v>
      </c>
      <c r="K68" s="20">
        <v>487791.26</v>
      </c>
      <c r="L68" s="4">
        <v>448191.69</v>
      </c>
      <c r="M68" s="4">
        <v>461546.29</v>
      </c>
      <c r="N68" s="5">
        <f t="shared" si="1"/>
        <v>4941071.08</v>
      </c>
      <c r="P68" s="41"/>
      <c r="R68" s="41"/>
    </row>
    <row r="69" spans="1:18">
      <c r="A69" t="s">
        <v>121</v>
      </c>
      <c r="B69" s="10">
        <v>870640.86999999988</v>
      </c>
      <c r="C69" s="15">
        <v>845973.11</v>
      </c>
      <c r="D69" s="15">
        <v>909265.54</v>
      </c>
      <c r="E69" s="15">
        <v>833251.12</v>
      </c>
      <c r="F69" s="16">
        <v>904575.74</v>
      </c>
      <c r="G69" s="10">
        <v>900748.23</v>
      </c>
      <c r="H69" s="17">
        <v>948916.74</v>
      </c>
      <c r="I69" s="20">
        <v>913331.52</v>
      </c>
      <c r="J69" s="13">
        <v>916205.48</v>
      </c>
      <c r="K69" s="20">
        <v>1057118.5900000001</v>
      </c>
      <c r="L69" s="4">
        <v>969784.4</v>
      </c>
      <c r="M69" s="4">
        <v>910995.67</v>
      </c>
      <c r="N69" s="5">
        <f t="shared" si="1"/>
        <v>10980807.01</v>
      </c>
      <c r="P69" s="41"/>
      <c r="R69" s="41"/>
    </row>
    <row r="70" spans="1:18">
      <c r="A70" t="s">
        <v>122</v>
      </c>
      <c r="B70" s="10">
        <v>1132796.03</v>
      </c>
      <c r="C70" s="15">
        <v>1120000.68</v>
      </c>
      <c r="D70" s="15">
        <v>1191243.0799999998</v>
      </c>
      <c r="E70" s="15">
        <v>1098871.8600000001</v>
      </c>
      <c r="F70" s="16">
        <v>1180883.7799999998</v>
      </c>
      <c r="G70" s="10">
        <v>1103287.04</v>
      </c>
      <c r="H70" s="17">
        <v>1147606.0999999999</v>
      </c>
      <c r="I70" s="20">
        <v>1052864.3700000001</v>
      </c>
      <c r="J70" s="13">
        <v>1073927.9099999999</v>
      </c>
      <c r="K70" s="20">
        <v>1230359.98</v>
      </c>
      <c r="L70" s="4">
        <v>1183086.8999999999</v>
      </c>
      <c r="M70" s="4">
        <v>1188123.75</v>
      </c>
      <c r="N70" s="5">
        <f t="shared" si="1"/>
        <v>13703051.48</v>
      </c>
      <c r="P70" s="41"/>
      <c r="R70" s="41"/>
    </row>
    <row r="71" spans="1:18">
      <c r="A71" t="s">
        <v>59</v>
      </c>
      <c r="B71" s="10">
        <v>529306.92000000004</v>
      </c>
      <c r="C71" s="15">
        <v>500358.17</v>
      </c>
      <c r="D71" s="15">
        <v>551807.34</v>
      </c>
      <c r="E71" s="15">
        <v>529395.73</v>
      </c>
      <c r="F71" s="16">
        <v>551320.57999999996</v>
      </c>
      <c r="G71" s="10">
        <v>554044.37000000011</v>
      </c>
      <c r="H71" s="17">
        <v>586390.55000000005</v>
      </c>
      <c r="I71" s="20">
        <v>413245.4</v>
      </c>
      <c r="J71" s="13">
        <v>410450.72</v>
      </c>
      <c r="K71" s="20">
        <v>496091.52</v>
      </c>
      <c r="L71" s="4">
        <v>441758</v>
      </c>
      <c r="M71" s="4">
        <v>415300.56</v>
      </c>
      <c r="N71" s="5">
        <f t="shared" si="1"/>
        <v>5979469.8600000003</v>
      </c>
      <c r="P71" s="41"/>
      <c r="R71" s="41"/>
    </row>
    <row r="72" spans="1:18">
      <c r="A72" t="s">
        <v>123</v>
      </c>
      <c r="B72" s="10">
        <v>180097.04</v>
      </c>
      <c r="C72" s="15">
        <v>177261.21</v>
      </c>
      <c r="D72" s="15">
        <v>180608.43</v>
      </c>
      <c r="E72" s="15">
        <v>183421.61000000002</v>
      </c>
      <c r="F72" s="16">
        <v>182948.71</v>
      </c>
      <c r="G72" s="10">
        <v>177830.13</v>
      </c>
      <c r="H72" s="17">
        <v>177723.91</v>
      </c>
      <c r="I72" s="20">
        <v>144116.67000000001</v>
      </c>
      <c r="J72" s="13">
        <v>139452.03</v>
      </c>
      <c r="K72" s="20">
        <v>172076.09</v>
      </c>
      <c r="L72" s="4">
        <v>158764.12</v>
      </c>
      <c r="M72" s="4">
        <v>160117.48000000001</v>
      </c>
      <c r="N72" s="5">
        <f t="shared" si="1"/>
        <v>2034417.4299999997</v>
      </c>
      <c r="P72" s="41"/>
      <c r="R72" s="41"/>
    </row>
    <row r="73" spans="1:18">
      <c r="A73" t="s">
        <v>61</v>
      </c>
      <c r="B73" s="10">
        <v>102415.29000000001</v>
      </c>
      <c r="C73" s="15">
        <v>99341.760000000009</v>
      </c>
      <c r="D73" s="15">
        <v>101141.43000000001</v>
      </c>
      <c r="E73" s="15">
        <v>103123.88</v>
      </c>
      <c r="F73" s="16">
        <v>100706.35999999999</v>
      </c>
      <c r="G73" s="10">
        <v>101739.19</v>
      </c>
      <c r="H73" s="17">
        <v>99836.5</v>
      </c>
      <c r="I73" s="20">
        <v>80683.570000000007</v>
      </c>
      <c r="J73" s="13">
        <v>83434.070000000007</v>
      </c>
      <c r="K73" s="20">
        <v>99098.16</v>
      </c>
      <c r="L73" s="4">
        <v>94860.75</v>
      </c>
      <c r="M73" s="4">
        <v>94092.95</v>
      </c>
      <c r="N73" s="5">
        <f t="shared" si="1"/>
        <v>1160473.9099999999</v>
      </c>
      <c r="P73" s="41"/>
      <c r="R73" s="41"/>
    </row>
    <row r="74" spans="1:18">
      <c r="A74" t="s">
        <v>62</v>
      </c>
      <c r="B74" s="10">
        <v>44089.540000000008</v>
      </c>
      <c r="C74" s="15">
        <v>43593.58</v>
      </c>
      <c r="D74" s="15">
        <v>47522.74</v>
      </c>
      <c r="E74" s="15">
        <v>45018.18</v>
      </c>
      <c r="F74" s="16">
        <v>47362.21</v>
      </c>
      <c r="G74" s="10">
        <v>45457.130000000005</v>
      </c>
      <c r="H74" s="17">
        <v>47803.61</v>
      </c>
      <c r="I74" s="20">
        <v>33307.800000000003</v>
      </c>
      <c r="J74" s="13">
        <v>33223.17</v>
      </c>
      <c r="K74" s="20">
        <v>38870.54</v>
      </c>
      <c r="L74" s="4">
        <v>37198.1</v>
      </c>
      <c r="M74" s="4">
        <v>37127.75</v>
      </c>
      <c r="N74" s="5">
        <f t="shared" si="1"/>
        <v>500574.34999999992</v>
      </c>
      <c r="P74" s="41"/>
      <c r="R74" s="41"/>
    </row>
    <row r="75" spans="1:18">
      <c r="A75" t="s">
        <v>124</v>
      </c>
      <c r="B75" s="10">
        <v>1297721.45</v>
      </c>
      <c r="C75" s="15">
        <v>1314819.8900000001</v>
      </c>
      <c r="D75" s="15">
        <v>1356835.6099999999</v>
      </c>
      <c r="E75" s="15">
        <v>1284508.77</v>
      </c>
      <c r="F75" s="16">
        <v>1310069.3599999999</v>
      </c>
      <c r="G75" s="10">
        <v>1266619.6000000001</v>
      </c>
      <c r="H75" s="17">
        <v>1298887.43</v>
      </c>
      <c r="I75" s="20">
        <v>1236856.1000000001</v>
      </c>
      <c r="J75" s="13">
        <v>1295539.1299999999</v>
      </c>
      <c r="K75" s="20">
        <v>1528615.94</v>
      </c>
      <c r="L75" s="4">
        <v>1403521.14</v>
      </c>
      <c r="M75" s="4">
        <v>1393417.32</v>
      </c>
      <c r="N75" s="5">
        <f t="shared" si="1"/>
        <v>15987411.74</v>
      </c>
      <c r="P75" s="41"/>
      <c r="R75" s="41"/>
    </row>
    <row r="76" spans="1:18">
      <c r="A76" t="s">
        <v>125</v>
      </c>
      <c r="B76" s="10">
        <v>67171.669999999984</v>
      </c>
      <c r="C76" s="15">
        <v>65213.340000000004</v>
      </c>
      <c r="D76" s="15">
        <v>69845.429999999993</v>
      </c>
      <c r="E76" s="15">
        <v>67753.61</v>
      </c>
      <c r="F76" s="16">
        <v>67524.240000000005</v>
      </c>
      <c r="G76" s="10">
        <v>64249.1</v>
      </c>
      <c r="H76" s="17">
        <v>65350.55</v>
      </c>
      <c r="I76" s="20">
        <v>57659.83</v>
      </c>
      <c r="J76" s="13">
        <v>70769.7</v>
      </c>
      <c r="K76" s="20">
        <v>81193.850000000006</v>
      </c>
      <c r="L76" s="4">
        <v>78967.100000000006</v>
      </c>
      <c r="M76" s="4">
        <v>80389.59</v>
      </c>
      <c r="N76" s="5">
        <f>SUM(B76:M76)</f>
        <v>836088.00999999978</v>
      </c>
      <c r="P76" s="41"/>
      <c r="R76" s="41"/>
    </row>
    <row r="77" spans="1:18">
      <c r="A77" t="s">
        <v>126</v>
      </c>
      <c r="B77" s="10">
        <v>286207.03000000003</v>
      </c>
      <c r="C77" s="15">
        <v>311643.02</v>
      </c>
      <c r="D77" s="15">
        <v>268473.84000000003</v>
      </c>
      <c r="E77" s="15">
        <v>246191.89</v>
      </c>
      <c r="F77" s="16">
        <v>254174.31000000003</v>
      </c>
      <c r="G77" s="10">
        <v>230493.52000000002</v>
      </c>
      <c r="H77" s="17">
        <v>213004.49</v>
      </c>
      <c r="I77" s="20">
        <v>818511.58</v>
      </c>
      <c r="J77" s="13">
        <v>220406.48</v>
      </c>
      <c r="K77" s="20">
        <v>308184.3</v>
      </c>
      <c r="L77" s="4">
        <v>275264.7</v>
      </c>
      <c r="M77" s="4">
        <v>290710.37</v>
      </c>
      <c r="N77" s="5">
        <f>SUM(B77:M77)</f>
        <v>3723265.5300000003</v>
      </c>
      <c r="P77" s="41"/>
      <c r="R77" s="41"/>
    </row>
    <row r="78" spans="1:18">
      <c r="A78" t="s">
        <v>66</v>
      </c>
      <c r="B78" s="10">
        <v>72111.56</v>
      </c>
      <c r="C78" s="15">
        <v>74744.03</v>
      </c>
      <c r="D78" s="15">
        <v>71079.22</v>
      </c>
      <c r="E78" s="15">
        <v>67986.659999999989</v>
      </c>
      <c r="F78" s="16">
        <v>67141.97</v>
      </c>
      <c r="G78" s="10">
        <v>63502.93</v>
      </c>
      <c r="H78" s="17">
        <v>63309.62</v>
      </c>
      <c r="I78" s="20">
        <v>56393.7</v>
      </c>
      <c r="J78" s="13">
        <v>62316.45</v>
      </c>
      <c r="K78" s="20">
        <v>77132.03</v>
      </c>
      <c r="L78" s="4">
        <v>72677.41</v>
      </c>
      <c r="M78" s="4">
        <v>77381.64</v>
      </c>
      <c r="N78" s="5">
        <f>SUM(B78:M78)</f>
        <v>825777.22</v>
      </c>
      <c r="P78" s="41"/>
      <c r="R78" s="41"/>
    </row>
    <row r="79" spans="1:18">
      <c r="A79" t="s">
        <v>1</v>
      </c>
      <c r="B79" s="2"/>
      <c r="C79" s="2"/>
      <c r="D79" s="2"/>
      <c r="E79" s="2"/>
      <c r="F79" s="2"/>
      <c r="G79" s="2"/>
      <c r="H79" s="2"/>
      <c r="I79" s="2"/>
      <c r="J79" s="2"/>
      <c r="K79" s="2"/>
      <c r="L79" s="2"/>
      <c r="M79" s="2"/>
    </row>
    <row r="80" spans="1:18">
      <c r="A80" t="s">
        <v>68</v>
      </c>
      <c r="B80" s="4">
        <f t="shared" ref="B80:M80" si="2">SUM(B12:B78)</f>
        <v>53647211.590000004</v>
      </c>
      <c r="C80" s="4">
        <f t="shared" si="2"/>
        <v>52749119.900000013</v>
      </c>
      <c r="D80" s="4">
        <f t="shared" si="2"/>
        <v>56123614.059999973</v>
      </c>
      <c r="E80" s="4">
        <f t="shared" si="2"/>
        <v>51470296.419999979</v>
      </c>
      <c r="F80" s="4">
        <f t="shared" si="2"/>
        <v>55287482.600000016</v>
      </c>
      <c r="G80" s="4">
        <f t="shared" si="2"/>
        <v>53046779.240000017</v>
      </c>
      <c r="H80" s="4">
        <f t="shared" si="2"/>
        <v>55228564.949999981</v>
      </c>
      <c r="I80" s="4">
        <f t="shared" si="2"/>
        <v>53762843.519999996</v>
      </c>
      <c r="J80" s="4">
        <f t="shared" si="2"/>
        <v>52152042.31000001</v>
      </c>
      <c r="K80" s="4">
        <f t="shared" si="2"/>
        <v>60013867.300000012</v>
      </c>
      <c r="L80" s="4">
        <f t="shared" si="2"/>
        <v>56145013.68</v>
      </c>
      <c r="M80" s="4">
        <f t="shared" si="2"/>
        <v>55777086.120000005</v>
      </c>
      <c r="N80" s="5">
        <f>SUM(B80:M80)</f>
        <v>655403921.68999994</v>
      </c>
    </row>
  </sheetData>
  <mergeCells count="5">
    <mergeCell ref="A7:N7"/>
    <mergeCell ref="A3:N3"/>
    <mergeCell ref="A4:N4"/>
    <mergeCell ref="A5:N5"/>
    <mergeCell ref="A6:N6"/>
  </mergeCells>
  <phoneticPr fontId="4" type="noConversion"/>
  <printOptions headings="1" gridLines="1"/>
  <pageMargins left="0.75" right="0.75" top="1" bottom="1" header="0.5" footer="0.5"/>
  <pageSetup scale="79"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3"/>
    <pageSetUpPr fitToPage="1"/>
  </sheetPr>
  <dimension ref="A1:N80"/>
  <sheetViews>
    <sheetView workbookViewId="0">
      <pane xSplit="1" ySplit="11" topLeftCell="B12" activePane="bottomRight" state="frozen"/>
      <selection pane="topRight" activeCell="B1" sqref="B1"/>
      <selection pane="bottomLeft" activeCell="A12" sqref="A12"/>
      <selection pane="bottomRight" activeCell="O45" sqref="O45"/>
    </sheetView>
  </sheetViews>
  <sheetFormatPr defaultRowHeight="12.75"/>
  <cols>
    <col min="1" max="1" width="16.1640625" bestFit="1" customWidth="1"/>
    <col min="2" max="7" width="11.1640625" bestFit="1" customWidth="1"/>
    <col min="8" max="8" width="10.1640625" bestFit="1" customWidth="1"/>
    <col min="9" max="13" width="11.1640625" bestFit="1" customWidth="1"/>
    <col min="14" max="14" width="11.1640625" style="5" bestFit="1" customWidth="1"/>
  </cols>
  <sheetData>
    <row r="1" spans="1:14">
      <c r="A1" t="str">
        <f>'SFY1718'!A1</f>
        <v>VALIDATED TAX RECEIPTS DATA FOR:  JULY, 2017 thru June, 2018</v>
      </c>
      <c r="N1" t="s">
        <v>89</v>
      </c>
    </row>
    <row r="2" spans="1:14">
      <c r="N2"/>
    </row>
    <row r="3" spans="1:14">
      <c r="A3" s="44" t="s">
        <v>69</v>
      </c>
      <c r="B3" s="44"/>
      <c r="C3" s="44"/>
      <c r="D3" s="44"/>
      <c r="E3" s="44"/>
      <c r="F3" s="44"/>
      <c r="G3" s="44"/>
      <c r="H3" s="44"/>
      <c r="I3" s="44"/>
      <c r="J3" s="44"/>
      <c r="K3" s="44"/>
      <c r="L3" s="44"/>
      <c r="M3" s="44"/>
      <c r="N3" s="44"/>
    </row>
    <row r="4" spans="1:14">
      <c r="A4" s="44" t="s">
        <v>131</v>
      </c>
      <c r="B4" s="44"/>
      <c r="C4" s="44"/>
      <c r="D4" s="44"/>
      <c r="E4" s="44"/>
      <c r="F4" s="44"/>
      <c r="G4" s="44"/>
      <c r="H4" s="44"/>
      <c r="I4" s="44"/>
      <c r="J4" s="44"/>
      <c r="K4" s="44"/>
      <c r="L4" s="44"/>
      <c r="M4" s="44"/>
      <c r="N4" s="44"/>
    </row>
    <row r="5" spans="1:14">
      <c r="A5" s="44" t="s">
        <v>70</v>
      </c>
      <c r="B5" s="44"/>
      <c r="C5" s="44"/>
      <c r="D5" s="44"/>
      <c r="E5" s="44"/>
      <c r="F5" s="44"/>
      <c r="G5" s="44"/>
      <c r="H5" s="44"/>
      <c r="I5" s="44"/>
      <c r="J5" s="44"/>
      <c r="K5" s="44"/>
      <c r="L5" s="44"/>
      <c r="M5" s="44"/>
      <c r="N5" s="44"/>
    </row>
    <row r="6" spans="1:14">
      <c r="A6" s="44" t="s">
        <v>135</v>
      </c>
      <c r="B6" s="44"/>
      <c r="C6" s="44"/>
      <c r="D6" s="44"/>
      <c r="E6" s="44"/>
      <c r="F6" s="44"/>
      <c r="G6" s="44"/>
      <c r="H6" s="44"/>
      <c r="I6" s="44"/>
      <c r="J6" s="44"/>
      <c r="K6" s="44"/>
      <c r="L6" s="44"/>
      <c r="M6" s="44"/>
      <c r="N6" s="44"/>
    </row>
    <row r="7" spans="1:14">
      <c r="A7" s="44" t="s">
        <v>134</v>
      </c>
      <c r="B7" s="44"/>
      <c r="C7" s="44"/>
      <c r="D7" s="44"/>
      <c r="E7" s="44"/>
      <c r="F7" s="44"/>
      <c r="G7" s="44"/>
      <c r="H7" s="44"/>
      <c r="I7" s="44"/>
      <c r="J7" s="44"/>
      <c r="K7" s="44"/>
      <c r="L7" s="44"/>
      <c r="M7" s="44"/>
      <c r="N7" s="44"/>
    </row>
    <row r="9" spans="1:14">
      <c r="B9" s="1">
        <f>'Local Option Sales Tax Coll'!B9</f>
        <v>42917</v>
      </c>
      <c r="C9" s="1">
        <f>'Local Option Sales Tax Coll'!C9</f>
        <v>42948</v>
      </c>
      <c r="D9" s="1">
        <f>'Local Option Sales Tax Coll'!D9</f>
        <v>42979</v>
      </c>
      <c r="E9" s="1">
        <f>'Local Option Sales Tax Coll'!E9</f>
        <v>43009</v>
      </c>
      <c r="F9" s="1">
        <f>'Local Option Sales Tax Coll'!F9</f>
        <v>43040</v>
      </c>
      <c r="G9" s="1">
        <f>'Local Option Sales Tax Coll'!G9</f>
        <v>43070</v>
      </c>
      <c r="H9" s="1">
        <f>'Local Option Sales Tax Coll'!H9</f>
        <v>43101</v>
      </c>
      <c r="I9" s="1">
        <f>'Local Option Sales Tax Coll'!I9</f>
        <v>43132</v>
      </c>
      <c r="J9" s="1">
        <f>'Local Option Sales Tax Coll'!J9</f>
        <v>43160</v>
      </c>
      <c r="K9" s="1">
        <f>'Local Option Sales Tax Coll'!K9</f>
        <v>43191</v>
      </c>
      <c r="L9" s="1">
        <f>'Local Option Sales Tax Coll'!L9</f>
        <v>43221</v>
      </c>
      <c r="M9" s="1">
        <f>'Local Option Sales Tax Coll'!M9</f>
        <v>43252</v>
      </c>
      <c r="N9" s="1" t="str">
        <f>'Local Option Sales Tax Coll'!N9</f>
        <v>SFY17-18</v>
      </c>
    </row>
    <row r="10" spans="1:14">
      <c r="A10" t="s">
        <v>0</v>
      </c>
      <c r="B10" s="2"/>
      <c r="C10" s="2"/>
      <c r="D10" s="2"/>
      <c r="E10" s="2"/>
      <c r="F10" s="2"/>
      <c r="G10" s="2"/>
      <c r="H10" s="2"/>
      <c r="I10" s="2"/>
      <c r="J10" s="2"/>
      <c r="K10" s="2"/>
      <c r="L10" s="2"/>
      <c r="M10" s="2"/>
    </row>
    <row r="11" spans="1:14">
      <c r="A11" t="s">
        <v>1</v>
      </c>
      <c r="B11" s="2"/>
      <c r="C11" s="2"/>
      <c r="D11" s="2"/>
      <c r="E11" s="2"/>
      <c r="F11" s="2"/>
      <c r="G11" s="2"/>
      <c r="H11" s="2"/>
      <c r="I11" s="2"/>
      <c r="J11" s="2"/>
      <c r="K11" s="2"/>
      <c r="L11" s="2"/>
      <c r="M11" s="2"/>
    </row>
    <row r="12" spans="1:14">
      <c r="A12" t="s">
        <v>90</v>
      </c>
      <c r="B12" s="11">
        <v>499407.58</v>
      </c>
      <c r="C12" s="14">
        <v>499166</v>
      </c>
      <c r="D12" s="14">
        <v>521685.20999999996</v>
      </c>
      <c r="E12" s="14">
        <v>520071.23000000004</v>
      </c>
      <c r="F12" s="6">
        <v>527246.57999999996</v>
      </c>
      <c r="G12" s="14">
        <v>495754.34</v>
      </c>
      <c r="H12" s="18">
        <v>503991.36</v>
      </c>
      <c r="I12" s="14">
        <v>495544.85</v>
      </c>
      <c r="J12" s="14">
        <v>468325.43</v>
      </c>
      <c r="K12" s="14">
        <v>563323.18000000005</v>
      </c>
      <c r="L12" s="14">
        <v>524276.92</v>
      </c>
      <c r="M12" s="14">
        <v>523621.81</v>
      </c>
      <c r="N12" s="5">
        <f>SUM(B12:M12)</f>
        <v>6142414.4899999993</v>
      </c>
    </row>
    <row r="13" spans="1:14">
      <c r="A13" t="s">
        <v>91</v>
      </c>
      <c r="B13" s="11">
        <v>0</v>
      </c>
      <c r="C13" s="14">
        <v>0</v>
      </c>
      <c r="D13" s="14">
        <v>0</v>
      </c>
      <c r="E13" s="14">
        <v>0</v>
      </c>
      <c r="F13" s="4">
        <v>0</v>
      </c>
      <c r="G13" s="14">
        <v>0</v>
      </c>
      <c r="H13" s="18">
        <v>0</v>
      </c>
      <c r="I13" s="14">
        <v>0</v>
      </c>
      <c r="J13" s="14">
        <v>0</v>
      </c>
      <c r="K13" s="14">
        <v>0</v>
      </c>
      <c r="L13" s="14">
        <v>0</v>
      </c>
      <c r="M13" s="14">
        <v>0</v>
      </c>
      <c r="N13" s="5">
        <f t="shared" ref="N13:N76" si="0">SUM(B13:M13)</f>
        <v>0</v>
      </c>
    </row>
    <row r="14" spans="1:14">
      <c r="A14" t="s">
        <v>92</v>
      </c>
      <c r="B14" s="11">
        <v>0</v>
      </c>
      <c r="C14" s="14">
        <v>0</v>
      </c>
      <c r="D14" s="14">
        <v>0</v>
      </c>
      <c r="E14" s="14">
        <v>0</v>
      </c>
      <c r="F14" s="4">
        <v>0</v>
      </c>
      <c r="G14" s="14">
        <v>0</v>
      </c>
      <c r="H14" s="18">
        <v>0</v>
      </c>
      <c r="I14" s="14">
        <v>0</v>
      </c>
      <c r="J14" s="14">
        <v>0</v>
      </c>
      <c r="K14" s="14">
        <v>0</v>
      </c>
      <c r="L14" s="14">
        <v>0</v>
      </c>
      <c r="M14" s="14">
        <v>0</v>
      </c>
      <c r="N14" s="5">
        <f t="shared" si="0"/>
        <v>0</v>
      </c>
    </row>
    <row r="15" spans="1:14">
      <c r="A15" t="s">
        <v>5</v>
      </c>
      <c r="B15" s="11">
        <v>0</v>
      </c>
      <c r="C15" s="14">
        <v>0</v>
      </c>
      <c r="D15" s="14">
        <v>0</v>
      </c>
      <c r="E15" s="14">
        <v>0</v>
      </c>
      <c r="F15" s="4">
        <v>0</v>
      </c>
      <c r="G15" s="14">
        <v>0</v>
      </c>
      <c r="H15" s="18">
        <v>0</v>
      </c>
      <c r="I15" s="14">
        <v>0</v>
      </c>
      <c r="J15" s="14">
        <v>0</v>
      </c>
      <c r="K15" s="14">
        <v>0</v>
      </c>
      <c r="L15" s="14">
        <v>0</v>
      </c>
      <c r="M15" s="14">
        <v>0</v>
      </c>
      <c r="N15" s="5">
        <f t="shared" si="0"/>
        <v>0</v>
      </c>
    </row>
    <row r="16" spans="1:14">
      <c r="A16" t="s">
        <v>93</v>
      </c>
      <c r="B16" s="11">
        <v>0</v>
      </c>
      <c r="C16" s="14">
        <v>0</v>
      </c>
      <c r="D16" s="14">
        <v>0</v>
      </c>
      <c r="E16" s="14">
        <v>0</v>
      </c>
      <c r="F16" s="4">
        <v>0</v>
      </c>
      <c r="G16" s="14">
        <v>0</v>
      </c>
      <c r="H16" s="18">
        <v>0</v>
      </c>
      <c r="I16" s="14">
        <v>0</v>
      </c>
      <c r="J16" s="14">
        <v>0</v>
      </c>
      <c r="K16" s="14">
        <v>0</v>
      </c>
      <c r="L16" s="14">
        <v>0</v>
      </c>
      <c r="M16" s="14">
        <v>0</v>
      </c>
      <c r="N16" s="5">
        <f t="shared" si="0"/>
        <v>0</v>
      </c>
    </row>
    <row r="17" spans="1:14">
      <c r="A17" t="s">
        <v>94</v>
      </c>
      <c r="B17" s="11">
        <v>3410114.5</v>
      </c>
      <c r="C17" s="14">
        <v>3303093.8400000003</v>
      </c>
      <c r="D17" s="14">
        <v>3571903.68</v>
      </c>
      <c r="E17" s="14">
        <v>3155244.33</v>
      </c>
      <c r="F17" s="4">
        <v>3508959.33</v>
      </c>
      <c r="G17" s="14">
        <v>3499233.23</v>
      </c>
      <c r="H17" s="18">
        <v>3656354.48</v>
      </c>
      <c r="I17" s="14">
        <v>3501795.5</v>
      </c>
      <c r="J17" s="14">
        <v>3754379.5</v>
      </c>
      <c r="K17" s="14">
        <v>3798453.87</v>
      </c>
      <c r="L17" s="14">
        <v>3615701.53</v>
      </c>
      <c r="M17" s="14">
        <v>3584713.34</v>
      </c>
      <c r="N17" s="5">
        <f t="shared" si="0"/>
        <v>42359947.129999995</v>
      </c>
    </row>
    <row r="18" spans="1:14">
      <c r="A18" t="s">
        <v>8</v>
      </c>
      <c r="B18" s="11">
        <v>0</v>
      </c>
      <c r="C18" s="14">
        <v>0</v>
      </c>
      <c r="D18" s="14">
        <v>0</v>
      </c>
      <c r="E18" s="14">
        <v>0</v>
      </c>
      <c r="F18" s="4">
        <v>0</v>
      </c>
      <c r="G18" s="14">
        <v>0</v>
      </c>
      <c r="H18" s="18">
        <v>0</v>
      </c>
      <c r="I18" s="14">
        <v>0</v>
      </c>
      <c r="J18" s="14">
        <v>0</v>
      </c>
      <c r="K18" s="14">
        <v>0</v>
      </c>
      <c r="L18" s="14">
        <v>0</v>
      </c>
      <c r="M18" s="14">
        <v>0</v>
      </c>
      <c r="N18" s="5">
        <f t="shared" si="0"/>
        <v>0</v>
      </c>
    </row>
    <row r="19" spans="1:14">
      <c r="A19" t="s">
        <v>95</v>
      </c>
      <c r="B19" s="11">
        <v>340401.11</v>
      </c>
      <c r="C19" s="14">
        <v>329854.39999999997</v>
      </c>
      <c r="D19" s="14">
        <v>357265.39</v>
      </c>
      <c r="E19" s="14">
        <v>339248.88</v>
      </c>
      <c r="F19" s="4">
        <v>353414.8</v>
      </c>
      <c r="G19" s="14">
        <v>364797.79000000004</v>
      </c>
      <c r="H19" s="18">
        <v>390336.60000000003</v>
      </c>
      <c r="I19" s="14">
        <v>398417.64</v>
      </c>
      <c r="J19" s="14">
        <v>397939.58</v>
      </c>
      <c r="K19" s="14">
        <v>448691.54</v>
      </c>
      <c r="L19" s="14">
        <v>390576.41</v>
      </c>
      <c r="M19" s="14">
        <v>368161.56</v>
      </c>
      <c r="N19" s="5">
        <f t="shared" si="0"/>
        <v>4479105.7</v>
      </c>
    </row>
    <row r="20" spans="1:14">
      <c r="A20" t="s">
        <v>96</v>
      </c>
      <c r="B20" s="11">
        <v>225614.91</v>
      </c>
      <c r="C20" s="14">
        <v>235677.86</v>
      </c>
      <c r="D20" s="14">
        <v>246062.75</v>
      </c>
      <c r="E20" s="14">
        <v>227903.65</v>
      </c>
      <c r="F20" s="4">
        <v>225530.44999999998</v>
      </c>
      <c r="G20" s="14">
        <v>221417.28</v>
      </c>
      <c r="H20" s="18">
        <v>227874.72</v>
      </c>
      <c r="I20" s="14">
        <v>225206.15</v>
      </c>
      <c r="J20" s="14">
        <v>229541.97</v>
      </c>
      <c r="K20" s="14">
        <v>260780.53</v>
      </c>
      <c r="L20" s="14">
        <v>250668.71</v>
      </c>
      <c r="M20" s="14">
        <v>247527.94</v>
      </c>
      <c r="N20" s="5">
        <f t="shared" si="0"/>
        <v>2823806.92</v>
      </c>
    </row>
    <row r="21" spans="1:14">
      <c r="A21" t="s">
        <v>97</v>
      </c>
      <c r="B21" s="11">
        <v>0</v>
      </c>
      <c r="C21" s="14">
        <v>0</v>
      </c>
      <c r="D21" s="14">
        <v>0</v>
      </c>
      <c r="E21" s="14">
        <v>0</v>
      </c>
      <c r="F21" s="4">
        <v>0</v>
      </c>
      <c r="G21" s="14">
        <v>0</v>
      </c>
      <c r="H21" s="18">
        <v>0</v>
      </c>
      <c r="I21" s="14">
        <v>319359.87</v>
      </c>
      <c r="J21" s="14">
        <v>306417.74</v>
      </c>
      <c r="K21" s="14">
        <v>340333.61</v>
      </c>
      <c r="L21" s="14">
        <v>332037.02</v>
      </c>
      <c r="M21" s="14">
        <v>334409.71000000002</v>
      </c>
      <c r="N21" s="5">
        <f t="shared" si="0"/>
        <v>1632557.95</v>
      </c>
    </row>
    <row r="22" spans="1:14">
      <c r="A22" t="s">
        <v>98</v>
      </c>
      <c r="B22" s="11">
        <v>555937.06000000006</v>
      </c>
      <c r="C22" s="14">
        <v>529049.17999999993</v>
      </c>
      <c r="D22" s="14">
        <v>590769.89</v>
      </c>
      <c r="E22" s="14">
        <v>520221.85</v>
      </c>
      <c r="F22" s="4">
        <v>587166.30000000005</v>
      </c>
      <c r="G22" s="14">
        <v>639034.27</v>
      </c>
      <c r="H22" s="18">
        <v>668755.33000000007</v>
      </c>
      <c r="I22" s="14">
        <v>711466.36</v>
      </c>
      <c r="J22" s="14">
        <v>943080</v>
      </c>
      <c r="K22" s="14">
        <v>778477.03</v>
      </c>
      <c r="L22" s="14">
        <v>697407.29</v>
      </c>
      <c r="M22" s="14">
        <v>631952.62</v>
      </c>
      <c r="N22" s="5">
        <f t="shared" si="0"/>
        <v>7853317.1800000006</v>
      </c>
    </row>
    <row r="23" spans="1:14">
      <c r="A23" t="s">
        <v>12</v>
      </c>
      <c r="B23" s="11">
        <v>0</v>
      </c>
      <c r="C23" s="14">
        <v>0</v>
      </c>
      <c r="D23" s="14">
        <v>0</v>
      </c>
      <c r="E23" s="14">
        <v>0</v>
      </c>
      <c r="F23" s="4">
        <v>0</v>
      </c>
      <c r="G23" s="14">
        <v>0</v>
      </c>
      <c r="H23" s="18">
        <v>0</v>
      </c>
      <c r="I23" s="14">
        <v>0</v>
      </c>
      <c r="J23" s="14">
        <v>0</v>
      </c>
      <c r="K23" s="14">
        <v>0</v>
      </c>
      <c r="L23" s="14">
        <v>0</v>
      </c>
      <c r="M23" s="14">
        <v>0</v>
      </c>
      <c r="N23" s="5">
        <f t="shared" si="0"/>
        <v>0</v>
      </c>
    </row>
    <row r="24" spans="1:14">
      <c r="A24" t="s">
        <v>129</v>
      </c>
      <c r="B24" s="11">
        <v>2568552.48</v>
      </c>
      <c r="C24" s="14">
        <v>2539773.52</v>
      </c>
      <c r="D24" s="14">
        <v>2703665.36</v>
      </c>
      <c r="E24" s="14">
        <v>2433793.5499999998</v>
      </c>
      <c r="F24" s="4">
        <v>2689196.36</v>
      </c>
      <c r="G24" s="14">
        <v>2581189.0499999998</v>
      </c>
      <c r="H24" s="18">
        <v>2682426.2100000004</v>
      </c>
      <c r="I24" s="14">
        <v>2540319.11</v>
      </c>
      <c r="J24" s="14">
        <v>2451555.7799999998</v>
      </c>
      <c r="K24" s="14">
        <v>2781647.15</v>
      </c>
      <c r="L24" s="14">
        <v>2658486.89</v>
      </c>
      <c r="M24" s="14">
        <v>2662388.73</v>
      </c>
      <c r="N24" s="5">
        <f t="shared" si="0"/>
        <v>31292994.190000001</v>
      </c>
    </row>
    <row r="25" spans="1:14">
      <c r="A25" t="s">
        <v>13</v>
      </c>
      <c r="B25" s="11">
        <v>44794.720000000001</v>
      </c>
      <c r="C25" s="14">
        <v>45572.68</v>
      </c>
      <c r="D25" s="14">
        <v>47635.65</v>
      </c>
      <c r="E25" s="14">
        <v>43648.480000000003</v>
      </c>
      <c r="F25" s="4">
        <v>47174.41</v>
      </c>
      <c r="G25" s="14">
        <v>46867.88</v>
      </c>
      <c r="H25" s="18">
        <v>50522.869999999995</v>
      </c>
      <c r="I25" s="14">
        <v>50962.16</v>
      </c>
      <c r="J25" s="14">
        <v>52092.06</v>
      </c>
      <c r="K25" s="14">
        <v>55853.07</v>
      </c>
      <c r="L25" s="14">
        <v>52643.91</v>
      </c>
      <c r="M25" s="14">
        <v>50395.28</v>
      </c>
      <c r="N25" s="5">
        <f t="shared" si="0"/>
        <v>588163.17000000004</v>
      </c>
    </row>
    <row r="26" spans="1:14">
      <c r="A26" t="s">
        <v>14</v>
      </c>
      <c r="B26" s="11">
        <v>0</v>
      </c>
      <c r="C26" s="14">
        <v>0</v>
      </c>
      <c r="D26" s="14">
        <v>0</v>
      </c>
      <c r="E26" s="14">
        <v>0</v>
      </c>
      <c r="F26" s="4">
        <v>0</v>
      </c>
      <c r="G26" s="14">
        <v>0</v>
      </c>
      <c r="H26" s="18">
        <v>0</v>
      </c>
      <c r="I26" s="14">
        <v>0</v>
      </c>
      <c r="J26" s="14">
        <v>0</v>
      </c>
      <c r="K26" s="14">
        <v>0</v>
      </c>
      <c r="L26" s="14">
        <v>0</v>
      </c>
      <c r="M26" s="14">
        <v>0</v>
      </c>
      <c r="N26" s="5">
        <f t="shared" si="0"/>
        <v>0</v>
      </c>
    </row>
    <row r="27" spans="1:14">
      <c r="A27" t="s">
        <v>99</v>
      </c>
      <c r="B27" s="11">
        <v>0</v>
      </c>
      <c r="C27" s="14">
        <v>0</v>
      </c>
      <c r="D27" s="14">
        <v>0</v>
      </c>
      <c r="E27" s="14">
        <v>0</v>
      </c>
      <c r="F27" s="4">
        <v>0</v>
      </c>
      <c r="G27" s="14">
        <v>0</v>
      </c>
      <c r="H27" s="18">
        <v>0</v>
      </c>
      <c r="I27" s="14">
        <v>0</v>
      </c>
      <c r="J27" s="14">
        <v>0</v>
      </c>
      <c r="K27" s="14">
        <v>0</v>
      </c>
      <c r="L27" s="14">
        <v>0</v>
      </c>
      <c r="M27" s="14">
        <v>0</v>
      </c>
      <c r="N27" s="5">
        <f t="shared" si="0"/>
        <v>0</v>
      </c>
    </row>
    <row r="28" spans="1:14">
      <c r="A28" t="s">
        <v>100</v>
      </c>
      <c r="B28" s="11">
        <v>452286</v>
      </c>
      <c r="C28" s="14">
        <v>476587.15</v>
      </c>
      <c r="D28" s="14">
        <v>464908.99</v>
      </c>
      <c r="E28" s="14">
        <v>448455.13</v>
      </c>
      <c r="F28" s="4">
        <v>449284.04</v>
      </c>
      <c r="G28" s="14">
        <v>427070.19999999995</v>
      </c>
      <c r="H28" s="18">
        <v>432772.81</v>
      </c>
      <c r="I28" s="14">
        <v>402748.08</v>
      </c>
      <c r="J28" s="14">
        <v>379495.23</v>
      </c>
      <c r="K28" s="14">
        <v>474545.04</v>
      </c>
      <c r="L28" s="14">
        <v>448498.5</v>
      </c>
      <c r="M28" s="14">
        <v>472199.89</v>
      </c>
      <c r="N28" s="5">
        <f t="shared" si="0"/>
        <v>5328851.0599999996</v>
      </c>
    </row>
    <row r="29" spans="1:14">
      <c r="A29" t="s">
        <v>17</v>
      </c>
      <c r="B29" s="11">
        <v>0</v>
      </c>
      <c r="C29" s="14">
        <v>0</v>
      </c>
      <c r="D29" s="14">
        <v>0</v>
      </c>
      <c r="E29" s="14">
        <v>0</v>
      </c>
      <c r="F29" s="4">
        <v>0</v>
      </c>
      <c r="G29" s="14">
        <v>0</v>
      </c>
      <c r="H29" s="18">
        <v>0</v>
      </c>
      <c r="I29" s="14">
        <v>0</v>
      </c>
      <c r="J29" s="14">
        <v>0</v>
      </c>
      <c r="K29" s="14">
        <v>0</v>
      </c>
      <c r="L29" s="14">
        <v>0</v>
      </c>
      <c r="M29" s="14">
        <v>0</v>
      </c>
      <c r="N29" s="5">
        <f t="shared" si="0"/>
        <v>0</v>
      </c>
    </row>
    <row r="30" spans="1:14">
      <c r="A30" t="s">
        <v>18</v>
      </c>
      <c r="B30" s="11">
        <v>0</v>
      </c>
      <c r="C30" s="14">
        <v>0</v>
      </c>
      <c r="D30" s="14">
        <v>0</v>
      </c>
      <c r="E30" s="14">
        <v>0</v>
      </c>
      <c r="F30" s="4">
        <v>0</v>
      </c>
      <c r="G30" s="14">
        <v>0</v>
      </c>
      <c r="H30" s="18">
        <v>0</v>
      </c>
      <c r="I30" s="14">
        <v>0</v>
      </c>
      <c r="J30" s="14">
        <v>0</v>
      </c>
      <c r="K30" s="14">
        <v>0</v>
      </c>
      <c r="L30" s="14">
        <v>0</v>
      </c>
      <c r="M30" s="14">
        <v>0</v>
      </c>
      <c r="N30" s="5">
        <f t="shared" si="0"/>
        <v>0</v>
      </c>
    </row>
    <row r="31" spans="1:14">
      <c r="A31" t="s">
        <v>19</v>
      </c>
      <c r="B31" s="11">
        <v>0</v>
      </c>
      <c r="C31" s="14">
        <v>0</v>
      </c>
      <c r="D31" s="14">
        <v>0</v>
      </c>
      <c r="E31" s="14">
        <v>0</v>
      </c>
      <c r="F31" s="4">
        <v>0</v>
      </c>
      <c r="G31" s="14">
        <v>0</v>
      </c>
      <c r="H31" s="18">
        <v>0</v>
      </c>
      <c r="I31" s="14">
        <v>0</v>
      </c>
      <c r="J31" s="14">
        <v>0</v>
      </c>
      <c r="K31" s="14">
        <v>0</v>
      </c>
      <c r="L31" s="14">
        <v>0</v>
      </c>
      <c r="M31" s="14">
        <v>0</v>
      </c>
      <c r="N31" s="5">
        <f t="shared" si="0"/>
        <v>0</v>
      </c>
    </row>
    <row r="32" spans="1:14">
      <c r="A32" t="s">
        <v>20</v>
      </c>
      <c r="B32" s="11">
        <v>0</v>
      </c>
      <c r="C32" s="14">
        <v>0</v>
      </c>
      <c r="D32" s="14">
        <v>0</v>
      </c>
      <c r="E32" s="14">
        <v>0</v>
      </c>
      <c r="F32" s="4">
        <v>0</v>
      </c>
      <c r="G32" s="14">
        <v>0</v>
      </c>
      <c r="H32" s="18">
        <v>0</v>
      </c>
      <c r="I32" s="14">
        <v>0</v>
      </c>
      <c r="J32" s="14">
        <v>0</v>
      </c>
      <c r="K32" s="14">
        <v>0</v>
      </c>
      <c r="L32" s="14">
        <v>0</v>
      </c>
      <c r="M32" s="14">
        <v>0</v>
      </c>
      <c r="N32" s="5">
        <f t="shared" si="0"/>
        <v>0</v>
      </c>
    </row>
    <row r="33" spans="1:14">
      <c r="A33" t="s">
        <v>21</v>
      </c>
      <c r="B33" s="11">
        <v>0</v>
      </c>
      <c r="C33" s="14">
        <v>0</v>
      </c>
      <c r="D33" s="14">
        <v>0</v>
      </c>
      <c r="E33" s="14">
        <v>0</v>
      </c>
      <c r="F33" s="4">
        <v>0</v>
      </c>
      <c r="G33" s="14">
        <v>0</v>
      </c>
      <c r="H33" s="18">
        <v>0</v>
      </c>
      <c r="I33" s="14">
        <v>0</v>
      </c>
      <c r="J33" s="14">
        <v>0</v>
      </c>
      <c r="K33" s="14">
        <v>0</v>
      </c>
      <c r="L33" s="14">
        <v>0</v>
      </c>
      <c r="M33" s="14">
        <v>0</v>
      </c>
      <c r="N33" s="5">
        <f t="shared" si="0"/>
        <v>0</v>
      </c>
    </row>
    <row r="34" spans="1:14">
      <c r="A34" t="s">
        <v>101</v>
      </c>
      <c r="B34" s="11">
        <v>0</v>
      </c>
      <c r="C34" s="14">
        <v>0</v>
      </c>
      <c r="D34" s="14">
        <v>0</v>
      </c>
      <c r="E34" s="14">
        <v>0</v>
      </c>
      <c r="F34" s="4">
        <v>0</v>
      </c>
      <c r="G34" s="14">
        <v>0</v>
      </c>
      <c r="H34" s="18">
        <v>0</v>
      </c>
      <c r="I34" s="14">
        <v>0</v>
      </c>
      <c r="J34" s="14">
        <v>0</v>
      </c>
      <c r="K34" s="14">
        <v>0</v>
      </c>
      <c r="L34" s="14">
        <v>0</v>
      </c>
      <c r="M34" s="14">
        <v>0</v>
      </c>
      <c r="N34" s="5">
        <f t="shared" si="0"/>
        <v>0</v>
      </c>
    </row>
    <row r="35" spans="1:14">
      <c r="A35" t="s">
        <v>23</v>
      </c>
      <c r="B35" s="11">
        <v>0</v>
      </c>
      <c r="C35" s="14">
        <v>0</v>
      </c>
      <c r="D35" s="14">
        <v>0</v>
      </c>
      <c r="E35" s="14">
        <v>0</v>
      </c>
      <c r="F35" s="4">
        <v>0</v>
      </c>
      <c r="G35" s="14">
        <v>0</v>
      </c>
      <c r="H35" s="18">
        <v>0</v>
      </c>
      <c r="I35" s="14">
        <v>0</v>
      </c>
      <c r="J35" s="14">
        <v>0</v>
      </c>
      <c r="K35" s="14">
        <v>0</v>
      </c>
      <c r="L35" s="14">
        <v>0</v>
      </c>
      <c r="M35" s="14">
        <v>0</v>
      </c>
      <c r="N35" s="5">
        <f t="shared" si="0"/>
        <v>0</v>
      </c>
    </row>
    <row r="36" spans="1:14">
      <c r="A36" t="s">
        <v>24</v>
      </c>
      <c r="B36" s="11">
        <v>45321.72</v>
      </c>
      <c r="C36" s="14">
        <v>44405.640000000007</v>
      </c>
      <c r="D36" s="14">
        <v>44796.97</v>
      </c>
      <c r="E36" s="14">
        <v>47621.73</v>
      </c>
      <c r="F36" s="4">
        <v>49082.55</v>
      </c>
      <c r="G36" s="14">
        <v>47088.32</v>
      </c>
      <c r="H36" s="18">
        <v>48836.65</v>
      </c>
      <c r="I36" s="14">
        <v>48185.16</v>
      </c>
      <c r="J36" s="14">
        <v>49951.43</v>
      </c>
      <c r="K36" s="14">
        <v>56775.69</v>
      </c>
      <c r="L36" s="14">
        <v>50724.42</v>
      </c>
      <c r="M36" s="14">
        <v>49446.74</v>
      </c>
      <c r="N36" s="5">
        <f t="shared" si="0"/>
        <v>582237.02000000014</v>
      </c>
    </row>
    <row r="37" spans="1:14">
      <c r="A37" t="s">
        <v>25</v>
      </c>
      <c r="B37" s="11">
        <v>24312.25</v>
      </c>
      <c r="C37" s="14">
        <v>21933.95</v>
      </c>
      <c r="D37" s="14">
        <v>29061.309999999998</v>
      </c>
      <c r="E37" s="14">
        <v>30075.35</v>
      </c>
      <c r="F37" s="4">
        <v>27373.89</v>
      </c>
      <c r="G37" s="14">
        <v>26889.72</v>
      </c>
      <c r="H37" s="18">
        <v>28372.62</v>
      </c>
      <c r="I37" s="14">
        <v>28775.38</v>
      </c>
      <c r="J37" s="14">
        <v>31607.46</v>
      </c>
      <c r="K37" s="14">
        <v>31251.73</v>
      </c>
      <c r="L37" s="14">
        <v>30422.17</v>
      </c>
      <c r="M37" s="14">
        <v>29468.86</v>
      </c>
      <c r="N37" s="5">
        <f t="shared" si="0"/>
        <v>339544.68999999994</v>
      </c>
    </row>
    <row r="38" spans="1:14">
      <c r="A38" t="s">
        <v>102</v>
      </c>
      <c r="B38" s="11">
        <v>295123.51</v>
      </c>
      <c r="C38" s="14">
        <v>308723.62</v>
      </c>
      <c r="D38" s="14">
        <v>324494.75999999995</v>
      </c>
      <c r="E38" s="14">
        <v>313319.87</v>
      </c>
      <c r="F38" s="4">
        <v>316548.07</v>
      </c>
      <c r="G38" s="14">
        <v>310506.53999999998</v>
      </c>
      <c r="H38" s="18">
        <v>311464.65999999997</v>
      </c>
      <c r="I38" s="14">
        <v>302333.63</v>
      </c>
      <c r="J38" s="14">
        <v>290797.59000000003</v>
      </c>
      <c r="K38" s="14">
        <v>335392.99</v>
      </c>
      <c r="L38" s="14">
        <v>319498.06</v>
      </c>
      <c r="M38" s="14">
        <v>314787.03999999998</v>
      </c>
      <c r="N38" s="5">
        <f t="shared" si="0"/>
        <v>3742990.3399999994</v>
      </c>
    </row>
    <row r="39" spans="1:14">
      <c r="A39" t="s">
        <v>27</v>
      </c>
      <c r="B39" s="11">
        <v>165827.5</v>
      </c>
      <c r="C39" s="14">
        <v>145198.04999999999</v>
      </c>
      <c r="D39" s="14">
        <v>175471.7</v>
      </c>
      <c r="E39" s="14">
        <v>171592.8</v>
      </c>
      <c r="F39" s="4">
        <v>171448.00999999998</v>
      </c>
      <c r="G39" s="14">
        <v>173449.59</v>
      </c>
      <c r="H39" s="18">
        <v>187591.03</v>
      </c>
      <c r="I39" s="14">
        <v>190195.08</v>
      </c>
      <c r="J39" s="14">
        <v>183483.67</v>
      </c>
      <c r="K39" s="14">
        <v>210008.72</v>
      </c>
      <c r="L39" s="14">
        <v>182431.93</v>
      </c>
      <c r="M39" s="14">
        <v>174381.16</v>
      </c>
      <c r="N39" s="5">
        <f t="shared" si="0"/>
        <v>2131079.2399999998</v>
      </c>
    </row>
    <row r="40" spans="1:14">
      <c r="A40" t="s">
        <v>103</v>
      </c>
      <c r="B40" s="11">
        <v>0</v>
      </c>
      <c r="C40" s="14">
        <v>0</v>
      </c>
      <c r="D40" s="14">
        <v>0</v>
      </c>
      <c r="E40" s="14">
        <v>0</v>
      </c>
      <c r="F40" s="4">
        <v>0</v>
      </c>
      <c r="G40" s="14">
        <v>0</v>
      </c>
      <c r="H40" s="18">
        <v>0</v>
      </c>
      <c r="I40" s="14">
        <v>0</v>
      </c>
      <c r="J40" s="14">
        <v>0</v>
      </c>
      <c r="K40" s="14">
        <v>0</v>
      </c>
      <c r="L40" s="14">
        <v>0</v>
      </c>
      <c r="M40" s="14">
        <v>0</v>
      </c>
      <c r="N40" s="5">
        <f t="shared" si="0"/>
        <v>0</v>
      </c>
    </row>
    <row r="41" spans="1:14">
      <c r="A41" t="s">
        <v>29</v>
      </c>
      <c r="B41" s="11">
        <v>0</v>
      </c>
      <c r="C41" s="14">
        <v>0</v>
      </c>
      <c r="D41" s="14">
        <v>0</v>
      </c>
      <c r="E41" s="14">
        <v>0</v>
      </c>
      <c r="F41" s="4">
        <v>0</v>
      </c>
      <c r="G41" s="14">
        <v>0</v>
      </c>
      <c r="H41" s="18">
        <v>0</v>
      </c>
      <c r="I41" s="14">
        <v>0</v>
      </c>
      <c r="J41" s="14">
        <v>0</v>
      </c>
      <c r="K41" s="14">
        <v>0</v>
      </c>
      <c r="L41" s="14">
        <v>0</v>
      </c>
      <c r="M41" s="14">
        <v>0</v>
      </c>
      <c r="N41" s="5">
        <f t="shared" si="0"/>
        <v>0</v>
      </c>
    </row>
    <row r="42" spans="1:14">
      <c r="A42" t="s">
        <v>104</v>
      </c>
      <c r="B42" s="11">
        <v>0</v>
      </c>
      <c r="C42" s="14">
        <v>0</v>
      </c>
      <c r="D42" s="14">
        <v>0</v>
      </c>
      <c r="E42" s="14">
        <v>0</v>
      </c>
      <c r="F42" s="4">
        <v>0</v>
      </c>
      <c r="G42" s="14">
        <v>0</v>
      </c>
      <c r="H42" s="18">
        <v>0</v>
      </c>
      <c r="I42" s="14">
        <v>0</v>
      </c>
      <c r="J42" s="14">
        <v>0</v>
      </c>
      <c r="K42" s="14">
        <v>0</v>
      </c>
      <c r="L42" s="14">
        <v>0</v>
      </c>
      <c r="M42" s="14">
        <v>0</v>
      </c>
      <c r="N42" s="5">
        <f t="shared" si="0"/>
        <v>0</v>
      </c>
    </row>
    <row r="43" spans="1:14">
      <c r="A43" t="s">
        <v>31</v>
      </c>
      <c r="B43" s="11">
        <v>0</v>
      </c>
      <c r="C43" s="14">
        <v>0</v>
      </c>
      <c r="D43" s="14">
        <v>0</v>
      </c>
      <c r="E43" s="14">
        <v>0</v>
      </c>
      <c r="F43" s="4">
        <v>0</v>
      </c>
      <c r="G43" s="14">
        <v>0</v>
      </c>
      <c r="H43" s="18">
        <v>0</v>
      </c>
      <c r="I43" s="14">
        <v>0</v>
      </c>
      <c r="J43" s="14">
        <v>0</v>
      </c>
      <c r="K43" s="14">
        <v>0</v>
      </c>
      <c r="L43" s="14">
        <v>0</v>
      </c>
      <c r="M43" s="14">
        <v>0</v>
      </c>
      <c r="N43" s="5">
        <f t="shared" si="0"/>
        <v>0</v>
      </c>
    </row>
    <row r="44" spans="1:14">
      <c r="A44" t="s">
        <v>32</v>
      </c>
      <c r="B44" s="11">
        <v>0</v>
      </c>
      <c r="C44" s="14">
        <v>0</v>
      </c>
      <c r="D44" s="14">
        <v>0</v>
      </c>
      <c r="E44" s="14">
        <v>0</v>
      </c>
      <c r="F44" s="4">
        <v>0</v>
      </c>
      <c r="G44" s="14">
        <v>0</v>
      </c>
      <c r="H44" s="18">
        <v>0</v>
      </c>
      <c r="I44" s="14">
        <v>33090.94</v>
      </c>
      <c r="J44" s="14">
        <v>29010.82</v>
      </c>
      <c r="K44" s="14">
        <v>39508.28</v>
      </c>
      <c r="L44" s="14">
        <v>34663.050000000003</v>
      </c>
      <c r="M44" s="14">
        <v>34135.870000000003</v>
      </c>
      <c r="N44" s="5">
        <f t="shared" si="0"/>
        <v>170408.96000000002</v>
      </c>
    </row>
    <row r="45" spans="1:14">
      <c r="A45" t="s">
        <v>33</v>
      </c>
      <c r="B45" s="11">
        <v>0</v>
      </c>
      <c r="C45" s="14">
        <v>0</v>
      </c>
      <c r="D45" s="14">
        <v>0</v>
      </c>
      <c r="E45" s="14">
        <v>0</v>
      </c>
      <c r="F45" s="4">
        <v>0</v>
      </c>
      <c r="G45" s="14">
        <v>0</v>
      </c>
      <c r="H45" s="18">
        <v>0</v>
      </c>
      <c r="I45" s="14">
        <v>0</v>
      </c>
      <c r="J45" s="14">
        <v>0</v>
      </c>
      <c r="K45" s="14">
        <v>0</v>
      </c>
      <c r="L45" s="14">
        <v>0</v>
      </c>
      <c r="M45" s="14">
        <v>0</v>
      </c>
      <c r="N45" s="5">
        <f t="shared" si="0"/>
        <v>0</v>
      </c>
    </row>
    <row r="46" spans="1:14">
      <c r="A46" t="s">
        <v>105</v>
      </c>
      <c r="B46" s="11">
        <v>0</v>
      </c>
      <c r="C46" s="14">
        <v>0</v>
      </c>
      <c r="D46" s="14">
        <v>0</v>
      </c>
      <c r="E46" s="14">
        <v>0</v>
      </c>
      <c r="F46" s="4">
        <v>0</v>
      </c>
      <c r="G46" s="14">
        <v>0</v>
      </c>
      <c r="H46" s="18">
        <v>0</v>
      </c>
      <c r="I46" s="14">
        <v>0</v>
      </c>
      <c r="J46" s="14">
        <v>0</v>
      </c>
      <c r="K46" s="14">
        <v>0</v>
      </c>
      <c r="L46" s="14">
        <v>0</v>
      </c>
      <c r="M46" s="14">
        <v>0</v>
      </c>
      <c r="N46" s="5">
        <f t="shared" si="0"/>
        <v>0</v>
      </c>
    </row>
    <row r="47" spans="1:14">
      <c r="A47" t="s">
        <v>106</v>
      </c>
      <c r="B47" s="11">
        <v>1256384.28</v>
      </c>
      <c r="C47" s="14">
        <v>1267951.3899999999</v>
      </c>
      <c r="D47" s="14">
        <v>1338263.6900000002</v>
      </c>
      <c r="E47" s="14">
        <v>1257950.6800000002</v>
      </c>
      <c r="F47" s="4">
        <v>1346927.65</v>
      </c>
      <c r="G47" s="14">
        <v>1412454.55</v>
      </c>
      <c r="H47" s="18">
        <v>1433541.8900000001</v>
      </c>
      <c r="I47" s="14">
        <v>1481564.91</v>
      </c>
      <c r="J47" s="14">
        <v>1447087.7</v>
      </c>
      <c r="K47" s="14">
        <v>1640297.82</v>
      </c>
      <c r="L47" s="14">
        <v>1477547.13</v>
      </c>
      <c r="M47" s="14">
        <v>1381837.71</v>
      </c>
      <c r="N47" s="5">
        <f t="shared" si="0"/>
        <v>16741809.400000002</v>
      </c>
    </row>
    <row r="48" spans="1:14">
      <c r="A48" t="s">
        <v>107</v>
      </c>
      <c r="B48" s="11">
        <v>528565.44999999995</v>
      </c>
      <c r="C48" s="14">
        <v>532431.07999999996</v>
      </c>
      <c r="D48" s="14">
        <v>578039.98</v>
      </c>
      <c r="E48" s="14">
        <v>548744.79</v>
      </c>
      <c r="F48" s="4">
        <v>569284.97</v>
      </c>
      <c r="G48" s="14">
        <v>540016.17000000004</v>
      </c>
      <c r="H48" s="18">
        <v>535202.29</v>
      </c>
      <c r="I48" s="14">
        <v>525945.43999999994</v>
      </c>
      <c r="J48" s="14">
        <v>494019.37</v>
      </c>
      <c r="K48" s="14">
        <v>564799.26</v>
      </c>
      <c r="L48" s="14">
        <v>547948.35</v>
      </c>
      <c r="M48" s="14">
        <v>573441.05000000005</v>
      </c>
      <c r="N48" s="5">
        <f t="shared" si="0"/>
        <v>6538438.1999999993</v>
      </c>
    </row>
    <row r="49" spans="1:14">
      <c r="A49" t="s">
        <v>37</v>
      </c>
      <c r="B49" s="11">
        <v>0</v>
      </c>
      <c r="C49" s="14">
        <v>0</v>
      </c>
      <c r="D49" s="14">
        <v>0</v>
      </c>
      <c r="E49" s="14">
        <v>0</v>
      </c>
      <c r="F49" s="4">
        <v>0</v>
      </c>
      <c r="G49" s="14">
        <v>0</v>
      </c>
      <c r="H49" s="18">
        <v>0</v>
      </c>
      <c r="I49" s="14">
        <v>76988.639999999999</v>
      </c>
      <c r="J49" s="14">
        <v>81847.740000000005</v>
      </c>
      <c r="K49" s="14">
        <v>90048.28</v>
      </c>
      <c r="L49" s="14">
        <v>84903.72</v>
      </c>
      <c r="M49" s="14">
        <v>86811.63</v>
      </c>
      <c r="N49" s="5">
        <f t="shared" si="0"/>
        <v>420600.01</v>
      </c>
    </row>
    <row r="50" spans="1:14">
      <c r="A50" t="s">
        <v>38</v>
      </c>
      <c r="B50" s="11">
        <v>0</v>
      </c>
      <c r="C50" s="14">
        <v>0</v>
      </c>
      <c r="D50" s="14">
        <v>0</v>
      </c>
      <c r="E50" s="14">
        <v>0</v>
      </c>
      <c r="F50" s="4">
        <v>0</v>
      </c>
      <c r="G50" s="14">
        <v>0</v>
      </c>
      <c r="H50" s="18">
        <v>0</v>
      </c>
      <c r="I50" s="14">
        <v>0</v>
      </c>
      <c r="J50" s="14">
        <v>0</v>
      </c>
      <c r="K50" s="14">
        <v>0</v>
      </c>
      <c r="L50" s="14">
        <v>0</v>
      </c>
      <c r="M50" s="14">
        <v>0</v>
      </c>
      <c r="N50" s="5">
        <f t="shared" si="0"/>
        <v>0</v>
      </c>
    </row>
    <row r="51" spans="1:14">
      <c r="A51" t="s">
        <v>39</v>
      </c>
      <c r="B51" s="11">
        <v>42273.98</v>
      </c>
      <c r="C51" s="14">
        <v>49214.29</v>
      </c>
      <c r="D51" s="14">
        <v>49342.89</v>
      </c>
      <c r="E51" s="14">
        <v>61105.13</v>
      </c>
      <c r="F51" s="4">
        <v>46346.28</v>
      </c>
      <c r="G51" s="14">
        <v>51848.1</v>
      </c>
      <c r="H51" s="18">
        <v>37759.71</v>
      </c>
      <c r="I51" s="14">
        <v>45334.74</v>
      </c>
      <c r="J51" s="14">
        <v>41876.99</v>
      </c>
      <c r="K51" s="14">
        <v>64503.51</v>
      </c>
      <c r="L51" s="14">
        <v>45857.41</v>
      </c>
      <c r="M51" s="14">
        <v>50369.84</v>
      </c>
      <c r="N51" s="5">
        <f t="shared" si="0"/>
        <v>585832.87</v>
      </c>
    </row>
    <row r="52" spans="1:14">
      <c r="A52" t="s">
        <v>108</v>
      </c>
      <c r="B52" s="11">
        <v>665662.98</v>
      </c>
      <c r="C52" s="14">
        <v>673528.24</v>
      </c>
      <c r="D52" s="14">
        <v>711594.58</v>
      </c>
      <c r="E52" s="14">
        <v>650106.36</v>
      </c>
      <c r="F52" s="4">
        <v>701149.13</v>
      </c>
      <c r="G52" s="14">
        <v>683413.09</v>
      </c>
      <c r="H52" s="18">
        <v>707197.63</v>
      </c>
      <c r="I52" s="14">
        <v>689996.86</v>
      </c>
      <c r="J52" s="14">
        <v>682068.66</v>
      </c>
      <c r="K52" s="14">
        <v>774085.93</v>
      </c>
      <c r="L52" s="14">
        <v>724060.72</v>
      </c>
      <c r="M52" s="14">
        <v>691334.96</v>
      </c>
      <c r="N52" s="5">
        <f t="shared" si="0"/>
        <v>8354199.1399999997</v>
      </c>
    </row>
    <row r="53" spans="1:14">
      <c r="A53" t="s">
        <v>41</v>
      </c>
      <c r="B53" s="11">
        <v>711086.0199999999</v>
      </c>
      <c r="C53" s="14">
        <v>721857.05999999994</v>
      </c>
      <c r="D53" s="14">
        <v>726968.31</v>
      </c>
      <c r="E53" s="14">
        <v>717852.79</v>
      </c>
      <c r="F53" s="4">
        <v>725132</v>
      </c>
      <c r="G53" s="14">
        <v>706176.09</v>
      </c>
      <c r="H53" s="18">
        <v>711245.32000000007</v>
      </c>
      <c r="I53" s="14">
        <v>693433.19</v>
      </c>
      <c r="J53" s="14">
        <v>699205.36</v>
      </c>
      <c r="K53" s="14">
        <v>812537.43</v>
      </c>
      <c r="L53" s="14">
        <v>749646.93</v>
      </c>
      <c r="M53" s="14">
        <v>740418</v>
      </c>
      <c r="N53" s="5">
        <f t="shared" si="0"/>
        <v>8715558.5</v>
      </c>
    </row>
    <row r="54" spans="1:14">
      <c r="A54" t="s">
        <v>42</v>
      </c>
      <c r="B54" s="11">
        <v>329548.76999999996</v>
      </c>
      <c r="C54" s="14">
        <v>301771.26999999996</v>
      </c>
      <c r="D54" s="14">
        <v>345670.86</v>
      </c>
      <c r="E54" s="14">
        <v>301558.5</v>
      </c>
      <c r="F54" s="4">
        <v>306656.38</v>
      </c>
      <c r="G54" s="14">
        <v>326381.78000000003</v>
      </c>
      <c r="H54" s="18">
        <v>354665.27</v>
      </c>
      <c r="I54" s="14">
        <v>347955.92</v>
      </c>
      <c r="J54" s="14">
        <v>318226.28999999998</v>
      </c>
      <c r="K54" s="14">
        <v>359977.58</v>
      </c>
      <c r="L54" s="14">
        <v>334023.31</v>
      </c>
      <c r="M54" s="14">
        <v>319542.15000000002</v>
      </c>
      <c r="N54" s="5">
        <f t="shared" si="0"/>
        <v>3945978.08</v>
      </c>
    </row>
    <row r="55" spans="1:14">
      <c r="A55" t="s">
        <v>109</v>
      </c>
      <c r="B55" s="11">
        <v>147275.88</v>
      </c>
      <c r="C55" s="14">
        <v>164098.36000000002</v>
      </c>
      <c r="D55" s="14">
        <v>140061.85</v>
      </c>
      <c r="E55" s="14">
        <v>88425.23000000001</v>
      </c>
      <c r="F55" s="4">
        <v>102184.5</v>
      </c>
      <c r="G55" s="14">
        <v>111082.2</v>
      </c>
      <c r="H55" s="18">
        <v>115318.44</v>
      </c>
      <c r="I55" s="14">
        <v>113062.44</v>
      </c>
      <c r="J55" s="14">
        <v>121793.34</v>
      </c>
      <c r="K55" s="14">
        <v>147258.72</v>
      </c>
      <c r="L55" s="14">
        <v>125942.87</v>
      </c>
      <c r="M55" s="14">
        <v>116062.04</v>
      </c>
      <c r="N55" s="5">
        <f t="shared" si="0"/>
        <v>1492565.87</v>
      </c>
    </row>
    <row r="56" spans="1:14">
      <c r="A56" t="s">
        <v>110</v>
      </c>
      <c r="B56" s="11">
        <v>0</v>
      </c>
      <c r="C56" s="14">
        <v>0</v>
      </c>
      <c r="D56" s="14">
        <v>0</v>
      </c>
      <c r="E56" s="14">
        <v>0</v>
      </c>
      <c r="F56" s="4">
        <v>0</v>
      </c>
      <c r="G56" s="14">
        <v>0</v>
      </c>
      <c r="H56" s="18">
        <v>0</v>
      </c>
      <c r="I56" s="14">
        <v>0</v>
      </c>
      <c r="J56" s="14">
        <v>0</v>
      </c>
      <c r="K56" s="14">
        <v>0</v>
      </c>
      <c r="L56" s="14">
        <v>0</v>
      </c>
      <c r="M56" s="14">
        <v>0</v>
      </c>
      <c r="N56" s="5">
        <f t="shared" si="0"/>
        <v>0</v>
      </c>
    </row>
    <row r="57" spans="1:14">
      <c r="A57" t="s">
        <v>111</v>
      </c>
      <c r="B57" s="11">
        <v>267541.20999999996</v>
      </c>
      <c r="C57" s="14">
        <v>278436.21999999997</v>
      </c>
      <c r="D57" s="14">
        <v>239355.74</v>
      </c>
      <c r="E57" s="14">
        <v>243014.73</v>
      </c>
      <c r="F57" s="4">
        <v>268362.26</v>
      </c>
      <c r="G57" s="14">
        <v>232182.44</v>
      </c>
      <c r="H57" s="18">
        <v>197733.43999999997</v>
      </c>
      <c r="I57" s="14">
        <v>247357.08</v>
      </c>
      <c r="J57" s="14">
        <v>224965.93</v>
      </c>
      <c r="K57" s="14">
        <v>258086.73</v>
      </c>
      <c r="L57" s="14">
        <v>248210.66</v>
      </c>
      <c r="M57" s="14">
        <v>296876.14</v>
      </c>
      <c r="N57" s="5">
        <f t="shared" si="0"/>
        <v>3002122.58</v>
      </c>
    </row>
    <row r="58" spans="1:14">
      <c r="A58" t="s">
        <v>46</v>
      </c>
      <c r="B58" s="11">
        <v>102917.57999999999</v>
      </c>
      <c r="C58" s="14">
        <v>105124.55</v>
      </c>
      <c r="D58" s="14">
        <v>112738.01000000001</v>
      </c>
      <c r="E58" s="14">
        <v>114342.32</v>
      </c>
      <c r="F58" s="4">
        <v>103632</v>
      </c>
      <c r="G58" s="14">
        <v>107074.24000000001</v>
      </c>
      <c r="H58" s="18">
        <v>114523.84999999999</v>
      </c>
      <c r="I58" s="14">
        <v>122041.21</v>
      </c>
      <c r="J58" s="14">
        <v>105133.83</v>
      </c>
      <c r="K58" s="14">
        <v>130123.71</v>
      </c>
      <c r="L58" s="14">
        <v>116874.18</v>
      </c>
      <c r="M58" s="14">
        <v>108954.92</v>
      </c>
      <c r="N58" s="5">
        <f t="shared" si="0"/>
        <v>1343480.3999999997</v>
      </c>
    </row>
    <row r="59" spans="1:14">
      <c r="A59" t="s">
        <v>112</v>
      </c>
      <c r="B59" s="11">
        <v>0</v>
      </c>
      <c r="C59" s="14">
        <v>0</v>
      </c>
      <c r="D59" s="14">
        <v>0</v>
      </c>
      <c r="E59" s="14">
        <v>0</v>
      </c>
      <c r="F59" s="4">
        <v>0</v>
      </c>
      <c r="G59" s="14">
        <v>0</v>
      </c>
      <c r="H59" s="18">
        <v>0</v>
      </c>
      <c r="I59" s="14">
        <v>0</v>
      </c>
      <c r="J59" s="14">
        <v>0</v>
      </c>
      <c r="K59" s="14">
        <v>0</v>
      </c>
      <c r="L59" s="14">
        <v>0</v>
      </c>
      <c r="M59" s="14">
        <v>0</v>
      </c>
      <c r="N59" s="5">
        <f t="shared" si="0"/>
        <v>0</v>
      </c>
    </row>
    <row r="60" spans="1:14">
      <c r="A60" t="s">
        <v>113</v>
      </c>
      <c r="B60" s="11">
        <v>739956.89</v>
      </c>
      <c r="C60" s="14">
        <v>807878.75</v>
      </c>
      <c r="D60" s="14">
        <v>791057.88</v>
      </c>
      <c r="E60" s="14">
        <v>719505.73</v>
      </c>
      <c r="F60" s="4">
        <v>759204.13</v>
      </c>
      <c r="G60" s="14">
        <v>751982.82000000007</v>
      </c>
      <c r="H60" s="18">
        <v>785499.48</v>
      </c>
      <c r="I60" s="14">
        <v>757840.11</v>
      </c>
      <c r="J60" s="14">
        <v>723746.09</v>
      </c>
      <c r="K60" s="14">
        <v>843651.11</v>
      </c>
      <c r="L60" s="14">
        <v>788728.47</v>
      </c>
      <c r="M60" s="14">
        <v>787067.95</v>
      </c>
      <c r="N60" s="5">
        <f t="shared" si="0"/>
        <v>9256119.4100000001</v>
      </c>
    </row>
    <row r="61" spans="1:14">
      <c r="A61" t="s">
        <v>114</v>
      </c>
      <c r="B61" s="11">
        <v>2358618.4899999998</v>
      </c>
      <c r="C61" s="14">
        <v>2332293.02</v>
      </c>
      <c r="D61" s="14">
        <v>2481746.96</v>
      </c>
      <c r="E61" s="14">
        <v>2233003.21</v>
      </c>
      <c r="F61" s="4">
        <v>2410840.7400000002</v>
      </c>
      <c r="G61" s="14">
        <v>2422193.56</v>
      </c>
      <c r="H61" s="18">
        <v>2581757.6999999997</v>
      </c>
      <c r="I61" s="14">
        <v>2568712.06</v>
      </c>
      <c r="J61" s="14">
        <v>2599066.31</v>
      </c>
      <c r="K61" s="14">
        <v>2706305.06</v>
      </c>
      <c r="L61" s="14">
        <v>2518131.63</v>
      </c>
      <c r="M61" s="14">
        <v>2488873.91</v>
      </c>
      <c r="N61" s="5">
        <f t="shared" si="0"/>
        <v>29701542.649999995</v>
      </c>
    </row>
    <row r="62" spans="1:14">
      <c r="A62" t="s">
        <v>50</v>
      </c>
      <c r="B62" s="11">
        <v>826677.67999999993</v>
      </c>
      <c r="C62" s="14">
        <v>815269.13</v>
      </c>
      <c r="D62" s="14">
        <v>889746.87999999989</v>
      </c>
      <c r="E62" s="14">
        <v>851489.27</v>
      </c>
      <c r="F62" s="4">
        <v>873091.2</v>
      </c>
      <c r="G62" s="14">
        <v>867834.21</v>
      </c>
      <c r="H62" s="18">
        <v>902442.8</v>
      </c>
      <c r="I62" s="14">
        <v>877003.24</v>
      </c>
      <c r="J62" s="14">
        <v>852277.95</v>
      </c>
      <c r="K62" s="14">
        <v>963202.27</v>
      </c>
      <c r="L62" s="14">
        <v>923099.21</v>
      </c>
      <c r="M62" s="14">
        <v>911369.35</v>
      </c>
      <c r="N62" s="5">
        <f t="shared" si="0"/>
        <v>10553503.189999999</v>
      </c>
    </row>
    <row r="63" spans="1:14">
      <c r="A63" t="s">
        <v>115</v>
      </c>
      <c r="B63" s="11">
        <v>0</v>
      </c>
      <c r="C63" s="14">
        <v>0</v>
      </c>
      <c r="D63" s="14">
        <v>0</v>
      </c>
      <c r="E63" s="14">
        <v>0</v>
      </c>
      <c r="F63" s="4">
        <v>0</v>
      </c>
      <c r="G63" s="14">
        <v>0</v>
      </c>
      <c r="H63" s="18">
        <v>0</v>
      </c>
      <c r="I63" s="14">
        <v>0</v>
      </c>
      <c r="J63" s="14">
        <v>0</v>
      </c>
      <c r="K63" s="14">
        <v>0</v>
      </c>
      <c r="L63" s="14">
        <v>0</v>
      </c>
      <c r="M63" s="14">
        <v>0</v>
      </c>
      <c r="N63" s="5">
        <f t="shared" si="0"/>
        <v>0</v>
      </c>
    </row>
    <row r="64" spans="1:14">
      <c r="A64" t="s">
        <v>116</v>
      </c>
      <c r="B64" s="11">
        <v>1075660.78</v>
      </c>
      <c r="C64" s="14">
        <v>1075045.95</v>
      </c>
      <c r="D64" s="14">
        <v>1163437.96</v>
      </c>
      <c r="E64" s="14">
        <v>1106645.8500000001</v>
      </c>
      <c r="F64" s="4">
        <v>1145248.5</v>
      </c>
      <c r="G64" s="14">
        <v>1111057.98</v>
      </c>
      <c r="H64" s="18">
        <v>1131962.95</v>
      </c>
      <c r="I64" s="14">
        <v>1122670.68</v>
      </c>
      <c r="J64" s="14">
        <v>1099939.29</v>
      </c>
      <c r="K64" s="14">
        <v>1260009.27</v>
      </c>
      <c r="L64" s="14">
        <v>1176244.55</v>
      </c>
      <c r="M64" s="14">
        <v>1148096.2</v>
      </c>
      <c r="N64" s="5">
        <f t="shared" si="0"/>
        <v>13616019.960000001</v>
      </c>
    </row>
    <row r="65" spans="1:14">
      <c r="A65" t="s">
        <v>117</v>
      </c>
      <c r="B65" s="11">
        <v>138251.98000000001</v>
      </c>
      <c r="C65" s="14">
        <v>133605.49</v>
      </c>
      <c r="D65" s="14">
        <v>141974.63</v>
      </c>
      <c r="E65" s="14">
        <v>124150.56999999999</v>
      </c>
      <c r="F65" s="4">
        <v>132113.96999999997</v>
      </c>
      <c r="G65" s="14">
        <v>131393.38</v>
      </c>
      <c r="H65" s="18">
        <v>133843.06</v>
      </c>
      <c r="I65" s="14">
        <v>128796.03</v>
      </c>
      <c r="J65" s="14">
        <v>122633.16</v>
      </c>
      <c r="K65" s="14">
        <v>146700.98000000001</v>
      </c>
      <c r="L65" s="14">
        <v>139398.53</v>
      </c>
      <c r="M65" s="14">
        <v>140481</v>
      </c>
      <c r="N65" s="5">
        <f t="shared" si="0"/>
        <v>1613342.7799999998</v>
      </c>
    </row>
    <row r="66" spans="1:14">
      <c r="A66" t="s">
        <v>118</v>
      </c>
      <c r="B66" s="11">
        <v>0</v>
      </c>
      <c r="C66" s="14">
        <v>0</v>
      </c>
      <c r="D66" s="14">
        <v>0</v>
      </c>
      <c r="E66" s="14">
        <v>0</v>
      </c>
      <c r="F66" s="4">
        <v>0</v>
      </c>
      <c r="G66" s="14">
        <v>0</v>
      </c>
      <c r="H66" s="18">
        <v>0</v>
      </c>
      <c r="I66" s="14">
        <v>0</v>
      </c>
      <c r="J66" s="14">
        <v>0</v>
      </c>
      <c r="K66" s="14">
        <v>0</v>
      </c>
      <c r="L66" s="14">
        <v>0</v>
      </c>
      <c r="M66" s="14">
        <v>0</v>
      </c>
      <c r="N66" s="5">
        <f t="shared" si="0"/>
        <v>0</v>
      </c>
    </row>
    <row r="67" spans="1:14">
      <c r="A67" t="s">
        <v>119</v>
      </c>
      <c r="B67" s="11">
        <v>539939.44000000006</v>
      </c>
      <c r="C67" s="14">
        <v>529633.63</v>
      </c>
      <c r="D67" s="14">
        <v>571595.03</v>
      </c>
      <c r="E67" s="14">
        <v>533253.91</v>
      </c>
      <c r="F67" s="4">
        <v>561532.57000000007</v>
      </c>
      <c r="G67" s="14">
        <v>559381.4</v>
      </c>
      <c r="H67" s="18">
        <v>558651.92000000004</v>
      </c>
      <c r="I67" s="14">
        <v>563658.65</v>
      </c>
      <c r="J67" s="14">
        <v>558398.99</v>
      </c>
      <c r="K67" s="14">
        <v>656157.52</v>
      </c>
      <c r="L67" s="14">
        <v>585591.69999999995</v>
      </c>
      <c r="M67" s="14">
        <v>566974.6</v>
      </c>
      <c r="N67" s="5">
        <f t="shared" si="0"/>
        <v>6784769.3600000003</v>
      </c>
    </row>
    <row r="68" spans="1:14">
      <c r="A68" t="s">
        <v>120</v>
      </c>
      <c r="B68" s="11">
        <v>306652.38</v>
      </c>
      <c r="C68" s="14">
        <v>314968.7</v>
      </c>
      <c r="D68" s="14">
        <v>311537.93</v>
      </c>
      <c r="E68" s="14">
        <v>298383.88</v>
      </c>
      <c r="F68" s="4">
        <v>303984.84000000003</v>
      </c>
      <c r="G68" s="14">
        <v>274017.95</v>
      </c>
      <c r="H68" s="18">
        <v>273930.34999999998</v>
      </c>
      <c r="I68" s="14">
        <v>274034.12</v>
      </c>
      <c r="J68" s="14">
        <v>264359.64</v>
      </c>
      <c r="K68" s="14">
        <v>317453</v>
      </c>
      <c r="L68" s="14">
        <v>295118.53000000003</v>
      </c>
      <c r="M68" s="14">
        <v>306477.96000000002</v>
      </c>
      <c r="N68" s="5">
        <f t="shared" si="0"/>
        <v>3540919.2800000003</v>
      </c>
    </row>
    <row r="69" spans="1:14">
      <c r="A69" t="s">
        <v>121</v>
      </c>
      <c r="B69" s="11">
        <v>637049.59</v>
      </c>
      <c r="C69" s="14">
        <v>625961.57000000007</v>
      </c>
      <c r="D69" s="14">
        <v>668557.85</v>
      </c>
      <c r="E69" s="14">
        <v>614509.75</v>
      </c>
      <c r="F69" s="4">
        <v>660495.1</v>
      </c>
      <c r="G69" s="14">
        <v>674155.1</v>
      </c>
      <c r="H69" s="18">
        <v>703544.02</v>
      </c>
      <c r="I69" s="14">
        <v>723897.94</v>
      </c>
      <c r="J69" s="14">
        <v>713438.11</v>
      </c>
      <c r="K69" s="14">
        <v>808121.99</v>
      </c>
      <c r="L69" s="14">
        <v>741357.95</v>
      </c>
      <c r="M69" s="14">
        <v>693338.41</v>
      </c>
      <c r="N69" s="5">
        <f t="shared" si="0"/>
        <v>8264427.3800000008</v>
      </c>
    </row>
    <row r="70" spans="1:14">
      <c r="A70" t="s">
        <v>122</v>
      </c>
      <c r="B70" s="11">
        <v>0</v>
      </c>
      <c r="C70" s="14">
        <v>0</v>
      </c>
      <c r="D70" s="14">
        <v>0</v>
      </c>
      <c r="E70" s="14">
        <v>0</v>
      </c>
      <c r="F70" s="4">
        <v>0</v>
      </c>
      <c r="G70" s="14">
        <v>0</v>
      </c>
      <c r="H70" s="18">
        <v>0</v>
      </c>
      <c r="I70" s="14">
        <v>0</v>
      </c>
      <c r="J70" s="14">
        <v>0</v>
      </c>
      <c r="K70" s="14">
        <v>0</v>
      </c>
      <c r="L70" s="14">
        <v>0</v>
      </c>
      <c r="M70" s="14">
        <v>0</v>
      </c>
      <c r="N70" s="5">
        <f t="shared" si="0"/>
        <v>0</v>
      </c>
    </row>
    <row r="71" spans="1:14">
      <c r="A71" t="s">
        <v>59</v>
      </c>
      <c r="B71" s="11">
        <v>0</v>
      </c>
      <c r="C71" s="14">
        <v>0</v>
      </c>
      <c r="D71" s="14">
        <v>0</v>
      </c>
      <c r="E71" s="14">
        <v>0</v>
      </c>
      <c r="F71" s="4">
        <v>0</v>
      </c>
      <c r="G71" s="14">
        <v>0</v>
      </c>
      <c r="H71" s="18">
        <v>0</v>
      </c>
      <c r="I71" s="14">
        <v>0</v>
      </c>
      <c r="J71" s="14">
        <v>0</v>
      </c>
      <c r="K71" s="14">
        <v>0</v>
      </c>
      <c r="L71" s="14">
        <v>0</v>
      </c>
      <c r="M71" s="14">
        <v>0</v>
      </c>
      <c r="N71" s="5">
        <f t="shared" si="0"/>
        <v>0</v>
      </c>
    </row>
    <row r="72" spans="1:14">
      <c r="A72" t="s">
        <v>123</v>
      </c>
      <c r="B72" s="11">
        <v>104439.42000000001</v>
      </c>
      <c r="C72" s="14">
        <v>94839.05</v>
      </c>
      <c r="D72" s="14">
        <v>103354.2</v>
      </c>
      <c r="E72" s="14">
        <v>111207.17</v>
      </c>
      <c r="F72" s="4">
        <v>105443.99</v>
      </c>
      <c r="G72" s="14">
        <v>106177.51</v>
      </c>
      <c r="H72" s="18">
        <v>102774.59000000001</v>
      </c>
      <c r="I72" s="14">
        <v>101424.03</v>
      </c>
      <c r="J72" s="14">
        <v>92774.42</v>
      </c>
      <c r="K72" s="14">
        <v>112764.46</v>
      </c>
      <c r="L72" s="14">
        <v>105117.44</v>
      </c>
      <c r="M72" s="14">
        <v>106357.94</v>
      </c>
      <c r="N72" s="5">
        <f t="shared" si="0"/>
        <v>1246674.22</v>
      </c>
    </row>
    <row r="73" spans="1:14">
      <c r="A73" t="s">
        <v>61</v>
      </c>
      <c r="B73" s="11">
        <v>0</v>
      </c>
      <c r="C73" s="14">
        <v>0</v>
      </c>
      <c r="D73" s="14">
        <v>0</v>
      </c>
      <c r="E73" s="14">
        <v>0</v>
      </c>
      <c r="F73" s="4">
        <v>0</v>
      </c>
      <c r="G73" s="14">
        <v>0</v>
      </c>
      <c r="H73" s="18">
        <v>0</v>
      </c>
      <c r="I73" s="14">
        <v>0</v>
      </c>
      <c r="J73" s="14">
        <v>0</v>
      </c>
      <c r="K73" s="14">
        <v>0</v>
      </c>
      <c r="L73" s="14">
        <v>0</v>
      </c>
      <c r="M73" s="14">
        <v>0</v>
      </c>
      <c r="N73" s="5">
        <f t="shared" si="0"/>
        <v>0</v>
      </c>
    </row>
    <row r="74" spans="1:14">
      <c r="A74" t="s">
        <v>62</v>
      </c>
      <c r="B74" s="11">
        <v>0</v>
      </c>
      <c r="C74" s="14">
        <v>0</v>
      </c>
      <c r="D74" s="14">
        <v>0</v>
      </c>
      <c r="E74" s="14">
        <v>0</v>
      </c>
      <c r="F74" s="4">
        <v>0</v>
      </c>
      <c r="G74" s="14">
        <v>0</v>
      </c>
      <c r="H74" s="18">
        <v>0</v>
      </c>
      <c r="I74" s="14">
        <v>0</v>
      </c>
      <c r="J74" s="14">
        <v>0</v>
      </c>
      <c r="K74" s="14">
        <v>0</v>
      </c>
      <c r="L74" s="14">
        <v>0</v>
      </c>
      <c r="M74" s="14">
        <v>0</v>
      </c>
      <c r="N74" s="5">
        <f t="shared" si="0"/>
        <v>0</v>
      </c>
    </row>
    <row r="75" spans="1:14">
      <c r="A75" t="s">
        <v>124</v>
      </c>
      <c r="B75" s="11">
        <v>962744.5</v>
      </c>
      <c r="C75" s="14">
        <v>991372.44000000006</v>
      </c>
      <c r="D75" s="14">
        <v>1011398.7</v>
      </c>
      <c r="E75" s="14">
        <v>963503.52</v>
      </c>
      <c r="F75" s="4">
        <v>970186.38</v>
      </c>
      <c r="G75" s="14">
        <v>953497.49</v>
      </c>
      <c r="H75" s="18">
        <v>964421.16999999993</v>
      </c>
      <c r="I75" s="14">
        <v>960091.16</v>
      </c>
      <c r="J75" s="14">
        <v>961644.53</v>
      </c>
      <c r="K75" s="14">
        <v>1112012.23</v>
      </c>
      <c r="L75" s="14">
        <v>1023039.96</v>
      </c>
      <c r="M75" s="14">
        <v>1016707.92</v>
      </c>
      <c r="N75" s="5">
        <f t="shared" si="0"/>
        <v>11890620.000000002</v>
      </c>
    </row>
    <row r="76" spans="1:14">
      <c r="A76" t="s">
        <v>125</v>
      </c>
      <c r="B76" s="11">
        <v>0</v>
      </c>
      <c r="C76" s="14">
        <v>0</v>
      </c>
      <c r="D76" s="14">
        <v>0</v>
      </c>
      <c r="E76" s="14">
        <v>0</v>
      </c>
      <c r="F76" s="4">
        <v>0</v>
      </c>
      <c r="G76" s="14">
        <v>0</v>
      </c>
      <c r="H76" s="18">
        <v>0</v>
      </c>
      <c r="I76" s="14">
        <v>0</v>
      </c>
      <c r="J76" s="14">
        <v>0</v>
      </c>
      <c r="K76" s="14">
        <v>0</v>
      </c>
      <c r="L76" s="14">
        <v>0</v>
      </c>
      <c r="M76" s="14">
        <v>0</v>
      </c>
      <c r="N76" s="5">
        <f t="shared" si="0"/>
        <v>0</v>
      </c>
    </row>
    <row r="77" spans="1:14">
      <c r="A77" t="s">
        <v>126</v>
      </c>
      <c r="B77" s="11">
        <v>0</v>
      </c>
      <c r="C77" s="14">
        <v>0</v>
      </c>
      <c r="D77" s="14">
        <v>0</v>
      </c>
      <c r="E77" s="14">
        <v>0</v>
      </c>
      <c r="F77" s="4">
        <v>0</v>
      </c>
      <c r="G77" s="14">
        <v>0</v>
      </c>
      <c r="H77" s="18">
        <v>0</v>
      </c>
      <c r="I77" s="14">
        <v>0</v>
      </c>
      <c r="J77" s="14">
        <v>0</v>
      </c>
      <c r="K77" s="14">
        <v>0</v>
      </c>
      <c r="L77" s="14">
        <v>0</v>
      </c>
      <c r="M77" s="14">
        <v>0</v>
      </c>
      <c r="N77" s="5">
        <f>SUM(B77:M77)</f>
        <v>0</v>
      </c>
    </row>
    <row r="78" spans="1:14">
      <c r="A78" t="s">
        <v>66</v>
      </c>
      <c r="B78" s="11">
        <v>0</v>
      </c>
      <c r="C78" s="14">
        <v>0</v>
      </c>
      <c r="D78" s="14">
        <v>0</v>
      </c>
      <c r="E78" s="14">
        <v>0</v>
      </c>
      <c r="F78" s="4">
        <v>0</v>
      </c>
      <c r="G78" s="14">
        <v>0</v>
      </c>
      <c r="H78" s="18">
        <v>0</v>
      </c>
      <c r="I78" s="14">
        <v>0</v>
      </c>
      <c r="J78" s="14">
        <v>0</v>
      </c>
      <c r="K78" s="14">
        <v>0</v>
      </c>
      <c r="L78" s="14">
        <v>0</v>
      </c>
      <c r="M78" s="14">
        <v>0</v>
      </c>
      <c r="N78" s="5">
        <f>SUM(B78:M78)</f>
        <v>0</v>
      </c>
    </row>
    <row r="79" spans="1:14">
      <c r="A79" t="s">
        <v>1</v>
      </c>
    </row>
    <row r="80" spans="1:14" s="5" customFormat="1">
      <c r="A80" s="5" t="s">
        <v>68</v>
      </c>
      <c r="B80" s="5">
        <f t="shared" ref="B80:M80" si="1">SUM(B12:B78)</f>
        <v>20368940.640000004</v>
      </c>
      <c r="C80" s="5">
        <f t="shared" si="1"/>
        <v>20294316.080000002</v>
      </c>
      <c r="D80" s="5">
        <f t="shared" si="1"/>
        <v>21454165.59</v>
      </c>
      <c r="E80" s="5">
        <f t="shared" si="1"/>
        <v>19789950.240000006</v>
      </c>
      <c r="F80" s="5">
        <f t="shared" si="1"/>
        <v>21044241.380000003</v>
      </c>
      <c r="G80" s="5">
        <f t="shared" si="1"/>
        <v>20855618.269999996</v>
      </c>
      <c r="H80" s="5">
        <f t="shared" si="1"/>
        <v>21535315.219999999</v>
      </c>
      <c r="I80" s="5">
        <f t="shared" si="1"/>
        <v>21670208.360000003</v>
      </c>
      <c r="J80" s="5">
        <f t="shared" si="1"/>
        <v>21772181.959999997</v>
      </c>
      <c r="K80" s="5">
        <f t="shared" si="1"/>
        <v>23943139.289999999</v>
      </c>
      <c r="L80" s="5">
        <f t="shared" si="1"/>
        <v>22338880.060000006</v>
      </c>
      <c r="M80" s="5">
        <f t="shared" si="1"/>
        <v>22008984.230000004</v>
      </c>
      <c r="N80" s="5">
        <f>SUM(B80:M80)</f>
        <v>257075941.32000005</v>
      </c>
    </row>
  </sheetData>
  <mergeCells count="5">
    <mergeCell ref="A7:N7"/>
    <mergeCell ref="A3:N3"/>
    <mergeCell ref="A4:N4"/>
    <mergeCell ref="A5:N5"/>
    <mergeCell ref="A6:N6"/>
  </mergeCells>
  <phoneticPr fontId="4"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DAD482-B7DC-461B-98ED-A2578C1271C1}"/>
</file>

<file path=customXml/itemProps2.xml><?xml version="1.0" encoding="utf-8"?>
<ds:datastoreItem xmlns:ds="http://schemas.openxmlformats.org/officeDocument/2006/customXml" ds:itemID="{62030A85-C459-4098-A204-516D6D24F961}"/>
</file>

<file path=customXml/itemProps3.xml><?xml version="1.0" encoding="utf-8"?>
<ds:datastoreItem xmlns:ds="http://schemas.openxmlformats.org/officeDocument/2006/customXml" ds:itemID="{0CBF32CB-3CFE-4B1D-9036-17952E59676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Line Item Detail</vt:lpstr>
      <vt:lpstr>SFY1718</vt:lpstr>
      <vt:lpstr>Local Option Sales Tax Coll</vt:lpstr>
      <vt:lpstr>Tourist Development Tax</vt:lpstr>
      <vt:lpstr>Conv &amp; Tourist Impact</vt:lpstr>
      <vt:lpstr>Voted 1-Cent Local Option Fuel</vt:lpstr>
      <vt:lpstr>Non-Voted Local Option Fuel </vt:lpstr>
      <vt:lpstr>Addtional Local Option Fuel</vt:lpstr>
      <vt:lpstr>'Tourist Development Tax'!Print_Area</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Yen Chen</dc:creator>
  <cp:lastModifiedBy>Devlin Irwin</cp:lastModifiedBy>
  <cp:lastPrinted>2018-11-16T20:01:45Z</cp:lastPrinted>
  <dcterms:created xsi:type="dcterms:W3CDTF">2005-12-06T18:39:52Z</dcterms:created>
  <dcterms:modified xsi:type="dcterms:W3CDTF">2022-03-16T15:23:23Z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