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2" l="1"/>
  <c r="K162" i="2"/>
  <c r="J163" i="2" l="1"/>
  <c r="I163" i="2"/>
  <c r="H163" i="2"/>
  <c r="G163" i="2"/>
  <c r="F163" i="2"/>
  <c r="E163" i="2"/>
  <c r="D163" i="2"/>
  <c r="C163" i="2"/>
  <c r="K136" i="2" l="1"/>
  <c r="K122" i="2"/>
  <c r="H136" i="2"/>
  <c r="H122" i="2"/>
  <c r="J128" i="2" l="1"/>
  <c r="J135" i="2"/>
  <c r="J121" i="2"/>
  <c r="R101" i="2" l="1"/>
  <c r="J156" i="2"/>
  <c r="J113" i="2"/>
  <c r="J101" i="2"/>
  <c r="I156" i="2"/>
  <c r="I113" i="2"/>
  <c r="I101" i="2"/>
  <c r="G156" i="2"/>
  <c r="K150" i="2"/>
  <c r="G150" i="2"/>
  <c r="G113" i="2"/>
  <c r="K107" i="2"/>
  <c r="G107" i="2"/>
  <c r="G101" i="2"/>
  <c r="H156" i="2" l="1"/>
  <c r="J150" i="2"/>
  <c r="I150" i="2"/>
  <c r="H150" i="2"/>
  <c r="D150" i="2" l="1"/>
  <c r="F162" i="2"/>
  <c r="E162" i="2"/>
  <c r="D162" i="2"/>
  <c r="C162" i="2"/>
  <c r="D156" i="2"/>
  <c r="C156" i="2"/>
  <c r="F156" i="2"/>
  <c r="E156" i="2"/>
  <c r="F150" i="2"/>
  <c r="E150" i="2"/>
  <c r="U131" i="2" l="1"/>
  <c r="U130" i="2"/>
  <c r="U124" i="2"/>
  <c r="U123" i="2"/>
  <c r="F135" i="2" l="1"/>
  <c r="F136" i="2"/>
  <c r="L121" i="2" l="1"/>
  <c r="L128" i="2"/>
  <c r="L135" i="2"/>
  <c r="K135" i="2"/>
  <c r="H135" i="2"/>
  <c r="K128" i="2"/>
  <c r="H128" i="2"/>
  <c r="M135" i="2"/>
  <c r="M128" i="2"/>
  <c r="M121" i="2"/>
  <c r="K121" i="2"/>
  <c r="H121" i="2"/>
  <c r="D129" i="2" l="1"/>
  <c r="H129" i="2"/>
  <c r="J129" i="2"/>
  <c r="K129" i="2"/>
  <c r="L129" i="2"/>
  <c r="M129" i="2"/>
  <c r="D130" i="2"/>
  <c r="D131" i="2"/>
  <c r="M136" i="2"/>
  <c r="L136" i="2"/>
  <c r="J136" i="2"/>
  <c r="D136" i="2"/>
  <c r="D122" i="2"/>
  <c r="J122" i="2"/>
  <c r="L122" i="2"/>
  <c r="M122" i="2"/>
  <c r="D123" i="2"/>
  <c r="D124" i="2"/>
  <c r="D101" i="2" l="1"/>
  <c r="D107" i="2" l="1"/>
  <c r="F113" i="2"/>
  <c r="F101" i="2"/>
  <c r="E113" i="2"/>
  <c r="E101" i="2"/>
  <c r="D113" i="2"/>
  <c r="J107" i="2"/>
  <c r="F107" i="2"/>
  <c r="H101" i="2"/>
  <c r="L150" i="2"/>
  <c r="H113" i="2"/>
  <c r="L107" i="2"/>
  <c r="H107" i="2"/>
  <c r="C113" i="2"/>
  <c r="I107" i="2"/>
  <c r="E107" i="2"/>
  <c r="C101" i="2"/>
  <c r="L90" i="2" l="1"/>
  <c r="A150" i="2" l="1"/>
  <c r="A107" i="2" l="1"/>
  <c r="G90" i="2" l="1"/>
  <c r="H90" i="2"/>
  <c r="B90" i="2" l="1"/>
  <c r="B85" i="2"/>
  <c r="D85" i="2"/>
  <c r="K74" i="2"/>
  <c r="J74" i="2"/>
  <c r="K75" i="2"/>
  <c r="J75" i="2"/>
  <c r="K76" i="2"/>
  <c r="J76" i="2"/>
  <c r="K77" i="2"/>
  <c r="J77" i="2"/>
  <c r="K78" i="2"/>
  <c r="J78" i="2"/>
  <c r="K79" i="2"/>
  <c r="J79" i="2"/>
  <c r="K73" i="2"/>
  <c r="J73" i="2"/>
  <c r="K72" i="2"/>
  <c r="J72" i="2"/>
  <c r="K71" i="2"/>
  <c r="J71" i="2"/>
  <c r="K70" i="2"/>
  <c r="J70" i="2"/>
  <c r="K69" i="2"/>
  <c r="J69" i="2"/>
  <c r="K68" i="2"/>
  <c r="J68" i="2"/>
  <c r="B79" i="2"/>
  <c r="B78" i="2"/>
  <c r="B77" i="2"/>
  <c r="B76" i="2"/>
  <c r="B75" i="2"/>
  <c r="B74" i="2"/>
  <c r="A79" i="2"/>
  <c r="A78" i="2"/>
  <c r="A77" i="2"/>
  <c r="A76" i="2"/>
  <c r="A75" i="2"/>
  <c r="A74" i="2"/>
  <c r="D79" i="2"/>
  <c r="D78" i="2"/>
  <c r="D77" i="2"/>
  <c r="D76" i="2"/>
  <c r="D75" i="2"/>
  <c r="D74" i="2"/>
  <c r="B73" i="2"/>
  <c r="B72" i="2"/>
  <c r="B71" i="2"/>
  <c r="A73" i="2"/>
  <c r="A72" i="2"/>
  <c r="A71" i="2"/>
  <c r="A70" i="2"/>
  <c r="A69" i="2"/>
  <c r="A68" i="2"/>
  <c r="D73" i="2"/>
  <c r="D72" i="2"/>
  <c r="D71" i="2"/>
  <c r="D68" i="2"/>
  <c r="B11" i="2"/>
  <c r="A20" i="2"/>
  <c r="A19" i="2"/>
  <c r="A18" i="2"/>
  <c r="C95" i="2" l="1"/>
  <c r="C94" i="2"/>
  <c r="M90" i="2" l="1"/>
  <c r="J144" i="2" l="1"/>
  <c r="J140" i="2" l="1"/>
  <c r="D135" i="2" l="1"/>
  <c r="H95" i="2" l="1"/>
  <c r="H94" i="2"/>
  <c r="D121" i="2" l="1"/>
  <c r="D128" i="2"/>
  <c r="J117" i="2" l="1"/>
  <c r="D70" i="2" l="1"/>
  <c r="B70" i="2"/>
  <c r="D69" i="2" l="1"/>
  <c r="B69" i="2"/>
  <c r="B68" i="2"/>
  <c r="B13" i="2" l="1"/>
  <c r="B12" i="2"/>
  <c r="B10" i="2"/>
  <c r="A17" i="2"/>
  <c r="C64" i="2"/>
</calcChain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<sst xmlns="http://schemas.openxmlformats.org/spreadsheetml/2006/main" count="1019" uniqueCount="446">
  <si>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</si>
  <si>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</si>
  <si>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</si>
  <si>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</si>
  <si>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</si>
  <si>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</si>
  <si>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</si>
  <si>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</si>
  <si>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</si>
  <si>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</si>
  <si>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</si>
  <si>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</si>
  <si>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</si>
  <si>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</si>
  <si>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</si>
  <si>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</si>
  <si>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</si>
  <si>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</si>
  <si>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</si>
  <si>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</si>
  <si>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</si>
  <si>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</si>
  <si>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</si>
  <si>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</si>
  <si>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</si>
  <si>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</si>
  <si>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</si>
  <si>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</si>
  <si>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</si>
  <si>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</si>
  <si>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</si>
  <si>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</si>
  <si>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</si>
  <si>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</si>
  <si>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</si>
  <si>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</si>
  <si>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</si>
  <si>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</si>
  <si>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</si>
  <si>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</si>
  <si>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</si>
  <si>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</si>
  <si>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</si>
  <si>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</si>
  <si>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</si>
  <si>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</si>
  <si>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</si>
  <si>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</si>
  <si>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</si>
  <si>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</si>
  <si>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</si>
  <si>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</si>
  <si>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</si>
  <si>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</si>
  <si>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</si>
  <si>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</si>
  <si>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</si>
  <si>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</si>
  <si>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</si>
  <si>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</si>
  <si>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</si>
  <si>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</si>
  <si>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</si>
  <si>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</si>
  <si>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</si>
  <si>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</si>
  <si>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</si>
  <si>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</si>
  <si>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</si>
  <si>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</si>
  <si>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</si>
  <si>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</si>
  <si>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</si>
  <si>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</si>
  <si>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</si>
  <si>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</si>
  <si>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</si>
  <si>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</si>
  <si>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</si>
  <si>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</si>
  <si>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</si>
  <si>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</si>
  <si>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</si>
  <si>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</si>
  <si>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</si>
  <si>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</si>
  <si>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</si>
  <si>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</si>
  <si>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</si>
  <si>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</si>
  <si>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</si>
  <si>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</si>
  <si>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</si>
  <si>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</si>
  <si>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</si>
  <si>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</si>
  <si>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</si>
  <si>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</si>
  <si>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</si>
  <si>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</si>
  <si>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</si>
  <si>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</si>
  <si>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</si>
  <si>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</si>
  <si>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</si>
  <si>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</si>
  <si>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</si>
  <si>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</si>
  <si>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</si>
  <si>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</si>
  <si>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</si>
  <si>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</si>
  <si>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</si>
  <si>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</si>
  <si>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</si>
  <si>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</si>
  <si>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</si>
  <si>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</si>
  <si>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</si>
  <si>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</si>
  <si>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</si>
  <si>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</si>
  <si>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</si>
  <si>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</si>
  <si>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</si>
  <si>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</si>
  <si>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</si>
  <si>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</si>
  <si>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</si>
  <si>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</si>
  <si>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</si>
  <si>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</si>
  <si>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</si>
  <si>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</si>
  <si>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</si>
  <si>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</si>
  <si>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</si>
  <si>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</si>
  <si>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</si>
  <si>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</si>
  <si>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</si>
  <si>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</si>
  <si>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</si>
  <si>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</si>
  <si>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</si>
  <si>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</si>
  <si>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</si>
  <si>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</si>
  <si>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</si>
  <si>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</si>
  <si>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</si>
  <si>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</si>
  <si>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</si>
  <si>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</si>
  <si>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</si>
  <si>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</si>
  <si>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</si>
  <si>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</si>
  <si>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</si>
  <si>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</si>
  <si>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</si>
  <si>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</si>
  <si>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</si>
  <si>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</si>
  <si>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</si>
  <si>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</si>
  <si>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</si>
  <si>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</si>
  <si>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</si>
  <si>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</si>
  <si>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</si>
  <si>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</si>
  <si>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</si>
  <si>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</si>
  <si>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</si>
  <si>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</si>
  <si>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</si>
  <si>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</si>
  <si>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</si>
  <si>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</si>
  <si>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</si>
  <si>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</si>
  <si>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</si>
  <si>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</si>
  <si>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</si>
  <si>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</si>
  <si>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</si>
  <si>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</si>
  <si>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</si>
  <si>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</si>
  <si>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</si>
  <si>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</si>
  <si>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</si>
  <si>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</si>
  <si>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</si>
  <si>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</si>
  <si>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</si>
  <si>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</si>
  <si>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</si>
  <si>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</si>
  <si>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</si>
  <si>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</si>
  <si>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</si>
  <si>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</si>
  <si>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</si>
  <si>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</si>
  <si>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</si>
  <si>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</si>
  <si>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</si>
  <si>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</si>
  <si>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</si>
  <si>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</si>
  <si>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</si>
  <si>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</si>
  <si>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</si>
  <si>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</si>
  <si>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</si>
  <si>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</si>
  <si>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</si>
  <si>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</si>
  <si>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</si>
  <si>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</si>
  <si>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</si>
  <si>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</si>
  <si>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</si>
  <si>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</si>
  <si>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</si>
  <si>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</si>
  <si>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</si>
  <si>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</si>
  <si>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</si>
  <si>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</si>
  <si>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</si>
  <si>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</si>
  <si>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</si>
  <si>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</si>
  <si>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</si>
  <si>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</si>
  <si>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</si>
  <si>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</si>
  <si>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</si>
  <si>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</si>
  <si>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</si>
  <si>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</si>
  <si>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</si>
  <si>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</si>
  <si>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</si>
  <si>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</si>
  <si>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</si>
  <si>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</si>
  <si>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</si>
  <si>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</si>
  <si>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Account / Customer</t>
  </si>
  <si>
    <t>PersonName</t>
  </si>
  <si>
    <t>Customer</t>
  </si>
  <si>
    <t>Price List Assignment Details</t>
  </si>
  <si>
    <t>Price Item Parameter 1</t>
  </si>
  <si>
    <t>Price Item Parameter 2</t>
  </si>
  <si>
    <t>Price Item Parameter Value 1</t>
  </si>
  <si>
    <t>Price Item Parameter Value 2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</si>
  <si>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</si>
  <si>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</si>
  <si>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</si>
  <si>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</si>
  <si>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</si>
  <si>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</si>
  <si>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</si>
  <si>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</si>
  <si>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</si>
  <si>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</si>
  <si>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</si>
  <si>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</si>
  <si>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</si>
  <si>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</si>
  <si>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</si>
  <si>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</si>
  <si>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</si>
  <si>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</si>
  <si>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</si>
  <si>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</si>
  <si>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</si>
  <si>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</si>
  <si>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</si>
  <si>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</si>
  <si>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</si>
  <si>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</si>
  <si>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</si>
  <si>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</si>
  <si>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</si>
  <si>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</si>
  <si>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</si>
  <si>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</si>
  <si>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</si>
  <si>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</si>
  <si>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</si>
  <si>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</si>
  <si>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</si>
  <si>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</si>
  <si>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</si>
  <si>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</si>
  <si>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</si>
  <si>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</si>
  <si>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</si>
  <si>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</si>
  <si>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</si>
  <si>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</si>
  <si>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</si>
  <si>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</si>
  <si>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</si>
  <si>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</si>
  <si>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</si>
  <si>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</si>
  <si>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</si>
  <si>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</si>
  <si>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Y</t>
  </si>
  <si>
    <t>N</t>
  </si>
  <si>
    <t>DEAL_T&amp;C1</t>
  </si>
  <si>
    <t>DEAL_T&amp;C2</t>
  </si>
  <si>
    <t>PRODUCT_CON_01</t>
  </si>
  <si>
    <t>PRODUCT_CON_02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</si>
  <si>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</si>
  <si>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</si>
  <si>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</si>
  <si>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</si>
  <si>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</si>
  <si>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</si>
  <si>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</si>
  <si>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</si>
  <si>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</si>
  <si>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</si>
  <si>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</si>
  <si>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</si>
  <si>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DEAL CURRENCY</t>
  </si>
  <si>
    <t>DIVISION</t>
  </si>
  <si>
    <t>Approval Status</t>
  </si>
  <si>
    <t xml:space="preserve">PROJECTED </t>
  </si>
  <si>
    <t>ORIGINAL</t>
  </si>
  <si>
    <t>Variation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</si>
  <si>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</si>
  <si>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</si>
  <si>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</si>
  <si>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</si>
  <si>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</si>
  <si>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</si>
  <si>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</si>
  <si>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</si>
  <si>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</si>
  <si>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</si>
  <si>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</si>
  <si>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</si>
  <si>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</si>
  <si>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</si>
  <si>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</si>
  <si>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</si>
  <si>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</si>
  <si>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</si>
  <si>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</si>
  <si>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</si>
  <si>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</si>
  <si>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</si>
  <si>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</si>
  <si>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</si>
  <si>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</si>
  <si>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</si>
  <si>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</si>
  <si>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</si>
  <si>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</si>
  <si>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</si>
  <si>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</si>
  <si>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</si>
  <si>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</si>
  <si>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</si>
  <si>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</si>
  <si>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</si>
  <si>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</si>
  <si>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</si>
  <si>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</si>
  <si>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</si>
  <si>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</si>
  <si>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</si>
  <si>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</si>
  <si>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</si>
  <si>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</si>
  <si>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</si>
  <si>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</si>
  <si>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</si>
  <si>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</si>
  <si>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</si>
  <si>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</si>
  <si>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{"C1-DealPriceAsgnCommitmentsREST":{"delete":[],"pricingAndCommitmentsDetails":{"pricingDetails":[{"delete":[]}]}}}</t>
  </si>
  <si>
    <t>Seasonal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</si>
  <si>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</si>
  <si>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</si>
  <si>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</si>
  <si>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Customer Price List</t>
  </si>
  <si>
    <t>[{"upperLimit":"1000.00","lowerLimit":"0.00","valueAmt":"12"},{"upperLimit":"5000.00","lowerLimit":"1000.00","valueAmt":"13"},{"upperLimit":"999999999999.99","lowerLimit":"5000.00","valueAmt":"14"}]</t>
  </si>
  <si>
    <t>11</t>
  </si>
  <si>
    <t>Tier,USD,THRS</t>
  </si>
  <si>
    <t>UPD</t>
  </si>
  <si>
    <t xml:space="preserve">2413873180
</t>
  </si>
  <si>
    <t xml:space="preserve">Assigned Pricelist </t>
  </si>
  <si>
    <t xml:space="preserve">Deal Creation Information </t>
  </si>
  <si>
    <t>Tier,USD,FLAT</t>
  </si>
  <si>
    <t>Pricing &amp; Commitment - [PM]</t>
  </si>
  <si>
    <t>Pricing &amp; Commitment - Override STEP Pricing [PM]</t>
  </si>
  <si>
    <t>Pricing &amp; Commitment - [RM]</t>
  </si>
  <si>
    <t>Pending Simulation</t>
  </si>
  <si>
    <t>STACKING_COMT_PARENT_CH1,IND</t>
  </si>
  <si>
    <t>Reg_STACKING_COMT_PARENT_CH1</t>
  </si>
  <si>
    <t>EAI_STACKING_COMT_PARENT_CH1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</si>
  <si>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</si>
  <si>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</si>
  <si>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{"C1-DealPriceAsgnCommitmentsREST":{"modelId":"2380464226","dealId":"9469645010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-01-02","assignmentLevel":"Customer Price List"}]}}}</t>
  </si>
  <si>
    <t>Reg_STACKING_COMT_PARENT_CH1CH1</t>
  </si>
  <si>
    <t>EAI_STACKING_COMT_PARENT_CH1CH1</t>
  </si>
  <si>
    <t>STACKING_COMT_PARENT,IND</t>
  </si>
  <si>
    <t>STACKING_COMT_PARENT_CH1CH1,IND</t>
  </si>
  <si>
    <t>01-01-2022</t>
  </si>
  <si>
    <t>01-01-2023</t>
  </si>
  <si>
    <t>Action Flag</t>
  </si>
  <si>
    <t>0070573193</t>
  </si>
  <si>
    <t>1711658996</t>
  </si>
  <si>
    <t>DIVPRD</t>
  </si>
  <si>
    <t>Original</t>
  </si>
  <si>
    <t>DIVISION FINANCIAL SUMMARY</t>
  </si>
  <si>
    <t>CUST</t>
  </si>
  <si>
    <t>DealManagement_Test_39771</t>
  </si>
  <si>
    <t>6739465360</t>
  </si>
  <si>
    <t>RDEL</t>
  </si>
  <si>
    <t>Projected</t>
  </si>
  <si>
    <t>Customer Agreed</t>
  </si>
  <si>
    <t>Algorithm</t>
  </si>
  <si>
    <t xml:space="preserve">ALGORITHM CODE </t>
  </si>
  <si>
    <t>PARAMETER</t>
  </si>
  <si>
    <t>VALUE</t>
  </si>
  <si>
    <t>DM_RATE_STEP</t>
  </si>
  <si>
    <t xml:space="preserve">Stacking Required
</t>
  </si>
  <si>
    <t>DM_RATEVALUE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</si>
  <si>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1168600381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1","rcMapId":"2567418376","displaySw":"true","tieredFlag":"STEP","priceCompTier":{"tierSeqNum":"10","upperLimit":"1000.00","lowerLimit":"0.00","priceCriteria":"NBRTRAN"},"priceCompSequenceNo":"100"},{"priceCompId":"1168600382","valueAmt":"12","priceCompDesc":"Price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2","rcMapId":"7769990702","displaySw":"true","tieredFlag":"STEP","priceCompTier":{"tierSeqNum":"10","upperLimit":"5000.00","lowerLimit":"1000.00","priceCriteria":"NBRTRAN"},"priceCompSequenceNo":"110"},{"priceCompId":"1168600383","valueAmt":"13","priceCompDesc":"Price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1160014271","pricingStatus":"PRPD","printIfZero":"Y","ignoreSw":"N","actionFlag":"OVRD","isEligible":"false","scheduleCode":"MONTHLY","rateSchedule":"DM-NBRST","startDate":"2023-08-01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</si>
  <si>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1160014283","actionFlag":"OVRD","priceItemCode":"PI_024","priceItemDescription":"V4-SEPA Transfers","pricingStatus":"PRPD","priceCurrencyCode":"USD","rateSchedule":"DM-NBRST","startDate":"2023-08-01","isEligible":"false","assignmentLevel":"Customer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1168600381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1","valueAmt":"11","displaySw":"true","rcMapId":"2567418376","tieredFlag":"STEP","priceCompSequenceNo":"100"},{"priceCompTier":{"upperLimit":"5000.00","lowerLimit":"1000.00","priceCriteria":"NBRTRAN","tierSeqNum":"10"},"priceCompId":"1168600382","priceCompDesc":"Price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2","valueAmt":"12","displaySw":"true","rcMapId":"7769990702","tieredFlag":"STEP","priceCompSequenceNo":"110"},{"priceCompTier":{"upperLimit":"999999999999.99","lowerLimit":"5000.00","priceCriteria":"NBRTRAN","tierSeqNum":"10"},"priceCompId":"1168600383","priceCompDesc":"Price per transaction - Step Tier 3","valueAmt":"13","displaySw":"true","rcMapId":"4322456059","tieredFlag":"STEP","priceCompSequenceNo":"120"}]}}}}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</si>
  <si>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1168600403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1","rcMapId":"2567418376","displaySw":"true","tieredFlag":"STEP","priceCompTier":{"tierSeqNum":"10","upperLimit":"1000.00","lowerLimit":"0.00","priceCriteria":"NBRTRAN"},"priceCompSequenceNo":"100"},{"priceCompId":"1168600404","valueAmt":"13","priceCompDesc":"Price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2","rcMapId":"7769990702","displaySw":"true","tieredFlag":"STEP","priceCompTier":{"tierSeqNum":"10","upperLimit":"5000.00","lowerLimit":"1000.00","priceCriteria":"NBRTRAN"},"priceCompSequenceNo":"110"},{"priceCompId":"1168600405","valueAmt":"14","priceCompDesc":"Price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1160014283","pricingStatus":"PRPD","printIfZero":"Y","ignoreSw":"N","actionFlag":"OVRD","isEligible":"false","scheduleCode":"MONTHLY","rateSchedule":"DM-NBRST","startDate":"2023-08-31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</si>
  <si>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1160014284","actionFlag":"OVRD","priceItemCode":"PI_024","priceItemDescription":"V4-SEPA Transfers","pricingStatus":"PRPD","priceCurrencyCode":"USD","rateSchedule":"DM-NBRST","startDate":"2023-08-31","isEligible":"false","assignmentLevel":"Customer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1168600403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1","valueAmt":"12","displaySw":"true","rcMapId":"2567418376","tieredFlag":"STEP","priceCompSequenceNo":"100"},{"priceCompTier":{"upperLimit":"5000.00","lowerLimit":"1000.00","priceCriteria":"NBRTRAN","tierSeqNum":"10"},"priceCompId":"1168600404","priceCompDesc":"Price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2","valueAmt":"13","displaySw":"true","rcMapId":"7769990702","tieredFlag":"STEP","priceCompSequenceNo":"110"},{"priceCompTier":{"upperLimit":"999999999999.99","lowerLimit":"5000.00","priceCriteria":"NBRTRAN","tierSeqNum":"10"},"priceCompId":"1168600405","priceCompDesc":"Price per transaction - Step Tier 3","valueAmt":"14","displaySw":"true","rcMapId":"4322456059","tieredFlag":"STEP","priceCompSequenceNo":"120"}]}}}}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</si>
  <si>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1168600384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transaction","rcMapId":"1109655113","displaySw":"true","tieredFlag":"THRS","priceCompTier":{"tierSeqNum":"10","upperLimit":"1000.00","lowerLimit":"0.00","priceCriteria":"NBRTRAN"},"priceCompSequenceNo":"100"},{"priceCompId":"1168600385","valueAmt":"12","priceCompDesc":"Threshold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1168600386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1160014272","pricingStatus":"PRPD","printIfZero":"Y","ignoreSw":"N","actionFlag":"OVRD","isEligible":"false","scheduleCode":"MONTHLY","rateSchedule":"DM-NBRTH","startDate":"2023-08-01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</si>
  <si>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1160014285","actionFlag":"OVRD","priceItemCode":"PI_025","priceItemDescription":"V5-Domestic Funds Transfer Fee","pricingStatus":"PRPD","priceCurrencyCode":"USD","rateSchedule":"DM-NBRTH","startDate":"2023-08-01","isEligible":"false","assignmentLevel":"Customer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1168600384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1168600385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1168600386","priceCompDesc":"Threshold price per transaction","valueAmt":"13","displaySw":"true","rcMapId":"1109655113","tieredFlag":"THRS","priceCompSequenceNo":"120"}]}}}}</t>
  </si>
  <si>
    <t>{"C1-DealPriceAsgnCommitmentsREST":{"modelId":"7158925744","dealId":"4593872799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1168600409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transaction","rcMapId":"1109655113","displaySw":"true","tieredFlag":"THRS","priceCompTier":{"tierSeqNum":"10","upperLimit":"1000.00","lowerLimit":"0.00","priceCriteria":"NBRTRAN"},"priceCompSequenceNo":"100"},{"priceCompId":"1168600410","valueAmt":"13","priceCompDesc":"Threshold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1168600411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1160014285","pricingStatus":"PRPD","printIfZero":"Y","ignoreSw":"N","actionFlag":"OVRD","isEligible":"false","scheduleCode":"MONTHLY","rateSchedule":"DM-NBRTH","startDate":"2023-08-31","assignmentLevel":"Customer Agreed"}]}}}</t>
  </si>
  <si>
    <t>{"C1-DealPriceAsgnCommitmentsREST":{"dealId":"4593872799","modelId":"7158925744","entityId":"7947575323","entityType":"PERS","pricingAndCommitmentsDetails":{"entityId":"7947575323","entityType":"PERS","entityIdentifierValue":"Reg_STACKING_COMT_PARENT","entityIdentifierType":"COREG","entityDivision":"IND","pricingDetails":{"priceAsgnId":"1160014286","actionFlag":"OVRD","priceItemCode":"PI_025","priceItemDescription":"V5-Domestic Funds Transfer Fee","pricingStatus":"PRPD","priceCurrencyCode":"USD","rateSchedule":"DM-NBRTH","startDate":"2023-08-31","isEligible":"false","assignmentLevel":"Customer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1168600409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1168600410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1168600411","priceCompDesc":"Threshold price per transaction","valueAmt":"14","displaySw":"true","rcMapId":"1109655113","tieredFlag":"THRS","priceCompSequenceNo":"120"}]}}}}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</si>
</sst>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8" fillId="3" borderId="0" xfId="0" applyNumberFormat="1" applyFont="1" applyFill="1" applyBorder="1" applyAlignment="1">
      <alignment vertical="top"/>
    </xf>
    <xf numFmtId="0" fontId="11" fillId="15" borderId="11" xfId="0" applyFont="1" applyFill="1" applyBorder="1" applyAlignment="1">
      <alignment vertical="top"/>
    </xf>
    <xf numFmtId="0" fontId="11" fillId="16" borderId="5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9" borderId="6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3" borderId="6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 vertical="top"/>
    </xf>
    <xf numFmtId="0" fontId="11" fillId="15" borderId="11" xfId="0" applyFont="1" applyFill="1" applyBorder="1" applyAlignment="1">
      <alignment horizontal="center" vertical="top"/>
    </xf>
    <xf numFmtId="0" fontId="11" fillId="10" borderId="13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167"/>
  <sheetViews>
    <sheetView tabSelected="1" topLeftCell="E139" zoomScale="54" zoomScaleNormal="54" workbookViewId="0">
      <selection activeCell="J169" sqref="J169"/>
    </sheetView>
  </sheetViews>
  <sheetFormatPr defaultRowHeight="14.5" x14ac:dyDescent="0.35"/>
  <cols>
    <col min="1" max="1" width="37.7265625" customWidth="1" collapsed="1"/>
    <col min="2" max="2" width="94.54296875" customWidth="1" collapsed="1"/>
    <col min="3" max="11" width="24.6328125" customWidth="1" collapsed="1"/>
    <col min="12" max="12" width="53" customWidth="1" collapsed="1"/>
    <col min="13" max="13" width="39.26953125" customWidth="1" collapsed="1"/>
    <col min="14" max="16" width="24.6328125" customWidth="1" collapsed="1"/>
    <col min="21" max="21" width="10.81640625" bestFit="1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7947575323</v>
      </c>
      <c r="B4" s="28" t="s">
        <v>153</v>
      </c>
      <c r="C4" s="28" t="s">
        <v>415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408</v>
      </c>
    </row>
    <row r="5" spans="1:118" x14ac:dyDescent="0.35">
      <c r="A5" s="28" t="s">
        <v>420</v>
      </c>
      <c r="B5" s="28" t="s">
        <v>153</v>
      </c>
      <c r="C5" s="28" t="s">
        <v>407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408</v>
      </c>
    </row>
    <row r="6" spans="1:118" x14ac:dyDescent="0.35">
      <c r="A6" s="28">
        <v>2801585178</v>
      </c>
      <c r="B6" s="28" t="s">
        <v>153</v>
      </c>
      <c r="C6" s="28" t="s">
        <v>416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413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v>7947575323</v>
      </c>
      <c r="B10" s="28" t="str">
        <f>C4</f>
        <v>STACKING_COMT_PARENT,IND</v>
      </c>
      <c r="C10" s="28">
        <v>1579377475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409</v>
      </c>
      <c r="K10" s="28"/>
    </row>
    <row r="11" spans="1:118" x14ac:dyDescent="0.35">
      <c r="A11" s="28">
        <v>7947575323</v>
      </c>
      <c r="B11" s="28" t="str">
        <f>C4</f>
        <v>STACKING_COMT_PARENT,IND</v>
      </c>
      <c r="C11" s="28">
        <v>5357065315</v>
      </c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409</v>
      </c>
      <c r="K11" s="28"/>
    </row>
    <row r="12" spans="1:118" x14ac:dyDescent="0.35">
      <c r="A12" s="28" t="s">
        <v>420</v>
      </c>
      <c r="B12" s="28" t="str">
        <f>C5</f>
        <v>STACKING_COMT_PARENT_CH1,IND</v>
      </c>
      <c r="C12" s="28" t="s">
        <v>421</v>
      </c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409</v>
      </c>
      <c r="K12" s="28"/>
    </row>
    <row r="13" spans="1:118" x14ac:dyDescent="0.35">
      <c r="A13" s="28">
        <v>2801585178</v>
      </c>
      <c r="B13" s="28" t="str">
        <f>C6</f>
        <v>STACKING_COMT_PARENT_CH1CH1,IND</v>
      </c>
      <c r="C13" s="28">
        <v>3965174232</v>
      </c>
      <c r="D13" s="28" t="s">
        <v>152</v>
      </c>
      <c r="E13" s="28" t="s">
        <v>153</v>
      </c>
      <c r="F13" s="28" t="s">
        <v>154</v>
      </c>
      <c r="G13" s="28" t="s">
        <v>155</v>
      </c>
      <c r="H13" s="28" t="s">
        <v>156</v>
      </c>
      <c r="I13" s="28" t="s">
        <v>157</v>
      </c>
      <c r="J13" s="28" t="s">
        <v>414</v>
      </c>
      <c r="K13" s="28"/>
    </row>
    <row r="15" spans="1:118" s="14" customFormat="1" ht="18" customHeight="1" x14ac:dyDescent="0.35">
      <c r="A15" s="29" t="s">
        <v>158</v>
      </c>
      <c r="B15" s="29"/>
      <c r="C15" s="29"/>
      <c r="D15" s="29"/>
      <c r="E15" s="29"/>
      <c r="F15" s="29"/>
      <c r="G15" s="29"/>
      <c r="H15" s="29"/>
      <c r="L15" s="15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</row>
    <row r="16" spans="1:118" s="14" customFormat="1" ht="18" customHeight="1" x14ac:dyDescent="0.35">
      <c r="A16" s="26" t="s">
        <v>131</v>
      </c>
      <c r="B16" s="27" t="s">
        <v>143</v>
      </c>
      <c r="C16" s="27" t="s">
        <v>159</v>
      </c>
      <c r="D16" s="27" t="s">
        <v>130</v>
      </c>
      <c r="E16" s="26" t="s">
        <v>160</v>
      </c>
      <c r="F16" s="26" t="s">
        <v>161</v>
      </c>
      <c r="G16" s="27" t="s">
        <v>162</v>
      </c>
      <c r="H16" s="26" t="s">
        <v>163</v>
      </c>
      <c r="L16" s="15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7" x14ac:dyDescent="0.35">
      <c r="A17" s="28" t="str">
        <f>C4</f>
        <v>STACKING_COMT_PARENT,IND</v>
      </c>
      <c r="B17" s="28">
        <v>1579377475</v>
      </c>
      <c r="C17" s="40">
        <v>1579377173</v>
      </c>
      <c r="D17" s="31" t="s">
        <v>153</v>
      </c>
      <c r="E17" s="32" t="s">
        <v>164</v>
      </c>
      <c r="F17" s="31" t="s">
        <v>154</v>
      </c>
      <c r="G17" s="32"/>
      <c r="H17" s="31" t="s">
        <v>165</v>
      </c>
      <c r="I17" s="14"/>
    </row>
    <row r="18" spans="1:117" x14ac:dyDescent="0.35">
      <c r="A18" s="28" t="str">
        <f>C4</f>
        <v>STACKING_COMT_PARENT,IND</v>
      </c>
      <c r="B18" s="28">
        <v>5357065315</v>
      </c>
      <c r="C18" s="28">
        <v>5357065767</v>
      </c>
      <c r="D18" s="31" t="s">
        <v>153</v>
      </c>
      <c r="E18" s="32" t="s">
        <v>164</v>
      </c>
      <c r="F18" s="31" t="s">
        <v>235</v>
      </c>
      <c r="G18" s="32"/>
      <c r="H18" s="31" t="s">
        <v>165</v>
      </c>
      <c r="I18" s="14"/>
    </row>
    <row r="19" spans="1:117" x14ac:dyDescent="0.35">
      <c r="A19" s="86" t="str">
        <f>C5</f>
        <v>STACKING_COMT_PARENT_CH1,IND</v>
      </c>
      <c r="B19" s="28">
        <v>1711658996</v>
      </c>
      <c r="C19" s="28">
        <v>1711658048</v>
      </c>
      <c r="D19" s="31" t="s">
        <v>153</v>
      </c>
      <c r="E19" s="32" t="s">
        <v>164</v>
      </c>
      <c r="F19" s="31" t="s">
        <v>417</v>
      </c>
      <c r="G19" s="32"/>
      <c r="H19" s="31" t="s">
        <v>165</v>
      </c>
      <c r="I19" s="14"/>
    </row>
    <row r="20" spans="1:117" x14ac:dyDescent="0.35">
      <c r="A20" s="86" t="str">
        <f>C6</f>
        <v>STACKING_COMT_PARENT_CH1CH1,IND</v>
      </c>
      <c r="B20" s="28">
        <v>3965174232</v>
      </c>
      <c r="C20" s="28">
        <v>3965174772</v>
      </c>
      <c r="D20" s="31" t="s">
        <v>153</v>
      </c>
      <c r="E20" s="32" t="s">
        <v>164</v>
      </c>
      <c r="F20" s="31" t="s">
        <v>418</v>
      </c>
      <c r="G20" s="32"/>
      <c r="H20" s="31" t="s">
        <v>165</v>
      </c>
      <c r="I20" s="14"/>
    </row>
    <row r="22" spans="1:117" ht="18.5" x14ac:dyDescent="0.35">
      <c r="A22" s="107" t="s">
        <v>172</v>
      </c>
      <c r="B22" s="107"/>
      <c r="C22" s="107"/>
    </row>
    <row r="23" spans="1:117" ht="15.5" x14ac:dyDescent="0.35">
      <c r="A23" s="26" t="s">
        <v>173</v>
      </c>
      <c r="B23" s="26" t="s">
        <v>174</v>
      </c>
      <c r="C23" s="27" t="s">
        <v>175</v>
      </c>
      <c r="D23" s="24" t="s">
        <v>130</v>
      </c>
      <c r="E23" s="24" t="s">
        <v>4</v>
      </c>
    </row>
    <row r="24" spans="1:117" x14ac:dyDescent="0.35">
      <c r="A24" s="33" t="s">
        <v>399</v>
      </c>
      <c r="B24" s="33" t="s">
        <v>176</v>
      </c>
      <c r="C24" s="33" t="s">
        <v>154</v>
      </c>
      <c r="D24" s="33" t="s">
        <v>153</v>
      </c>
      <c r="E24" s="33" t="s">
        <v>177</v>
      </c>
    </row>
    <row r="25" spans="1:117" x14ac:dyDescent="0.35">
      <c r="A25" s="33" t="s">
        <v>178</v>
      </c>
      <c r="B25" s="33" t="s">
        <v>179</v>
      </c>
      <c r="C25" s="33" t="s">
        <v>154</v>
      </c>
      <c r="D25" s="33" t="s">
        <v>153</v>
      </c>
      <c r="E25" s="33" t="s">
        <v>330</v>
      </c>
    </row>
    <row r="27" spans="1:117" s="14" customFormat="1" ht="18" customHeight="1" x14ac:dyDescent="0.35">
      <c r="A27" s="108" t="s">
        <v>180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7" s="14" customFormat="1" ht="15.5" x14ac:dyDescent="0.35">
      <c r="A28" s="26" t="s">
        <v>173</v>
      </c>
      <c r="B28" s="26" t="s">
        <v>174</v>
      </c>
      <c r="C28" s="26" t="s">
        <v>181</v>
      </c>
      <c r="D28" s="34" t="s">
        <v>182</v>
      </c>
      <c r="E28" s="34" t="s">
        <v>183</v>
      </c>
      <c r="F28" s="34" t="s">
        <v>184</v>
      </c>
      <c r="G28" s="34" t="s">
        <v>185</v>
      </c>
      <c r="H28" s="34" t="s">
        <v>186</v>
      </c>
      <c r="I28" s="35" t="s">
        <v>187</v>
      </c>
      <c r="J28" s="36" t="s">
        <v>188</v>
      </c>
      <c r="K28" s="36" t="s">
        <v>189</v>
      </c>
      <c r="L28" s="36" t="s">
        <v>190</v>
      </c>
      <c r="M28" s="36" t="s">
        <v>166</v>
      </c>
      <c r="N28" s="36" t="s">
        <v>191</v>
      </c>
      <c r="O28" s="36" t="s">
        <v>192</v>
      </c>
      <c r="P28" s="36" t="s">
        <v>193</v>
      </c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3" t="s">
        <v>178</v>
      </c>
      <c r="B29" s="31" t="s">
        <v>179</v>
      </c>
      <c r="C29" s="31" t="s">
        <v>194</v>
      </c>
      <c r="D29" s="31" t="s">
        <v>195</v>
      </c>
      <c r="E29" s="31" t="s">
        <v>196</v>
      </c>
      <c r="F29" s="31"/>
      <c r="G29" s="31" t="s">
        <v>155</v>
      </c>
      <c r="H29" s="31" t="s">
        <v>197</v>
      </c>
      <c r="I29" s="33" t="s">
        <v>198</v>
      </c>
      <c r="J29" s="31"/>
      <c r="K29" s="31"/>
      <c r="L29" s="37"/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 t="s">
        <v>200</v>
      </c>
      <c r="D30" s="31" t="s">
        <v>195</v>
      </c>
      <c r="E30" s="31" t="s">
        <v>196</v>
      </c>
      <c r="F30" s="31"/>
      <c r="G30" s="31" t="s">
        <v>155</v>
      </c>
      <c r="H30" s="31" t="s">
        <v>197</v>
      </c>
      <c r="I30" s="33" t="s">
        <v>201</v>
      </c>
      <c r="J30" s="31"/>
      <c r="K30" s="31"/>
      <c r="L30" s="37"/>
      <c r="M30" s="31"/>
      <c r="N30" s="31" t="s">
        <v>202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 t="s">
        <v>203</v>
      </c>
      <c r="D31" s="31" t="s">
        <v>204</v>
      </c>
      <c r="E31" s="31" t="s">
        <v>196</v>
      </c>
      <c r="F31" s="31"/>
      <c r="G31" s="31" t="s">
        <v>155</v>
      </c>
      <c r="H31" s="31" t="s">
        <v>197</v>
      </c>
      <c r="I31" s="31" t="s">
        <v>205</v>
      </c>
      <c r="J31" s="31"/>
      <c r="K31" s="31"/>
      <c r="L31" s="37"/>
      <c r="M31" s="31"/>
      <c r="N31" s="31" t="s">
        <v>202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206</v>
      </c>
      <c r="D32" s="31" t="s">
        <v>204</v>
      </c>
      <c r="E32" s="31" t="s">
        <v>196</v>
      </c>
      <c r="F32" s="31"/>
      <c r="G32" s="31" t="s">
        <v>155</v>
      </c>
      <c r="H32" s="31" t="s">
        <v>197</v>
      </c>
      <c r="I32" s="33" t="s">
        <v>201</v>
      </c>
      <c r="J32" s="31"/>
      <c r="K32" s="31"/>
      <c r="L32" s="37"/>
      <c r="M32" s="31"/>
      <c r="N32" s="31" t="s">
        <v>202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 t="s">
        <v>207</v>
      </c>
      <c r="D33" s="31" t="s">
        <v>208</v>
      </c>
      <c r="E33" s="31" t="s">
        <v>196</v>
      </c>
      <c r="F33" s="31"/>
      <c r="G33" s="31" t="s">
        <v>155</v>
      </c>
      <c r="H33" s="31" t="s">
        <v>209</v>
      </c>
      <c r="I33" s="31" t="s">
        <v>210</v>
      </c>
      <c r="J33" s="31" t="s">
        <v>211</v>
      </c>
      <c r="K33" s="31">
        <v>0</v>
      </c>
      <c r="L33" s="37">
        <v>1000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212</v>
      </c>
      <c r="J34" s="31" t="s">
        <v>211</v>
      </c>
      <c r="K34" s="31">
        <v>1000</v>
      </c>
      <c r="L34" s="37">
        <v>5000</v>
      </c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/>
      <c r="D35" s="31"/>
      <c r="E35" s="31"/>
      <c r="F35" s="31"/>
      <c r="G35" s="31"/>
      <c r="H35" s="31" t="s">
        <v>209</v>
      </c>
      <c r="I35" s="31" t="s">
        <v>213</v>
      </c>
      <c r="J35" s="31" t="s">
        <v>211</v>
      </c>
      <c r="K35" s="31">
        <v>5000</v>
      </c>
      <c r="L35" s="37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 t="s">
        <v>214</v>
      </c>
      <c r="D36" s="31" t="s">
        <v>215</v>
      </c>
      <c r="E36" s="31" t="s">
        <v>196</v>
      </c>
      <c r="F36" s="31"/>
      <c r="G36" s="31" t="s">
        <v>155</v>
      </c>
      <c r="H36" s="31" t="s">
        <v>209</v>
      </c>
      <c r="I36" s="31" t="s">
        <v>210</v>
      </c>
      <c r="J36" s="31" t="s">
        <v>211</v>
      </c>
      <c r="K36" s="31">
        <v>0</v>
      </c>
      <c r="L36" s="37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209</v>
      </c>
      <c r="I37" s="31" t="s">
        <v>212</v>
      </c>
      <c r="J37" s="31" t="s">
        <v>211</v>
      </c>
      <c r="K37" s="31">
        <v>1000</v>
      </c>
      <c r="L37" s="37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209</v>
      </c>
      <c r="I38" s="31" t="s">
        <v>213</v>
      </c>
      <c r="J38" s="31" t="s">
        <v>211</v>
      </c>
      <c r="K38" s="31">
        <v>5000</v>
      </c>
      <c r="L38" s="37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 t="s">
        <v>216</v>
      </c>
      <c r="D39" s="31" t="s">
        <v>217</v>
      </c>
      <c r="E39" s="31"/>
      <c r="F39" s="31"/>
      <c r="G39" s="31"/>
      <c r="H39" s="31" t="s">
        <v>197</v>
      </c>
      <c r="I39" s="31">
        <v>20</v>
      </c>
      <c r="J39" s="31"/>
      <c r="K39" s="31"/>
      <c r="L39" s="37"/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218</v>
      </c>
      <c r="I40" s="31">
        <v>10</v>
      </c>
      <c r="J40" s="31" t="s">
        <v>211</v>
      </c>
      <c r="K40" s="31">
        <v>0</v>
      </c>
      <c r="L40" s="37">
        <v>1000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/>
      <c r="D41" s="31"/>
      <c r="E41" s="31"/>
      <c r="F41" s="31"/>
      <c r="G41" s="31"/>
      <c r="H41" s="31" t="s">
        <v>218</v>
      </c>
      <c r="I41" s="31">
        <v>8</v>
      </c>
      <c r="J41" s="31" t="s">
        <v>211</v>
      </c>
      <c r="K41" s="31">
        <v>1000</v>
      </c>
      <c r="L41" s="37">
        <v>5000</v>
      </c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/>
      <c r="D42" s="31"/>
      <c r="E42" s="31"/>
      <c r="F42" s="31"/>
      <c r="G42" s="31"/>
      <c r="H42" s="31" t="s">
        <v>218</v>
      </c>
      <c r="I42" s="31">
        <v>6</v>
      </c>
      <c r="J42" s="31" t="s">
        <v>211</v>
      </c>
      <c r="K42" s="31">
        <v>5000</v>
      </c>
      <c r="L42" s="37"/>
      <c r="M42" s="31"/>
      <c r="N42" s="31" t="s">
        <v>199</v>
      </c>
      <c r="O42" s="31"/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/>
      <c r="D43" s="31"/>
      <c r="E43" s="31"/>
      <c r="F43" s="31"/>
      <c r="G43" s="31"/>
      <c r="H43" s="31" t="s">
        <v>209</v>
      </c>
      <c r="I43" s="31">
        <v>5</v>
      </c>
      <c r="J43" s="31" t="s">
        <v>211</v>
      </c>
      <c r="K43" s="31">
        <v>0</v>
      </c>
      <c r="L43" s="37">
        <v>1000</v>
      </c>
      <c r="M43" s="31"/>
      <c r="N43" s="31" t="s">
        <v>199</v>
      </c>
      <c r="O43" s="31"/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/>
      <c r="D44" s="31"/>
      <c r="E44" s="31"/>
      <c r="F44" s="31"/>
      <c r="G44" s="31"/>
      <c r="H44" s="31" t="s">
        <v>209</v>
      </c>
      <c r="I44" s="31">
        <v>4</v>
      </c>
      <c r="J44" s="31" t="s">
        <v>211</v>
      </c>
      <c r="K44" s="31">
        <v>1000</v>
      </c>
      <c r="L44" s="37">
        <v>5000</v>
      </c>
      <c r="M44" s="31"/>
      <c r="N44" s="31" t="s">
        <v>199</v>
      </c>
      <c r="O44" s="31"/>
      <c r="P44" s="31"/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219</v>
      </c>
      <c r="D45" s="31" t="s">
        <v>220</v>
      </c>
      <c r="E45" s="31" t="s">
        <v>196</v>
      </c>
      <c r="F45" s="31"/>
      <c r="G45" s="31" t="s">
        <v>155</v>
      </c>
      <c r="H45" s="31" t="s">
        <v>197</v>
      </c>
      <c r="I45" s="33" t="s">
        <v>221</v>
      </c>
      <c r="J45" s="31"/>
      <c r="K45" s="31"/>
      <c r="L45" s="37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222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3" t="s">
        <v>223</v>
      </c>
      <c r="J46" s="31"/>
      <c r="K46" s="31"/>
      <c r="L46" s="37"/>
      <c r="M46" s="31"/>
      <c r="N46" s="31" t="s">
        <v>199</v>
      </c>
      <c r="O46" s="31" t="s">
        <v>224</v>
      </c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222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225</v>
      </c>
      <c r="J47" s="31"/>
      <c r="K47" s="31"/>
      <c r="L47" s="37"/>
      <c r="M47" s="31"/>
      <c r="N47" s="31" t="s">
        <v>199</v>
      </c>
      <c r="O47" s="31" t="s">
        <v>155</v>
      </c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222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3" t="s">
        <v>226</v>
      </c>
      <c r="J48" s="31"/>
      <c r="K48" s="31"/>
      <c r="L48" s="37"/>
      <c r="M48" s="31"/>
      <c r="N48" s="31" t="s">
        <v>199</v>
      </c>
      <c r="O48" s="31" t="s">
        <v>224</v>
      </c>
      <c r="P48" s="31" t="s">
        <v>227</v>
      </c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x14ac:dyDescent="0.35">
      <c r="A49" s="31"/>
      <c r="B49" s="31"/>
      <c r="C49" s="31" t="s">
        <v>222</v>
      </c>
      <c r="D49" s="31" t="s">
        <v>195</v>
      </c>
      <c r="E49" s="31" t="s">
        <v>196</v>
      </c>
      <c r="F49" s="31"/>
      <c r="G49" s="31" t="s">
        <v>155</v>
      </c>
      <c r="H49" s="31" t="s">
        <v>197</v>
      </c>
      <c r="I49" s="33" t="s">
        <v>228</v>
      </c>
      <c r="J49" s="31"/>
      <c r="K49" s="31"/>
      <c r="L49" s="37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229</v>
      </c>
      <c r="D50" s="31" t="s">
        <v>195</v>
      </c>
      <c r="E50" s="31" t="s">
        <v>196</v>
      </c>
      <c r="F50" s="31"/>
      <c r="G50" s="31" t="s">
        <v>155</v>
      </c>
      <c r="H50" s="31" t="s">
        <v>197</v>
      </c>
      <c r="I50" s="33" t="s">
        <v>230</v>
      </c>
      <c r="J50" s="31"/>
      <c r="K50" s="31"/>
      <c r="L50" s="37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231</v>
      </c>
      <c r="D51" s="31" t="s">
        <v>195</v>
      </c>
      <c r="E51" s="31" t="s">
        <v>196</v>
      </c>
      <c r="F51" s="31"/>
      <c r="G51" s="31" t="s">
        <v>155</v>
      </c>
      <c r="H51" s="31" t="s">
        <v>197</v>
      </c>
      <c r="I51" s="31" t="s">
        <v>232</v>
      </c>
      <c r="J51" s="31"/>
      <c r="K51" s="31"/>
      <c r="L51" s="37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233</v>
      </c>
      <c r="D52" s="31" t="s">
        <v>195</v>
      </c>
      <c r="E52" s="31" t="s">
        <v>196</v>
      </c>
      <c r="F52" s="31"/>
      <c r="G52" s="31" t="s">
        <v>155</v>
      </c>
      <c r="H52" s="31" t="s">
        <v>197</v>
      </c>
      <c r="I52" s="31">
        <v>15</v>
      </c>
      <c r="J52" s="31"/>
      <c r="K52" s="31"/>
      <c r="L52" s="37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ht="29" x14ac:dyDescent="0.35">
      <c r="A53" s="38" t="s">
        <v>234</v>
      </c>
      <c r="B53" s="38" t="s">
        <v>176</v>
      </c>
      <c r="C53" s="31" t="s">
        <v>167</v>
      </c>
      <c r="D53" s="31" t="s">
        <v>195</v>
      </c>
      <c r="E53" s="31" t="s">
        <v>235</v>
      </c>
      <c r="F53" s="31"/>
      <c r="G53" s="31" t="s">
        <v>155</v>
      </c>
      <c r="H53" s="31" t="s">
        <v>197</v>
      </c>
      <c r="I53" s="31" t="s">
        <v>236</v>
      </c>
      <c r="J53" s="31"/>
      <c r="K53" s="31"/>
      <c r="L53" s="37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169</v>
      </c>
      <c r="D54" s="31" t="s">
        <v>195</v>
      </c>
      <c r="E54" s="31" t="s">
        <v>235</v>
      </c>
      <c r="F54" s="31"/>
      <c r="G54" s="31" t="s">
        <v>155</v>
      </c>
      <c r="H54" s="31" t="s">
        <v>197</v>
      </c>
      <c r="I54" s="31" t="s">
        <v>236</v>
      </c>
      <c r="J54" s="31"/>
      <c r="K54" s="31"/>
      <c r="L54" s="37"/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 t="s">
        <v>170</v>
      </c>
      <c r="D55" s="31" t="s">
        <v>195</v>
      </c>
      <c r="E55" s="31" t="s">
        <v>235</v>
      </c>
      <c r="F55" s="31"/>
      <c r="G55" s="31" t="s">
        <v>155</v>
      </c>
      <c r="H55" s="31" t="s">
        <v>197</v>
      </c>
      <c r="I55" s="31" t="s">
        <v>236</v>
      </c>
      <c r="J55" s="31"/>
      <c r="K55" s="31"/>
      <c r="L55" s="37"/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 t="s">
        <v>171</v>
      </c>
      <c r="D56" s="31" t="s">
        <v>195</v>
      </c>
      <c r="E56" s="31" t="s">
        <v>235</v>
      </c>
      <c r="F56" s="31"/>
      <c r="G56" s="31" t="s">
        <v>155</v>
      </c>
      <c r="H56" s="31" t="s">
        <v>197</v>
      </c>
      <c r="I56" s="31" t="s">
        <v>246</v>
      </c>
      <c r="J56" s="31"/>
      <c r="K56" s="31"/>
      <c r="L56" s="37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7" spans="1:117" s="14" customFormat="1" x14ac:dyDescent="0.35">
      <c r="A57" s="31"/>
      <c r="B57" s="31"/>
      <c r="C57" s="31" t="s">
        <v>248</v>
      </c>
      <c r="D57" s="31" t="s">
        <v>220</v>
      </c>
      <c r="E57" s="31" t="s">
        <v>196</v>
      </c>
      <c r="F57" s="31"/>
      <c r="G57" s="31" t="s">
        <v>155</v>
      </c>
      <c r="H57" s="31" t="s">
        <v>197</v>
      </c>
      <c r="I57" s="33" t="s">
        <v>246</v>
      </c>
      <c r="J57" s="31"/>
      <c r="K57" s="31"/>
      <c r="L57" s="37"/>
      <c r="M57" s="31"/>
      <c r="N57" s="31" t="s">
        <v>199</v>
      </c>
      <c r="O57" s="31"/>
      <c r="P57" s="31"/>
      <c r="Q57" s="15"/>
      <c r="R57" s="15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</row>
    <row r="58" spans="1:117" s="14" customFormat="1" x14ac:dyDescent="0.35">
      <c r="A58" s="31"/>
      <c r="B58" s="31"/>
      <c r="C58" s="31" t="s">
        <v>247</v>
      </c>
      <c r="D58" s="31" t="s">
        <v>215</v>
      </c>
      <c r="E58" s="31" t="s">
        <v>196</v>
      </c>
      <c r="F58" s="31"/>
      <c r="G58" s="31" t="s">
        <v>155</v>
      </c>
      <c r="H58" s="31" t="s">
        <v>209</v>
      </c>
      <c r="I58" s="31" t="s">
        <v>249</v>
      </c>
      <c r="J58" s="31" t="s">
        <v>211</v>
      </c>
      <c r="K58" s="31">
        <v>0</v>
      </c>
      <c r="L58" s="37">
        <v>1000</v>
      </c>
      <c r="M58" s="31"/>
      <c r="N58" s="31" t="s">
        <v>199</v>
      </c>
      <c r="O58" s="31"/>
      <c r="P58" s="31"/>
      <c r="Q58" s="15"/>
      <c r="R58" s="15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</row>
    <row r="59" spans="1:117" s="14" customFormat="1" x14ac:dyDescent="0.35">
      <c r="A59" s="31"/>
      <c r="B59" s="31"/>
      <c r="C59" s="31"/>
      <c r="D59" s="31"/>
      <c r="E59" s="31"/>
      <c r="F59" s="31"/>
      <c r="G59" s="31"/>
      <c r="H59" s="31" t="s">
        <v>209</v>
      </c>
      <c r="I59" s="31" t="s">
        <v>250</v>
      </c>
      <c r="J59" s="31" t="s">
        <v>211</v>
      </c>
      <c r="K59" s="31">
        <v>1000</v>
      </c>
      <c r="L59" s="37">
        <v>5000</v>
      </c>
      <c r="M59" s="31"/>
      <c r="N59" s="31" t="s">
        <v>199</v>
      </c>
      <c r="O59" s="31"/>
      <c r="P59" s="31"/>
      <c r="Q59" s="15"/>
      <c r="R59" s="15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</row>
    <row r="60" spans="1:117" s="14" customFormat="1" x14ac:dyDescent="0.35">
      <c r="A60" s="31"/>
      <c r="B60" s="31"/>
      <c r="C60" s="31"/>
      <c r="D60" s="31"/>
      <c r="E60" s="31"/>
      <c r="F60" s="31"/>
      <c r="G60" s="31"/>
      <c r="H60" s="31" t="s">
        <v>209</v>
      </c>
      <c r="I60" s="31" t="s">
        <v>251</v>
      </c>
      <c r="J60" s="31" t="s">
        <v>211</v>
      </c>
      <c r="K60" s="31">
        <v>5000</v>
      </c>
      <c r="L60" s="37"/>
      <c r="M60" s="31"/>
      <c r="N60" s="31" t="s">
        <v>199</v>
      </c>
      <c r="O60" s="31"/>
      <c r="P60" s="31"/>
      <c r="Q60" s="15"/>
      <c r="R60" s="15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</row>
    <row r="62" spans="1:117" ht="18.5" x14ac:dyDescent="0.35">
      <c r="A62" s="110" t="s">
        <v>255</v>
      </c>
      <c r="B62" s="111"/>
      <c r="C62" s="111"/>
      <c r="D62" s="112"/>
    </row>
    <row r="63" spans="1:117" ht="15.5" x14ac:dyDescent="0.35">
      <c r="A63" s="26" t="s">
        <v>173</v>
      </c>
      <c r="B63" s="26" t="s">
        <v>174</v>
      </c>
      <c r="C63" s="27" t="s">
        <v>253</v>
      </c>
      <c r="D63" s="26" t="s">
        <v>252</v>
      </c>
      <c r="E63" s="24" t="s">
        <v>183</v>
      </c>
    </row>
    <row r="64" spans="1:117" x14ac:dyDescent="0.35">
      <c r="A64" s="33" t="s">
        <v>399</v>
      </c>
      <c r="B64" s="33" t="s">
        <v>176</v>
      </c>
      <c r="C64" s="28" t="str">
        <f>C4</f>
        <v>STACKING_COMT_PARENT,IND</v>
      </c>
      <c r="D64" s="31" t="s">
        <v>254</v>
      </c>
      <c r="E64" s="31" t="s">
        <v>235</v>
      </c>
    </row>
    <row r="66" spans="1:15" ht="18.5" x14ac:dyDescent="0.35">
      <c r="A66" s="110" t="s">
        <v>237</v>
      </c>
      <c r="B66" s="111"/>
      <c r="C66" s="111"/>
      <c r="D66" s="111"/>
      <c r="E66" s="111"/>
      <c r="F66" s="111"/>
      <c r="G66" s="111"/>
      <c r="H66" s="111"/>
      <c r="I66" s="112"/>
    </row>
    <row r="67" spans="1:15" ht="15.5" x14ac:dyDescent="0.35">
      <c r="A67" s="25" t="s">
        <v>131</v>
      </c>
      <c r="B67" s="25" t="s">
        <v>143</v>
      </c>
      <c r="C67" s="25" t="s">
        <v>238</v>
      </c>
      <c r="D67" s="25" t="s">
        <v>239</v>
      </c>
      <c r="E67" s="25" t="s">
        <v>240</v>
      </c>
      <c r="F67" s="25" t="s">
        <v>256</v>
      </c>
      <c r="G67" s="25" t="s">
        <v>258</v>
      </c>
      <c r="H67" s="25" t="s">
        <v>257</v>
      </c>
      <c r="I67" s="25" t="s">
        <v>259</v>
      </c>
      <c r="J67" s="25" t="s">
        <v>241</v>
      </c>
      <c r="K67" s="25" t="s">
        <v>242</v>
      </c>
      <c r="L67" s="25" t="s">
        <v>243</v>
      </c>
      <c r="M67" s="25" t="s">
        <v>244</v>
      </c>
      <c r="N67" s="25" t="s">
        <v>245</v>
      </c>
      <c r="O67" s="25" t="s">
        <v>419</v>
      </c>
    </row>
    <row r="68" spans="1:15" x14ac:dyDescent="0.35">
      <c r="A68" s="28" t="str">
        <f>C4</f>
        <v>STACKING_COMT_PARENT,IND</v>
      </c>
      <c r="B68" s="28">
        <f>C10</f>
        <v>1579377475</v>
      </c>
      <c r="C68" s="28" t="s">
        <v>409</v>
      </c>
      <c r="D68" s="40">
        <f>C17</f>
        <v>1579377173</v>
      </c>
      <c r="E68" s="31" t="s">
        <v>207</v>
      </c>
      <c r="F68" s="31"/>
      <c r="G68" s="31"/>
      <c r="H68" s="31"/>
      <c r="I68" s="31"/>
      <c r="J68" s="41" t="str">
        <f t="shared" ref="J68:J79" ca="1" si="0">TEXT(TODAY()-30,"MM-DD-YYYY")</f>
        <v>07-09-2023</v>
      </c>
      <c r="K68" s="41" t="str">
        <f t="shared" ref="K68:K79" ca="1" si="1">TEXT(TODAY()-1,"MM-DD-YYYY")</f>
        <v>08-07-2023</v>
      </c>
      <c r="L68" s="32" t="s">
        <v>168</v>
      </c>
      <c r="M68" s="32">
        <v>3000</v>
      </c>
      <c r="N68" s="39"/>
      <c r="O68" s="32" t="s">
        <v>398</v>
      </c>
    </row>
    <row r="69" spans="1:15" x14ac:dyDescent="0.35">
      <c r="A69" s="28" t="str">
        <f>C4</f>
        <v>STACKING_COMT_PARENT,IND</v>
      </c>
      <c r="B69" s="28">
        <f>C10</f>
        <v>1579377475</v>
      </c>
      <c r="C69" s="28" t="s">
        <v>409</v>
      </c>
      <c r="D69" s="30">
        <f>C17</f>
        <v>1579377173</v>
      </c>
      <c r="E69" s="31" t="s">
        <v>214</v>
      </c>
      <c r="F69" s="31"/>
      <c r="G69" s="31"/>
      <c r="H69" s="31"/>
      <c r="I69" s="31"/>
      <c r="J69" s="41" t="str">
        <f t="shared" ca="1" si="0"/>
        <v>07-09-2023</v>
      </c>
      <c r="K69" s="41" t="str">
        <f t="shared" ca="1" si="1"/>
        <v>08-07-2023</v>
      </c>
      <c r="L69" s="32" t="s">
        <v>168</v>
      </c>
      <c r="M69" s="32">
        <v>3000</v>
      </c>
      <c r="N69" s="39"/>
      <c r="O69" s="32" t="s">
        <v>398</v>
      </c>
    </row>
    <row r="70" spans="1:15" x14ac:dyDescent="0.35">
      <c r="A70" s="28" t="str">
        <f>C4</f>
        <v>STACKING_COMT_PARENT,IND</v>
      </c>
      <c r="B70" s="28">
        <f>C10</f>
        <v>1579377475</v>
      </c>
      <c r="C70" s="28" t="s">
        <v>409</v>
      </c>
      <c r="D70" s="30">
        <f>C17</f>
        <v>1579377173</v>
      </c>
      <c r="E70" s="31" t="s">
        <v>216</v>
      </c>
      <c r="F70" s="31"/>
      <c r="G70" s="31"/>
      <c r="H70" s="31"/>
      <c r="I70" s="31"/>
      <c r="J70" s="41" t="str">
        <f t="shared" ca="1" si="0"/>
        <v>07-09-2023</v>
      </c>
      <c r="K70" s="41" t="str">
        <f t="shared" ca="1" si="1"/>
        <v>08-07-2023</v>
      </c>
      <c r="L70" s="32" t="s">
        <v>168</v>
      </c>
      <c r="M70" s="32">
        <v>3000</v>
      </c>
      <c r="N70" s="39"/>
      <c r="O70" s="32" t="s">
        <v>398</v>
      </c>
    </row>
    <row r="71" spans="1:15" x14ac:dyDescent="0.35">
      <c r="A71" s="28" t="str">
        <f>C4</f>
        <v>STACKING_COMT_PARENT,IND</v>
      </c>
      <c r="B71" s="28">
        <f>C11</f>
        <v>5357065315</v>
      </c>
      <c r="C71" s="28" t="s">
        <v>409</v>
      </c>
      <c r="D71" s="40">
        <f>C18</f>
        <v>5357065767</v>
      </c>
      <c r="E71" s="31" t="s">
        <v>207</v>
      </c>
      <c r="F71" s="31"/>
      <c r="G71" s="31"/>
      <c r="H71" s="31"/>
      <c r="I71" s="31"/>
      <c r="J71" s="41" t="str">
        <f t="shared" ca="1" si="0"/>
        <v>07-09-2023</v>
      </c>
      <c r="K71" s="41" t="str">
        <f t="shared" ca="1" si="1"/>
        <v>08-07-2023</v>
      </c>
      <c r="L71" s="32" t="s">
        <v>168</v>
      </c>
      <c r="M71" s="32">
        <v>1500</v>
      </c>
      <c r="N71" s="39"/>
      <c r="O71" s="32" t="s">
        <v>398</v>
      </c>
    </row>
    <row r="72" spans="1:15" x14ac:dyDescent="0.35">
      <c r="A72" s="28" t="str">
        <f>C4</f>
        <v>STACKING_COMT_PARENT,IND</v>
      </c>
      <c r="B72" s="28">
        <f>C11</f>
        <v>5357065315</v>
      </c>
      <c r="C72" s="28" t="s">
        <v>409</v>
      </c>
      <c r="D72" s="40">
        <f>C18</f>
        <v>5357065767</v>
      </c>
      <c r="E72" s="31" t="s">
        <v>214</v>
      </c>
      <c r="F72" s="31"/>
      <c r="G72" s="31"/>
      <c r="H72" s="31"/>
      <c r="I72" s="31"/>
      <c r="J72" s="41" t="str">
        <f t="shared" ca="1" si="0"/>
        <v>07-09-2023</v>
      </c>
      <c r="K72" s="41" t="str">
        <f t="shared" ca="1" si="1"/>
        <v>08-07-2023</v>
      </c>
      <c r="L72" s="32" t="s">
        <v>168</v>
      </c>
      <c r="M72" s="32">
        <v>1500</v>
      </c>
      <c r="N72" s="39"/>
      <c r="O72" s="32" t="s">
        <v>398</v>
      </c>
    </row>
    <row r="73" spans="1:15" x14ac:dyDescent="0.35">
      <c r="A73" s="28" t="str">
        <f>C4</f>
        <v>STACKING_COMT_PARENT,IND</v>
      </c>
      <c r="B73" s="28">
        <f>C11</f>
        <v>5357065315</v>
      </c>
      <c r="C73" s="28" t="s">
        <v>409</v>
      </c>
      <c r="D73" s="40">
        <f>C18</f>
        <v>5357065767</v>
      </c>
      <c r="E73" s="31" t="s">
        <v>216</v>
      </c>
      <c r="F73" s="31"/>
      <c r="G73" s="31"/>
      <c r="H73" s="31"/>
      <c r="I73" s="31"/>
      <c r="J73" s="41" t="str">
        <f t="shared" ca="1" si="0"/>
        <v>07-09-2023</v>
      </c>
      <c r="K73" s="41" t="str">
        <f t="shared" ca="1" si="1"/>
        <v>08-07-2023</v>
      </c>
      <c r="L73" s="32" t="s">
        <v>168</v>
      </c>
      <c r="M73" s="32">
        <v>1500</v>
      </c>
      <c r="N73" s="39"/>
      <c r="O73" s="32" t="s">
        <v>398</v>
      </c>
    </row>
    <row r="74" spans="1:15" x14ac:dyDescent="0.35">
      <c r="A74" s="28" t="str">
        <f>C5</f>
        <v>STACKING_COMT_PARENT_CH1,IND</v>
      </c>
      <c r="B74" s="28" t="str">
        <f>C12</f>
        <v>1711658996</v>
      </c>
      <c r="C74" s="28" t="s">
        <v>409</v>
      </c>
      <c r="D74" s="40">
        <f>C19</f>
        <v>1711658048</v>
      </c>
      <c r="E74" s="31" t="s">
        <v>207</v>
      </c>
      <c r="F74" s="31"/>
      <c r="G74" s="31"/>
      <c r="H74" s="31"/>
      <c r="I74" s="31"/>
      <c r="J74" s="41" t="str">
        <f t="shared" ca="1" si="0"/>
        <v>07-09-2023</v>
      </c>
      <c r="K74" s="41" t="str">
        <f t="shared" ca="1" si="1"/>
        <v>08-07-2023</v>
      </c>
      <c r="L74" s="32" t="s">
        <v>168</v>
      </c>
      <c r="M74" s="32">
        <v>300</v>
      </c>
      <c r="N74" s="39"/>
      <c r="O74" s="32" t="s">
        <v>398</v>
      </c>
    </row>
    <row r="75" spans="1:15" x14ac:dyDescent="0.35">
      <c r="A75" s="28" t="str">
        <f>C5</f>
        <v>STACKING_COMT_PARENT_CH1,IND</v>
      </c>
      <c r="B75" s="28" t="str">
        <f>C12</f>
        <v>1711658996</v>
      </c>
      <c r="C75" s="28" t="s">
        <v>409</v>
      </c>
      <c r="D75" s="40">
        <f>C19</f>
        <v>1711658048</v>
      </c>
      <c r="E75" s="31" t="s">
        <v>214</v>
      </c>
      <c r="F75" s="31"/>
      <c r="G75" s="31"/>
      <c r="H75" s="31"/>
      <c r="I75" s="31"/>
      <c r="J75" s="41" t="str">
        <f t="shared" ca="1" si="0"/>
        <v>07-09-2023</v>
      </c>
      <c r="K75" s="41" t="str">
        <f t="shared" ca="1" si="1"/>
        <v>08-07-2023</v>
      </c>
      <c r="L75" s="32" t="s">
        <v>168</v>
      </c>
      <c r="M75" s="32">
        <v>300</v>
      </c>
      <c r="N75" s="39"/>
      <c r="O75" s="32" t="s">
        <v>398</v>
      </c>
    </row>
    <row r="76" spans="1:15" x14ac:dyDescent="0.35">
      <c r="A76" s="28" t="str">
        <f>C5</f>
        <v>STACKING_COMT_PARENT_CH1,IND</v>
      </c>
      <c r="B76" s="28" t="str">
        <f>C12</f>
        <v>1711658996</v>
      </c>
      <c r="C76" s="28" t="s">
        <v>409</v>
      </c>
      <c r="D76" s="40">
        <f>C19</f>
        <v>1711658048</v>
      </c>
      <c r="E76" s="31" t="s">
        <v>216</v>
      </c>
      <c r="F76" s="31"/>
      <c r="G76" s="31"/>
      <c r="H76" s="31"/>
      <c r="I76" s="31"/>
      <c r="J76" s="41" t="str">
        <f t="shared" ca="1" si="0"/>
        <v>07-09-2023</v>
      </c>
      <c r="K76" s="41" t="str">
        <f t="shared" ca="1" si="1"/>
        <v>08-07-2023</v>
      </c>
      <c r="L76" s="32" t="s">
        <v>168</v>
      </c>
      <c r="M76" s="32">
        <v>300</v>
      </c>
      <c r="N76" s="39"/>
      <c r="O76" s="32" t="s">
        <v>398</v>
      </c>
    </row>
    <row r="77" spans="1:15" x14ac:dyDescent="0.35">
      <c r="A77" s="28" t="str">
        <f>C6</f>
        <v>STACKING_COMT_PARENT_CH1CH1,IND</v>
      </c>
      <c r="B77" s="28">
        <f>C13</f>
        <v>3965174232</v>
      </c>
      <c r="C77" s="28" t="s">
        <v>409</v>
      </c>
      <c r="D77" s="40">
        <f>C20</f>
        <v>3965174772</v>
      </c>
      <c r="E77" s="31" t="s">
        <v>207</v>
      </c>
      <c r="F77" s="31"/>
      <c r="G77" s="31"/>
      <c r="H77" s="31"/>
      <c r="I77" s="31"/>
      <c r="J77" s="41" t="str">
        <f t="shared" ca="1" si="0"/>
        <v>07-09-2023</v>
      </c>
      <c r="K77" s="41" t="str">
        <f t="shared" ca="1" si="1"/>
        <v>08-07-2023</v>
      </c>
      <c r="L77" s="32" t="s">
        <v>168</v>
      </c>
      <c r="M77" s="32">
        <v>250</v>
      </c>
      <c r="N77" s="39"/>
      <c r="O77" s="32" t="s">
        <v>398</v>
      </c>
    </row>
    <row r="78" spans="1:15" x14ac:dyDescent="0.35">
      <c r="A78" s="28" t="str">
        <f>C6</f>
        <v>STACKING_COMT_PARENT_CH1CH1,IND</v>
      </c>
      <c r="B78" s="28">
        <f>C13</f>
        <v>3965174232</v>
      </c>
      <c r="C78" s="28" t="s">
        <v>409</v>
      </c>
      <c r="D78" s="40">
        <f>C20</f>
        <v>3965174772</v>
      </c>
      <c r="E78" s="31" t="s">
        <v>214</v>
      </c>
      <c r="F78" s="31"/>
      <c r="G78" s="31"/>
      <c r="H78" s="31"/>
      <c r="I78" s="31"/>
      <c r="J78" s="41" t="str">
        <f t="shared" ca="1" si="0"/>
        <v>07-09-2023</v>
      </c>
      <c r="K78" s="41" t="str">
        <f t="shared" ca="1" si="1"/>
        <v>08-07-2023</v>
      </c>
      <c r="L78" s="32" t="s">
        <v>168</v>
      </c>
      <c r="M78" s="32">
        <v>250</v>
      </c>
      <c r="N78" s="39"/>
      <c r="O78" s="32" t="s">
        <v>398</v>
      </c>
    </row>
    <row r="79" spans="1:15" x14ac:dyDescent="0.35">
      <c r="A79" s="28" t="str">
        <f>C6</f>
        <v>STACKING_COMT_PARENT_CH1CH1,IND</v>
      </c>
      <c r="B79" s="28">
        <f>C13</f>
        <v>3965174232</v>
      </c>
      <c r="C79" s="28" t="s">
        <v>409</v>
      </c>
      <c r="D79" s="40">
        <f>C20</f>
        <v>3965174772</v>
      </c>
      <c r="E79" s="31" t="s">
        <v>216</v>
      </c>
      <c r="F79" s="31"/>
      <c r="G79" s="31"/>
      <c r="H79" s="31"/>
      <c r="I79" s="31"/>
      <c r="J79" s="41" t="str">
        <f t="shared" ca="1" si="0"/>
        <v>07-09-2023</v>
      </c>
      <c r="K79" s="41" t="str">
        <f t="shared" ca="1" si="1"/>
        <v>08-07-2023</v>
      </c>
      <c r="L79" s="32" t="s">
        <v>168</v>
      </c>
      <c r="M79" s="32">
        <v>250</v>
      </c>
      <c r="N79" s="39"/>
      <c r="O79" s="32" t="s">
        <v>398</v>
      </c>
    </row>
    <row r="81" spans="1:78" ht="50.4" customHeight="1" x14ac:dyDescent="0.35">
      <c r="A81" s="113" t="s">
        <v>260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</row>
    <row r="83" spans="1:78" ht="16.75" customHeight="1" x14ac:dyDescent="0.35">
      <c r="A83" s="114" t="s">
        <v>261</v>
      </c>
      <c r="B83" s="114"/>
      <c r="C83" s="114"/>
      <c r="D83" s="114"/>
    </row>
    <row r="84" spans="1:78" x14ac:dyDescent="0.35">
      <c r="A84" s="42" t="s">
        <v>262</v>
      </c>
      <c r="B84" s="42" t="s">
        <v>263</v>
      </c>
      <c r="C84" s="42" t="s">
        <v>130</v>
      </c>
      <c r="D84" s="42" t="s">
        <v>264</v>
      </c>
    </row>
    <row r="85" spans="1:78" x14ac:dyDescent="0.35">
      <c r="A85" s="32" t="s">
        <v>265</v>
      </c>
      <c r="B85" s="28">
        <f>A4</f>
        <v>7947575323</v>
      </c>
      <c r="C85" s="43" t="s">
        <v>266</v>
      </c>
      <c r="D85" s="28" t="str">
        <f>C4</f>
        <v>STACKING_COMT_PARENT,IND</v>
      </c>
    </row>
    <row r="87" spans="1:78" x14ac:dyDescent="0.35">
      <c r="A87" s="44" t="s">
        <v>401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78" x14ac:dyDescent="0.35">
      <c r="A88" s="46" t="s">
        <v>267</v>
      </c>
      <c r="B88" s="46" t="s">
        <v>268</v>
      </c>
      <c r="C88" s="46" t="s">
        <v>269</v>
      </c>
      <c r="D88" s="46" t="s">
        <v>270</v>
      </c>
      <c r="E88" s="46" t="s">
        <v>271</v>
      </c>
      <c r="F88" s="46" t="s">
        <v>272</v>
      </c>
      <c r="G88" s="46" t="s">
        <v>273</v>
      </c>
      <c r="H88" s="46" t="s">
        <v>274</v>
      </c>
      <c r="I88" s="46" t="s">
        <v>275</v>
      </c>
      <c r="J88" s="46" t="s">
        <v>276</v>
      </c>
      <c r="K88" s="46" t="s">
        <v>277</v>
      </c>
      <c r="L88" s="46" t="s">
        <v>278</v>
      </c>
      <c r="M88" s="46" t="s">
        <v>279</v>
      </c>
      <c r="N88" s="46" t="s">
        <v>280</v>
      </c>
      <c r="O88" s="46" t="s">
        <v>281</v>
      </c>
      <c r="P88" s="46" t="s">
        <v>282</v>
      </c>
      <c r="Q88" s="46" t="s">
        <v>283</v>
      </c>
      <c r="R88" s="46" t="s">
        <v>284</v>
      </c>
      <c r="S88" s="47" t="s">
        <v>285</v>
      </c>
      <c r="T88" s="122" t="s">
        <v>286</v>
      </c>
      <c r="U88" s="123"/>
      <c r="V88" s="124"/>
      <c r="W88" s="122" t="s">
        <v>287</v>
      </c>
      <c r="X88" s="124"/>
      <c r="Y88" s="48"/>
      <c r="Z88" s="119" t="s">
        <v>288</v>
      </c>
      <c r="AA88" s="120"/>
      <c r="AB88" s="120"/>
      <c r="AC88" s="120"/>
      <c r="AD88" s="120"/>
      <c r="AE88" s="120"/>
      <c r="AF88" s="121"/>
      <c r="AG88" s="119" t="s">
        <v>289</v>
      </c>
      <c r="AH88" s="120"/>
      <c r="AI88" s="120"/>
      <c r="AJ88" s="120"/>
      <c r="AK88" s="120"/>
      <c r="AL88" s="121"/>
      <c r="AM88" s="49"/>
      <c r="AN88" s="50"/>
      <c r="AO88" s="50"/>
      <c r="AP88" s="50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</row>
    <row r="89" spans="1:78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3" t="s">
        <v>290</v>
      </c>
      <c r="U89" s="53" t="s">
        <v>291</v>
      </c>
      <c r="V89" s="53" t="s">
        <v>292</v>
      </c>
      <c r="W89" s="53" t="s">
        <v>293</v>
      </c>
      <c r="X89" s="53" t="s">
        <v>294</v>
      </c>
      <c r="Y89" s="53" t="s">
        <v>295</v>
      </c>
      <c r="Z89" s="53" t="s">
        <v>296</v>
      </c>
      <c r="AA89" s="53" t="s">
        <v>297</v>
      </c>
      <c r="AB89" s="53" t="s">
        <v>298</v>
      </c>
      <c r="AC89" s="53" t="s">
        <v>299</v>
      </c>
      <c r="AD89" s="53" t="s">
        <v>300</v>
      </c>
      <c r="AE89" s="53" t="s">
        <v>301</v>
      </c>
      <c r="AF89" s="53" t="s">
        <v>302</v>
      </c>
      <c r="AG89" s="53" t="s">
        <v>303</v>
      </c>
      <c r="AH89" s="53" t="s">
        <v>304</v>
      </c>
      <c r="AI89" s="53" t="s">
        <v>305</v>
      </c>
      <c r="AJ89" s="53" t="s">
        <v>306</v>
      </c>
      <c r="AK89" s="53" t="s">
        <v>307</v>
      </c>
      <c r="AL89" s="53" t="s">
        <v>308</v>
      </c>
      <c r="AM89" s="52" t="s">
        <v>309</v>
      </c>
      <c r="AN89" s="53" t="s">
        <v>310</v>
      </c>
      <c r="AO89" s="53" t="s">
        <v>311</v>
      </c>
      <c r="AP89" s="54" t="s">
        <v>312</v>
      </c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</row>
    <row r="90" spans="1:78" x14ac:dyDescent="0.35">
      <c r="A90" s="55" t="s">
        <v>313</v>
      </c>
      <c r="B90" s="28">
        <f>A4</f>
        <v>7947575323</v>
      </c>
      <c r="C90" s="55" t="s">
        <v>426</v>
      </c>
      <c r="D90" s="56" t="s">
        <v>422</v>
      </c>
      <c r="E90" s="40" t="s">
        <v>155</v>
      </c>
      <c r="F90" s="55" t="s">
        <v>425</v>
      </c>
      <c r="G90" s="57" t="str">
        <f ca="1">TEXT(TODAY(),"YYYY-MM-DD")</f>
        <v>2023-08-08</v>
      </c>
      <c r="H90" s="57" t="str">
        <f ca="1">TEXT(TODAY(),"YYYY-MM-DD")</f>
        <v>2023-08-08</v>
      </c>
      <c r="I90" s="55"/>
      <c r="J90" s="55">
        <v>1</v>
      </c>
      <c r="K90" s="55">
        <v>1</v>
      </c>
      <c r="L90" s="55" t="str">
        <f>C90&amp;TEXT(" Desc","0")</f>
        <v>DealManagement_Test_39771 Desc</v>
      </c>
      <c r="M90" s="55" t="str">
        <f>C90&amp;TEXT(" Ver Desc","0")</f>
        <v>DealManagement_Test_39771 Ver Desc</v>
      </c>
      <c r="N90" s="30" t="s">
        <v>315</v>
      </c>
      <c r="O90" s="30" t="s">
        <v>314</v>
      </c>
      <c r="P90" s="30" t="s">
        <v>315</v>
      </c>
      <c r="Q90" s="30" t="s">
        <v>314</v>
      </c>
      <c r="R90" s="30" t="s">
        <v>315</v>
      </c>
      <c r="S90" s="40"/>
      <c r="T90" s="40" t="s">
        <v>316</v>
      </c>
      <c r="U90" s="40" t="s">
        <v>317</v>
      </c>
      <c r="V90" s="40"/>
      <c r="W90" s="40" t="s">
        <v>318</v>
      </c>
      <c r="X90" s="40" t="s">
        <v>319</v>
      </c>
      <c r="Y90" s="40"/>
      <c r="Z90" s="40" t="s">
        <v>428</v>
      </c>
      <c r="AA90" s="40" t="s">
        <v>427</v>
      </c>
      <c r="AB90" s="40"/>
      <c r="AC90" s="40"/>
      <c r="AD90" s="40" t="s">
        <v>314</v>
      </c>
      <c r="AE90" s="40" t="s">
        <v>314</v>
      </c>
      <c r="AF90" s="40" t="s">
        <v>315</v>
      </c>
      <c r="AG90" s="40"/>
      <c r="AH90" s="40"/>
      <c r="AI90" s="40"/>
      <c r="AJ90" s="40" t="s">
        <v>315</v>
      </c>
      <c r="AK90" s="40" t="s">
        <v>315</v>
      </c>
      <c r="AL90" s="40" t="s">
        <v>315</v>
      </c>
      <c r="AM90" s="55"/>
      <c r="AN90" s="55">
        <v>22</v>
      </c>
      <c r="AO90" s="55">
        <v>19</v>
      </c>
      <c r="AP90" s="55">
        <v>17</v>
      </c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</row>
    <row r="91" spans="1:78" ht="19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8"/>
      <c r="M91" s="58"/>
    </row>
    <row r="92" spans="1:78" ht="18.5" x14ac:dyDescent="0.35">
      <c r="A92" s="59" t="s">
        <v>400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</row>
    <row r="93" spans="1:78" ht="15.5" x14ac:dyDescent="0.35">
      <c r="A93" s="24" t="s">
        <v>173</v>
      </c>
      <c r="B93" s="24" t="s">
        <v>174</v>
      </c>
      <c r="C93" s="24" t="s">
        <v>175</v>
      </c>
      <c r="D93" s="24" t="s">
        <v>130</v>
      </c>
      <c r="E93" s="24" t="s">
        <v>4</v>
      </c>
      <c r="F93" s="24" t="s">
        <v>320</v>
      </c>
      <c r="G93" s="24" t="s">
        <v>321</v>
      </c>
      <c r="H93" s="24" t="s">
        <v>322</v>
      </c>
      <c r="I93" s="24" t="s">
        <v>323</v>
      </c>
      <c r="J93" s="24" t="s">
        <v>324</v>
      </c>
      <c r="K93" s="24" t="s">
        <v>325</v>
      </c>
      <c r="L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</row>
    <row r="94" spans="1:78" x14ac:dyDescent="0.35">
      <c r="A94" s="33" t="s">
        <v>178</v>
      </c>
      <c r="B94" s="33" t="s">
        <v>179</v>
      </c>
      <c r="C94" s="57" t="str">
        <f ca="1">TEXT(TODAY()+45,"YYYY-MM-DD")</f>
        <v>2023-09-22</v>
      </c>
      <c r="D94" s="33" t="s">
        <v>153</v>
      </c>
      <c r="E94" s="33" t="s">
        <v>330</v>
      </c>
      <c r="F94" s="61"/>
      <c r="G94" s="57" t="s">
        <v>315</v>
      </c>
      <c r="H94" s="28" t="str">
        <f>A5</f>
        <v>0070573193</v>
      </c>
      <c r="I94" s="33" t="s">
        <v>326</v>
      </c>
      <c r="J94" s="33" t="s">
        <v>331</v>
      </c>
      <c r="K94" s="33"/>
      <c r="L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</row>
    <row r="95" spans="1:78" x14ac:dyDescent="0.35">
      <c r="A95" s="33" t="s">
        <v>328</v>
      </c>
      <c r="B95" s="33" t="s">
        <v>329</v>
      </c>
      <c r="C95" s="57" t="str">
        <f ca="1">TEXT(TODAY()+45,"YYYY-MM-DD")</f>
        <v>2023-09-22</v>
      </c>
      <c r="D95" s="33" t="s">
        <v>153</v>
      </c>
      <c r="E95" s="33" t="s">
        <v>177</v>
      </c>
      <c r="F95" s="61"/>
      <c r="G95" s="57" t="s">
        <v>315</v>
      </c>
      <c r="H95" s="28" t="str">
        <f>A5</f>
        <v>0070573193</v>
      </c>
      <c r="I95" s="33" t="s">
        <v>326</v>
      </c>
      <c r="J95" s="33" t="s">
        <v>327</v>
      </c>
      <c r="K95" s="33"/>
      <c r="L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</row>
    <row r="97" spans="1:26" x14ac:dyDescent="0.35">
      <c r="A97" s="104" t="s">
        <v>356</v>
      </c>
      <c r="B97" s="105"/>
      <c r="C97" s="105"/>
      <c r="D97" s="105"/>
      <c r="E97" s="105"/>
      <c r="F97" s="105"/>
      <c r="G97" s="105"/>
      <c r="H97" s="105"/>
      <c r="I97" s="105"/>
      <c r="J97" s="105"/>
    </row>
    <row r="98" spans="1:26" x14ac:dyDescent="0.35">
      <c r="A98" s="62"/>
      <c r="B98" s="63"/>
      <c r="C98" s="126" t="s">
        <v>332</v>
      </c>
      <c r="D98" s="126"/>
      <c r="E98" s="126"/>
      <c r="F98" s="126"/>
      <c r="G98" s="126"/>
      <c r="H98" s="126"/>
      <c r="I98" s="126"/>
      <c r="J98" s="126"/>
      <c r="K98" s="126"/>
    </row>
    <row r="99" spans="1:26" x14ac:dyDescent="0.35">
      <c r="A99" s="93" t="s">
        <v>333</v>
      </c>
      <c r="B99" s="93" t="s">
        <v>334</v>
      </c>
      <c r="C99" s="91" t="s">
        <v>335</v>
      </c>
      <c r="D99" s="101"/>
      <c r="E99" s="101"/>
      <c r="F99" s="92"/>
      <c r="G99" s="88" t="s">
        <v>336</v>
      </c>
      <c r="H99" s="89"/>
      <c r="I99" s="89"/>
      <c r="J99" s="90"/>
      <c r="K99" s="93" t="s">
        <v>337</v>
      </c>
      <c r="L99" s="93" t="s">
        <v>338</v>
      </c>
      <c r="R99" s="93" t="s">
        <v>337</v>
      </c>
    </row>
    <row r="100" spans="1:26" x14ac:dyDescent="0.35">
      <c r="A100" s="94"/>
      <c r="B100" s="94"/>
      <c r="C100" s="64" t="s">
        <v>339</v>
      </c>
      <c r="D100" s="64" t="s">
        <v>340</v>
      </c>
      <c r="E100" s="64" t="s">
        <v>341</v>
      </c>
      <c r="F100" s="64" t="s">
        <v>342</v>
      </c>
      <c r="G100" s="65" t="s">
        <v>339</v>
      </c>
      <c r="H100" s="65" t="s">
        <v>340</v>
      </c>
      <c r="I100" s="65" t="s">
        <v>341</v>
      </c>
      <c r="J100" s="65" t="s">
        <v>342</v>
      </c>
      <c r="K100" s="94"/>
      <c r="L100" s="94"/>
      <c r="R100" s="94"/>
    </row>
    <row r="101" spans="1:26" x14ac:dyDescent="0.35">
      <c r="A101" s="40" t="s">
        <v>343</v>
      </c>
      <c r="B101" s="40" t="s">
        <v>344</v>
      </c>
      <c r="C101" s="30" t="str">
        <f>TEXT(19545.51,"0.00")</f>
        <v>19545.51</v>
      </c>
      <c r="D101" s="30" t="str">
        <f>TEXT(243.09,"0.00")</f>
        <v>243.09</v>
      </c>
      <c r="E101" s="30" t="str">
        <f>TEXT(19302.42,"0.00")</f>
        <v>19302.42</v>
      </c>
      <c r="F101" s="30" t="str">
        <f>TEXT(98.76,"0.00")</f>
        <v>98.76</v>
      </c>
      <c r="G101" s="30" t="str">
        <f>TEXT(301614.5,"0.0")</f>
        <v>301614.5</v>
      </c>
      <c r="H101" s="30" t="str">
        <f>TEXT(40560,"0")</f>
        <v>40560</v>
      </c>
      <c r="I101" s="30" t="str">
        <f>TEXT(261054.5,"0.0")</f>
        <v>261054.5</v>
      </c>
      <c r="J101" s="30" t="str">
        <f>TEXT(86.55,"0.00")</f>
        <v>86.55</v>
      </c>
      <c r="K101" s="30"/>
      <c r="L101" s="40" t="s">
        <v>155</v>
      </c>
      <c r="R101" s="30">
        <f>-93.52</f>
        <v>-93.52</v>
      </c>
    </row>
    <row r="103" spans="1:26" ht="13.25" customHeight="1" x14ac:dyDescent="0.35">
      <c r="A103" s="104" t="s">
        <v>345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</row>
    <row r="104" spans="1:26" x14ac:dyDescent="0.35">
      <c r="A104" s="106" t="s">
        <v>131</v>
      </c>
      <c r="B104" s="106" t="s">
        <v>346</v>
      </c>
      <c r="C104" s="127" t="s">
        <v>347</v>
      </c>
      <c r="D104" s="115" t="s">
        <v>348</v>
      </c>
      <c r="E104" s="125" t="s">
        <v>332</v>
      </c>
      <c r="F104" s="125"/>
      <c r="G104" s="125"/>
      <c r="H104" s="125"/>
      <c r="I104" s="118" t="s">
        <v>349</v>
      </c>
      <c r="J104" s="118"/>
      <c r="K104" s="118"/>
      <c r="L104" s="118"/>
    </row>
    <row r="105" spans="1:26" x14ac:dyDescent="0.35">
      <c r="A105" s="97"/>
      <c r="B105" s="97"/>
      <c r="C105" s="99"/>
      <c r="D105" s="116"/>
      <c r="E105" s="91" t="s">
        <v>350</v>
      </c>
      <c r="F105" s="92"/>
      <c r="G105" s="88" t="s">
        <v>336</v>
      </c>
      <c r="H105" s="90"/>
      <c r="I105" s="91" t="s">
        <v>350</v>
      </c>
      <c r="J105" s="92"/>
      <c r="K105" s="88" t="s">
        <v>336</v>
      </c>
      <c r="L105" s="90"/>
    </row>
    <row r="106" spans="1:26" x14ac:dyDescent="0.35">
      <c r="A106" s="98"/>
      <c r="B106" s="98" t="s">
        <v>130</v>
      </c>
      <c r="C106" s="100"/>
      <c r="D106" s="117"/>
      <c r="E106" s="64" t="s">
        <v>351</v>
      </c>
      <c r="F106" s="64" t="s">
        <v>352</v>
      </c>
      <c r="G106" s="65" t="s">
        <v>353</v>
      </c>
      <c r="H106" s="65" t="s">
        <v>354</v>
      </c>
      <c r="I106" s="64" t="s">
        <v>351</v>
      </c>
      <c r="J106" s="64" t="s">
        <v>352</v>
      </c>
      <c r="K106" s="65" t="s">
        <v>353</v>
      </c>
      <c r="L106" s="65" t="s">
        <v>354</v>
      </c>
    </row>
    <row r="107" spans="1:26" x14ac:dyDescent="0.35">
      <c r="A107" s="40" t="str">
        <f>C4</f>
        <v>STACKING_COMT_PARENT,IND</v>
      </c>
      <c r="B107" s="40" t="s">
        <v>343</v>
      </c>
      <c r="C107" s="55" t="s">
        <v>355</v>
      </c>
      <c r="D107" s="66" t="str">
        <f>TEXT(93.47,"0.00")</f>
        <v>93.47</v>
      </c>
      <c r="E107" s="67" t="str">
        <f>"$"&amp;TEXT(19545.51,"0.00")</f>
        <v>$19545.51</v>
      </c>
      <c r="F107" s="67" t="str">
        <f>"$"&amp;TEXT(243.09,"0.00")</f>
        <v>$243.09</v>
      </c>
      <c r="G107" s="67" t="str">
        <f>"$"&amp;TEXT(301614.5,"0.00")</f>
        <v>$301614.50</v>
      </c>
      <c r="H107" s="67" t="str">
        <f>"$"&amp;TEXT(40560,"0.00")</f>
        <v>$40560.00</v>
      </c>
      <c r="I107" s="68" t="str">
        <f>"$"&amp;TEXT(19545.51,"0.00")</f>
        <v>$19545.51</v>
      </c>
      <c r="J107" s="68" t="str">
        <f>"$"&amp;TEXT(243.09,"0.00")</f>
        <v>$243.09</v>
      </c>
      <c r="K107" s="68" t="str">
        <f>"$"&amp;TEXT(301614.5,"0.00")</f>
        <v>$301614.50</v>
      </c>
      <c r="L107" s="68" t="str">
        <f>"$"&amp;TEXT(40560,"0.00")</f>
        <v>$40560.00</v>
      </c>
    </row>
    <row r="109" spans="1:26" x14ac:dyDescent="0.35">
      <c r="A109" s="104" t="s">
        <v>356</v>
      </c>
      <c r="B109" s="105"/>
      <c r="C109" s="105"/>
      <c r="D109" s="105"/>
      <c r="E109" s="105"/>
      <c r="F109" s="105"/>
      <c r="G109" s="105"/>
      <c r="H109" s="105"/>
      <c r="I109" s="105"/>
      <c r="J109" s="105"/>
    </row>
    <row r="110" spans="1:26" x14ac:dyDescent="0.35">
      <c r="A110" s="62"/>
      <c r="B110" s="63"/>
      <c r="C110" s="126" t="s">
        <v>332</v>
      </c>
      <c r="D110" s="126"/>
      <c r="E110" s="126"/>
      <c r="F110" s="126"/>
      <c r="G110" s="126"/>
      <c r="H110" s="126"/>
      <c r="I110" s="126"/>
      <c r="J110" s="126"/>
      <c r="K110" s="126"/>
      <c r="Z110" s="69"/>
    </row>
    <row r="111" spans="1:26" x14ac:dyDescent="0.35">
      <c r="A111" s="93" t="s">
        <v>333</v>
      </c>
      <c r="B111" s="93" t="s">
        <v>334</v>
      </c>
      <c r="C111" s="91" t="s">
        <v>335</v>
      </c>
      <c r="D111" s="101"/>
      <c r="E111" s="101"/>
      <c r="F111" s="92"/>
      <c r="G111" s="88" t="s">
        <v>336</v>
      </c>
      <c r="H111" s="89"/>
      <c r="I111" s="89"/>
      <c r="J111" s="90"/>
      <c r="K111" s="102" t="s">
        <v>357</v>
      </c>
    </row>
    <row r="112" spans="1:26" x14ac:dyDescent="0.35">
      <c r="A112" s="94"/>
      <c r="B112" s="94"/>
      <c r="C112" s="64" t="s">
        <v>339</v>
      </c>
      <c r="D112" s="64" t="s">
        <v>340</v>
      </c>
      <c r="E112" s="64" t="s">
        <v>341</v>
      </c>
      <c r="F112" s="64" t="s">
        <v>342</v>
      </c>
      <c r="G112" s="65" t="s">
        <v>339</v>
      </c>
      <c r="H112" s="65" t="s">
        <v>340</v>
      </c>
      <c r="I112" s="65" t="s">
        <v>341</v>
      </c>
      <c r="J112" s="65" t="s">
        <v>342</v>
      </c>
      <c r="K112" s="103"/>
    </row>
    <row r="113" spans="1:48" x14ac:dyDescent="0.35">
      <c r="A113" s="55" t="s">
        <v>343</v>
      </c>
      <c r="B113" s="70"/>
      <c r="C113" s="30" t="str">
        <f>"$"&amp;TEXT(19545.51,"0.00")</f>
        <v>$19545.51</v>
      </c>
      <c r="D113" s="30" t="str">
        <f>"$"&amp;TEXT(243.09,"0.00")</f>
        <v>$243.09</v>
      </c>
      <c r="E113" s="30" t="str">
        <f>"$"&amp;TEXT(19302.42,"0.00")</f>
        <v>$19302.42</v>
      </c>
      <c r="F113" s="30" t="str">
        <f>TEXT(98.76,"0.00")</f>
        <v>98.76</v>
      </c>
      <c r="G113" s="30" t="str">
        <f>"$"&amp;TEXT(301614.5,"0.00")</f>
        <v>$301614.50</v>
      </c>
      <c r="H113" s="30" t="str">
        <f>"$"&amp;TEXT(40560,"0.00")</f>
        <v>$40560.00</v>
      </c>
      <c r="I113" s="30" t="str">
        <f>"$"&amp;TEXT(261054.5,"0.00")</f>
        <v>$261054.50</v>
      </c>
      <c r="J113" s="30" t="str">
        <f>TEXT(86.55,"0.00")</f>
        <v>86.55</v>
      </c>
      <c r="K113" s="30"/>
    </row>
    <row r="115" spans="1:48" x14ac:dyDescent="0.35">
      <c r="A115" s="44" t="s">
        <v>358</v>
      </c>
      <c r="B115" s="45"/>
      <c r="C115" s="45"/>
    </row>
    <row r="116" spans="1:48" x14ac:dyDescent="0.35">
      <c r="A116" s="42" t="s">
        <v>358</v>
      </c>
      <c r="B116" s="42" t="s">
        <v>359</v>
      </c>
      <c r="C116" s="42" t="s">
        <v>360</v>
      </c>
      <c r="D116" s="42" t="s">
        <v>361</v>
      </c>
      <c r="E116" s="42" t="s">
        <v>276</v>
      </c>
      <c r="F116" s="42" t="s">
        <v>183</v>
      </c>
      <c r="G116" s="42" t="s">
        <v>184</v>
      </c>
      <c r="H116" s="42" t="s">
        <v>362</v>
      </c>
      <c r="I116" s="42" t="s">
        <v>363</v>
      </c>
      <c r="J116" s="42" t="s">
        <v>364</v>
      </c>
      <c r="K116" s="42" t="s">
        <v>273</v>
      </c>
      <c r="L116" s="42" t="s">
        <v>271</v>
      </c>
    </row>
    <row r="117" spans="1:48" ht="43.5" x14ac:dyDescent="0.35">
      <c r="A117" s="71" t="s">
        <v>365</v>
      </c>
      <c r="B117" s="72" t="s">
        <v>366</v>
      </c>
      <c r="C117" s="72" t="s">
        <v>366</v>
      </c>
      <c r="D117" s="72" t="s">
        <v>367</v>
      </c>
      <c r="E117" s="72" t="s">
        <v>368</v>
      </c>
      <c r="F117" s="72"/>
      <c r="G117" s="72"/>
      <c r="H117" s="72"/>
      <c r="I117" s="72"/>
      <c r="J117" s="73">
        <f ca="1">TODAY()</f>
        <v>45146</v>
      </c>
      <c r="K117" s="73">
        <v>234</v>
      </c>
      <c r="L117" s="72" t="s">
        <v>155</v>
      </c>
    </row>
    <row r="119" spans="1:48" x14ac:dyDescent="0.35">
      <c r="A119" s="95" t="s">
        <v>404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79"/>
      <c r="T119" s="79"/>
      <c r="U119" s="79"/>
      <c r="V119" s="79"/>
      <c r="W119" s="79"/>
      <c r="X119" s="79"/>
      <c r="Y119" s="79"/>
      <c r="Z119" s="79"/>
    </row>
    <row r="120" spans="1:48" x14ac:dyDescent="0.35">
      <c r="A120" s="74" t="s">
        <v>369</v>
      </c>
      <c r="B120" s="74" t="s">
        <v>370</v>
      </c>
      <c r="C120" s="74" t="s">
        <v>371</v>
      </c>
      <c r="D120" s="74" t="s">
        <v>273</v>
      </c>
      <c r="E120" s="74" t="s">
        <v>285</v>
      </c>
      <c r="F120" s="74" t="s">
        <v>187</v>
      </c>
      <c r="G120" s="74" t="s">
        <v>372</v>
      </c>
      <c r="H120" s="74" t="s">
        <v>373</v>
      </c>
      <c r="I120" s="74" t="s">
        <v>166</v>
      </c>
      <c r="J120" s="74" t="s">
        <v>374</v>
      </c>
      <c r="K120" s="74" t="s">
        <v>339</v>
      </c>
      <c r="L120" s="74" t="s">
        <v>375</v>
      </c>
      <c r="M120" s="74" t="s">
        <v>340</v>
      </c>
      <c r="N120" s="74" t="s">
        <v>376</v>
      </c>
      <c r="O120" s="74" t="s">
        <v>377</v>
      </c>
      <c r="P120" s="74" t="s">
        <v>347</v>
      </c>
      <c r="Q120" s="74" t="s">
        <v>378</v>
      </c>
      <c r="R120" s="74" t="s">
        <v>379</v>
      </c>
      <c r="S120" s="74" t="s">
        <v>380</v>
      </c>
      <c r="T120" s="74" t="s">
        <v>323</v>
      </c>
      <c r="U120" s="74" t="s">
        <v>322</v>
      </c>
      <c r="V120" s="74" t="s">
        <v>381</v>
      </c>
      <c r="W120" s="74" t="s">
        <v>382</v>
      </c>
      <c r="X120" s="74" t="s">
        <v>383</v>
      </c>
      <c r="Y120" s="74" t="s">
        <v>384</v>
      </c>
      <c r="Z120" s="74" t="s">
        <v>385</v>
      </c>
    </row>
    <row r="121" spans="1:48" ht="19" customHeight="1" x14ac:dyDescent="0.35">
      <c r="A121" s="75" t="s">
        <v>207</v>
      </c>
      <c r="B121" s="75"/>
      <c r="C121" s="78" t="s">
        <v>429</v>
      </c>
      <c r="D121" s="78" t="str">
        <f ca="1">TEXT(TODAY(),"YYYY-MM-DD")</f>
        <v>2023-08-08</v>
      </c>
      <c r="E121" s="78"/>
      <c r="F121" s="78" t="s">
        <v>391</v>
      </c>
      <c r="G121" s="78" t="s">
        <v>387</v>
      </c>
      <c r="H121" s="78" t="str">
        <f>TEXT(15.85,"0.00")</f>
        <v>15.85</v>
      </c>
      <c r="I121" s="78" t="s">
        <v>168</v>
      </c>
      <c r="J121" s="78" t="str">
        <f>TEXT(0.083333336,"0.00")</f>
        <v>0.08</v>
      </c>
      <c r="K121" s="78" t="str">
        <f>TEXT(1.32,"0.00")</f>
        <v>1.32</v>
      </c>
      <c r="L121" s="78" t="str">
        <f>TEXT(-100,"0.00")</f>
        <v>-100.00</v>
      </c>
      <c r="M121" s="78" t="str">
        <f>TEXT(20.25,"0.00")</f>
        <v>20.25</v>
      </c>
      <c r="N121" s="78"/>
      <c r="O121" s="78" t="s">
        <v>430</v>
      </c>
      <c r="P121" s="78"/>
      <c r="Q121" s="78"/>
      <c r="R121" s="78"/>
      <c r="S121" s="78" t="s">
        <v>393</v>
      </c>
      <c r="T121" s="78" t="s">
        <v>326</v>
      </c>
      <c r="U121" s="78"/>
      <c r="V121" s="78"/>
      <c r="W121" s="78"/>
      <c r="X121" s="78"/>
      <c r="Y121" s="78"/>
      <c r="Z121" s="78"/>
      <c r="AA121" s="78"/>
      <c r="AU121" t="s">
        <v>410</v>
      </c>
    </row>
    <row r="122" spans="1:48" ht="19" customHeight="1" x14ac:dyDescent="0.35">
      <c r="A122" s="75" t="s">
        <v>207</v>
      </c>
      <c r="B122" s="75"/>
      <c r="C122" s="78" t="s">
        <v>423</v>
      </c>
      <c r="D122" s="78" t="str">
        <f ca="1">TEXT(TODAY(),"YYYY-MM-DD")</f>
        <v>2023-08-08</v>
      </c>
      <c r="E122" s="78"/>
      <c r="F122" s="78" t="s">
        <v>391</v>
      </c>
      <c r="G122" s="78" t="s">
        <v>387</v>
      </c>
      <c r="H122" s="78" t="str">
        <f>TEXT(12.33,"0.00")</f>
        <v>12.33</v>
      </c>
      <c r="I122" s="78" t="s">
        <v>168</v>
      </c>
      <c r="J122" s="78" t="str">
        <f>TEXT(4500,"0")</f>
        <v>4500</v>
      </c>
      <c r="K122" s="78" t="str">
        <f>TEXT(55475,"0")</f>
        <v>55475</v>
      </c>
      <c r="L122" s="78" t="str">
        <f>TEXT(0,"0.00")</f>
        <v>0.00</v>
      </c>
      <c r="M122" s="78" t="str">
        <f>TEXT(13520,"0")</f>
        <v>13520</v>
      </c>
      <c r="N122" s="78" t="s">
        <v>179</v>
      </c>
      <c r="O122" s="78" t="s">
        <v>394</v>
      </c>
      <c r="P122" s="78"/>
      <c r="Q122" s="78"/>
      <c r="R122" s="78"/>
      <c r="S122" s="78" t="s">
        <v>393</v>
      </c>
      <c r="T122" s="78" t="s">
        <v>326</v>
      </c>
      <c r="U122" s="78"/>
      <c r="V122" s="78"/>
      <c r="W122" s="78"/>
      <c r="X122" s="78"/>
      <c r="Y122" s="78"/>
      <c r="Z122" s="78"/>
      <c r="AA122" s="78"/>
      <c r="AU122" t="s">
        <v>410</v>
      </c>
    </row>
    <row r="123" spans="1:48" ht="19" customHeight="1" x14ac:dyDescent="0.35">
      <c r="A123" s="75" t="s">
        <v>207</v>
      </c>
      <c r="B123" s="75"/>
      <c r="C123" s="76" t="s">
        <v>386</v>
      </c>
      <c r="D123" s="77" t="str">
        <f ca="1">TEXT(TODAY(),"YYYY-MM-DD")</f>
        <v>2023-08-08</v>
      </c>
      <c r="E123" s="76"/>
      <c r="F123" s="76" t="s">
        <v>391</v>
      </c>
      <c r="G123" s="76" t="s">
        <v>387</v>
      </c>
      <c r="H123" s="76"/>
      <c r="I123" s="76"/>
      <c r="J123" s="76"/>
      <c r="K123" s="76"/>
      <c r="L123" s="76"/>
      <c r="M123" s="76"/>
      <c r="N123" s="76" t="s">
        <v>179</v>
      </c>
      <c r="O123" s="76" t="s">
        <v>394</v>
      </c>
      <c r="P123" s="76" t="s">
        <v>392</v>
      </c>
      <c r="Q123" s="76"/>
      <c r="R123" s="76"/>
      <c r="S123" s="82" t="s">
        <v>393</v>
      </c>
      <c r="T123" s="76" t="s">
        <v>326</v>
      </c>
      <c r="U123" s="76">
        <f>B90</f>
        <v>7947575323</v>
      </c>
      <c r="V123" s="76" t="s">
        <v>388</v>
      </c>
      <c r="W123" s="76">
        <v>1</v>
      </c>
      <c r="X123" s="76">
        <v>0</v>
      </c>
      <c r="Y123" s="76" t="s">
        <v>389</v>
      </c>
      <c r="Z123" s="76"/>
      <c r="AU123" t="s">
        <v>438</v>
      </c>
      <c r="AV123" t="s">
        <v>439</v>
      </c>
    </row>
    <row r="124" spans="1:48" ht="19" customHeight="1" x14ac:dyDescent="0.35">
      <c r="A124" s="75" t="s">
        <v>207</v>
      </c>
      <c r="B124" s="75"/>
      <c r="C124" s="81" t="s">
        <v>390</v>
      </c>
      <c r="D124" s="81" t="str">
        <f ca="1">TEXT(TODAY()+30,"YYYY-MM-DD")</f>
        <v>2023-09-07</v>
      </c>
      <c r="E124" s="81"/>
      <c r="F124" s="81" t="s">
        <v>395</v>
      </c>
      <c r="G124" s="81" t="s">
        <v>387</v>
      </c>
      <c r="H124" s="81"/>
      <c r="I124" s="81"/>
      <c r="J124" s="81"/>
      <c r="K124" s="81"/>
      <c r="L124" s="81"/>
      <c r="M124" s="81"/>
      <c r="N124" s="81" t="s">
        <v>179</v>
      </c>
      <c r="O124" s="81" t="s">
        <v>394</v>
      </c>
      <c r="P124" s="81" t="s">
        <v>392</v>
      </c>
      <c r="Q124" s="81"/>
      <c r="R124" s="81"/>
      <c r="S124" s="81" t="s">
        <v>393</v>
      </c>
      <c r="T124" s="81" t="s">
        <v>326</v>
      </c>
      <c r="U124" s="76">
        <f>B90</f>
        <v>7947575323</v>
      </c>
      <c r="V124" s="81" t="s">
        <v>388</v>
      </c>
      <c r="W124" s="81">
        <v>1</v>
      </c>
      <c r="X124" s="81">
        <v>0</v>
      </c>
      <c r="Y124" s="81" t="s">
        <v>389</v>
      </c>
      <c r="Z124" s="81"/>
      <c r="AU124" t="s">
        <v>440</v>
      </c>
      <c r="AV124" t="s">
        <v>441</v>
      </c>
    </row>
    <row r="126" spans="1:48" x14ac:dyDescent="0.35">
      <c r="A126" s="95" t="s">
        <v>403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80"/>
      <c r="T126" s="80"/>
      <c r="U126" s="80"/>
      <c r="V126" s="80"/>
      <c r="W126" s="80"/>
      <c r="X126" s="80"/>
      <c r="Y126" s="80"/>
      <c r="Z126" s="80"/>
    </row>
    <row r="127" spans="1:48" x14ac:dyDescent="0.35">
      <c r="A127" s="74" t="s">
        <v>369</v>
      </c>
      <c r="B127" s="74" t="s">
        <v>370</v>
      </c>
      <c r="C127" s="74" t="s">
        <v>371</v>
      </c>
      <c r="D127" s="74" t="s">
        <v>273</v>
      </c>
      <c r="E127" s="74" t="s">
        <v>285</v>
      </c>
      <c r="F127" s="74" t="s">
        <v>187</v>
      </c>
      <c r="G127" s="74" t="s">
        <v>372</v>
      </c>
      <c r="H127" s="74" t="s">
        <v>373</v>
      </c>
      <c r="I127" s="74" t="s">
        <v>166</v>
      </c>
      <c r="J127" s="74" t="s">
        <v>374</v>
      </c>
      <c r="K127" s="74" t="s">
        <v>339</v>
      </c>
      <c r="L127" s="74" t="s">
        <v>375</v>
      </c>
      <c r="M127" s="74" t="s">
        <v>340</v>
      </c>
      <c r="N127" s="74" t="s">
        <v>376</v>
      </c>
      <c r="O127" s="74" t="s">
        <v>377</v>
      </c>
      <c r="P127" s="74" t="s">
        <v>347</v>
      </c>
      <c r="Q127" s="74" t="s">
        <v>378</v>
      </c>
      <c r="R127" s="74" t="s">
        <v>379</v>
      </c>
      <c r="S127" s="74" t="s">
        <v>380</v>
      </c>
      <c r="T127" s="74" t="s">
        <v>323</v>
      </c>
      <c r="U127" s="74" t="s">
        <v>322</v>
      </c>
      <c r="V127" s="74" t="s">
        <v>381</v>
      </c>
      <c r="W127" s="74" t="s">
        <v>382</v>
      </c>
      <c r="X127" s="74" t="s">
        <v>383</v>
      </c>
      <c r="Y127" s="74" t="s">
        <v>384</v>
      </c>
      <c r="Z127" s="74" t="s">
        <v>385</v>
      </c>
    </row>
    <row r="128" spans="1:48" ht="19" customHeight="1" x14ac:dyDescent="0.35">
      <c r="A128" s="75" t="s">
        <v>214</v>
      </c>
      <c r="B128" s="75"/>
      <c r="C128" s="78" t="s">
        <v>429</v>
      </c>
      <c r="D128" s="78" t="str">
        <f ca="1">TEXT(TODAY(),"YYYY-MM-DD")</f>
        <v>2023-08-08</v>
      </c>
      <c r="E128" s="78"/>
      <c r="F128" s="78" t="s">
        <v>391</v>
      </c>
      <c r="G128" s="78" t="s">
        <v>397</v>
      </c>
      <c r="H128" s="78" t="str">
        <f>TEXT(14.25,"0.00")</f>
        <v>14.25</v>
      </c>
      <c r="I128" s="78" t="s">
        <v>168</v>
      </c>
      <c r="J128" s="78" t="str">
        <f>TEXT(0.083333336,"0.00")</f>
        <v>0.08</v>
      </c>
      <c r="K128" s="78" t="str">
        <f>TEXT(1.19,"0.00")</f>
        <v>1.19</v>
      </c>
      <c r="L128" s="78" t="str">
        <f>TEXT(-100,"0.00")</f>
        <v>-100.00</v>
      </c>
      <c r="M128" s="78" t="str">
        <f>TEXT(20.25,"0.00")</f>
        <v>20.25</v>
      </c>
      <c r="N128" s="78"/>
      <c r="O128" s="78" t="s">
        <v>430</v>
      </c>
      <c r="P128" s="78"/>
      <c r="Q128" s="78"/>
      <c r="R128" s="78"/>
      <c r="S128" s="78" t="s">
        <v>393</v>
      </c>
      <c r="T128" s="78" t="s">
        <v>326</v>
      </c>
      <c r="U128" s="78"/>
      <c r="V128" s="78"/>
      <c r="W128" s="78"/>
      <c r="X128" s="78"/>
      <c r="Y128" s="78"/>
      <c r="Z128" s="78"/>
      <c r="AA128" s="78"/>
      <c r="AU128" t="s">
        <v>411</v>
      </c>
    </row>
    <row r="129" spans="1:48" ht="19" customHeight="1" x14ac:dyDescent="0.35">
      <c r="A129" s="75" t="s">
        <v>214</v>
      </c>
      <c r="B129" s="75"/>
      <c r="C129" s="78" t="s">
        <v>423</v>
      </c>
      <c r="D129" s="78" t="str">
        <f ca="1">TEXT(TODAY(),"YYYY-MM-DD")</f>
        <v>2023-08-08</v>
      </c>
      <c r="E129" s="78"/>
      <c r="F129" s="78" t="s">
        <v>391</v>
      </c>
      <c r="G129" s="78" t="s">
        <v>397</v>
      </c>
      <c r="H129" s="78" t="str">
        <f>TEXT(12.15,"0.00")</f>
        <v>12.15</v>
      </c>
      <c r="I129" s="78" t="s">
        <v>168</v>
      </c>
      <c r="J129" s="78" t="str">
        <f>TEXT(4500,"0")</f>
        <v>4500</v>
      </c>
      <c r="K129" s="78" t="str">
        <f>TEXT(54675,"0")</f>
        <v>54675</v>
      </c>
      <c r="L129" s="78" t="str">
        <f>TEXT(0,"0.00")</f>
        <v>0.00</v>
      </c>
      <c r="M129" s="78" t="str">
        <f>TEXT(13520,"0")</f>
        <v>13520</v>
      </c>
      <c r="N129" s="78" t="s">
        <v>179</v>
      </c>
      <c r="O129" s="78" t="s">
        <v>394</v>
      </c>
      <c r="P129" s="78"/>
      <c r="Q129" s="78"/>
      <c r="R129" s="78"/>
      <c r="S129" s="78" t="s">
        <v>393</v>
      </c>
      <c r="T129" s="78" t="s">
        <v>326</v>
      </c>
      <c r="U129" s="78"/>
      <c r="V129" s="78"/>
      <c r="W129" s="78"/>
      <c r="X129" s="78"/>
      <c r="Y129" s="78"/>
      <c r="Z129" s="78"/>
      <c r="AA129" s="78"/>
      <c r="AU129" t="s">
        <v>411</v>
      </c>
    </row>
    <row r="130" spans="1:48" ht="19" customHeight="1" x14ac:dyDescent="0.35">
      <c r="A130" s="75" t="s">
        <v>214</v>
      </c>
      <c r="B130" s="75"/>
      <c r="C130" s="76" t="s">
        <v>386</v>
      </c>
      <c r="D130" s="77" t="str">
        <f ca="1">TEXT(TODAY(),"YYYY-MM-DD")</f>
        <v>2023-08-08</v>
      </c>
      <c r="E130" s="76"/>
      <c r="F130" s="76" t="s">
        <v>391</v>
      </c>
      <c r="G130" s="76" t="s">
        <v>397</v>
      </c>
      <c r="H130" s="76"/>
      <c r="I130" s="76"/>
      <c r="J130" s="76"/>
      <c r="K130" s="76" t="s">
        <v>396</v>
      </c>
      <c r="L130" s="76"/>
      <c r="M130" s="76"/>
      <c r="N130" s="76" t="s">
        <v>179</v>
      </c>
      <c r="O130" s="76" t="s">
        <v>394</v>
      </c>
      <c r="P130" s="76" t="s">
        <v>392</v>
      </c>
      <c r="Q130" s="76"/>
      <c r="R130" s="76"/>
      <c r="S130" s="82" t="s">
        <v>393</v>
      </c>
      <c r="T130" s="76" t="s">
        <v>326</v>
      </c>
      <c r="U130" s="76">
        <f>B90</f>
        <v>7947575323</v>
      </c>
      <c r="V130" s="76" t="s">
        <v>388</v>
      </c>
      <c r="W130" s="76">
        <v>1</v>
      </c>
      <c r="X130" s="76">
        <v>0</v>
      </c>
      <c r="Y130" s="76" t="s">
        <v>389</v>
      </c>
      <c r="Z130" s="76"/>
      <c r="AU130" t="s">
        <v>442</v>
      </c>
      <c r="AV130" t="s">
        <v>443</v>
      </c>
    </row>
    <row r="131" spans="1:48" ht="19" customHeight="1" x14ac:dyDescent="0.35">
      <c r="A131" s="75" t="s">
        <v>214</v>
      </c>
      <c r="B131" s="75"/>
      <c r="C131" s="81" t="s">
        <v>390</v>
      </c>
      <c r="D131" s="81" t="str">
        <f ca="1">TEXT(TODAY()+30,"YYYY-MM-DD")</f>
        <v>2023-09-07</v>
      </c>
      <c r="E131" s="81"/>
      <c r="F131" s="81" t="s">
        <v>395</v>
      </c>
      <c r="G131" s="81" t="s">
        <v>397</v>
      </c>
      <c r="H131" s="81"/>
      <c r="I131" s="81"/>
      <c r="J131" s="81"/>
      <c r="K131" s="81" t="s">
        <v>396</v>
      </c>
      <c r="L131" s="81"/>
      <c r="M131" s="81"/>
      <c r="N131" s="81" t="s">
        <v>179</v>
      </c>
      <c r="O131" s="81" t="s">
        <v>394</v>
      </c>
      <c r="P131" s="81" t="s">
        <v>392</v>
      </c>
      <c r="Q131" s="81"/>
      <c r="R131" s="81"/>
      <c r="S131" s="81" t="s">
        <v>393</v>
      </c>
      <c r="T131" s="81" t="s">
        <v>326</v>
      </c>
      <c r="U131" s="76">
        <f>B90</f>
        <v>7947575323</v>
      </c>
      <c r="V131" s="81" t="s">
        <v>388</v>
      </c>
      <c r="W131" s="81">
        <v>1</v>
      </c>
      <c r="X131" s="81">
        <v>0</v>
      </c>
      <c r="Y131" s="81" t="s">
        <v>389</v>
      </c>
      <c r="Z131" s="81"/>
      <c r="AU131" t="s">
        <v>444</v>
      </c>
      <c r="AV131" t="s">
        <v>445</v>
      </c>
    </row>
    <row r="133" spans="1:48" x14ac:dyDescent="0.35">
      <c r="A133" s="95" t="s">
        <v>405</v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83"/>
      <c r="T133" s="83"/>
      <c r="U133" s="83"/>
      <c r="V133" s="83"/>
      <c r="W133" s="83"/>
      <c r="X133" s="83"/>
      <c r="Y133" s="83"/>
      <c r="Z133" s="83"/>
    </row>
    <row r="134" spans="1:48" x14ac:dyDescent="0.35">
      <c r="A134" s="74" t="s">
        <v>369</v>
      </c>
      <c r="B134" s="74" t="s">
        <v>370</v>
      </c>
      <c r="C134" s="74" t="s">
        <v>371</v>
      </c>
      <c r="D134" s="74" t="s">
        <v>273</v>
      </c>
      <c r="E134" s="74" t="s">
        <v>285</v>
      </c>
      <c r="F134" s="74" t="s">
        <v>187</v>
      </c>
      <c r="G134" s="74" t="s">
        <v>372</v>
      </c>
      <c r="H134" s="74" t="s">
        <v>373</v>
      </c>
      <c r="I134" s="74" t="s">
        <v>166</v>
      </c>
      <c r="J134" s="74" t="s">
        <v>374</v>
      </c>
      <c r="K134" s="74" t="s">
        <v>339</v>
      </c>
      <c r="L134" s="74" t="s">
        <v>375</v>
      </c>
      <c r="M134" s="74" t="s">
        <v>340</v>
      </c>
      <c r="N134" s="74" t="s">
        <v>376</v>
      </c>
      <c r="O134" s="74" t="s">
        <v>377</v>
      </c>
      <c r="P134" s="74" t="s">
        <v>347</v>
      </c>
      <c r="Q134" s="74" t="s">
        <v>378</v>
      </c>
      <c r="R134" s="74" t="s">
        <v>379</v>
      </c>
      <c r="S134" s="74" t="s">
        <v>380</v>
      </c>
      <c r="T134" s="74" t="s">
        <v>323</v>
      </c>
      <c r="U134" s="74" t="s">
        <v>322</v>
      </c>
      <c r="V134" s="74" t="s">
        <v>381</v>
      </c>
      <c r="W134" s="74" t="s">
        <v>382</v>
      </c>
      <c r="X134" s="74" t="s">
        <v>383</v>
      </c>
      <c r="Y134" s="74" t="s">
        <v>384</v>
      </c>
      <c r="Z134" s="74" t="s">
        <v>385</v>
      </c>
    </row>
    <row r="135" spans="1:48" ht="19" customHeight="1" x14ac:dyDescent="0.35">
      <c r="A135" s="75" t="s">
        <v>216</v>
      </c>
      <c r="B135" s="75"/>
      <c r="C135" s="78" t="s">
        <v>429</v>
      </c>
      <c r="D135" s="78" t="str">
        <f ca="1">TEXT(TODAY(),"YYYY-MM-DD")</f>
        <v>2023-08-08</v>
      </c>
      <c r="E135" s="78"/>
      <c r="F135" s="78" t="str">
        <f>TEXT(38.8,"0.00")</f>
        <v>38.80</v>
      </c>
      <c r="G135" s="78" t="s">
        <v>402</v>
      </c>
      <c r="H135" s="78" t="str">
        <f>TEXT(38.8,"0.00")</f>
        <v>38.80</v>
      </c>
      <c r="I135" s="78" t="s">
        <v>168</v>
      </c>
      <c r="J135" s="78" t="str">
        <f>TEXT(0.083333336,"0.00")</f>
        <v>0.08</v>
      </c>
      <c r="K135" s="78" t="str">
        <f>TEXT(3.24,"0.00")</f>
        <v>3.24</v>
      </c>
      <c r="L135" s="78" t="str">
        <f>TEXT(-100,"0.00")</f>
        <v>-100.00</v>
      </c>
      <c r="M135" s="78" t="str">
        <f>TEXT(20.25,"0.00")</f>
        <v>20.25</v>
      </c>
      <c r="N135" s="78"/>
      <c r="O135" s="78" t="s">
        <v>430</v>
      </c>
      <c r="P135" s="78"/>
      <c r="Q135" s="78"/>
      <c r="R135" s="78"/>
      <c r="S135" s="78" t="s">
        <v>199</v>
      </c>
      <c r="T135" s="78" t="s">
        <v>326</v>
      </c>
      <c r="U135" s="78"/>
      <c r="V135" s="78"/>
      <c r="W135" s="78"/>
      <c r="X135" s="78"/>
      <c r="Y135" s="78"/>
      <c r="Z135" s="78"/>
      <c r="AU135" t="s">
        <v>412</v>
      </c>
    </row>
    <row r="136" spans="1:48" ht="19" customHeight="1" x14ac:dyDescent="0.35">
      <c r="A136" s="75" t="s">
        <v>216</v>
      </c>
      <c r="B136" s="75"/>
      <c r="C136" s="78" t="s">
        <v>423</v>
      </c>
      <c r="D136" s="78" t="str">
        <f ca="1">TEXT(TODAY(),"YYYY-MM-DD")</f>
        <v>2023-08-08</v>
      </c>
      <c r="E136" s="78"/>
      <c r="F136" s="78" t="str">
        <f>TEXT(37.43,"0.00")</f>
        <v>37.43</v>
      </c>
      <c r="G136" s="78" t="s">
        <v>402</v>
      </c>
      <c r="H136" s="78" t="str">
        <f>TEXT(38.23,"0.00")</f>
        <v>38.23</v>
      </c>
      <c r="I136" s="78" t="s">
        <v>168</v>
      </c>
      <c r="J136" s="78" t="str">
        <f>TEXT(4500,"0")</f>
        <v>4500</v>
      </c>
      <c r="K136" s="78" t="str">
        <f>TEXT(172050,"0")</f>
        <v>172050</v>
      </c>
      <c r="L136" s="78" t="str">
        <f>TEXT(0,"0.00")</f>
        <v>0.00</v>
      </c>
      <c r="M136" s="78" t="str">
        <f>TEXT(13520,"0")</f>
        <v>13520</v>
      </c>
      <c r="N136" s="78" t="s">
        <v>179</v>
      </c>
      <c r="O136" s="78" t="s">
        <v>394</v>
      </c>
      <c r="P136" s="78"/>
      <c r="Q136" s="78"/>
      <c r="R136" s="78"/>
      <c r="S136" s="78" t="s">
        <v>199</v>
      </c>
      <c r="T136" s="78" t="s">
        <v>326</v>
      </c>
      <c r="U136" s="78"/>
      <c r="V136" s="78"/>
      <c r="W136" s="78"/>
      <c r="X136" s="78"/>
      <c r="Y136" s="78"/>
      <c r="Z136" s="78"/>
      <c r="AU136" t="s">
        <v>412</v>
      </c>
    </row>
    <row r="138" spans="1:48" x14ac:dyDescent="0.35">
      <c r="A138" s="44" t="s">
        <v>358</v>
      </c>
      <c r="B138" s="45"/>
      <c r="C138" s="45"/>
    </row>
    <row r="139" spans="1:48" x14ac:dyDescent="0.35">
      <c r="A139" s="42" t="s">
        <v>358</v>
      </c>
      <c r="B139" s="42" t="s">
        <v>359</v>
      </c>
      <c r="C139" s="42" t="s">
        <v>360</v>
      </c>
      <c r="D139" s="42" t="s">
        <v>361</v>
      </c>
      <c r="E139" s="42" t="s">
        <v>276</v>
      </c>
      <c r="F139" s="42" t="s">
        <v>183</v>
      </c>
      <c r="G139" s="42" t="s">
        <v>184</v>
      </c>
      <c r="H139" s="42" t="s">
        <v>362</v>
      </c>
      <c r="I139" s="42" t="s">
        <v>363</v>
      </c>
      <c r="J139" s="42" t="s">
        <v>364</v>
      </c>
      <c r="K139" s="42" t="s">
        <v>273</v>
      </c>
      <c r="L139" s="42" t="s">
        <v>271</v>
      </c>
    </row>
    <row r="140" spans="1:48" ht="43.5" x14ac:dyDescent="0.35">
      <c r="A140" s="71" t="s">
        <v>365</v>
      </c>
      <c r="B140" s="72" t="s">
        <v>406</v>
      </c>
      <c r="C140" s="72" t="s">
        <v>406</v>
      </c>
      <c r="D140" s="72" t="s">
        <v>367</v>
      </c>
      <c r="E140" s="72" t="s">
        <v>368</v>
      </c>
      <c r="F140" s="72"/>
      <c r="G140" s="72"/>
      <c r="H140" s="72"/>
      <c r="I140" s="72"/>
      <c r="J140" s="73">
        <f ca="1">TODAY()</f>
        <v>45146</v>
      </c>
      <c r="K140" s="73">
        <v>234</v>
      </c>
      <c r="L140" s="72" t="s">
        <v>155</v>
      </c>
    </row>
    <row r="142" spans="1:48" x14ac:dyDescent="0.35">
      <c r="A142" s="44" t="s">
        <v>358</v>
      </c>
      <c r="B142" s="45"/>
      <c r="C142" s="45"/>
    </row>
    <row r="143" spans="1:48" x14ac:dyDescent="0.35">
      <c r="A143" s="42" t="s">
        <v>358</v>
      </c>
      <c r="B143" s="42" t="s">
        <v>359</v>
      </c>
      <c r="C143" s="42" t="s">
        <v>360</v>
      </c>
      <c r="D143" s="42" t="s">
        <v>361</v>
      </c>
      <c r="E143" s="42" t="s">
        <v>276</v>
      </c>
      <c r="F143" s="42" t="s">
        <v>183</v>
      </c>
      <c r="G143" s="42" t="s">
        <v>184</v>
      </c>
      <c r="H143" s="42" t="s">
        <v>362</v>
      </c>
      <c r="I143" s="42" t="s">
        <v>363</v>
      </c>
      <c r="J143" s="42" t="s">
        <v>364</v>
      </c>
      <c r="K143" s="42" t="s">
        <v>273</v>
      </c>
      <c r="L143" s="42" t="s">
        <v>271</v>
      </c>
    </row>
    <row r="144" spans="1:48" ht="43.5" x14ac:dyDescent="0.35">
      <c r="A144" s="71" t="s">
        <v>365</v>
      </c>
      <c r="B144" s="72" t="s">
        <v>366</v>
      </c>
      <c r="C144" s="72" t="s">
        <v>366</v>
      </c>
      <c r="D144" s="72" t="s">
        <v>367</v>
      </c>
      <c r="E144" s="72" t="s">
        <v>368</v>
      </c>
      <c r="F144" s="72"/>
      <c r="G144" s="72"/>
      <c r="H144" s="72"/>
      <c r="I144" s="72"/>
      <c r="J144" s="73">
        <f ca="1">TODAY()</f>
        <v>45146</v>
      </c>
      <c r="K144" s="73">
        <v>234</v>
      </c>
      <c r="L144" s="72" t="s">
        <v>155</v>
      </c>
    </row>
    <row r="146" spans="1:26" ht="13.25" customHeight="1" x14ac:dyDescent="0.35">
      <c r="A146" s="104" t="s">
        <v>345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</row>
    <row r="147" spans="1:26" x14ac:dyDescent="0.35">
      <c r="A147" s="106" t="s">
        <v>131</v>
      </c>
      <c r="B147" s="106" t="s">
        <v>346</v>
      </c>
      <c r="C147" s="127" t="s">
        <v>347</v>
      </c>
      <c r="D147" s="115" t="s">
        <v>348</v>
      </c>
      <c r="E147" s="125" t="s">
        <v>332</v>
      </c>
      <c r="F147" s="125"/>
      <c r="G147" s="125"/>
      <c r="H147" s="125"/>
      <c r="I147" s="118" t="s">
        <v>349</v>
      </c>
      <c r="J147" s="118"/>
      <c r="K147" s="118"/>
      <c r="L147" s="118"/>
    </row>
    <row r="148" spans="1:26" x14ac:dyDescent="0.35">
      <c r="A148" s="97"/>
      <c r="B148" s="97"/>
      <c r="C148" s="99"/>
      <c r="D148" s="116"/>
      <c r="E148" s="91" t="s">
        <v>350</v>
      </c>
      <c r="F148" s="92"/>
      <c r="G148" s="88" t="s">
        <v>336</v>
      </c>
      <c r="H148" s="90"/>
      <c r="I148" s="91" t="s">
        <v>350</v>
      </c>
      <c r="J148" s="92"/>
      <c r="K148" s="88" t="s">
        <v>336</v>
      </c>
      <c r="L148" s="90"/>
    </row>
    <row r="149" spans="1:26" x14ac:dyDescent="0.35">
      <c r="A149" s="98"/>
      <c r="B149" s="98" t="s">
        <v>130</v>
      </c>
      <c r="C149" s="100"/>
      <c r="D149" s="117"/>
      <c r="E149" s="64" t="s">
        <v>351</v>
      </c>
      <c r="F149" s="64" t="s">
        <v>352</v>
      </c>
      <c r="G149" s="65" t="s">
        <v>353</v>
      </c>
      <c r="H149" s="65" t="s">
        <v>354</v>
      </c>
      <c r="I149" s="64" t="s">
        <v>351</v>
      </c>
      <c r="J149" s="64" t="s">
        <v>352</v>
      </c>
      <c r="K149" s="65" t="s">
        <v>353</v>
      </c>
      <c r="L149" s="65" t="s">
        <v>354</v>
      </c>
    </row>
    <row r="150" spans="1:26" x14ac:dyDescent="0.35">
      <c r="A150" s="40" t="str">
        <f>C4</f>
        <v>STACKING_COMT_PARENT,IND</v>
      </c>
      <c r="B150" s="40" t="s">
        <v>343</v>
      </c>
      <c r="C150" s="55" t="s">
        <v>355</v>
      </c>
      <c r="D150" s="66" t="str">
        <f>TEXT(-93.47,"0.00")</f>
        <v>-93.47</v>
      </c>
      <c r="E150" s="67" t="str">
        <f>"$"&amp;TEXT(19544.84,"0.00")</f>
        <v>$19544.84</v>
      </c>
      <c r="F150" s="67" t="str">
        <f>"$"&amp;TEXT(243.09,"0.00")</f>
        <v>$243.09</v>
      </c>
      <c r="G150" s="67" t="str">
        <f>"$"&amp;TEXT(301614.5,"0.00")</f>
        <v>$301614.50</v>
      </c>
      <c r="H150" s="67" t="str">
        <f>"$"&amp;TEXT(40560,"0.00")</f>
        <v>$40560.00</v>
      </c>
      <c r="I150" s="68" t="str">
        <f>"$"&amp;TEXT(19544.84,"0.00")</f>
        <v>$19544.84</v>
      </c>
      <c r="J150" s="68" t="str">
        <f>"$"&amp;TEXT(243.09,"0.00")</f>
        <v>$243.09</v>
      </c>
      <c r="K150" s="68" t="str">
        <f>"$"&amp;TEXT(301614.5,"0.00")</f>
        <v>$301614.50</v>
      </c>
      <c r="L150" s="68" t="str">
        <f>"$"&amp;TEXT(40560,"0.00")</f>
        <v>$40560.00</v>
      </c>
    </row>
    <row r="152" spans="1:26" x14ac:dyDescent="0.35">
      <c r="A152" s="104" t="s">
        <v>356</v>
      </c>
      <c r="B152" s="105"/>
      <c r="C152" s="105"/>
      <c r="D152" s="105"/>
      <c r="E152" s="105"/>
      <c r="F152" s="105"/>
      <c r="G152" s="105"/>
      <c r="H152" s="105"/>
      <c r="I152" s="105"/>
      <c r="J152" s="105"/>
    </row>
    <row r="153" spans="1:26" x14ac:dyDescent="0.35">
      <c r="A153" s="84"/>
      <c r="B153" s="85"/>
      <c r="C153" s="126" t="s">
        <v>332</v>
      </c>
      <c r="D153" s="126"/>
      <c r="E153" s="126"/>
      <c r="F153" s="126"/>
      <c r="G153" s="126"/>
      <c r="H153" s="126"/>
      <c r="I153" s="126"/>
      <c r="J153" s="126"/>
      <c r="K153" s="126"/>
      <c r="Z153" s="69"/>
    </row>
    <row r="154" spans="1:26" x14ac:dyDescent="0.35">
      <c r="A154" s="93" t="s">
        <v>333</v>
      </c>
      <c r="B154" s="93" t="s">
        <v>334</v>
      </c>
      <c r="C154" s="91" t="s">
        <v>335</v>
      </c>
      <c r="D154" s="101"/>
      <c r="E154" s="101"/>
      <c r="F154" s="92"/>
      <c r="G154" s="88" t="s">
        <v>336</v>
      </c>
      <c r="H154" s="89"/>
      <c r="I154" s="89"/>
      <c r="J154" s="90"/>
      <c r="K154" s="102" t="s">
        <v>357</v>
      </c>
    </row>
    <row r="155" spans="1:26" x14ac:dyDescent="0.35">
      <c r="A155" s="94"/>
      <c r="B155" s="94"/>
      <c r="C155" s="64" t="s">
        <v>339</v>
      </c>
      <c r="D155" s="64" t="s">
        <v>340</v>
      </c>
      <c r="E155" s="64" t="s">
        <v>341</v>
      </c>
      <c r="F155" s="64" t="s">
        <v>342</v>
      </c>
      <c r="G155" s="65" t="s">
        <v>339</v>
      </c>
      <c r="H155" s="65" t="s">
        <v>340</v>
      </c>
      <c r="I155" s="65" t="s">
        <v>341</v>
      </c>
      <c r="J155" s="65" t="s">
        <v>342</v>
      </c>
      <c r="K155" s="103"/>
    </row>
    <row r="156" spans="1:26" x14ac:dyDescent="0.35">
      <c r="A156" s="55" t="s">
        <v>343</v>
      </c>
      <c r="B156" s="70"/>
      <c r="C156" s="30" t="str">
        <f>"$"&amp;TEXT(19544.84,"0.00")</f>
        <v>$19544.84</v>
      </c>
      <c r="D156" s="30" t="str">
        <f>"$"&amp;TEXT(243.09,"0.00")</f>
        <v>$243.09</v>
      </c>
      <c r="E156" s="30" t="str">
        <f>"$"&amp;TEXT(19301.75,"0.00")</f>
        <v>$19301.75</v>
      </c>
      <c r="F156" s="30" t="str">
        <f>TEXT(98.76,"0.00")</f>
        <v>98.76</v>
      </c>
      <c r="G156" s="30" t="str">
        <f>"$"&amp;TEXT(301614.5,"0.00")</f>
        <v>$301614.50</v>
      </c>
      <c r="H156" s="30" t="str">
        <f>"$"&amp;TEXT(40560,"0.00")</f>
        <v>$40560.00</v>
      </c>
      <c r="I156" s="30" t="str">
        <f>"$"&amp;TEXT(261054.5,"0.00")</f>
        <v>$261054.50</v>
      </c>
      <c r="J156" s="30" t="str">
        <f>TEXT(86.55,"0.00")</f>
        <v>86.55</v>
      </c>
      <c r="K156" s="66"/>
    </row>
    <row r="158" spans="1:26" ht="23.5" customHeight="1" x14ac:dyDescent="0.35">
      <c r="A158" s="95" t="s">
        <v>424</v>
      </c>
      <c r="B158" s="96"/>
      <c r="C158" s="96"/>
      <c r="D158" s="96"/>
      <c r="E158" s="96"/>
      <c r="F158" s="96"/>
    </row>
    <row r="159" spans="1:26" x14ac:dyDescent="0.35">
      <c r="A159" s="97" t="s">
        <v>333</v>
      </c>
      <c r="B159" s="99" t="s">
        <v>334</v>
      </c>
      <c r="C159" s="87" t="s">
        <v>332</v>
      </c>
      <c r="D159" s="87"/>
      <c r="E159" s="87"/>
      <c r="F159" s="87"/>
      <c r="G159" s="87"/>
      <c r="H159" s="87"/>
      <c r="I159" s="87"/>
      <c r="J159" s="87"/>
      <c r="K159" s="87"/>
    </row>
    <row r="160" spans="1:26" ht="14.5" customHeight="1" x14ac:dyDescent="0.35">
      <c r="A160" s="97"/>
      <c r="B160" s="99"/>
      <c r="C160" s="91" t="s">
        <v>335</v>
      </c>
      <c r="D160" s="101"/>
      <c r="E160" s="101"/>
      <c r="F160" s="92"/>
      <c r="G160" s="88" t="s">
        <v>336</v>
      </c>
      <c r="H160" s="89"/>
      <c r="I160" s="89"/>
      <c r="J160" s="90"/>
      <c r="K160" s="102" t="s">
        <v>348</v>
      </c>
    </row>
    <row r="161" spans="1:11" x14ac:dyDescent="0.35">
      <c r="A161" s="98"/>
      <c r="B161" s="100"/>
      <c r="C161" s="64" t="s">
        <v>339</v>
      </c>
      <c r="D161" s="64" t="s">
        <v>340</v>
      </c>
      <c r="E161" s="64" t="s">
        <v>341</v>
      </c>
      <c r="F161" s="64" t="s">
        <v>342</v>
      </c>
      <c r="G161" s="65" t="s">
        <v>339</v>
      </c>
      <c r="H161" s="65" t="s">
        <v>340</v>
      </c>
      <c r="I161" s="65" t="s">
        <v>341</v>
      </c>
      <c r="J161" s="65" t="s">
        <v>342</v>
      </c>
      <c r="K161" s="103"/>
    </row>
    <row r="162" spans="1:11" x14ac:dyDescent="0.35">
      <c r="A162" s="70" t="s">
        <v>343</v>
      </c>
      <c r="B162" s="55"/>
      <c r="C162" s="30" t="str">
        <f>"$"&amp;TEXT(19544.84,"0.00")</f>
        <v>$19544.84</v>
      </c>
      <c r="D162" s="30" t="str">
        <f>"$"&amp;TEXT(243.09,"0.00")</f>
        <v>$243.09</v>
      </c>
      <c r="E162" s="30" t="str">
        <f>"$"&amp;TEXT(19301.75,"0.00")</f>
        <v>$19301.75</v>
      </c>
      <c r="F162" s="30" t="str">
        <f>TEXT(98.76,"0.00")</f>
        <v>98.76</v>
      </c>
      <c r="G162" s="30"/>
      <c r="H162" s="30"/>
      <c r="I162" s="30"/>
      <c r="J162" s="30"/>
      <c r="K162" s="30" t="str">
        <f>TEXT(-93.52,"0.00")</f>
        <v>-93.52</v>
      </c>
    </row>
    <row r="163" spans="1:11" x14ac:dyDescent="0.35">
      <c r="A163" s="70" t="s">
        <v>343</v>
      </c>
      <c r="B163" s="55"/>
      <c r="C163" s="30" t="str">
        <f>"$"&amp;TEXT(19544.84,"0.00")</f>
        <v>$19544.84</v>
      </c>
      <c r="D163" s="30" t="str">
        <f>"$"&amp;TEXT(243.09,"0.00")</f>
        <v>$243.09</v>
      </c>
      <c r="E163" s="30" t="str">
        <f>"$"&amp;TEXT(19301.75,"0.00")</f>
        <v>$19301.75</v>
      </c>
      <c r="F163" s="30" t="str">
        <f>TEXT(98.76,"0.00")</f>
        <v>98.76</v>
      </c>
      <c r="G163" s="30" t="str">
        <f>"$"&amp;TEXT(301614.5,"0.00")</f>
        <v>$301614.50</v>
      </c>
      <c r="H163" s="30" t="str">
        <f>"$"&amp;TEXT(40560,"0.00")</f>
        <v>$40560.00</v>
      </c>
      <c r="I163" s="30" t="str">
        <f>"$"&amp;TEXT(261054.5,"0.00")</f>
        <v>$261054.50</v>
      </c>
      <c r="J163" s="30" t="str">
        <f>TEXT(86.55,"0.00")</f>
        <v>86.55</v>
      </c>
      <c r="K163" s="30" t="str">
        <f>TEXT(-93.52,"0.00")</f>
        <v>-93.52</v>
      </c>
    </row>
    <row r="164" spans="1:11" x14ac:dyDescent="0.35">
      <c r="A164" s="44" t="s">
        <v>431</v>
      </c>
      <c r="B164" s="45"/>
      <c r="C164" s="45"/>
    </row>
    <row r="165" spans="1:11" x14ac:dyDescent="0.35">
      <c r="A165" s="42" t="s">
        <v>432</v>
      </c>
      <c r="B165" s="42" t="s">
        <v>433</v>
      </c>
      <c r="C165" s="42" t="s">
        <v>434</v>
      </c>
    </row>
    <row r="166" spans="1:11" x14ac:dyDescent="0.35">
      <c r="A166" s="73" t="s">
        <v>435</v>
      </c>
      <c r="B166" s="55" t="s">
        <v>436</v>
      </c>
      <c r="C166" s="72" t="s">
        <v>314</v>
      </c>
    </row>
    <row r="167" spans="1:11" x14ac:dyDescent="0.35">
      <c r="A167" s="73" t="s">
        <v>437</v>
      </c>
      <c r="B167" s="55" t="s">
        <v>436</v>
      </c>
      <c r="C167" s="72" t="s">
        <v>314</v>
      </c>
    </row>
  </sheetData>
  <mergeCells count="64">
    <mergeCell ref="C110:K110"/>
    <mergeCell ref="A111:A112"/>
    <mergeCell ref="E147:H147"/>
    <mergeCell ref="I147:L147"/>
    <mergeCell ref="C111:F111"/>
    <mergeCell ref="A154:A155"/>
    <mergeCell ref="K154:K155"/>
    <mergeCell ref="K148:L148"/>
    <mergeCell ref="C153:K153"/>
    <mergeCell ref="A133:R133"/>
    <mergeCell ref="A146:L146"/>
    <mergeCell ref="A147:A149"/>
    <mergeCell ref="B147:B149"/>
    <mergeCell ref="C147:C149"/>
    <mergeCell ref="D147:D149"/>
    <mergeCell ref="A126:R126"/>
    <mergeCell ref="E104:H104"/>
    <mergeCell ref="B111:B112"/>
    <mergeCell ref="K111:K112"/>
    <mergeCell ref="A103:L103"/>
    <mergeCell ref="C104:C106"/>
    <mergeCell ref="A119:R119"/>
    <mergeCell ref="E105:F105"/>
    <mergeCell ref="G105:H105"/>
    <mergeCell ref="A104:A106"/>
    <mergeCell ref="D104:D106"/>
    <mergeCell ref="I104:L104"/>
    <mergeCell ref="AG88:AL88"/>
    <mergeCell ref="T88:V88"/>
    <mergeCell ref="W88:X88"/>
    <mergeCell ref="Z88:AF88"/>
    <mergeCell ref="L99:L100"/>
    <mergeCell ref="A97:J97"/>
    <mergeCell ref="C98:K98"/>
    <mergeCell ref="A22:C22"/>
    <mergeCell ref="A27:P27"/>
    <mergeCell ref="A66:I66"/>
    <mergeCell ref="A62:D62"/>
    <mergeCell ref="K99:K100"/>
    <mergeCell ref="A81:K81"/>
    <mergeCell ref="A83:D83"/>
    <mergeCell ref="C99:F99"/>
    <mergeCell ref="G99:J99"/>
    <mergeCell ref="A159:A161"/>
    <mergeCell ref="B159:B161"/>
    <mergeCell ref="C160:F160"/>
    <mergeCell ref="G160:J160"/>
    <mergeCell ref="K160:K161"/>
    <mergeCell ref="G154:J154"/>
    <mergeCell ref="I105:J105"/>
    <mergeCell ref="K105:L105"/>
    <mergeCell ref="R99:R100"/>
    <mergeCell ref="A158:F158"/>
    <mergeCell ref="A109:J109"/>
    <mergeCell ref="B104:B106"/>
    <mergeCell ref="A99:A100"/>
    <mergeCell ref="B99:B100"/>
    <mergeCell ref="G111:J111"/>
    <mergeCell ref="B154:B155"/>
    <mergeCell ref="C154:F154"/>
    <mergeCell ref="E148:F148"/>
    <mergeCell ref="G148:H148"/>
    <mergeCell ref="I148:J148"/>
    <mergeCell ref="A152:J152"/>
  </mergeCells>
  <dataValidations count="4">
    <dataValidation type="list" allowBlank="1" showInputMessage="1" showErrorMessage="1" sqref="C15 C62 NTB135:NTB136 NJF135:NJF136 MZJ135:MZJ136 MPN135:MPN136 MFR135:MFR136 LVV135:LVV136 LLZ135:LLZ136 KSH135:KSH136 KIL135:KIL136 JYP135:JYP136 JOT135:JOT136 JEX135:JEX136 IVB135:IVB136 ILF135:ILF136 IBJ135:IBJ136 HRN135:HRN136 HHR135:HHR136 GXV135:GXV136 GNZ135:GNZ136 GED135:GED136 FUH135:FUH136 FKL135:FKL136 LCD135:LCD136 FAP135:FAP136 EQT135:EQT136 EGX135:EGX136 DXB135:DXB136 DNF135:DNF136 DDJ135:DDJ136 CTN135:CTN136 CJR135:CJR136 BZV135:BZV136 BPZ135:BPZ136 BGD135:BGD136 AWH135:AWH136 AML135:AML136 ACP135:ACP136 ST135:ST136 IX135:IX136 WVJ135:WVJ136 WLN135:WLN136 WBR135:WBR136 VRV135:VRV136 VHZ135:VHZ136 UYD135:UYD136 UOH135:UOH136 UEL135:UEL136 TUP135:TUP136 TKT135:TKT136 TAX135:TAX136 SRB135:SRB136 SHF135:SHF136 RXJ135:RXJ136 RNN135:RNN136 RDR135:RDR136 QTV135:QTV136 QJZ135:QJZ136 QAD135:QAD136 PQH135:PQH136 PGL135:PGL136 OWP135:OWP136 OMT135:OMT136 MPN121:MPN124 MZJ121:MZJ124 NJF121:NJF124 NTB121:NTB124 OCX121:OCX124 OMT121:OMT124 OWP121:OWP124 PGL121:PGL124 PQH121:PQH124 QAD121:QAD124 QJZ121:QJZ124 QTV121:QTV124 RDR121:RDR124 RNN121:RNN124 RXJ121:RXJ124 SHF121:SHF124 SRB121:SRB124 TAX121:TAX124 TKT121:TKT124 TUP121:TUP124 UEL121:UEL124 UOH121:UOH124 UYD121:UYD124 VHZ121:VHZ124 VRV121:VRV124 WBR121:WBR124 WLN121:WLN124 WVJ121:WVJ124 IX121:IX124 ST121:ST124 ACP121:ACP124 AML121:AML124 AWH121:AWH124 BGD121:BGD124 BPZ121:BPZ124 BZV121:BZV124 CJR121:CJR124 CTN121:CTN124 DDJ121:DDJ124 DNF121:DNF124 DXB121:DXB124 EGX121:EGX124 EQT121:EQT124 FAP121:FAP124 LCD121:LCD124 FKL121:FKL124 FUH121:FUH124 GED121:GED124 GNZ121:GNZ124 GXV121:GXV124 HHR121:HHR124 HRN121:HRN124 IBJ121:IBJ124 ILF121:ILF124 IVB121:IVB124 JEX121:JEX124 JOT121:JOT124 JYP121:JYP124 KIL121:KIL124 KSH121:KSH124 LLZ121:LLZ124 LVV121:LVV124 MFR121:MFR124 MZJ128:MZJ131 NJF128:NJF131 NTB128:NTB131 OCX128:OCX131 OMT128:OMT131 OWP128:OWP131 PGL128:PGL131 PQH128:PQH131 QAD128:QAD131 QJZ128:QJZ131 QTV128:QTV131 RDR128:RDR131 RNN128:RNN131 RXJ128:RXJ131 SHF128:SHF131 SRB128:SRB131 TAX128:TAX131 TKT128:TKT131 TUP128:TUP131 UEL128:UEL131 UOH128:UOH131 UYD128:UYD131 VHZ128:VHZ131 VRV128:VRV131 WBR128:WBR131 WLN128:WLN131 WVJ128:WVJ131 IX128:IX131 ST128:ST131 ACP128:ACP131 AML128:AML131 AWH128:AWH131 BGD128:BGD131 BPZ128:BPZ131 BZV128:BZV131 CJR128:CJR131 CTN128:CTN131 DDJ128:DDJ131 DNF128:DNF131 DXB128:DXB131 EGX128:EGX131 EQT128:EQT131 FAP128:FAP131 LCD128:LCD131 FKL128:FKL131 FUH128:FUH131 GED128:GED131 GNZ128:GNZ131 GXV128:GXV131 HHR128:HHR131 HRN128:HRN131 IBJ128:IBJ131 ILF128:ILF131 IVB128:IVB131 JEX128:JEX131 JOT128:JOT131 JYP128:JYP131 KIL128:KIL131 KSH128:KSH131 LLZ128:LLZ131 LVV128:LVV131 MFR128:MFR131 OCX135:OCX136 MPN128:MPN131">
      <formula1>"Proposed,Original,Seasonal,Recommended"</formula1>
    </dataValidation>
    <dataValidation type="list" allowBlank="1" showInputMessage="1" showErrorMessage="1" sqref="C22 C8">
      <formula1>"Projected,Original,Seasonal,Recommended"</formula1>
    </dataValidation>
    <dataValidation type="list" allowBlank="1" showInputMessage="1" showErrorMessage="1" sqref="C107 C150 B162:B163">
      <formula1>"APPROVED, PENDING FOR APPROVAL, ERROR, ,"</formula1>
    </dataValidation>
    <dataValidation type="list" allowBlank="1" showInputMessage="1" showErrorMessage="1" sqref="N117 N140 N14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28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29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28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29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28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30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29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2023-08-08T06:32:39Z</dcterms:modified>
</cp:coreProperties>
</file>