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50"/>
  </bookViews>
  <sheets>
    <sheet name="TEST_DATA" sheetId="2" r:id="rId1"/>
    <sheet name="TESTCASE" sheetId="1" r:id="rId2"/>
  </sheets>
  <calcPr calcId="162913"/>
  <extLst>
    <ext uri="{140A7094-0E35-4892-8432-C4D2E57EDEB5}">
      <x15:workbookPr chartTrackingRefBase="1"/>
    </ext>
  </extLst>
</workbook>
</file>

<file path=xl/calcChain.xml><?xml version="1.0" encoding="utf-8"?>
<calcChain xmlns="http://schemas.openxmlformats.org/spreadsheetml/2006/main">
  <c r="H90" i="2" l="1"/>
  <c r="H89" i="2"/>
  <c r="J247" i="2" l="1"/>
  <c r="I247" i="2"/>
  <c r="J246" i="2"/>
  <c r="I246" i="2"/>
  <c r="J245" i="2"/>
  <c r="I245" i="2"/>
  <c r="J244" i="2"/>
  <c r="I244" i="2"/>
  <c r="E246" i="2"/>
  <c r="F246" i="2"/>
  <c r="E247" i="2"/>
  <c r="F247" i="2"/>
  <c r="E245" i="2"/>
  <c r="E244" i="2"/>
  <c r="C238" i="2"/>
  <c r="A246" i="2"/>
  <c r="A244" i="2"/>
  <c r="L247" i="2"/>
  <c r="K247" i="2"/>
  <c r="H247" i="2"/>
  <c r="G247" i="2"/>
  <c r="D247" i="2"/>
  <c r="L246" i="2"/>
  <c r="K246" i="2"/>
  <c r="H246" i="2"/>
  <c r="G246" i="2"/>
  <c r="D246" i="2"/>
  <c r="L245" i="2"/>
  <c r="K245" i="2"/>
  <c r="H245" i="2"/>
  <c r="G245" i="2"/>
  <c r="F245" i="2"/>
  <c r="D245" i="2"/>
  <c r="L244" i="2"/>
  <c r="K244" i="2"/>
  <c r="H244" i="2"/>
  <c r="G244" i="2"/>
  <c r="F244" i="2"/>
  <c r="D244" i="2"/>
  <c r="F238" i="2"/>
  <c r="E238" i="2"/>
  <c r="D238" i="2"/>
  <c r="F228" i="2"/>
  <c r="E228" i="2"/>
  <c r="D228" i="2"/>
  <c r="C228" i="2"/>
  <c r="U222" i="2" l="1"/>
  <c r="U221" i="2"/>
  <c r="U219" i="2"/>
  <c r="U218" i="2"/>
  <c r="U216" i="2"/>
  <c r="U215" i="2"/>
  <c r="I238" i="2" l="1"/>
  <c r="H238" i="2"/>
  <c r="G238" i="2"/>
  <c r="I228" i="2"/>
  <c r="H228" i="2"/>
  <c r="G228" i="2"/>
  <c r="K238" i="2"/>
  <c r="J238" i="2"/>
  <c r="K228" i="2"/>
  <c r="J228" i="2"/>
  <c r="K200" i="2"/>
  <c r="J200" i="2"/>
  <c r="G200" i="2"/>
  <c r="L194" i="2"/>
  <c r="L193" i="2"/>
  <c r="L192" i="2"/>
  <c r="L191" i="2"/>
  <c r="K194" i="2"/>
  <c r="J194" i="2"/>
  <c r="I194" i="2"/>
  <c r="K193" i="2"/>
  <c r="J193" i="2"/>
  <c r="I193" i="2"/>
  <c r="K192" i="2"/>
  <c r="J192" i="2"/>
  <c r="I192" i="2"/>
  <c r="K191" i="2"/>
  <c r="J191" i="2"/>
  <c r="I191" i="2"/>
  <c r="H200" i="2"/>
  <c r="I200" i="2"/>
  <c r="K185" i="2"/>
  <c r="H185" i="2"/>
  <c r="I185" i="2"/>
  <c r="J185" i="2"/>
  <c r="G185" i="2"/>
  <c r="D185" i="2" l="1"/>
  <c r="E185" i="2"/>
  <c r="E193" i="2" l="1"/>
  <c r="F193" i="2"/>
  <c r="E194" i="2"/>
  <c r="F194" i="2"/>
  <c r="F192" i="2"/>
  <c r="E192" i="2"/>
  <c r="G192" i="2"/>
  <c r="H192" i="2"/>
  <c r="G193" i="2"/>
  <c r="H193" i="2"/>
  <c r="G194" i="2"/>
  <c r="H194" i="2"/>
  <c r="H191" i="2"/>
  <c r="G191" i="2"/>
  <c r="A191" i="2"/>
  <c r="D194" i="2"/>
  <c r="D193" i="2"/>
  <c r="D192" i="2"/>
  <c r="D191" i="2"/>
  <c r="F191" i="2"/>
  <c r="E191" i="2"/>
  <c r="C185" i="2"/>
  <c r="F200" i="2"/>
  <c r="F185" i="2"/>
  <c r="E200" i="2"/>
  <c r="D200" i="2"/>
  <c r="C200" i="2"/>
  <c r="M106" i="2" l="1"/>
  <c r="K106" i="2"/>
  <c r="J106" i="2"/>
  <c r="B85" i="2" l="1"/>
  <c r="J232" i="2" l="1"/>
  <c r="H216" i="2" l="1"/>
  <c r="D216" i="2"/>
  <c r="H215" i="2"/>
  <c r="D215" i="2"/>
  <c r="D222" i="2"/>
  <c r="D221" i="2"/>
  <c r="D219" i="2"/>
  <c r="D218" i="2"/>
  <c r="A211" i="2" l="1"/>
  <c r="K174" i="2" l="1"/>
  <c r="H174" i="2"/>
  <c r="F174" i="2"/>
  <c r="G174" i="2" s="1"/>
  <c r="K170" i="2"/>
  <c r="H170" i="2"/>
  <c r="F170" i="2"/>
  <c r="G170" i="2" s="1"/>
  <c r="K166" i="2"/>
  <c r="H166" i="2"/>
  <c r="F166" i="2"/>
  <c r="G166" i="2" s="1"/>
  <c r="K162" i="2"/>
  <c r="H162" i="2"/>
  <c r="F162" i="2"/>
  <c r="G162" i="2" s="1"/>
  <c r="K158" i="2"/>
  <c r="H158" i="2"/>
  <c r="F158" i="2"/>
  <c r="G158" i="2" s="1"/>
  <c r="K154" i="2"/>
  <c r="H154" i="2"/>
  <c r="F154" i="2"/>
  <c r="G154" i="2" s="1"/>
  <c r="K150" i="2"/>
  <c r="H150" i="2"/>
  <c r="F150" i="2"/>
  <c r="G150" i="2" s="1"/>
  <c r="K146" i="2"/>
  <c r="H146" i="2"/>
  <c r="F146" i="2"/>
  <c r="G146" i="2" s="1"/>
  <c r="K140" i="2"/>
  <c r="H140" i="2"/>
  <c r="K136" i="2"/>
  <c r="H136" i="2"/>
  <c r="K132" i="2"/>
  <c r="H132" i="2"/>
  <c r="K126" i="2"/>
  <c r="H126" i="2"/>
  <c r="G126" i="2"/>
  <c r="K122" i="2"/>
  <c r="H122" i="2"/>
  <c r="G122" i="2"/>
  <c r="K118" i="2"/>
  <c r="H118" i="2"/>
  <c r="G118" i="2"/>
  <c r="K114" i="2"/>
  <c r="H114" i="2"/>
  <c r="G114" i="2"/>
  <c r="H106" i="2"/>
  <c r="G106" i="2"/>
  <c r="M102" i="2"/>
  <c r="K102" i="2"/>
  <c r="J102" i="2"/>
  <c r="H102" i="2"/>
  <c r="G102" i="2"/>
  <c r="M98" i="2"/>
  <c r="K98" i="2"/>
  <c r="H98" i="2"/>
  <c r="G98" i="2"/>
  <c r="M94" i="2"/>
  <c r="K94" i="2"/>
  <c r="H94" i="2"/>
  <c r="G94" i="2"/>
  <c r="A209" i="2" l="1"/>
  <c r="A210" i="2"/>
  <c r="A208" i="2"/>
  <c r="F89" i="2"/>
  <c r="J204" i="2" l="1"/>
  <c r="F90" i="2" l="1"/>
  <c r="C90" i="2"/>
  <c r="C89" i="2"/>
  <c r="H85" i="2"/>
  <c r="G85" i="2"/>
  <c r="B74" i="2" l="1"/>
  <c r="D74" i="2"/>
  <c r="K74" i="2"/>
  <c r="J74" i="2"/>
  <c r="K73" i="2"/>
  <c r="J73" i="2"/>
  <c r="K72" i="2"/>
  <c r="J72" i="2"/>
  <c r="K71" i="2"/>
  <c r="J71" i="2"/>
  <c r="K70" i="2"/>
  <c r="J70" i="2"/>
  <c r="D72" i="2"/>
  <c r="D73" i="2"/>
  <c r="B73" i="2"/>
  <c r="B72" i="2"/>
  <c r="D71" i="2" l="1"/>
  <c r="D70" i="2"/>
  <c r="B16" i="2"/>
  <c r="B71" i="2"/>
  <c r="B70" i="2"/>
  <c r="B12" i="2" l="1"/>
  <c r="B11" i="2"/>
  <c r="B10" i="2"/>
  <c r="A16" i="2"/>
  <c r="C60" i="2"/>
  <c r="A10" i="2"/>
</calcChain>
</file>

<file path=xl/comments1.xml><?xml version="1.0" encoding="utf-8"?>
<comments xmlns="http://schemas.openxmlformats.org/spreadsheetml/2006/main">
  <authors>
    <author>Author</author>
  </authors>
  <commentList>
    <comment ref="B21" authorId="0" shapeId="0">
      <text>
        <r>
          <rPr>
            <b/>
            <sz val="9"/>
            <color indexed="81"/>
            <rFont val="Tahoma"/>
            <family val="2"/>
          </rPr>
          <t>Author:</t>
        </r>
        <r>
          <rPr>
            <sz val="9"/>
            <color indexed="81"/>
            <rFont val="Tahoma"/>
            <family val="2"/>
          </rPr>
          <t xml:space="preserve">
will be added on deal Level i.e on deal pricelist assignment
</t>
        </r>
      </text>
    </comment>
    <comment ref="AM83" authorId="0" shapeId="0">
      <text>
        <r>
          <rPr>
            <b/>
            <sz val="9"/>
            <color indexed="81"/>
            <rFont val="Tahoma"/>
            <family val="2"/>
          </rPr>
          <t>Author:</t>
        </r>
        <r>
          <rPr>
            <sz val="9"/>
            <color indexed="81"/>
            <rFont val="Tahoma"/>
            <family val="2"/>
          </rPr>
          <t xml:space="preserve">
SKIP Deal ID in Validation Checkpoint
</t>
        </r>
      </text>
    </comment>
  </commentList>
</comments>
</file>

<file path=xl/sharedStrings.xml><?xml version="1.0" encoding="utf-8"?>
<sst xmlns="http://schemas.openxmlformats.org/spreadsheetml/2006/main" count="1148" uniqueCount="504">
  <si>
    <t>SQ. NO.</t>
  </si>
  <si>
    <t>Name</t>
  </si>
  <si>
    <t>Functionality</t>
  </si>
  <si>
    <t>Owner</t>
  </si>
  <si>
    <t>Priority</t>
  </si>
  <si>
    <t>Description</t>
  </si>
  <si>
    <t>Parent Id</t>
  </si>
  <si>
    <t>No. of Scenarios in Test Cases</t>
  </si>
  <si>
    <t>Execution Time (Mins)</t>
  </si>
  <si>
    <t>Module</t>
  </si>
  <si>
    <t>Release</t>
  </si>
  <si>
    <t>List of Scenarios</t>
  </si>
  <si>
    <t>Prerequisite</t>
  </si>
  <si>
    <t>Test step number</t>
  </si>
  <si>
    <t>Test step action</t>
  </si>
  <si>
    <t>Test step expected result</t>
  </si>
  <si>
    <t>Test step comment</t>
  </si>
  <si>
    <t>API Request</t>
  </si>
  <si>
    <t>Attachment</t>
  </si>
  <si>
    <t>Verify Banking line item BANK_82_6 i.e "Adding a prospect customer to existing customer- deal creation at existing customer" simulation type "Customer" with skip reference and Deal currency as USD</t>
  </si>
  <si>
    <t>Deal Management</t>
  </si>
  <si>
    <t>rthik</t>
  </si>
  <si>
    <t>Medium</t>
  </si>
  <si>
    <t>V.4.0.0.0.0</t>
  </si>
  <si>
    <t>Login to the ORMB application with RMBK1/rmbk1000.</t>
  </si>
  <si>
    <t>User should be able to login successfully.</t>
  </si>
  <si>
    <t>Go to Menu&gt;Deal Management&gt;Deal Dashboard</t>
  </si>
  <si>
    <t>Deal Dashboard UI should be displayed.</t>
  </si>
  <si>
    <t>Deal should be successfully created and deal ID should be successfully  generated.</t>
  </si>
  <si>
    <t>Update StartDate &amp; priceSelectionDate as Today Date</t>
  </si>
  <si>
    <t>Price items should get listout in price item group selection screen</t>
  </si>
  <si>
    <t>Price items should get selected and should list out in pricing &amp; commitment UI</t>
  </si>
  <si>
    <t>Deal should be simulated successfully.(Deal Simulated successfully message should be displayed).</t>
  </si>
  <si>
    <t xml:space="preserve">Simulation - 1 </t>
  </si>
  <si>
    <t xml:space="preserve">Goto deal and Verify person Hierarchy zone should display the required details </t>
  </si>
  <si>
    <t>Go to Deal financial summary zone</t>
  </si>
  <si>
    <t>Go to Deal information zone</t>
  </si>
  <si>
    <t>The seasonal pricing for PI_033 should be updated successfully.</t>
  </si>
  <si>
    <t>Simulation - 2</t>
  </si>
  <si>
    <t>Deal should get assign to next level i.e. to PM User</t>
  </si>
  <si>
    <t>Login to the ORMB application with PMBK1/pmbk1000.</t>
  </si>
  <si>
    <t>Navigate to Menu&lt;Deal Management&lt;Deal Approver Dashboard</t>
  </si>
  <si>
    <t>Deal Approver Dashboard UI Should be successfully displayed.</t>
  </si>
  <si>
    <t>The deal  assigned to Pricing manager1 should be displayed on deal search zone</t>
  </si>
  <si>
    <t>The to do for deal assigned should be displayed on deal to do zone and deal should be successfully displayed.</t>
  </si>
  <si>
    <t>Click on View Approval Workflow button on deal search zone.</t>
  </si>
  <si>
    <t>The PM1 approver should be displayed with the status Awaiting Action and in yellow color. Also check the approval history zone.</t>
  </si>
  <si>
    <t>Click on hyperlink of deal and Navigate to deal information UI.</t>
  </si>
  <si>
    <t>Deal information UI should be successfully displayed.</t>
  </si>
  <si>
    <t>Simulation - 3</t>
  </si>
  <si>
    <t>Deal should get assign to next level i.e. to SPM User</t>
  </si>
  <si>
    <t>Login to the ORMB application with SPMBK1/spmbk1000.</t>
  </si>
  <si>
    <t>Simulation - 4</t>
  </si>
  <si>
    <t>Deal should be Approved Successfully</t>
  </si>
  <si>
    <t>Deal should Finalized Successfully</t>
  </si>
  <si>
    <t>Deal should be accepted successfully.</t>
  </si>
  <si>
    <t xml:space="preserve">Go to Deal information zone &amp; Verify deal information details as per excel line no. 81 </t>
  </si>
  <si>
    <t>Price list should get proposed</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</si>
  <si>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Verify response should be same as 'Response_Extract_Deal_After_Simulation_By_RM1.json']</t>
  </si>
  <si>
    <t>The person Hierarchy zone should display Person name, Status, Revenue Variation, Projected Revenue, Projected Cost, Original Revenue, Original Cost as per excel line no.-168 and 171 in deal currency.</t>
  </si>
  <si>
    <t>The original cost, Profit, Profitability% and Projected  cost, Profit, Profitability%, Profit Variation and Approval Status as per attached excel line no.-177</t>
  </si>
  <si>
    <t>The data for the fields should be displayed as per excel line no.-181 and the deal Status should be Simulated.</t>
  </si>
  <si>
    <t>Hit Pricing &amp; commitment API i.e "Update_Pricing&amp;Commitment_At_RM_for_BK_82_7"</t>
  </si>
  <si>
    <t>All price item should get override and commitment will get updated</t>
  </si>
  <si>
    <t>Add the seasonal Pricing for price items-PI_033='112.50' i.e. HIT Provided API 'Add_Seasonal_Pricing_For_PI_033_BK_82_7.json'</t>
  </si>
  <si>
    <t xml:space="preserve">1) Update 'dealIdentifier','dealId','modelId' in Given API Request as per respective deal
1) Update 'entityId' as ProspectPersonId on which deal is created
2) Update 'priceAsgnId' for which have to hit Read_Pricing API from there pick latest 'priceAsgnId' for PI_033
</t>
  </si>
  <si>
    <t>Hit Extract API i.e Hit provided API 'Extract_Deal_after_Updating_Pric&amp;Comt_by_RM_BK_82_7.json'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</si>
  <si>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response should be same as 'Response_Update_Pricing&amp;Commitment_At_RM_for_BK_82_7.json'</t>
  </si>
  <si>
    <t>Go to Deal Information UI &amp; verify Deal  financial summary should be according excel line no . 269</t>
  </si>
  <si>
    <t xml:space="preserve">Goto deal information screen and click on edit button of "pricing &amp; commitment" of Existing person account i.e. "External Account Identifier - EAI_BK_82_7_PRSPCH1_001" according excel line no . 273 to 280 </t>
  </si>
  <si>
    <t>price item 'NPI_021,NPI_022,NPI_023,NPI_024' should display rate, revenue, volume &amp; cost according excel line no . 273 to 280 for all price items</t>
  </si>
  <si>
    <t>Hit Extract API With PM Authorization i.e "Extract_Deal_After_Simulation_By_PM1.json"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</si>
  <si>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"Extract_Deal_After_Simulation_By_PM1_Response.json"]</t>
  </si>
  <si>
    <t>Go to Deal financial summary zone &amp; Verify Details</t>
  </si>
  <si>
    <t>The original cost, Profit, Profitability% and Projected  cost, Profit, Profitability%, Profit Variation and Approval Status as per attached excel line no.- 295</t>
  </si>
  <si>
    <t>The original cost, Profit, Profitability% and Projected  cost, Profit, Profitability%, Profit Variation and Approval Status as per attached excel line no.- 310</t>
  </si>
  <si>
    <t xml:space="preserve">The person Hierarchy zone should display Person name, Status, Revenue Variation, Projected Revenue, Projected Cost, Original Revenue, Original Cost as per excel line no.- 301 to 304 </t>
  </si>
  <si>
    <t>Finalize Deal with Given "BK_82_7_Finalize_Deal_with_RM_Auth.json" API Request</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</si>
  <si>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"BK_82_7_Extract_Deal_with_RM_Auth_After_Finalization_Response.json"]</t>
  </si>
  <si>
    <t>Hit Extract API With RM Authorizationwhen deal is in "finalize" state i.e "BK_82_7_Extract_Deal_with_RM_Auth_After_Finalization.json"</t>
  </si>
  <si>
    <t>Accept Deal with Given "BK_82_7_Accept_Deal" API Request</t>
  </si>
  <si>
    <t>Verify Deal flow for Prospect who is  child of existing customer</t>
  </si>
  <si>
    <t>Verify Deal Information according excel line no. 314</t>
  </si>
  <si>
    <t>deal status and deal version status should be according excel provided status</t>
  </si>
  <si>
    <t>Create a deal for Existing Customer using provided API Request "BK_82_7_Create_Deal_for_PRSP.json"</t>
  </si>
  <si>
    <t>BK_82_7_Create_Deal_for_PRSP.json</t>
  </si>
  <si>
    <t>The data for the fields should be displayed as per Deal excel line no.- 81 and the deal Status should be pending simulation</t>
  </si>
  <si>
    <t>To assign Pricelist at Customer level hit PriceAssignment API Request "BK_82_7_Assign_PriceList.json"</t>
  </si>
  <si>
    <t>To Read price item from price item group selection hit API request i.e 'BK_82_7_Read_PSEL.json'</t>
  </si>
  <si>
    <t>To Select price item from price item group selection hit API request i.e 'BK_82_7_Select_PSEL.json'</t>
  </si>
  <si>
    <t>simulate deal Using Provided API Request "BK_82_7_Simulate_Deal_BY_RM_1.json"</t>
  </si>
  <si>
    <t>BK_82_7_Simulate_Deal_BY_RM_1.json</t>
  </si>
  <si>
    <t>Hit Deal Extract API i.e 'BK_82_7_Extract_Deal_After_Simulation_By_RM1.json'</t>
  </si>
  <si>
    <t>BK_82_7_Extract_Deal_After_Simulation_By_RM1.json</t>
  </si>
  <si>
    <t>BK_82_7_Assign_PriceList.json</t>
  </si>
  <si>
    <t>BK_82_7_Read_PSEL.json</t>
  </si>
  <si>
    <t>BK_82_7_Select_PSEL.json</t>
  </si>
  <si>
    <t>Update_Pricing&amp;Commitment_At_RM_for_BK_82_7</t>
  </si>
  <si>
    <t>Add_Seasonal_Pricing_For_PI_033_BK_82_7</t>
  </si>
  <si>
    <t>all pricing should be as per attached Deal excel line no. 186 to 254</t>
  </si>
  <si>
    <t>Go to Pricing &amp; commitment screen and verify Updated pricing &amp; commitment</t>
  </si>
  <si>
    <t>Goto deal and Verify person Hierarchy zone</t>
  </si>
  <si>
    <t xml:space="preserve">The person Hierarchy zone should display Person name, Status, Revenue Variation, Projected Revenue, Projected Cost, Original Revenue, Original Cost as per attached deal excel line no.-260 and 263 </t>
  </si>
  <si>
    <t>Simulate_Deal_BY_RM_2_BK_82_7.json</t>
  </si>
  <si>
    <t>Hit simulate deal API with RM Authorization i.e Provided API 'Simulate_Deal_BY_RM_2_BK_82_7.json'</t>
  </si>
  <si>
    <t>Deal should be simulated successfully</t>
  </si>
  <si>
    <t>The original cost, Profit, Profitability% and Projected  cost, Profit, Profitability%, Profit Variation and Approval Status as per attached excel line no.-269</t>
  </si>
  <si>
    <t>Send deal for Approval using API request "Send_Deal_for_Approval_By_RM_BK_82_7.json"</t>
  </si>
  <si>
    <t>Send_Deal_for_Approval_By_PM_BK_82_7.json</t>
  </si>
  <si>
    <t>Hit simulate deal API with PM Authorization i.e. "BK_82_7_Simulate_Deal_BY_PM_1.json" API Request</t>
  </si>
  <si>
    <t>BK_82_7_Simulate_Deal_BY_PM_1.json</t>
  </si>
  <si>
    <t>Keep API Authorization as "PMBK1" &amp; Update "dealid" or "dealidentier" as per required deal</t>
  </si>
  <si>
    <t xml:space="preserve">The person Hierarchy zone should display Person name, Status, Revenue Variation, Projected Revenue, Projected Cost, Original Revenue, Original Cost as per attached Deal Excel line no.- 286 to 289 </t>
  </si>
  <si>
    <t>Send deal for Approval using API request "Send_Deal_for_Approval_By_PM_BK_82_7.json" with PM Authorization</t>
  </si>
  <si>
    <t>BK_82_7_Simulate_Deal_BY_SPM_1.json</t>
  </si>
  <si>
    <t>Hit simulate deal API with SPM Authorization i.e "BK_82_7_Simulate_Deal_BY_SPM_1.json"</t>
  </si>
  <si>
    <t>Keep API Authorization as "SPMBK1" &amp; Update "dealid" or "dealidentier" as per required deal</t>
  </si>
  <si>
    <t>BK_82_7_Deal_Approve_By_SPM.json</t>
  </si>
  <si>
    <t>Approve Deal Using Provided "BK_82_7_Deal_Approve_By_SPM.json" API Request</t>
  </si>
  <si>
    <t>Hit Extract API With RM Authorizationwhen deal is in "finalize" state i.e "BK_82_7_Deal_Extract_After_Approve_By_SPM_with_SpmAuth.json"</t>
  </si>
  <si>
    <t>BK_82_7_Deal_Extract_After_Approve_By_SPM_with_SpmAuth.json</t>
  </si>
  <si>
    <t>Verify in Response we should get Expected 'dealDetails','dealEntityDetails','templateReferenceDetails','dealCharacteristics','dealTermsAndConditionsDetails','productDetailsList','referenceDetails','dealSimulationDetails','hierarchySimulationDetails','dealPricingAndCommitment','entitycharacteristics' etc. [Note - Extract API Response should be same as "BK_82_7_Deal_Extract_After_Approve_By_SPM_with_SpmAuth_Response.json"]</t>
  </si>
  <si>
    <t>BK_82_7_Finalize_Deal_with_RM_Auth.json</t>
  </si>
  <si>
    <t>BK_82_7_Accept_Deal</t>
  </si>
  <si>
    <t>BK_82_7_Extract_Deal_with_RM_Auth_After_Finalization.json</t>
  </si>
  <si>
    <t>Deal Management - [ "Banking Line Item - BANK_82_7" &amp; "Deal Extract for Prospect Deal" ]</t>
  </si>
  <si>
    <t>PRE-REQUISITE DATA</t>
  </si>
  <si>
    <t>CrawlingAlgorithm_Sce1</t>
  </si>
  <si>
    <t>Create Person</t>
  </si>
  <si>
    <t>PersonID</t>
  </si>
  <si>
    <t>Division</t>
  </si>
  <si>
    <t>Person Name</t>
  </si>
  <si>
    <t>Customer Segment</t>
  </si>
  <si>
    <t>Customer Tier</t>
  </si>
  <si>
    <t>Child Person1</t>
  </si>
  <si>
    <t>Child Prospect Person 2</t>
  </si>
  <si>
    <t>Child Person 3</t>
  </si>
  <si>
    <t>Person Identifier Type</t>
  </si>
  <si>
    <t>Primary Person Identifier</t>
  </si>
  <si>
    <t>Business banking</t>
  </si>
  <si>
    <t>Tier</t>
  </si>
  <si>
    <t>Company registration number</t>
  </si>
  <si>
    <t>Create Account</t>
  </si>
  <si>
    <t>AccountID</t>
  </si>
  <si>
    <t>Customer Class</t>
  </si>
  <si>
    <t>Account_Division</t>
  </si>
  <si>
    <t>Account Set Up Date</t>
  </si>
  <si>
    <t>Invoice Currency</t>
  </si>
  <si>
    <t>Bill Cycle</t>
  </si>
  <si>
    <t>Account Identifier</t>
  </si>
  <si>
    <t xml:space="preserve">Account Identifier (External Account Identifier) </t>
  </si>
  <si>
    <t>Account Charactersitics</t>
  </si>
  <si>
    <t>DM-CORP</t>
  </si>
  <si>
    <t>IND</t>
  </si>
  <si>
    <t>01-01-2020</t>
  </si>
  <si>
    <t>USD</t>
  </si>
  <si>
    <t>Banking - End of month billing</t>
  </si>
  <si>
    <t>External Account Identifier</t>
  </si>
  <si>
    <t>Create Contract</t>
  </si>
  <si>
    <t>ContractID</t>
  </si>
  <si>
    <t>Contract Type</t>
  </si>
  <si>
    <t>Contract Start Date</t>
  </si>
  <si>
    <t>Contract End Date</t>
  </si>
  <si>
    <t>Contract Status</t>
  </si>
  <si>
    <t>DM_BK</t>
  </si>
  <si>
    <t>Active</t>
  </si>
  <si>
    <t>SQI</t>
  </si>
  <si>
    <t>NPI_021</t>
  </si>
  <si>
    <t>BK-NBR</t>
  </si>
  <si>
    <t>NPI_022</t>
  </si>
  <si>
    <t>NPI_023</t>
  </si>
  <si>
    <t>NPI_024</t>
  </si>
  <si>
    <t>Create Pricelist</t>
  </si>
  <si>
    <t>Pricelist ID</t>
  </si>
  <si>
    <t>Price List Description</t>
  </si>
  <si>
    <t xml:space="preserve">Price List Start Date </t>
  </si>
  <si>
    <t xml:space="preserve">PL_NEGOTIABILITY_01
</t>
  </si>
  <si>
    <t>1</t>
  </si>
  <si>
    <t>5417730766</t>
  </si>
  <si>
    <t>PriceList -1</t>
  </si>
  <si>
    <t>Mange Price item Assignments To Pricelist</t>
  </si>
  <si>
    <t>Search with Price Item</t>
  </si>
  <si>
    <t>Rate Schedule</t>
  </si>
  <si>
    <t>Effective Start Date</t>
  </si>
  <si>
    <t>Effective End Date</t>
  </si>
  <si>
    <t>Pricing Currency</t>
  </si>
  <si>
    <t>Apply To</t>
  </si>
  <si>
    <t>Rate</t>
  </si>
  <si>
    <t>Tiering Criteria</t>
  </si>
  <si>
    <t>Tiering Range:
From</t>
  </si>
  <si>
    <t>Tiering Range:
To</t>
  </si>
  <si>
    <t>Type</t>
  </si>
  <si>
    <t>Parameter-1</t>
  </si>
  <si>
    <t>Parameter-2</t>
  </si>
  <si>
    <t>PI_021</t>
  </si>
  <si>
    <t>DM-RT01</t>
  </si>
  <si>
    <t>01-01-2015</t>
  </si>
  <si>
    <t>FLAT</t>
  </si>
  <si>
    <t>0.25</t>
  </si>
  <si>
    <t>Regular</t>
  </si>
  <si>
    <t>PI_022</t>
  </si>
  <si>
    <t>112.04</t>
  </si>
  <si>
    <t>POST</t>
  </si>
  <si>
    <t>PI_023</t>
  </si>
  <si>
    <t>DM_AN01</t>
  </si>
  <si>
    <t>276.25</t>
  </si>
  <si>
    <t>PI_033</t>
  </si>
  <si>
    <t>PI_024</t>
  </si>
  <si>
    <t>DM-NBRST</t>
  </si>
  <si>
    <t>STEP</t>
  </si>
  <si>
    <t>12.95</t>
  </si>
  <si>
    <t>No of Transaction</t>
  </si>
  <si>
    <t>12.15</t>
  </si>
  <si>
    <t>11.95</t>
  </si>
  <si>
    <t>PI_025</t>
  </si>
  <si>
    <t>DM-NBRTH</t>
  </si>
  <si>
    <t>PI_026</t>
  </si>
  <si>
    <t>UC01</t>
  </si>
  <si>
    <t>THRESHOLD</t>
  </si>
  <si>
    <t>PI_027</t>
  </si>
  <si>
    <t>DM-RT03</t>
  </si>
  <si>
    <t>0.15</t>
  </si>
  <si>
    <t>PI_028</t>
  </si>
  <si>
    <t>0.75</t>
  </si>
  <si>
    <t>INR</t>
  </si>
  <si>
    <t>6.67</t>
  </si>
  <si>
    <t>0.3</t>
  </si>
  <si>
    <t>BT</t>
  </si>
  <si>
    <t>2.05</t>
  </si>
  <si>
    <t>PI_029</t>
  </si>
  <si>
    <t>0.4</t>
  </si>
  <si>
    <t>PI_030</t>
  </si>
  <si>
    <t>0.6</t>
  </si>
  <si>
    <t>PI_032</t>
  </si>
  <si>
    <t xml:space="preserve">3525215633
</t>
  </si>
  <si>
    <t>01-01-2021</t>
  </si>
  <si>
    <t>25</t>
  </si>
  <si>
    <t xml:space="preserve">Create Billable Charge1 on All Accounts using first Product's Data  -  May </t>
  </si>
  <si>
    <t>Acct Identifier</t>
  </si>
  <si>
    <t>Contract</t>
  </si>
  <si>
    <t>Price item</t>
  </si>
  <si>
    <t>Billable Charges Start Date</t>
  </si>
  <si>
    <t>Billable Charges End Date</t>
  </si>
  <si>
    <t xml:space="preserve"> Service Qty. Identifier</t>
  </si>
  <si>
    <t>Service Quantity</t>
  </si>
  <si>
    <t>Billable Charge ID</t>
  </si>
  <si>
    <t>25.50</t>
  </si>
  <si>
    <t>NPI_036</t>
  </si>
  <si>
    <t>NPI_025</t>
  </si>
  <si>
    <t>10.50</t>
  </si>
  <si>
    <t>8.50</t>
  </si>
  <si>
    <t>6.50</t>
  </si>
  <si>
    <t>Agreed Pricing</t>
  </si>
  <si>
    <t>Account / Customer</t>
  </si>
  <si>
    <t>PersonName</t>
  </si>
  <si>
    <t xml:space="preserve">Rate schedule </t>
  </si>
  <si>
    <t>Customer</t>
  </si>
  <si>
    <t>13.5</t>
  </si>
  <si>
    <t>9.95</t>
  </si>
  <si>
    <t>Price List Assignment Details</t>
  </si>
  <si>
    <t>DM_COUNTRY</t>
  </si>
  <si>
    <t>DM_STATE</t>
  </si>
  <si>
    <t>AP</t>
  </si>
  <si>
    <t>Price Item Parameter 1</t>
  </si>
  <si>
    <t>Price Item Parameter 2</t>
  </si>
  <si>
    <t>Price Item Parameter Value 1</t>
  </si>
  <si>
    <t>Price Item Parameter Value 2</t>
  </si>
  <si>
    <t>KA</t>
  </si>
  <si>
    <t>928053414266</t>
  </si>
  <si>
    <t>SCRIPT DATA</t>
  </si>
  <si>
    <t>Search Entity</t>
  </si>
  <si>
    <t>Search By</t>
  </si>
  <si>
    <t>Person ID</t>
  </si>
  <si>
    <t xml:space="preserve">Person Name </t>
  </si>
  <si>
    <t>Customer Details</t>
  </si>
  <si>
    <t>India Division</t>
  </si>
  <si>
    <t>Deal Creation Information - [TC_PRICING_UPD_Test_43699]</t>
  </si>
  <si>
    <t>dealEntityType</t>
  </si>
  <si>
    <t>dealEntityId</t>
  </si>
  <si>
    <t>Deal Identifier</t>
  </si>
  <si>
    <t>Deal Type</t>
  </si>
  <si>
    <t>Deal Currency</t>
  </si>
  <si>
    <t>Simulation Type</t>
  </si>
  <si>
    <t>Start Date</t>
  </si>
  <si>
    <t>Price Selection Date</t>
  </si>
  <si>
    <t>Review Frequency</t>
  </si>
  <si>
    <t>Deal Frequency</t>
  </si>
  <si>
    <t xml:space="preserve">Usage Frequency </t>
  </si>
  <si>
    <t>Deal Description</t>
  </si>
  <si>
    <t>Deal Version Description</t>
  </si>
  <si>
    <t>Skip Reference</t>
  </si>
  <si>
    <t>Skip QUESTIONNAIRE</t>
  </si>
  <si>
    <t>Template Deal</t>
  </si>
  <si>
    <t>CONTRACTED Deal</t>
  </si>
  <si>
    <t>include Hierarchy Flag</t>
  </si>
  <si>
    <t>End Date</t>
  </si>
  <si>
    <t>termsAndConditionsList</t>
  </si>
  <si>
    <t>productDetailsList</t>
  </si>
  <si>
    <t>referenceDetails</t>
  </si>
  <si>
    <t>templateReferenceDetails</t>
  </si>
  <si>
    <t>T&amp;C1</t>
  </si>
  <si>
    <t>T&amp;C2</t>
  </si>
  <si>
    <t>T&amp;C3</t>
  </si>
  <si>
    <t>productCode 1</t>
  </si>
  <si>
    <t>productCode 2</t>
  </si>
  <si>
    <t>productCode 3</t>
  </si>
  <si>
    <t>referenceTypeFlg</t>
  </si>
  <si>
    <t>referenceDealId</t>
  </si>
  <si>
    <t>referenceModelId</t>
  </si>
  <si>
    <t>referPersonId</t>
  </si>
  <si>
    <t>referUsageSw</t>
  </si>
  <si>
    <t>referPriceSw</t>
  </si>
  <si>
    <t>includeChildHierarchy</t>
  </si>
  <si>
    <t>templateDealId</t>
  </si>
  <si>
    <t>templateDealIdentifier</t>
  </si>
  <si>
    <t>templateModelId</t>
  </si>
  <si>
    <t>copyBasicDetailsFlag</t>
  </si>
  <si>
    <t>copyPricingFlag</t>
  </si>
  <si>
    <t>copyUsageFlag</t>
  </si>
  <si>
    <t>Error Message</t>
  </si>
  <si>
    <t>Default Commitment Count On Deal</t>
  </si>
  <si>
    <t>Simulation_Count</t>
  </si>
  <si>
    <t>CI_PRICEASGN Count</t>
  </si>
  <si>
    <t>CUST</t>
  </si>
  <si>
    <t>Y</t>
  </si>
  <si>
    <t>N</t>
  </si>
  <si>
    <t>DEAL_T&amp;C1</t>
  </si>
  <si>
    <t>DEAL_T&amp;C2</t>
  </si>
  <si>
    <t>PRODUCT_CON_01</t>
  </si>
  <si>
    <t>PRODUCT_CON_02</t>
  </si>
  <si>
    <t>Assigned Pricelist [TC_PRICING_UPD_Test_43699]</t>
  </si>
  <si>
    <t xml:space="preserve">Price List End Date </t>
  </si>
  <si>
    <t>PRICE LIST INHERITANCE</t>
  </si>
  <si>
    <t>entityId</t>
  </si>
  <si>
    <t>entityType</t>
  </si>
  <si>
    <t>actionFlag</t>
  </si>
  <si>
    <t>priceListAssignmentId</t>
  </si>
  <si>
    <t>PERS</t>
  </si>
  <si>
    <t>READ</t>
  </si>
  <si>
    <t>2413873180</t>
  </si>
  <si>
    <t>PL_NEGOTIABILITY_01</t>
  </si>
  <si>
    <t>2</t>
  </si>
  <si>
    <t>ADD</t>
  </si>
  <si>
    <t>DLAPR</t>
  </si>
  <si>
    <t>DEAL FINANCIAL SUMMARY - [TC_PRICING_DEL_Test_43651]</t>
  </si>
  <si>
    <t>DEAL CURRENCY</t>
  </si>
  <si>
    <t>DIVISION</t>
  </si>
  <si>
    <t>Approval Status</t>
  </si>
  <si>
    <t xml:space="preserve">PROJECTED </t>
  </si>
  <si>
    <t>ORIGINAL</t>
  </si>
  <si>
    <t>Variation</t>
  </si>
  <si>
    <t>CURRENCY</t>
  </si>
  <si>
    <t>Revenue</t>
  </si>
  <si>
    <t>Cost</t>
  </si>
  <si>
    <t>Profit</t>
  </si>
  <si>
    <t>Profitability(%)</t>
  </si>
  <si>
    <t>INDIA DIVISION</t>
  </si>
  <si>
    <t>VALID</t>
  </si>
  <si>
    <t>PERSON HIERARHCY SECTION</t>
  </si>
  <si>
    <t>DIVISOIN</t>
  </si>
  <si>
    <t>Status</t>
  </si>
  <si>
    <t>Revenue Variation</t>
  </si>
  <si>
    <t>Customer/Division /ACCOUNT CURRENCY</t>
  </si>
  <si>
    <t xml:space="preserve">PROPOSED </t>
  </si>
  <si>
    <t>Projected Revenue</t>
  </si>
  <si>
    <t>Projected Cost</t>
  </si>
  <si>
    <t>Original Revenue</t>
  </si>
  <si>
    <t>Original Cost</t>
  </si>
  <si>
    <t>PENDING FOR APPROVAL</t>
  </si>
  <si>
    <t xml:space="preserve">DEAL FINANCIAL SUMMARY </t>
  </si>
  <si>
    <t>Profit Variation</t>
  </si>
  <si>
    <t xml:space="preserve">Deal Information </t>
  </si>
  <si>
    <t>Deal Status</t>
  </si>
  <si>
    <t>Deal Version Status</t>
  </si>
  <si>
    <t>Usage Period</t>
  </si>
  <si>
    <t>Acceptance Date</t>
  </si>
  <si>
    <t>Finalized Date</t>
  </si>
  <si>
    <t>Creation Date</t>
  </si>
  <si>
    <t>1573809619,ABC_Cust1Auto,IND,07-03-2021,USD,DEAL_AUTO_01,DEAL_AUTO_12101 ,(1),Contracted Deal-No</t>
  </si>
  <si>
    <t>Simulated</t>
  </si>
  <si>
    <t>Yearly</t>
  </si>
  <si>
    <t>Monthly</t>
  </si>
  <si>
    <t>Deal Logs</t>
  </si>
  <si>
    <t>Creation Date Time</t>
  </si>
  <si>
    <t>Details</t>
  </si>
  <si>
    <t>User</t>
  </si>
  <si>
    <t xml:space="preserve">Log Type </t>
  </si>
  <si>
    <t>Manager1 , Relationship ( RMBK1 )</t>
  </si>
  <si>
    <t>Status Transition</t>
  </si>
  <si>
    <t xml:space="preserve">Transitioned to Simulated. </t>
  </si>
  <si>
    <t xml:space="preserve">Transitioned to Pending Simulation. </t>
  </si>
  <si>
    <t>Created in status Draft.</t>
  </si>
  <si>
    <t>Created</t>
  </si>
  <si>
    <t>Price Item Hierarhcy</t>
  </si>
  <si>
    <t>Parameter</t>
  </si>
  <si>
    <t>Section</t>
  </si>
  <si>
    <t>Pricing Information</t>
  </si>
  <si>
    <t>Avg Price</t>
  </si>
  <si>
    <t>Volume</t>
  </si>
  <si>
    <t>Varation</t>
  </si>
  <si>
    <t>PriceList</t>
  </si>
  <si>
    <t>Level</t>
  </si>
  <si>
    <t>Approver</t>
  </si>
  <si>
    <t>T&amp;C</t>
  </si>
  <si>
    <t>PRICE ASSIGNMENT TYPE</t>
  </si>
  <si>
    <t>inquiryModeFlag</t>
  </si>
  <si>
    <t>Total pricingDetails Objects</t>
  </si>
  <si>
    <t>Total commitmentDetails Objects</t>
  </si>
  <si>
    <t>Record for Updation</t>
  </si>
  <si>
    <t>Error Message If Have</t>
  </si>
  <si>
    <t>OVRD</t>
  </si>
  <si>
    <t>Tier,USD,STEP</t>
  </si>
  <si>
    <t>PRIC</t>
  </si>
  <si>
    <t>0</t>
  </si>
  <si>
    <t>{"C1-DealPriceAsgnCommitmentsREST":{"delete":[],"pricingAndCommitmentsDetails":{"pricingDetails":[{"delete":[]}]}}}</t>
  </si>
  <si>
    <t>Approved</t>
  </si>
  <si>
    <t>Customer Agreed</t>
  </si>
  <si>
    <t>Seasonal</t>
  </si>
  <si>
    <t>Projected</t>
  </si>
  <si>
    <t>Error</t>
  </si>
  <si>
    <t>Customer Price List</t>
  </si>
  <si>
    <t>Tier,USD,THRS</t>
  </si>
  <si>
    <t>DM_CURRENCY=INR~DM_TYPE=BT</t>
  </si>
  <si>
    <t>DM_COUNTRY=IND~DM_STATE=AP</t>
  </si>
  <si>
    <t>DM_COUNTRY=IND~DM_STATE=KA</t>
  </si>
  <si>
    <t>PI_031</t>
  </si>
  <si>
    <t>[{"upperLimit":"1000.00","lowerLimit":"0.00","valueAmt":"12"},{"upperLimit":"5000.00","lowerLimit":"1000.00","valueAmt":"13"},{"upperLimit":"99999999.99","lowerLimit":"5000.00","valueAmt":"14"}]</t>
  </si>
  <si>
    <t>[{"upperLimit":"1000.00","lowerLimit":"0.00","valueAmt":"32"},{"upperLimit":"5000.00","lowerLimit":"1000.00","valueAmt":"33"},{"upperLimit":"99999999.99","lowerLimit":"5000.00","valueAmt":"34"}]</t>
  </si>
  <si>
    <t>Finalized</t>
  </si>
  <si>
    <t>Customer Accepted</t>
  </si>
  <si>
    <t>RDEL</t>
  </si>
  <si>
    <t>6739465360</t>
  </si>
  <si>
    <t>Pricing &amp; Commitment - [ TC -&gt; TC_Deal_Creation_API_03]</t>
  </si>
  <si>
    <t>Original</t>
  </si>
  <si>
    <t>Recommended</t>
  </si>
  <si>
    <t>DE_AUT01,Corporate Banking</t>
  </si>
  <si>
    <t>DE_AUT02,Account Services</t>
  </si>
  <si>
    <t>Pending For Approval</t>
  </si>
  <si>
    <t>DE_AUTO3,Payment Services</t>
  </si>
  <si>
    <t>15.8510,15.8511,15.8512</t>
  </si>
  <si>
    <t>14.2510,14.2511,14.2512</t>
  </si>
  <si>
    <t>11.8510(FLAT),11.8520/11.8530(THRS),11.8531(STEP),11.8540(THRS),11.8541/11.8550(STEP)</t>
  </si>
  <si>
    <t>11.85,USD,FLAT</t>
  </si>
  <si>
    <t>DE_AUTO4,Reporting/SWIFT</t>
  </si>
  <si>
    <t>DM_CURRENCY=INR</t>
  </si>
  <si>
    <t>DM_CURRENCY=USD</t>
  </si>
  <si>
    <t xml:space="preserve">Reference added successfully </t>
  </si>
  <si>
    <t xml:space="preserve">Updated </t>
  </si>
  <si>
    <t>scenarios  - 1 ( after Adding Adhoc Revenue)</t>
  </si>
  <si>
    <t>Update Pricing &amp; Commitment and Add Seasonal</t>
  </si>
  <si>
    <t>[{"upperLimit":"1000.00","lowerLimit":"0.00","valueAmt":"17"},{"upperLimit":"5000.00","lowerLimit":"1000.00","valueAmt":"17"},{"upperLimit":"99999999.99","lowerLimit":"5000.00","valueAmt":"17"}]</t>
  </si>
  <si>
    <t>BANK_82_EPER_001,IND</t>
  </si>
  <si>
    <t>Reg_BANK_82_EPER_001</t>
  </si>
  <si>
    <t>BANK_82_PRSPCH1_001</t>
  </si>
  <si>
    <t>Reg_BANK_82_PRSPCH1_001</t>
  </si>
  <si>
    <t>BANK_82_PRSPCH1CH1_001</t>
  </si>
  <si>
    <t>Reg_BANK_82_PRSPCH1CH1_001</t>
  </si>
  <si>
    <t>EAI_BANK_82_EPER_001</t>
  </si>
  <si>
    <t>EAI_BANK_82_PRSPCH1_001</t>
  </si>
  <si>
    <t>EAI_BANK_82_PRSPCH1CH1_001</t>
  </si>
  <si>
    <t>BANK_82_Test_43810</t>
  </si>
  <si>
    <t>BANK_82_Test_43810 desc</t>
  </si>
  <si>
    <t>BANK_82_Test_43810 desc ver</t>
  </si>
  <si>
    <t>External Account Identifier - EAI_BANK_82_EPER_001</t>
  </si>
  <si>
    <t>9805419578,BANK_82_EPER_001,IND,12-20-2022,United States Dollars,Contracted Deal-No</t>
  </si>
  <si>
    <t>PRSP</t>
  </si>
  <si>
    <t>=C6</t>
  </si>
  <si>
    <t>{"C1-DealPriceAsgnCommitmentsREST":{"modelId":"2075672775","dealId":"9187891473","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-02-10","assignmentLevel":"Customer Price List"}]}}}</t>
  </si>
  <si>
    <t>{"C1-DealPriceAsgnCommitmentsREST":{"modelId":"2075672775","dealId":"9187891473","entityType":"PERS","entityId":"2049157035","pricingAndCommitmentsDetails":{"entityDivision":"IND","entityIdentifierType":"COREG","entityType":"PERS","entityId":"2049157035","entityIdentifierValue":"Reg_BANK_82_PRSPCH1_001","pricingDetails":[{"txnDailyRatingCrt":"DNRT","priceCompDetails":{"priceCompId":"3458425309","valueAmt":"12","priceCompDesc":"FLAT","rcMapId":"1705351562","displaySw":"true","tieredFlag":"FLAT","priceCompSequenceNo":"10"},"paTypeFlag":"RGLR","priceItemDescription":"V1-Account Opening Fee","aggregateSw":"N","priceItemCode":"PI_021","priceCurrencyCode":"USD","priceAsgnId":"3450012847","pricingStatus":"PRPD","printIfZero":"Y","ignoreSw":"N","actionFlag":"OVRD","isEligible":"false","scheduleCode":"MONTHLY","rateSchedule":"DM-RT01","startDate":"2023-03-12","assignmentLevel":"Customer Agreed"}]}}}</t>
  </si>
  <si>
    <t>{"C1-DealPriceAsgnCommitmentsREST":{"modelId":"2075672775","dealId":"9187891473","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-02-10","assignmentLevel":"Customer Price List"}]}}}</t>
  </si>
  <si>
    <t>{"C1-DealPriceAsgnCommitmentsREST":{"modelId":"2075672775","dealId":"9187891473","entityType":"PERS","entityId":"2049157035","pricingAndCommitmentsDetails":{"entityDivision":"IND","entityIdentifierType":"COREG","entityType":"PERS","entityId":"2049157035","entityIdentifierValue":"Reg_BANK_82_PRSPCH1_001","pricingDetails":[{"txnDailyRatingCrt":"DNRT","priceCompDetails":[{"priceCompId":"3458425311","valueAmt":"17","priceCompDesc":"Price Per Transaction Step Tier 1","rcMapId":"2567418376","displaySw":"true","tieredFlag":"STEP","priceCompTier":{"tierSeqNum":"10","upperLimit":"1000.00","lowerLimit":"0.00","priceCriteria":"NBRTRAN"},"priceCompSequenceNo":"100"},{"priceCompId":"3458425312","valueAmt":"17","priceCompDesc":"Price Per Transaction Step Tier 2","rcMapId":"7769990702","displaySw":"true","tieredFlag":"STEP","priceCompTier":{"tierSeqNum":"10","upperLimit":"5000.00","lowerLimit":"1000.00","priceCriteria":"NBRTRAN"},"priceCompSequenceNo":"110"},{"priceCompId":"3458425313","valueAmt":"17","priceCompDesc":"Price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3450012849","pricingStatus":"PRPD","printIfZero":"Y","ignoreSw":"N","actionFlag":"OVRD","isEligible":"false","scheduleCode":"MONTHLY","rateSchedule":"DM-NBRST","startDate":"2023-03-12","assignmentLevel":"Customer Agreed"}]}}}</t>
  </si>
  <si>
    <t>{"C1-DealPriceAsgnCommitmentsREST":{"modelId":"2075672775","dealId":"9187891473","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-02-10","assignmentLevel":"Customer Price List"}]}}}</t>
  </si>
  <si>
    <t>{"C1-DealPriceAsgnCommitmentsREST":{"modelId":"2075672775","dealId":"9187891473","entityType":"PERS","entityId":"2049157035","pricingAndCommitmentsDetails":{"entityDivision":"IND","entityIdentifierType":"COREG","entityType":"PERS","entityId":"2049157035","entityIdentifierValue":"Reg_BANK_82_PRSPCH1_001","pricingDetails":[{"txnDailyRatingCrt":"DNRT","priceCompDetails":[{"priceCompId":"3458425317","valueAmt":"17","priceCompDesc":"Threshold price per transaction1","rcMapId":"1109655113","displaySw":"true","tieredFlag":"THRS","priceCompTier":{"tierSeqNum":"10","upperLimit":"1000.00","lowerLimit":"0.00","priceCriteria":"NBRTRAN"},"priceCompSequenceNo":"100"},{"priceCompId":"3458425318","valueAmt":"17","priceCompDesc":"Threshold price per transaction 2","rcMapId":"1109655113","displaySw":"true","tieredFlag":"THRS","priceCompTier":{"tierSeqNum":"10","upperLimit":"5000.00","lowerLimit":"1000.00","priceCriteria":"NBRTRAN"},"priceCompSequenceNo":"110"},{"priceCompId":"3458425319","valueAmt":"17","priceCompDesc":"Threshold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3450012851","pricingStatus":"PRPD","printIfZero":"Y","ignoreSw":"N","actionFlag":"OVRD","isEligible":"false","scheduleCode":"MONTHLY","rateSchedule":"DM-NBRTH","startDate":"2023-03-12","assignmentLevel":"Customer Agreed"}]}}}</t>
  </si>
  <si>
    <t>{"C1-DealPriceAsgnCommitmentsREST":{"modelId":"8749054470","dealId":"1706511953","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-16","assignmentLevel":"Customer Price List"}]}}}</t>
  </si>
  <si>
    <t>{"C1-DealPriceAsgnCommitmentsREST":{"modelId":"8749054470","dealId":"1706511953","entityType":"PERS","entityId":"2049157035","pricingAndCommitmentsDetails":{"entityDivision":"IND","entityIdentifierType":"COREG","entityType":"PERS","entityId":"2049157035","entityIdentifierValue":"Reg_BANK_82_PRSPCH1_001","pricingDetails":[{"txnDailyRatingCrt":"DNRT","priceCompDetails":{"priceCompId":"7908576040","valueAmt":"12","priceCompDesc":"FLAT","rcMapId":"1705351562","displaySw":"true","tieredFlag":"FLAT","priceCompSequenceNo":"10"},"paTypeFlag":"RGLR","priceItemDescription":"V1-Account Opening Fee","aggregateSw":"N","priceItemCode":"PI_021","priceCurrencyCode":"USD","priceAsgnId":"7900011406","pricingStatus":"PRPD","printIfZero":"Y","ignoreSw":"N","actionFlag":"OVRD","isEligible":"false","scheduleCode":"MONTHLY","rateSchedule":"DM-RT01","startDate":"2023-06-15","assignmentLevel":"Customer Agreed"}]}}}</t>
  </si>
  <si>
    <t>{"C1-DealPriceAsgnCommitmentsREST":{"modelId":"8749054470","dealId":"1706511953","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-05-16","assignmentLevel":"Customer Price List"}]}}}</t>
  </si>
  <si>
    <t>{"C1-DealPriceAsgnCommitmentsREST":{"modelId":"8749054470","dealId":"1706511953","entityType":"PERS","entityId":"2049157035","pricingAndCommitmentsDetails":{"entityDivision":"IND","entityIdentifierType":"COREG","entityType":"PERS","entityId":"2049157035","entityIdentifierValue":"Reg_BANK_82_PRSPCH1_001","pricingDetails":[{"txnDailyRatingCrt":"DNRT","priceCompDetails":[{"priceCompId":"7908576042","valueAmt":"17","priceCompDesc":"Price Per Transaction Step Tier 1","rcMapId":"2567418376","displaySw":"true","tieredFlag":"STEP","priceCompTier":{"tierSeqNum":"10","upperLimit":"1000.00","lowerLimit":"0.00","priceCriteria":"NBRTRAN"},"priceCompSequenceNo":"100"},{"priceCompId":"7908576043","valueAmt":"17","priceCompDesc":"Price Per Transaction Step Tier 2","rcMapId":"7769990702","displaySw":"true","tieredFlag":"STEP","priceCompTier":{"tierSeqNum":"10","upperLimit":"5000.00","lowerLimit":"1000.00","priceCriteria":"NBRTRAN"},"priceCompSequenceNo":"110"},{"priceCompId":"7908576044","valueAmt":"17","priceCompDesc":"Price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7900011408","pricingStatus":"PRPD","printIfZero":"Y","ignoreSw":"N","actionFlag":"OVRD","isEligible":"false","scheduleCode":"MONTHLY","rateSchedule":"DM-NBRST","startDate":"2023-06-15","assignmentLevel":"Customer Agreed"}]}}}</t>
  </si>
  <si>
    <t>{"C1-DealPriceAsgnCommitmentsREST":{"modelId":"8749054470","dealId":"1706511953","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-05-16","assignmentLevel":"Customer Price List"}]}}}</t>
  </si>
  <si>
    <t>{"C1-DealPriceAsgnCommitmentsREST":{"modelId":"8749054470","dealId":"1706511953","entityType":"PERS","entityId":"2049157035","pricingAndCommitmentsDetails":{"entityDivision":"IND","entityIdentifierType":"COREG","entityType":"PERS","entityId":"2049157035","entityIdentifierValue":"Reg_BANK_82_PRSPCH1_001","pricingDetails":[{"txnDailyRatingCrt":"DNRT","priceCompDetails":[{"priceCompId":"7908576048","valueAmt":"17","priceCompDesc":"Threshold price per transaction1","rcMapId":"1109655113","displaySw":"true","tieredFlag":"THRS","priceCompTier":{"tierSeqNum":"10","upperLimit":"1000.00","lowerLimit":"0.00","priceCriteria":"NBRTRAN"},"priceCompSequenceNo":"100"},{"priceCompId":"7908576049","valueAmt":"17","priceCompDesc":"Threshold price per transaction 2","rcMapId":"1109655113","displaySw":"true","tieredFlag":"THRS","priceCompTier":{"tierSeqNum":"10","upperLimit":"5000.00","lowerLimit":"1000.00","priceCriteria":"NBRTRAN"},"priceCompSequenceNo":"110"},{"priceCompId":"7908576050","valueAmt":"17","priceCompDesc":"Threshold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7900011410","pricingStatus":"PRPD","printIfZero":"Y","ignoreSw":"N","actionFlag":"OVRD","isEligible":"false","scheduleCode":"MONTHLY","rateSchedule":"DM-NBRTH","startDate":"2023-06-15","assignmentLevel":"Customer Agreed"}]}}}</t>
  </si>
  <si>
    <t>{"C1-DealPriceAsgnCommitmentsREST":{"modelId":"2777456720","dealId":"5397026053","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-16","assignmentLevel":"Customer Price List"}]}}}</t>
  </si>
  <si>
    <t>{"C1-DealPriceAsgnCommitmentsREST":{"modelId":"2777456720","dealId":"5397026053","entityType":"PERS","entityId":"2049157035","pricingAndCommitmentsDetails":{"entityDivision":"IND","entityIdentifierType":"COREG","entityType":"PERS","entityId":"2049157035","entityIdentifierValue":"Reg_BANK_82_PRSPCH1_001","pricingDetails":[{"txnDailyRatingCrt":"DNRT","priceCompDetails":{"priceCompId":"1378576089","valueAmt":"12","priceCompDesc":"FLAT","rcMapId":"1705351562","displaySw":"true","tieredFlag":"FLAT","priceCompSequenceNo":"10"},"paTypeFlag":"RGLR","priceItemDescription":"V1-Account Opening Fee","aggregateSw":"N","priceItemCode":"PI_021","priceCurrencyCode":"USD","priceAsgnId":"1370011433","pricingStatus":"PRPD","printIfZero":"Y","ignoreSw":"N","actionFlag":"OVRD","isEligible":"false","scheduleCode":"MONTHLY","rateSchedule":"DM-RT01","startDate":"2023-06-15","assignmentLevel":"Customer Agreed"}]}}}</t>
  </si>
  <si>
    <t>{"C1-DealPriceAsgnCommitmentsREST":{"modelId":"2777456720","dealId":"5397026053","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-05-16","assignmentLevel":"Customer Price List"}]}}}</t>
  </si>
  <si>
    <t>{"C1-DealPriceAsgnCommitmentsREST":{"modelId":"2777456720","dealId":"5397026053","entityType":"PERS","entityId":"2049157035","pricingAndCommitmentsDetails":{"entityDivision":"IND","entityIdentifierType":"COREG","entityType":"PERS","entityId":"2049157035","entityIdentifierValue":"Reg_BANK_82_PRSPCH1_001","pricingDetails":[{"txnDailyRatingCrt":"DNRT","priceCompDetails":[{"priceCompId":"1378576091","valueAmt":"17","priceCompDesc":"Price Per Transaction Step Tier 1","rcMapId":"2567418376","displaySw":"true","tieredFlag":"STEP","priceCompTier":{"tierSeqNum":"10","upperLimit":"1000.00","lowerLimit":"0.00","priceCriteria":"NBRTRAN"},"priceCompSequenceNo":"100"},{"priceCompId":"1378576092","valueAmt":"17","priceCompDesc":"Price Per Transaction Step Tier 2","rcMapId":"7769990702","displaySw":"true","tieredFlag":"STEP","priceCompTier":{"tierSeqNum":"10","upperLimit":"5000.00","lowerLimit":"1000.00","priceCriteria":"NBRTRAN"},"priceCompSequenceNo":"110"},{"priceCompId":"1378576093","valueAmt":"17","priceCompDesc":"Price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1370011435","pricingStatus":"PRPD","printIfZero":"Y","ignoreSw":"N","actionFlag":"OVRD","isEligible":"false","scheduleCode":"MONTHLY","rateSchedule":"DM-NBRST","startDate":"2023-06-15","assignmentLevel":"Customer Agreed"}]}}}</t>
  </si>
  <si>
    <t>{"C1-DealPriceAsgnCommitmentsREST":{"modelId":"2777456720","dealId":"5397026053","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-05-16","assignmentLevel":"Customer Price List"}]}}}</t>
  </si>
  <si>
    <t>{"C1-DealPriceAsgnCommitmentsREST":{"modelId":"2777456720","dealId":"5397026053","entityType":"PERS","entityId":"2049157035","pricingAndCommitmentsDetails":{"entityDivision":"IND","entityIdentifierType":"COREG","entityType":"PERS","entityId":"2049157035","entityIdentifierValue":"Reg_BANK_82_PRSPCH1_001","pricingDetails":[{"txnDailyRatingCrt":"DNRT","priceCompDetails":[{"priceCompId":"1378576097","valueAmt":"17","priceCompDesc":"Threshold price per transaction1","rcMapId":"1109655113","displaySw":"true","tieredFlag":"THRS","priceCompTier":{"tierSeqNum":"10","upperLimit":"1000.00","lowerLimit":"0.00","priceCriteria":"NBRTRAN"},"priceCompSequenceNo":"100"},{"priceCompId":"1378576098","valueAmt":"17","priceCompDesc":"Threshold price per transaction 2","rcMapId":"1109655113","displaySw":"true","tieredFlag":"THRS","priceCompTier":{"tierSeqNum":"10","upperLimit":"5000.00","lowerLimit":"1000.00","priceCriteria":"NBRTRAN"},"priceCompSequenceNo":"110"},{"priceCompId":"1378576099","valueAmt":"17","priceCompDesc":"Threshold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1370011437","pricingStatus":"PRPD","printIfZero":"Y","ignoreSw":"N","actionFlag":"OVRD","isEligible":"false","scheduleCode":"MONTHLY","rateSchedule":"DM-NBRTH","startDate":"2023-06-15","assignmentLevel":"Customer Agreed"}]}}}</t>
  </si>
  <si>
    <t>{"C1-DealPriceAsgnCommitmentsREST":{"modelId":"4515400117","dealId":"6864031012","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-05-16","assignmentLevel":"Customer Price List"}]}}}</t>
  </si>
  <si>
    <t>{"C1-DealPriceAsgnCommitmentsREST":{"modelId":"4515400117","dealId":"6864031012","entityType":"PERS","entityId":"2049157035","pricingAndCommitmentsDetails":{"entityDivision":"IND","entityIdentifierType":"COREG","entityType":"PERS","entityId":"2049157035","entityIdentifierValue":"Reg_BANK_82_PRSPCH1_001","pricingDetails":[{"txnDailyRatingCrt":"DNRT","priceCompDetails":{"priceCompId":"6738576138","valueAmt":"12","priceCompDesc":"FLAT","rcMapId":"1705351562","displaySw":"true","tieredFlag":"FLAT","priceCompSequenceNo":"10"},"paTypeFlag":"RGLR","priceItemDescription":"V1-Account Opening Fee","aggregateSw":"N","priceItemCode":"PI_021","priceCurrencyCode":"USD","priceAsgnId":"6730011460","pricingStatus":"PRPD","printIfZero":"Y","ignoreSw":"N","actionFlag":"OVRD","isEligible":"false","scheduleCode":"MONTHLY","rateSchedule":"DM-RT01","startDate":"2023-06-15","assignmentLevel":"Customer Agreed"}]}}}</t>
  </si>
  <si>
    <t>{"C1-DealPriceAsgnCommitmentsREST":{"modelId":"4515400117","dealId":"6864031012","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-05-16","assignmentLevel":"Customer Price List"}]}}}</t>
  </si>
  <si>
    <t>{"C1-DealPriceAsgnCommitmentsREST":{"modelId":"4515400117","dealId":"6864031012","entityType":"PERS","entityId":"2049157035","pricingAndCommitmentsDetails":{"entityDivision":"IND","entityIdentifierType":"COREG","entityType":"PERS","entityId":"2049157035","entityIdentifierValue":"Reg_BANK_82_PRSPCH1_001","pricingDetails":[{"txnDailyRatingCrt":"DNRT","priceCompDetails":[{"priceCompId":"6738576140","valueAmt":"17","priceCompDesc":"Price Per Transaction Step Tier 1","rcMapId":"2567418376","displaySw":"true","tieredFlag":"STEP","priceCompTier":{"tierSeqNum":"10","upperLimit":"1000.00","lowerLimit":"0.00","priceCriteria":"NBRTRAN"},"priceCompSequenceNo":"100"},{"priceCompId":"6738576141","valueAmt":"17","priceCompDesc":"Price Per Transaction Step Tier 2","rcMapId":"7769990702","displaySw":"true","tieredFlag":"STEP","priceCompTier":{"tierSeqNum":"10","upperLimit":"5000.00","lowerLimit":"1000.00","priceCriteria":"NBRTRAN"},"priceCompSequenceNo":"110"},{"priceCompId":"6738576142","valueAmt":"17","priceCompDesc":"Price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6730011462","pricingStatus":"PRPD","printIfZero":"Y","ignoreSw":"N","actionFlag":"OVRD","isEligible":"false","scheduleCode":"MONTHLY","rateSchedule":"DM-NBRST","startDate":"2023-06-15","assignmentLevel":"Customer Agreed"}]}}}</t>
  </si>
  <si>
    <t>{"C1-DealPriceAsgnCommitmentsREST":{"modelId":"4515400117","dealId":"6864031012","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-05-16","assignmentLevel":"Customer Price List"}]}}}</t>
  </si>
  <si>
    <t>{"C1-DealPriceAsgnCommitmentsREST":{"modelId":"4515400117","dealId":"6864031012","entityType":"PERS","entityId":"2049157035","pricingAndCommitmentsDetails":{"entityDivision":"IND","entityIdentifierType":"COREG","entityType":"PERS","entityId":"2049157035","entityIdentifierValue":"Reg_BANK_82_PRSPCH1_001","pricingDetails":[{"txnDailyRatingCrt":"DNRT","priceCompDetails":[{"priceCompId":"6738576146","valueAmt":"17","priceCompDesc":"Threshold price per transaction1","rcMapId":"1109655113","displaySw":"true","tieredFlag":"THRS","priceCompTier":{"tierSeqNum":"10","upperLimit":"1000.00","lowerLimit":"0.00","priceCriteria":"NBRTRAN"},"priceCompSequenceNo":"100"},{"priceCompId":"6738576147","valueAmt":"17","priceCompDesc":"Threshold price per transaction 2","rcMapId":"1109655113","displaySw":"true","tieredFlag":"THRS","priceCompTier":{"tierSeqNum":"10","upperLimit":"5000.00","lowerLimit":"1000.00","priceCriteria":"NBRTRAN"},"priceCompSequenceNo":"110"},{"priceCompId":"6738576148","valueAmt":"17","priceCompDesc":"Threshold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6730011464","pricingStatus":"PRPD","printIfZero":"Y","ignoreSw":"N","actionFlag":"OVRD","isEligible":"false","scheduleCode":"MONTHLY","rateSchedule":"DM-NBRTH","startDate":"2023-06-15","assignmentLevel":"Customer Agreed"}]}}}</t>
  </si>
  <si>
    <t>{"C1-DealPriceAsgnCommitmentsREST":{"modelId":"3810118103","dealId":"6420502388","entityType":"PERS","entityId":"2049157035","pricingAndCommitmentsDetails":{"entityDivision":"IND","entityIdentifierType":"COREG","entityType":"PERS","entityId":"2049157035","entityIdentifierValue":"Reg_BANK_82_PRSPCH1_001","pricingDetails":[{"txnDailyRatingCrt":"DNRT","priceCompDetails":{"priceCompId":"5417300004","valueAmt":"13","priceCompDesc":"FLAT","rcMapId":"1705351562","displaySw":"true","tieredFlag":"FLAT","priceCompSequenceNo":"10"},"paTypeFlag":"RGLR","priceItemDescription":"V1-Account Opening Fee","aggregateSw":"Y","priceItemCode":"PI_021","priceCurrencyCode":"USD","priceAsgnId":"5410009202","pricingStatus":"PRPD","printIfZero":"Y","ignoreSw":"N","actionFlag":"OVRD","isEligible":"false","scheduleCode":"MONTHLY","rateSchedule":"DM-RT01","startDate":"2023-06-29","assignmentLevel":"Customer Price List"}]}}}</t>
  </si>
  <si>
    <t/>
  </si>
  <si>
    <t>{"C1-DealPriceAsgnCommitmentsREST":{"dealId":"6420502388","modelId":"3810118103","entityId":"2049157035","entityType":"PERS","pricingAndCommitmentsDetails":{"entityId":"2049157035","entityType":"PERS","entityIdentifierValue":"Reg_BANK_82_PRSPCH1_001","entityIdentifierType":"COREG","entityDivision":"IND","pricingDetails":{"priceAsgnId":"4410014213","actionFlag":"OVRD","priceItemCode":"PI_021","priceItemDescription":"V1-Account Opening Fee","pricingStatus":"PRPD","priceCurrencyCode":"USD","rateSchedule":"DM-RT01","startDate":"2023-06-29","isEligible":"false","assignmentLevel":"Customer Price List","paTypeFlag":"RGLR","printIfZero":"Y","txnDailyRatingCrt":"DNRT","ignoreSw":"N","aggregateSw":"Y","scheduleCode":"MONTHLY","priceCompDetails":{"priceCompId":"5417300004","priceCompDesc":"FLAT","valueAmt":"13","displaySw":"true","rcMapId":"1705351562","tieredFlag":"FLAT","priceCompSequenceNo":"10"}}}}}</t>
  </si>
  <si>
    <t>{"C1-DealPriceAsgnCommitmentsREST":{"modelId":"3810118103","dealId":"6420502388","entityType":"PERS","entityId":"2049157035","pricingAndCommitmentsDetails":{"entityDivision":"IND","entityIdentifierType":"COREG","entityType":"PERS","entityId":"2049157035","entityIdentifierValue":"Reg_BANK_82_PRSPCH1_001","pricingDetails":[{"txnDailyRatingCrt":"DNRT","priceCompDetails":{"priceCompId":"4418600323","valueAmt":"12","priceCompDesc":"FLAT","rcMapId":"1705351562","displaySw":"true","tieredFlag":"FLAT","priceCompSequenceNo":"10"},"paTypeFlag":"RGLR","priceItemDescription":"V1-Account Opening Fee","aggregateSw":"N","priceItemCode":"PI_021","priceCurrencyCode":"USD","priceAsgnId":"4410014213","pricingStatus":"PRPD","printIfZero":"Y","ignoreSw":"N","actionFlag":"OVRD","isEligible":"false","scheduleCode":"MONTHLY","rateSchedule":"DM-RT01","startDate":"2023-07-29","assignmentLevel":"Customer Agreed"}]}}}</t>
  </si>
  <si>
    <t>{"C1-DealPriceAsgnCommitmentsREST":{"dealId":"6420502388","modelId":"3810118103","entityId":"2049157035","entityType":"PERS","pricingAndCommitmentsDetails":{"entityId":"2049157035","entityType":"PERS","entityIdentifierValue":"Reg_BANK_82_PRSPCH1_001","entityIdentifierType":"COREG","entityDivision":"IND","pricingDetails":{"priceAsgnId":"4410014214","actionFlag":"OVRD","priceItemCode":"PI_021","priceItemDescription":"V1-Account Opening Fee","pricingStatus":"PRPD","priceCurrencyCode":"USD","rateSchedule":"DM-RT01","startDate":"2023-07-29","isEligible":"false","assignmentLevel":"Customer Agreed","paTypeFlag":"RGLR","printIfZero":"Y","txnDailyRatingCrt":"DNRT","ignoreSw":"N","aggregateSw":"N","scheduleCode":"MONTHLY","priceCompDetails":{"priceCompId":"4418600323","priceCompDesc":"FLAT","valueAmt":"12","displaySw":"true","rcMapId":"1705351562","tieredFlag":"FLAT","priceCompSequenceNo":"10"}}}}}</t>
  </si>
  <si>
    <t>{"C1-DealPriceAsgnCommitmentsREST":{"modelId":"3810118103","dealId":"6420502388","entityType":"PERS","entityId":"2049157035","pricingAndCommitmentsDetails":{"entityDivision":"IND","entityIdentifierType":"COREG","entityType":"PERS","entityId":"2049157035","entityIdentifierValue":"Reg_BANK_82_PRSPCH1_001","pricingDetails":[{"txnDailyRatingCrt":"DNRT","priceCompDetails":[{"priceCompId":"2417600087","valueAmt":"12","priceCompDesc":"Price Per Transaction Step Tier 1","rcMapId":"2567418376","displaySw":"true","tieredFlag":"STEP","priceCompTier":{"tierSeqNum":"10","upperLimit":"1000.00","lowerLimit":"0.00","priceCriteria":"NBRTRAN"},"priceCompSequenceNo":"100"},{"priceCompId":"2417600086","valueAmt":"13","priceCompDesc":"Price Per Transaction Step Tier 2","rcMapId":"7769990702","displaySw":"true","tieredFlag":"STEP","priceCompTier":{"tierSeqNum":"10","upperLimit":"5000.00","lowerLimit":"1000.00","priceCriteria":"NBRTRAN"},"priceCompSequenceNo":"110"},{"priceCompId":"2417600085","valueAmt":"14","priceCompDesc":"Price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N","priceItemCode":"NPI_036","priceCurrencyCode":"USD","priceAsgnId":"2410009555","pricingStatus":"PRPD","printIfZero":"Y","ignoreSw":"N","actionFlag":"OVRD","isEligible":"false","scheduleCode":"MONTHLY","rateSchedule":"DM-NBRST","startDate":"2023-06-29","assignmentLevel":"Customer Price List"}]}}}</t>
  </si>
  <si>
    <t>{"C1-DealPriceAsgnCommitmentsREST":{"dealId":"6420502388","modelId":"3810118103","entityId":"2049157035","entityType":"PERS","pricingAndCommitmentsDetails":{"entityId":"2049157035","entityType":"PERS","entityIdentifierValue":"Reg_BANK_82_PRSPCH1_001","entityIdentifierType":"COREG","entityDivision":"IND","pricingDetails":{"priceAsgnId":"4410014215","actionFlag":"OVRD","priceItemCode":"NPI_036","priceItemDescription":"Price Item NPI_036","pricingStatus":"PRPD","priceCurrencyCode":"USD","rateSchedule":"DM-NBRST","startDate":"2023-06-29","isEligible":"false","assignmentLevel":"Customer Price List","paTypeFlag":"RGLR","printIfZero":"Y","parameterDetails":[{"parameterCode":"DM_COUNTRY","parameterValue":"IND"},{"parameterCode":"DM_STATE","parameterValue":"KA"}],"txnDailyRatingCrt":"DNRT","ignoreSw":"N","aggregateSw":"N","scheduleCode":"MONTHLY","priceCompDetails":[{"priceCompTier":{"upperLimit":"1000.00","lowerLimit":"0.00","priceCriteria":"NBRTRAN","tierSeqNum":"10"},"priceCompId":"2417600087","priceCompDesc":"Price Per Transaction Step Tier 1","valueAmt":"12","displaySw":"true","rcMapId":"2567418376","tieredFlag":"STEP","priceCompSequenceNo":"100"},{"priceCompTier":{"upperLimit":"5000.00","lowerLimit":"1000.00","priceCriteria":"NBRTRAN","tierSeqNum":"10"},"priceCompId":"2417600086","priceCompDesc":"Price Per Transaction Step Tier 2","valueAmt":"13","displaySw":"true","rcMapId":"7769990702","tieredFlag":"STEP","priceCompSequenceNo":"110"},{"priceCompTier":{"upperLimit":"99999999.99","lowerLimit":"5000.00","priceCriteria":"NBRTRAN","tierSeqNum":"10"},"priceCompId":"2417600085","priceCompDesc":"Price Per Transaction Step Tier 3","valueAmt":"14","displaySw":"true","rcMapId":"4322456059","tieredFlag":"STEP","priceCompSequenceNo":"120"}]}}}}</t>
  </si>
  <si>
    <t>{"C1-DealPriceAsgnCommitmentsREST":{"modelId":"3810118103","dealId":"6420502388","entityType":"PERS","entityId":"2049157035","pricingAndCommitmentsDetails":{"entityDivision":"IND","entityIdentifierType":"COREG","entityType":"PERS","entityId":"2049157035","entityIdentifierValue":"Reg_BANK_82_PRSPCH1_001","pricingDetails":[{"txnDailyRatingCrt":"DNRT","priceCompDetails":[{"priceCompId":"4418600325","valueAmt":"17","priceCompDesc":"Price Per Transaction Step Tier 1","rcMapId":"2567418376","displaySw":"true","tieredFlag":"STEP","priceCompTier":{"tierSeqNum":"10","upperLimit":"1000.00","lowerLimit":"0.00","priceCriteria":"NBRTRAN"},"priceCompSequenceNo":"100"},{"priceCompId":"4418600326","valueAmt":"17","priceCompDesc":"Price Per Transaction Step Tier 2","rcMapId":"7769990702","displaySw":"true","tieredFlag":"STEP","priceCompTier":{"tierSeqNum":"10","upperLimit":"5000.00","lowerLimit":"1000.00","priceCriteria":"NBRTRAN"},"priceCompSequenceNo":"110"},{"priceCompId":"4418600327","valueAmt":"17","priceCompDesc":"Price Per Transaction Step Tier 3","rcMapId":"4322456059","displaySw":"true","tieredFlag":"STEP","priceCompTier":{"tierSeqNum":"10","upperLimit":"99999999.99","lowerLimit":"5000.00","priceCriteria":"NBRTRAN"},"priceCompSequenceNo":"120"}],"parameterDetails":[{"parameterCode":"DM_COUNTRY","parameterValue":"IND"},{"parameterCode":"DM_STATE","parameterValue":"KA"}],"paTypeFlag":"RGLR","priceItemDescription":"Price Item NPI_036","aggregateSw":"Y","priceItemCode":"NPI_036","priceCurrencyCode":"USD","priceAsgnId":"4410014215","pricingStatus":"PRPD","printIfZero":"Y","ignoreSw":"N","actionFlag":"OVRD","isEligible":"false","scheduleCode":"MONTHLY","rateSchedule":"DM-NBRST","startDate":"2023-07-29","assignmentLevel":"Customer Agreed"}]}}}</t>
  </si>
  <si>
    <t>{"C1-DealPriceAsgnCommitmentsREST":{"dealId":"6420502388","modelId":"3810118103","entityId":"2049157035","entityType":"PERS","pricingAndCommitmentsDetails":{"entityId":"2049157035","entityType":"PERS","entityIdentifierValue":"Reg_BANK_82_PRSPCH1_001","entityIdentifierType":"COREG","entityDivision":"IND","pricingDetails":{"priceAsgnId":"4410014216","actionFlag":"OVRD","priceItemCode":"NPI_036","priceItemDescription":"Price Item NPI_036","pricingStatus":"PRPD","priceCurrencyCode":"USD","rateSchedule":"DM-NBRST","startDate":"2023-07-29","isEligible":"false","assignmentLevel":"Customer Agreed","paTypeFlag":"RGLR","printIfZero":"Y","parameterDetails":[{"parameterCode":"DM_COUNTRY","parameterValue":"IND"},{"parameterCode":"DM_STATE","parameterValue":"KA"}],"txnDailyRatingCrt":"DNRT","ignoreSw":"N","aggregateSw":"Y","scheduleCode":"MONTHLY","priceCompDetails":[{"priceCompTier":{"upperLimit":"1000.00","lowerLimit":"0.00","priceCriteria":"NBRTRAN","tierSeqNum":"10"},"priceCompId":"4418600325","priceCompDesc":"Price Per Transaction Step Tier 1","valueAmt":"17","displaySw":"true","rcMapId":"2567418376","tieredFlag":"STEP","priceCompSequenceNo":"100"},{"priceCompTier":{"upperLimit":"5000.00","lowerLimit":"1000.00","priceCriteria":"NBRTRAN","tierSeqNum":"10"},"priceCompId":"4418600326","priceCompDesc":"Price Per Transaction Step Tier 2","valueAmt":"17","displaySw":"true","rcMapId":"7769990702","tieredFlag":"STEP","priceCompSequenceNo":"110"},{"priceCompTier":{"upperLimit":"99999999.99","lowerLimit":"5000.00","priceCriteria":"NBRTRAN","tierSeqNum":"10"},"priceCompId":"4418600327","priceCompDesc":"Price Per Transaction Step Tier 3","valueAmt":"17","displaySw":"true","rcMapId":"4322456059","tieredFlag":"STEP","priceCompSequenceNo":"120"}]}}}}</t>
  </si>
  <si>
    <t>{"C1-DealPriceAsgnCommitmentsREST":{"modelId":"3810118103","dealId":"6420502388","entityType":"PERS","entityId":"2049157035","pricingAndCommitmentsDetails":{"entityDivision":"IND","entityIdentifierType":"COREG","entityType":"PERS","entityId":"2049157035","entityIdentifierValue":"Reg_BANK_82_PRSPCH1_001","pricingDetails":[{"txnDailyRatingCrt":"DNRT","priceCompDetails":[{"priceCompId":"2417600084","valueAmt":"32","priceCompDesc":"Threshold price per transaction1","rcMapId":"1109655113","displaySw":"true","tieredFlag":"THRS","priceCompTier":{"tierSeqNum":"10","upperLimit":"1000.00","lowerLimit":"0.00","priceCriteria":"NBRTRAN"},"priceCompSequenceNo":"100"},{"priceCompId":"2417600083","valueAmt":"33","priceCompDesc":"Threshold price per transaction 2","rcMapId":"1109655113","displaySw":"true","tieredFlag":"THRS","priceCompTier":{"tierSeqNum":"10","upperLimit":"5000.00","lowerLimit":"1000.00","priceCriteria":"NBRTRAN"},"priceCompSequenceNo":"110"},{"priceCompId":"2417600082","valueAmt":"34","priceCompDesc":"Threshold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N","priceItemCode":"NPI_036","priceCurrencyCode":"USD","priceAsgnId":"2410009554","pricingStatus":"PRPD","printIfZero":"Y","ignoreSw":"N","actionFlag":"OVRD","isEligible":"false","scheduleCode":"MONTHLY","rateSchedule":"DM-NBRTH","startDate":"2023-06-29","assignmentLevel":"Customer Price List"}]}}}</t>
  </si>
  <si>
    <t>{"C1-DealPriceAsgnCommitmentsREST":{"dealId":"6420502388","modelId":"3810118103","entityId":"2049157035","entityType":"PERS","pricingAndCommitmentsDetails":{"entityId":"2049157035","entityType":"PERS","entityIdentifierValue":"Reg_BANK_82_PRSPCH1_001","entityIdentifierType":"COREG","entityDivision":"IND","pricingDetails":{"priceAsgnId":"4410014217","actionFlag":"OVRD","priceItemCode":"NPI_036","priceItemDescription":"Price Item NPI_036","pricingStatus":"PRPD","priceCurrencyCode":"USD","rateSchedule":"DM-NBRTH","startDate":"2023-06-29","isEligible":"false","assignmentLevel":"Customer Price List","paTypeFlag":"RGLR","printIfZero":"Y","parameterDetails":[{"parameterCode":"DM_COUNTRY","parameterValue":"IND"},{"parameterCode":"DM_STATE","parameterValue":"AP"}],"txnDailyRatingCrt":"DNRT","ignoreSw":"N","aggregateSw":"N","scheduleCode":"MONTHLY","priceCompDetails":[{"priceCompTier":{"upperLimit":"1000.00","lowerLimit":"0.00","priceCriteria":"NBRTRAN","tierSeqNum":"10"},"priceCompId":"2417600084","priceCompDesc":"Threshold price per transaction1","valueAmt":"32","displaySw":"true","rcMapId":"1109655113","tieredFlag":"THRS","priceCompSequenceNo":"100"},{"priceCompTier":{"upperLimit":"5000.00","lowerLimit":"1000.00","priceCriteria":"NBRTRAN","tierSeqNum":"10"},"priceCompId":"2417600083","priceCompDesc":"Threshold price per transaction 2","valueAmt":"33","displaySw":"true","rcMapId":"1109655113","tieredFlag":"THRS","priceCompSequenceNo":"110"},{"priceCompTier":{"upperLimit":"99999999.99","lowerLimit":"5000.00","priceCriteria":"NBRTRAN","tierSeqNum":"10"},"priceCompId":"2417600082","priceCompDesc":"Threshold price per transaction 3","valueAmt":"34","displaySw":"true","rcMapId":"1109655113","tieredFlag":"THRS","priceCompSequenceNo":"120"}]}}}}</t>
  </si>
  <si>
    <t>{"C1-DealPriceAsgnCommitmentsREST":{"modelId":"3810118103","dealId":"6420502388","entityType":"PERS","entityId":"2049157035","pricingAndCommitmentsDetails":{"entityDivision":"IND","entityIdentifierType":"COREG","entityType":"PERS","entityId":"2049157035","entityIdentifierValue":"Reg_BANK_82_PRSPCH1_001","pricingDetails":[{"txnDailyRatingCrt":"DNRT","priceCompDetails":[{"priceCompId":"4418600331","valueAmt":"17","priceCompDesc":"Threshold price per transaction1","rcMapId":"1109655113","displaySw":"true","tieredFlag":"THRS","priceCompTier":{"tierSeqNum":"10","upperLimit":"1000.00","lowerLimit":"0.00","priceCriteria":"NBRTRAN"},"priceCompSequenceNo":"100"},{"priceCompId":"4418600332","valueAmt":"17","priceCompDesc":"Threshold price per transaction 2","rcMapId":"1109655113","displaySw":"true","tieredFlag":"THRS","priceCompTier":{"tierSeqNum":"10","upperLimit":"5000.00","lowerLimit":"1000.00","priceCriteria":"NBRTRAN"},"priceCompSequenceNo":"110"},{"priceCompId":"4418600333","valueAmt":"17","priceCompDesc":"Threshold price per transaction 3","rcMapId":"1109655113","displaySw":"true","tieredFlag":"THRS","priceCompTier":{"tierSeqNum":"10","upperLimit":"99999999.99","lowerLimit":"5000.00","priceCriteria":"NBRTRAN"},"priceCompSequenceNo":"120"}],"parameterDetails":[{"parameterCode":"DM_COUNTRY","parameterValue":"IND"},{"parameterCode":"DM_STATE","parameterValue":"AP"}],"paTypeFlag":"RGLR","priceItemDescription":"Price Item NPI_036","aggregateSw":"Y","priceItemCode":"NPI_036","priceCurrencyCode":"USD","priceAsgnId":"4410014217","pricingStatus":"PRPD","printIfZero":"Y","ignoreSw":"N","actionFlag":"OVRD","isEligible":"false","scheduleCode":"MONTHLY","rateSchedule":"DM-NBRTH","startDate":"2023-07-29","assignmentLevel":"Customer Agreed"}]}}}</t>
  </si>
  <si>
    <t>{"C1-DealPriceAsgnCommitmentsREST":{"dealId":"6420502388","modelId":"3810118103","entityId":"2049157035","entityType":"PERS","pricingAndCommitmentsDetails":{"entityId":"2049157035","entityType":"PERS","entityIdentifierValue":"Reg_BANK_82_PRSPCH1_001","entityIdentifierType":"COREG","entityDivision":"IND","pricingDetails":{"priceAsgnId":"4410014218","actionFlag":"OVRD","priceItemCode":"NPI_036","priceItemDescription":"Price Item NPI_036","pricingStatus":"PRPD","priceCurrencyCode":"USD","rateSchedule":"DM-NBRTH","startDate":"2023-07-29","isEligible":"false","assignmentLevel":"Customer Agreed","paTypeFlag":"RGLR","printIfZero":"Y","parameterDetails":[{"parameterCode":"DM_COUNTRY","parameterValue":"IND"},{"parameterCode":"DM_STATE","parameterValue":"AP"}],"txnDailyRatingCrt":"DNRT","ignoreSw":"N","aggregateSw":"Y","scheduleCode":"MONTHLY","priceCompDetails":[{"priceCompTier":{"upperLimit":"1000.00","lowerLimit":"0.00","priceCriteria":"NBRTRAN","tierSeqNum":"10"},"priceCompId":"4418600331","priceCompDesc":"Threshold price per transaction1","valueAmt":"17","displaySw":"true","rcMapId":"1109655113","tieredFlag":"THRS","priceCompSequenceNo":"100"},{"priceCompTier":{"upperLimit":"5000.00","lowerLimit":"1000.00","priceCriteria":"NBRTRAN","tierSeqNum":"10"},"priceCompId":"4418600332","priceCompDesc":"Threshold price per transaction 2","valueAmt":"17","displaySw":"true","rcMapId":"1109655113","tieredFlag":"THRS","priceCompSequenceNo":"110"},{"priceCompTier":{"upperLimit":"99999999.99","lowerLimit":"5000.00","priceCriteria":"NBRTRAN","tierSeqNum":"10"},"priceCompId":"4418600333","priceCompDesc":"Threshold price per transaction 3","valueAmt":"17","displaySw":"true","rcMapId":"1109655113","tieredFlag":"THRS","priceCompSequenceNo":"120"}]}}}}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</si>
</sst>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164" formatCode="&quot;$&quot;#,##0.00"/>
    <numFmt numFmtId="165" formatCode="mm\-dd\-yyyy\ h:mm"/>
  </numFmts>
  <fonts count="15" x14ac:knownFonts="1">
    <font>
      <sz val="11"/>
      <color theme="1"/>
      <name val="Calibri"/>
      <family val="2"/>
      <scheme val="minor"/>
    </font>
    <font>
      <b/>
      <sz val="10"/>
      <color theme="1"/>
      <name val="Calibri"/>
      <family val="2"/>
    </font>
    <font>
      <sz val="10"/>
      <name val="Calibri"/>
      <family val="2"/>
    </font>
    <font>
      <sz val="10"/>
      <color theme="1"/>
      <name val="Calibri"/>
      <family val="2"/>
    </font>
    <font>
      <b/>
      <sz val="18"/>
      <color theme="1"/>
      <name val="Calibri"/>
      <family val="2"/>
      <scheme val="minor"/>
    </font>
    <font>
      <b/>
      <sz val="14"/>
      <color theme="1"/>
      <name val="Calibri"/>
      <family val="2"/>
      <scheme val="minor"/>
    </font>
    <font>
      <sz val="14"/>
      <color theme="1"/>
      <name val="Calibri"/>
      <family val="2"/>
      <scheme val="minor"/>
    </font>
    <font>
      <b/>
      <sz val="12"/>
      <color theme="1"/>
      <name val="Calibri"/>
      <family val="2"/>
      <scheme val="minor"/>
    </font>
    <font>
      <sz val="11"/>
      <name val="Calibri"/>
      <family val="2"/>
      <scheme val="minor"/>
    </font>
    <font>
      <b/>
      <sz val="9"/>
      <color indexed="81"/>
      <name val="Tahoma"/>
      <family val="2"/>
    </font>
    <font>
      <sz val="9"/>
      <color indexed="81"/>
      <name val="Tahoma"/>
      <family val="2"/>
    </font>
    <font>
      <b/>
      <sz val="11"/>
      <color theme="1"/>
      <name val="Calibri"/>
      <family val="2"/>
      <scheme val="minor"/>
    </font>
    <font>
      <sz val="10"/>
      <name val="Arial"/>
      <family val="2"/>
    </font>
    <font>
      <sz val="8"/>
      <color theme="1"/>
      <name val="Calibri"/>
      <family val="2"/>
      <scheme val="minor"/>
    </font>
    <font>
      <sz val="11"/>
      <color theme="1"/>
      <name val="Calibri"/>
      <family val="2"/>
      <scheme val="minor"/>
    </font>
  </fonts>
  <fills count="24">
    <fill>
      <patternFill patternType="none"/>
    </fill>
    <fill>
      <patternFill patternType="gray125"/>
    </fill>
    <fill>
      <patternFill patternType="solid">
        <fgColor theme="2" tint="-0.249977111117893"/>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9"/>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00B050"/>
        <bgColor indexed="64"/>
      </patternFill>
    </fill>
    <fill>
      <patternFill patternType="solid">
        <fgColor rgb="FFFFC000"/>
        <bgColor indexed="64"/>
      </patternFill>
    </fill>
    <fill>
      <patternFill patternType="solid">
        <fgColor theme="1" tint="0.499984740745262"/>
        <bgColor indexed="64"/>
      </patternFill>
    </fill>
    <fill>
      <patternFill patternType="solid">
        <fgColor theme="8"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0070C0"/>
        <bgColor indexed="64"/>
      </patternFill>
    </fill>
    <fill>
      <patternFill patternType="solid">
        <fgColor rgb="FFFF0000"/>
        <bgColor indexed="64"/>
      </patternFill>
    </fill>
    <fill>
      <patternFill patternType="solid">
        <fgColor rgb="FFFFFF99"/>
        <bgColor indexed="64"/>
      </patternFill>
    </fill>
    <fill>
      <patternFill patternType="solid">
        <fgColor rgb="FF9AD0E8"/>
        <bgColor indexed="64"/>
      </patternFill>
    </fill>
    <fill>
      <patternFill patternType="solid">
        <fgColor theme="5" tint="-0.249977111117893"/>
        <bgColor indexed="64"/>
      </patternFill>
    </fill>
    <fill>
      <patternFill patternType="solid">
        <fgColor theme="5" tint="0.39997558519241921"/>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12" fillId="0" borderId="0"/>
    <xf numFmtId="44" fontId="14" fillId="0" borderId="0" applyFont="0" applyFill="0" applyBorder="0" applyAlignment="0" applyProtection="0"/>
  </cellStyleXfs>
  <cellXfs count="171">
    <xf numFmtId="0" fontId="0" fillId="0" borderId="0" xfId="0"/>
    <xf numFmtId="0" fontId="1" fillId="2" borderId="1" xfId="0" applyFont="1" applyFill="1" applyBorder="1" applyAlignment="1">
      <alignment vertical="top"/>
    </xf>
    <xf numFmtId="49" fontId="1" fillId="2" borderId="1" xfId="0" applyNumberFormat="1" applyFont="1" applyFill="1" applyBorder="1" applyAlignment="1">
      <alignment vertical="top"/>
    </xf>
    <xf numFmtId="0" fontId="1" fillId="2" borderId="1" xfId="0" applyFont="1" applyFill="1" applyBorder="1" applyAlignment="1">
      <alignment vertical="top" wrapText="1"/>
    </xf>
    <xf numFmtId="0" fontId="2" fillId="3" borderId="2" xfId="0" applyFont="1" applyFill="1" applyBorder="1" applyAlignment="1">
      <alignment vertical="top" wrapText="1"/>
    </xf>
    <xf numFmtId="0" fontId="3" fillId="3" borderId="1" xfId="0" applyFont="1" applyFill="1" applyBorder="1" applyAlignment="1">
      <alignment horizontal="left" vertical="top" wrapText="1"/>
    </xf>
    <xf numFmtId="0" fontId="3" fillId="3" borderId="1" xfId="0" applyFont="1" applyFill="1" applyBorder="1" applyAlignment="1">
      <alignment vertical="top" wrapText="1"/>
    </xf>
    <xf numFmtId="0" fontId="2" fillId="3" borderId="1" xfId="0" applyFont="1" applyFill="1" applyBorder="1" applyAlignment="1">
      <alignment vertical="top" wrapText="1"/>
    </xf>
    <xf numFmtId="0" fontId="2" fillId="4" borderId="1" xfId="0" applyFont="1" applyFill="1" applyBorder="1" applyAlignment="1">
      <alignment vertical="top" wrapText="1"/>
    </xf>
    <xf numFmtId="0" fontId="3" fillId="4" borderId="1" xfId="0" applyFont="1" applyFill="1" applyBorder="1" applyAlignment="1">
      <alignment horizontal="left" vertical="top" wrapText="1"/>
    </xf>
    <xf numFmtId="0" fontId="3" fillId="4" borderId="1" xfId="0"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49" fontId="4" fillId="7" borderId="1" xfId="0" applyNumberFormat="1" applyFont="1" applyFill="1" applyBorder="1" applyAlignment="1">
      <alignment vertical="center"/>
    </xf>
    <xf numFmtId="49" fontId="0" fillId="0" borderId="0" xfId="0" applyNumberFormat="1" applyAlignment="1">
      <alignment vertical="top"/>
    </xf>
    <xf numFmtId="49" fontId="0" fillId="0" borderId="0" xfId="0" applyNumberFormat="1" applyAlignment="1">
      <alignment vertical="top" wrapText="1"/>
    </xf>
    <xf numFmtId="49" fontId="0" fillId="8" borderId="0" xfId="0" applyNumberFormat="1" applyFill="1" applyAlignment="1">
      <alignment vertical="top"/>
    </xf>
    <xf numFmtId="49" fontId="5" fillId="9" borderId="1" xfId="0" applyNumberFormat="1" applyFont="1" applyFill="1" applyBorder="1" applyAlignment="1">
      <alignment vertical="top"/>
    </xf>
    <xf numFmtId="49" fontId="5" fillId="10" borderId="5" xfId="0" applyNumberFormat="1" applyFont="1" applyFill="1" applyBorder="1" applyAlignment="1">
      <alignment vertical="top"/>
    </xf>
    <xf numFmtId="49" fontId="5" fillId="10" borderId="6" xfId="0" applyNumberFormat="1" applyFont="1" applyFill="1" applyBorder="1" applyAlignment="1">
      <alignment vertical="top"/>
    </xf>
    <xf numFmtId="49" fontId="5" fillId="10" borderId="7" xfId="0" applyNumberFormat="1" applyFont="1" applyFill="1" applyBorder="1" applyAlignment="1">
      <alignment vertical="top"/>
    </xf>
    <xf numFmtId="49" fontId="6" fillId="0" borderId="0" xfId="0" applyNumberFormat="1" applyFont="1" applyAlignment="1">
      <alignment vertical="top"/>
    </xf>
    <xf numFmtId="49" fontId="6" fillId="0" borderId="0" xfId="0" applyNumberFormat="1" applyFont="1" applyAlignment="1">
      <alignment vertical="top" wrapText="1"/>
    </xf>
    <xf numFmtId="49" fontId="6" fillId="8" borderId="0" xfId="0" applyNumberFormat="1" applyFont="1" applyFill="1" applyAlignment="1">
      <alignment vertical="top"/>
    </xf>
    <xf numFmtId="49" fontId="7" fillId="11" borderId="1" xfId="0" applyNumberFormat="1" applyFont="1" applyFill="1" applyBorder="1" applyAlignment="1">
      <alignment vertical="top"/>
    </xf>
    <xf numFmtId="49" fontId="7" fillId="11" borderId="4" xfId="0" applyNumberFormat="1" applyFont="1" applyFill="1" applyBorder="1" applyAlignment="1">
      <alignment vertical="top"/>
    </xf>
    <xf numFmtId="49" fontId="7" fillId="11" borderId="3" xfId="0" applyNumberFormat="1" applyFont="1" applyFill="1" applyBorder="1" applyAlignment="1">
      <alignment vertical="top"/>
    </xf>
    <xf numFmtId="49" fontId="7" fillId="11" borderId="3" xfId="0" applyNumberFormat="1" applyFont="1" applyFill="1" applyBorder="1" applyAlignment="1">
      <alignment vertical="top" wrapText="1"/>
    </xf>
    <xf numFmtId="49" fontId="8" fillId="3" borderId="1" xfId="0" applyNumberFormat="1" applyFont="1" applyFill="1" applyBorder="1" applyAlignment="1">
      <alignment vertical="top"/>
    </xf>
    <xf numFmtId="49" fontId="5" fillId="10" borderId="1" xfId="0" applyNumberFormat="1" applyFont="1" applyFill="1" applyBorder="1" applyAlignment="1">
      <alignment vertical="top"/>
    </xf>
    <xf numFmtId="0" fontId="0" fillId="3" borderId="1" xfId="0" applyNumberFormat="1" applyFill="1" applyBorder="1" applyAlignment="1">
      <alignment horizontal="left"/>
    </xf>
    <xf numFmtId="49" fontId="0" fillId="3" borderId="1" xfId="0" applyNumberFormat="1" applyFill="1" applyBorder="1" applyAlignment="1">
      <alignment vertical="top"/>
    </xf>
    <xf numFmtId="0" fontId="0" fillId="3" borderId="1" xfId="0" applyFill="1" applyBorder="1"/>
    <xf numFmtId="49" fontId="0" fillId="3" borderId="1" xfId="0" quotePrefix="1" applyNumberFormat="1" applyFill="1" applyBorder="1" applyAlignment="1">
      <alignment vertical="top" wrapText="1"/>
    </xf>
    <xf numFmtId="49" fontId="0" fillId="3" borderId="1" xfId="0" quotePrefix="1" applyNumberFormat="1" applyFill="1" applyBorder="1" applyAlignment="1">
      <alignment vertical="top"/>
    </xf>
    <xf numFmtId="49" fontId="7" fillId="11" borderId="9" xfId="0" applyNumberFormat="1" applyFont="1" applyFill="1" applyBorder="1" applyAlignment="1">
      <alignment vertical="top"/>
    </xf>
    <xf numFmtId="49" fontId="7" fillId="11" borderId="10" xfId="0" applyNumberFormat="1" applyFont="1" applyFill="1" applyBorder="1" applyAlignment="1">
      <alignment vertical="top" wrapText="1"/>
    </xf>
    <xf numFmtId="49" fontId="7" fillId="11" borderId="10" xfId="0" applyNumberFormat="1" applyFont="1" applyFill="1" applyBorder="1" applyAlignment="1">
      <alignment vertical="top"/>
    </xf>
    <xf numFmtId="49" fontId="0" fillId="3" borderId="5" xfId="0" applyNumberFormat="1" applyFill="1" applyBorder="1" applyAlignment="1">
      <alignment vertical="top"/>
    </xf>
    <xf numFmtId="49" fontId="0" fillId="3" borderId="1" xfId="0" applyNumberFormat="1" applyFill="1" applyBorder="1" applyAlignment="1">
      <alignment vertical="top" wrapText="1"/>
    </xf>
    <xf numFmtId="1" fontId="0" fillId="3" borderId="1" xfId="0" applyNumberFormat="1" applyFill="1" applyBorder="1"/>
    <xf numFmtId="49" fontId="0" fillId="3" borderId="1" xfId="0" applyNumberFormat="1" applyFill="1" applyBorder="1" applyAlignment="1">
      <alignment horizontal="left"/>
    </xf>
    <xf numFmtId="14" fontId="0" fillId="3" borderId="1" xfId="0" applyNumberFormat="1" applyFill="1" applyBorder="1"/>
    <xf numFmtId="0" fontId="11" fillId="10" borderId="1" xfId="0" applyFont="1" applyFill="1" applyBorder="1" applyAlignment="1">
      <alignment horizontal="left"/>
    </xf>
    <xf numFmtId="49" fontId="0" fillId="3" borderId="1" xfId="0" applyNumberFormat="1" applyFill="1" applyBorder="1"/>
    <xf numFmtId="0" fontId="11" fillId="13" borderId="8" xfId="0" applyFont="1" applyFill="1" applyBorder="1" applyAlignment="1">
      <alignment vertical="top"/>
    </xf>
    <xf numFmtId="0" fontId="11" fillId="13" borderId="0" xfId="0" applyFont="1" applyFill="1" applyBorder="1" applyAlignment="1">
      <alignment vertical="top"/>
    </xf>
    <xf numFmtId="0" fontId="11" fillId="14" borderId="1" xfId="0" applyFont="1" applyFill="1" applyBorder="1" applyAlignment="1">
      <alignment horizontal="left"/>
    </xf>
    <xf numFmtId="0" fontId="11" fillId="14" borderId="5" xfId="0" applyFont="1" applyFill="1" applyBorder="1" applyAlignment="1">
      <alignment horizontal="left"/>
    </xf>
    <xf numFmtId="0" fontId="11" fillId="14" borderId="6" xfId="0" applyFont="1" applyFill="1" applyBorder="1" applyAlignment="1">
      <alignment horizontal="center"/>
    </xf>
    <xf numFmtId="0" fontId="11" fillId="14" borderId="5" xfId="0" applyFont="1" applyFill="1" applyBorder="1" applyAlignment="1">
      <alignment vertical="top"/>
    </xf>
    <xf numFmtId="0" fontId="11" fillId="14" borderId="6" xfId="0" applyFont="1" applyFill="1" applyBorder="1" applyAlignment="1">
      <alignment vertical="top"/>
    </xf>
    <xf numFmtId="0" fontId="0" fillId="0" borderId="0" xfId="0" applyAlignment="1">
      <alignment horizontal="left"/>
    </xf>
    <xf numFmtId="49" fontId="0" fillId="11" borderId="1" xfId="0" applyNumberFormat="1" applyFill="1" applyBorder="1" applyAlignment="1">
      <alignment horizontal="left" vertical="top"/>
    </xf>
    <xf numFmtId="0" fontId="11" fillId="11" borderId="1" xfId="0" applyFont="1" applyFill="1" applyBorder="1" applyAlignment="1">
      <alignment horizontal="left"/>
    </xf>
    <xf numFmtId="0" fontId="11" fillId="11" borderId="4" xfId="0" applyFont="1" applyFill="1" applyBorder="1" applyAlignment="1">
      <alignment horizontal="left"/>
    </xf>
    <xf numFmtId="0" fontId="0" fillId="3" borderId="1" xfId="0" applyFill="1" applyBorder="1" applyAlignment="1">
      <alignment horizontal="left"/>
    </xf>
    <xf numFmtId="49" fontId="0" fillId="3" borderId="1" xfId="0" quotePrefix="1" applyNumberFormat="1" applyFill="1" applyBorder="1" applyAlignment="1">
      <alignment horizontal="left"/>
    </xf>
    <xf numFmtId="15" fontId="0" fillId="3" borderId="1" xfId="0" applyNumberFormat="1" applyFill="1" applyBorder="1"/>
    <xf numFmtId="0" fontId="0" fillId="0" borderId="0" xfId="0" applyBorder="1" applyAlignment="1">
      <alignment horizontal="left"/>
    </xf>
    <xf numFmtId="49" fontId="5" fillId="10" borderId="9" xfId="0" applyNumberFormat="1" applyFont="1" applyFill="1" applyBorder="1" applyAlignment="1">
      <alignment vertical="top"/>
    </xf>
    <xf numFmtId="49" fontId="5" fillId="10" borderId="11" xfId="0" applyNumberFormat="1" applyFont="1" applyFill="1" applyBorder="1" applyAlignment="1">
      <alignment vertical="top"/>
    </xf>
    <xf numFmtId="14" fontId="0" fillId="3" borderId="1" xfId="0" quotePrefix="1" applyNumberForma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1" xfId="0" applyFont="1" applyFill="1" applyBorder="1" applyAlignment="1">
      <alignment horizontal="left"/>
    </xf>
    <xf numFmtId="0" fontId="11" fillId="16" borderId="1" xfId="0" applyFont="1" applyFill="1" applyBorder="1" applyAlignment="1">
      <alignment horizontal="left"/>
    </xf>
    <xf numFmtId="2" fontId="0" fillId="3" borderId="1" xfId="0" applyNumberFormat="1" applyFill="1" applyBorder="1" applyAlignment="1">
      <alignment horizontal="left"/>
    </xf>
    <xf numFmtId="0" fontId="0" fillId="15" borderId="1" xfId="0" applyNumberFormat="1" applyFill="1" applyBorder="1" applyAlignment="1">
      <alignment horizontal="left"/>
    </xf>
    <xf numFmtId="0" fontId="0" fillId="5" borderId="1" xfId="0" applyNumberFormat="1" applyFill="1" applyBorder="1" applyAlignment="1">
      <alignment horizontal="left"/>
    </xf>
    <xf numFmtId="0" fontId="0" fillId="0" borderId="0" xfId="0" quotePrefix="1" applyBorder="1"/>
    <xf numFmtId="164" fontId="0" fillId="3" borderId="1" xfId="0" applyNumberFormat="1" applyFill="1" applyBorder="1" applyAlignment="1">
      <alignment horizontal="left"/>
    </xf>
    <xf numFmtId="0" fontId="0" fillId="3" borderId="1" xfId="0" applyFill="1" applyBorder="1" applyAlignment="1">
      <alignment horizontal="left" wrapText="1"/>
    </xf>
    <xf numFmtId="49" fontId="0" fillId="3" borderId="1" xfId="0" quotePrefix="1" applyNumberFormat="1" applyFill="1" applyBorder="1" applyAlignment="1">
      <alignment horizontal="left" wrapText="1"/>
    </xf>
    <xf numFmtId="15" fontId="0" fillId="3" borderId="1" xfId="0" quotePrefix="1" applyNumberFormat="1" applyFill="1" applyBorder="1" applyAlignment="1">
      <alignment horizontal="left" wrapText="1"/>
    </xf>
    <xf numFmtId="165" fontId="0" fillId="0" borderId="1" xfId="0" applyNumberFormat="1" applyBorder="1" applyAlignment="1">
      <alignment horizontal="left"/>
    </xf>
    <xf numFmtId="0" fontId="0" fillId="0" borderId="1" xfId="0" applyBorder="1" applyAlignment="1">
      <alignment horizontal="left"/>
    </xf>
    <xf numFmtId="0" fontId="11" fillId="10" borderId="1" xfId="0" applyFont="1" applyFill="1" applyBorder="1" applyAlignment="1">
      <alignment horizontal="left" vertical="top"/>
    </xf>
    <xf numFmtId="49" fontId="13" fillId="3" borderId="1" xfId="0" applyNumberFormat="1" applyFont="1" applyFill="1" applyBorder="1" applyAlignment="1">
      <alignment horizontal="left" vertical="top"/>
    </xf>
    <xf numFmtId="49" fontId="0" fillId="3" borderId="1" xfId="0" applyNumberFormat="1" applyFill="1" applyBorder="1" applyAlignment="1">
      <alignment horizontal="left" vertical="top"/>
    </xf>
    <xf numFmtId="49" fontId="0" fillId="15" borderId="1" xfId="0" applyNumberFormat="1" applyFill="1" applyBorder="1" applyAlignment="1">
      <alignment horizontal="left" vertical="top"/>
    </xf>
    <xf numFmtId="0" fontId="0" fillId="15" borderId="1" xfId="0" applyNumberFormat="1" applyFill="1" applyBorder="1" applyAlignment="1">
      <alignment horizontal="left" vertical="top"/>
    </xf>
    <xf numFmtId="0" fontId="0" fillId="9" borderId="1" xfId="0" applyFill="1" applyBorder="1" applyAlignment="1">
      <alignment horizontal="left" vertical="top"/>
    </xf>
    <xf numFmtId="0" fontId="0" fillId="17" borderId="1" xfId="0" applyFill="1" applyBorder="1" applyAlignment="1">
      <alignment horizontal="left" vertical="top"/>
    </xf>
    <xf numFmtId="0" fontId="11" fillId="13" borderId="0" xfId="0" applyFont="1" applyFill="1" applyBorder="1" applyAlignment="1">
      <alignment horizontal="left" vertical="top"/>
    </xf>
    <xf numFmtId="0" fontId="11" fillId="10" borderId="2" xfId="0" applyFont="1" applyFill="1" applyBorder="1" applyAlignment="1">
      <alignment horizontal="left" vertical="top"/>
    </xf>
    <xf numFmtId="0" fontId="11" fillId="10" borderId="0" xfId="0" applyFont="1" applyFill="1" applyBorder="1" applyAlignment="1">
      <alignment horizontal="left" vertical="top"/>
    </xf>
    <xf numFmtId="14" fontId="0" fillId="0" borderId="0" xfId="0" applyNumberFormat="1" applyAlignment="1">
      <alignment horizontal="left"/>
    </xf>
    <xf numFmtId="0" fontId="11" fillId="10" borderId="4" xfId="0" applyFont="1" applyFill="1" applyBorder="1" applyAlignment="1">
      <alignment horizontal="left" vertical="top"/>
    </xf>
    <xf numFmtId="49" fontId="11" fillId="10" borderId="2" xfId="0" applyNumberFormat="1" applyFont="1" applyFill="1" applyBorder="1" applyAlignment="1">
      <alignment horizontal="left" vertical="top"/>
    </xf>
    <xf numFmtId="49" fontId="11" fillId="10" borderId="4" xfId="0" applyNumberFormat="1" applyFont="1" applyFill="1" applyBorder="1" applyAlignment="1">
      <alignment horizontal="left" vertical="top"/>
    </xf>
    <xf numFmtId="49" fontId="11" fillId="3" borderId="1" xfId="0" applyNumberFormat="1" applyFont="1" applyFill="1" applyBorder="1" applyAlignment="1">
      <alignment horizontal="left" vertical="top"/>
    </xf>
    <xf numFmtId="0" fontId="0" fillId="20" borderId="1" xfId="0" applyFill="1" applyBorder="1" applyAlignment="1">
      <alignment horizontal="left" vertical="top"/>
    </xf>
    <xf numFmtId="49" fontId="0" fillId="20" borderId="1" xfId="0" applyNumberFormat="1" applyFill="1" applyBorder="1" applyAlignment="1">
      <alignment horizontal="left" vertical="top"/>
    </xf>
    <xf numFmtId="0" fontId="0" fillId="20" borderId="1" xfId="0" applyNumberFormat="1" applyFill="1" applyBorder="1" applyAlignment="1">
      <alignment horizontal="left" vertical="top"/>
    </xf>
    <xf numFmtId="0" fontId="0" fillId="20" borderId="0" xfId="0" applyFill="1" applyBorder="1" applyAlignment="1">
      <alignment horizontal="left" vertical="top"/>
    </xf>
    <xf numFmtId="0" fontId="0" fillId="5" borderId="1" xfId="0" applyFill="1" applyBorder="1" applyAlignment="1">
      <alignment horizontal="left" vertical="top"/>
    </xf>
    <xf numFmtId="49" fontId="0" fillId="5" borderId="1" xfId="0" applyNumberFormat="1" applyFill="1" applyBorder="1" applyAlignment="1">
      <alignment horizontal="left" vertical="top"/>
    </xf>
    <xf numFmtId="0" fontId="0" fillId="5" borderId="1" xfId="0" applyNumberFormat="1" applyFill="1" applyBorder="1" applyAlignment="1">
      <alignment horizontal="left" vertical="top"/>
    </xf>
    <xf numFmtId="0" fontId="0" fillId="5" borderId="0" xfId="0" applyFill="1" applyBorder="1" applyAlignment="1">
      <alignment horizontal="left" vertical="top"/>
    </xf>
    <xf numFmtId="49" fontId="0" fillId="9" borderId="1" xfId="0" applyNumberFormat="1" applyFill="1" applyBorder="1" applyAlignment="1">
      <alignment horizontal="left" vertical="top"/>
    </xf>
    <xf numFmtId="0" fontId="0" fillId="9" borderId="1" xfId="0" applyNumberFormat="1" applyFill="1" applyBorder="1" applyAlignment="1">
      <alignment horizontal="left" vertical="top"/>
    </xf>
    <xf numFmtId="0" fontId="0" fillId="9" borderId="0" xfId="0" applyFill="1" applyBorder="1" applyAlignment="1">
      <alignment horizontal="left" vertical="top"/>
    </xf>
    <xf numFmtId="0" fontId="0" fillId="21" borderId="1" xfId="0" applyFill="1" applyBorder="1" applyAlignment="1">
      <alignment horizontal="left" vertical="top"/>
    </xf>
    <xf numFmtId="49" fontId="0" fillId="21" borderId="1" xfId="0" applyNumberFormat="1" applyFill="1" applyBorder="1" applyAlignment="1">
      <alignment horizontal="left" vertical="top"/>
    </xf>
    <xf numFmtId="0" fontId="0" fillId="21" borderId="1" xfId="0" applyNumberFormat="1" applyFill="1" applyBorder="1" applyAlignment="1">
      <alignment horizontal="left" vertical="top"/>
    </xf>
    <xf numFmtId="0" fontId="0" fillId="21" borderId="0" xfId="0" applyFill="1" applyBorder="1" applyAlignment="1">
      <alignment horizontal="left" vertical="top"/>
    </xf>
    <xf numFmtId="0" fontId="11" fillId="22" borderId="1" xfId="0" applyFont="1" applyFill="1" applyBorder="1" applyAlignment="1">
      <alignment horizontal="left" vertical="top"/>
    </xf>
    <xf numFmtId="49" fontId="11" fillId="22" borderId="1" xfId="0" applyNumberFormat="1" applyFont="1" applyFill="1" applyBorder="1" applyAlignment="1">
      <alignment horizontal="left" vertical="top"/>
    </xf>
    <xf numFmtId="0" fontId="11" fillId="22" borderId="0" xfId="0" applyFont="1" applyFill="1" applyBorder="1" applyAlignment="1">
      <alignment horizontal="left" vertical="top"/>
    </xf>
    <xf numFmtId="0" fontId="11" fillId="23" borderId="1" xfId="0" applyFont="1" applyFill="1" applyBorder="1" applyAlignment="1">
      <alignment horizontal="left" vertical="top"/>
    </xf>
    <xf numFmtId="49" fontId="11" fillId="23" borderId="1" xfId="0" applyNumberFormat="1" applyFont="1" applyFill="1" applyBorder="1" applyAlignment="1">
      <alignment horizontal="left" vertical="top"/>
    </xf>
    <xf numFmtId="0" fontId="11" fillId="23" borderId="0" xfId="0" applyFont="1" applyFill="1" applyBorder="1" applyAlignment="1">
      <alignment horizontal="left" vertical="top"/>
    </xf>
    <xf numFmtId="49" fontId="0" fillId="19" borderId="1" xfId="0" applyNumberFormat="1" applyFill="1" applyBorder="1" applyAlignment="1">
      <alignment horizontal="left" vertical="top"/>
    </xf>
    <xf numFmtId="164" fontId="0" fillId="5" borderId="1" xfId="0" applyNumberFormat="1" applyFill="1" applyBorder="1" applyAlignment="1">
      <alignment horizontal="left" vertical="top"/>
    </xf>
    <xf numFmtId="49" fontId="0" fillId="20" borderId="1" xfId="0" applyNumberFormat="1" applyFill="1" applyBorder="1" applyAlignment="1">
      <alignment horizontal="left" vertical="top" wrapText="1"/>
    </xf>
    <xf numFmtId="49" fontId="0" fillId="20" borderId="1" xfId="2" applyNumberFormat="1" applyFont="1" applyFill="1" applyBorder="1" applyAlignment="1">
      <alignment horizontal="left" vertical="top"/>
    </xf>
    <xf numFmtId="2" fontId="0" fillId="20" borderId="1" xfId="0" applyNumberFormat="1" applyFill="1" applyBorder="1" applyAlignment="1">
      <alignment horizontal="left" vertical="top"/>
    </xf>
    <xf numFmtId="0" fontId="0" fillId="3" borderId="1" xfId="0" applyFill="1" applyBorder="1" applyAlignment="1">
      <alignment horizontal="left" vertical="top"/>
    </xf>
    <xf numFmtId="164" fontId="0" fillId="9" borderId="1" xfId="0" applyNumberFormat="1" applyFill="1" applyBorder="1" applyAlignment="1">
      <alignment horizontal="left" vertical="top"/>
    </xf>
    <xf numFmtId="164" fontId="0" fillId="21" borderId="1" xfId="0" applyNumberForma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0" fillId="0" borderId="0" xfId="0" applyNumberFormat="1"/>
    <xf numFmtId="49" fontId="0" fillId="17" borderId="1" xfId="0" applyNumberFormat="1" applyFill="1" applyBorder="1" applyAlignment="1">
      <alignment horizontal="left" vertical="top"/>
    </xf>
    <xf numFmtId="0" fontId="11" fillId="10" borderId="12" xfId="0" applyFont="1" applyFill="1" applyBorder="1" applyAlignment="1">
      <alignment horizontal="left" vertical="top"/>
    </xf>
    <xf numFmtId="0" fontId="11" fillId="10" borderId="8" xfId="0" applyFont="1" applyFill="1" applyBorder="1" applyAlignment="1">
      <alignment horizontal="left" vertical="top"/>
    </xf>
    <xf numFmtId="0" fontId="11" fillId="10" borderId="9" xfId="0" applyFont="1" applyFill="1" applyBorder="1" applyAlignment="1">
      <alignment horizontal="left" vertical="top"/>
    </xf>
    <xf numFmtId="0" fontId="11" fillId="10" borderId="13" xfId="0" applyFont="1" applyFill="1" applyBorder="1" applyAlignment="1">
      <alignment horizontal="left" vertical="top"/>
    </xf>
    <xf numFmtId="0" fontId="11" fillId="10" borderId="0" xfId="0" applyFont="1" applyFill="1" applyBorder="1" applyAlignment="1">
      <alignment horizontal="left" vertical="top"/>
    </xf>
    <xf numFmtId="0" fontId="11" fillId="10" borderId="11" xfId="0" applyFont="1" applyFill="1" applyBorder="1" applyAlignment="1">
      <alignment horizontal="left" vertical="top"/>
    </xf>
    <xf numFmtId="0" fontId="11" fillId="10" borderId="13" xfId="0" applyFont="1" applyFill="1" applyBorder="1" applyAlignment="1">
      <alignment horizontal="left" vertical="top" wrapText="1"/>
    </xf>
    <xf numFmtId="0" fontId="11" fillId="10" borderId="0" xfId="0" applyFont="1" applyFill="1" applyBorder="1" applyAlignment="1">
      <alignment horizontal="left" vertical="top" wrapText="1"/>
    </xf>
    <xf numFmtId="0" fontId="11" fillId="10" borderId="11" xfId="0" applyFont="1" applyFill="1" applyBorder="1" applyAlignment="1">
      <alignment horizontal="left" vertical="top" wrapText="1"/>
    </xf>
    <xf numFmtId="0" fontId="11" fillId="15" borderId="6" xfId="0" applyFont="1" applyFill="1" applyBorder="1" applyAlignment="1">
      <alignment horizontal="center" vertical="top"/>
    </xf>
    <xf numFmtId="0" fontId="11" fillId="13" borderId="6" xfId="0" applyFont="1" applyFill="1" applyBorder="1" applyAlignment="1">
      <alignment horizontal="center" vertical="top"/>
    </xf>
    <xf numFmtId="0" fontId="11" fillId="9" borderId="5" xfId="0" applyFont="1" applyFill="1" applyBorder="1" applyAlignment="1">
      <alignment horizontal="center"/>
    </xf>
    <xf numFmtId="0" fontId="11" fillId="9" borderId="7" xfId="0" applyFont="1" applyFill="1" applyBorder="1" applyAlignment="1">
      <alignment horizontal="center"/>
    </xf>
    <xf numFmtId="0" fontId="11" fillId="16" borderId="5" xfId="0" applyFont="1" applyFill="1" applyBorder="1" applyAlignment="1">
      <alignment horizontal="center"/>
    </xf>
    <xf numFmtId="0" fontId="11" fillId="16" borderId="7" xfId="0" applyFont="1" applyFill="1" applyBorder="1" applyAlignment="1">
      <alignment horizontal="center"/>
    </xf>
    <xf numFmtId="0" fontId="11" fillId="10" borderId="2" xfId="0" applyFont="1" applyFill="1" applyBorder="1" applyAlignment="1">
      <alignment horizontal="left" vertical="top"/>
    </xf>
    <xf numFmtId="0" fontId="11" fillId="10" borderId="3" xfId="0" applyFont="1" applyFill="1" applyBorder="1" applyAlignment="1">
      <alignment horizontal="left" vertical="top"/>
    </xf>
    <xf numFmtId="0" fontId="11" fillId="13" borderId="9" xfId="0" applyFont="1" applyFill="1" applyBorder="1" applyAlignment="1">
      <alignment horizontal="left" vertical="top"/>
    </xf>
    <xf numFmtId="0" fontId="11" fillId="13" borderId="11" xfId="0" applyFont="1" applyFill="1" applyBorder="1" applyAlignment="1">
      <alignment horizontal="left" vertical="top"/>
    </xf>
    <xf numFmtId="0" fontId="11" fillId="15" borderId="11" xfId="0" applyFont="1" applyFill="1" applyBorder="1" applyAlignment="1">
      <alignment horizontal="center" vertical="top"/>
    </xf>
    <xf numFmtId="0" fontId="4" fillId="12" borderId="0" xfId="0" applyFont="1" applyFill="1" applyAlignment="1">
      <alignment horizontal="left" vertical="top"/>
    </xf>
    <xf numFmtId="0" fontId="11" fillId="13" borderId="1" xfId="0" applyFont="1" applyFill="1" applyBorder="1" applyAlignment="1">
      <alignment vertical="top"/>
    </xf>
    <xf numFmtId="0" fontId="11" fillId="13" borderId="8" xfId="0" applyFont="1" applyFill="1" applyBorder="1" applyAlignment="1">
      <alignment horizontal="left" vertical="top"/>
    </xf>
    <xf numFmtId="0" fontId="11" fillId="13" borderId="0" xfId="0" applyFont="1" applyFill="1" applyBorder="1" applyAlignment="1">
      <alignment horizontal="left" vertical="top"/>
    </xf>
    <xf numFmtId="0" fontId="11" fillId="9" borderId="6" xfId="0" applyFont="1" applyFill="1" applyBorder="1" applyAlignment="1">
      <alignment horizontal="center"/>
    </xf>
    <xf numFmtId="0" fontId="11" fillId="16" borderId="6" xfId="0" applyFont="1" applyFill="1" applyBorder="1" applyAlignment="1">
      <alignment horizontal="center"/>
    </xf>
    <xf numFmtId="0" fontId="11" fillId="10" borderId="2" xfId="0" applyFont="1" applyFill="1" applyBorder="1" applyAlignment="1">
      <alignment horizontal="left" vertical="top" wrapText="1"/>
    </xf>
    <xf numFmtId="0" fontId="11" fillId="10" borderId="4" xfId="0" applyFont="1" applyFill="1" applyBorder="1" applyAlignment="1">
      <alignment horizontal="left" vertical="top" wrapText="1"/>
    </xf>
    <xf numFmtId="49" fontId="5" fillId="10" borderId="1" xfId="0" applyNumberFormat="1" applyFont="1" applyFill="1" applyBorder="1" applyAlignment="1">
      <alignment vertical="top"/>
    </xf>
    <xf numFmtId="49" fontId="5" fillId="10" borderId="8" xfId="0" applyNumberFormat="1" applyFont="1" applyFill="1" applyBorder="1" applyAlignment="1">
      <alignment horizontal="left" vertical="top"/>
    </xf>
    <xf numFmtId="49" fontId="5" fillId="10" borderId="0" xfId="0" applyNumberFormat="1" applyFont="1" applyFill="1" applyBorder="1" applyAlignment="1">
      <alignment horizontal="left" vertical="top"/>
    </xf>
    <xf numFmtId="49" fontId="5" fillId="10" borderId="5" xfId="0" applyNumberFormat="1" applyFont="1" applyFill="1" applyBorder="1" applyAlignment="1">
      <alignment horizontal="left" vertical="top"/>
    </xf>
    <xf numFmtId="49" fontId="5" fillId="10" borderId="6" xfId="0" applyNumberFormat="1" applyFont="1" applyFill="1" applyBorder="1" applyAlignment="1">
      <alignment horizontal="left" vertical="top"/>
    </xf>
    <xf numFmtId="49" fontId="5" fillId="10" borderId="7" xfId="0" applyNumberFormat="1" applyFont="1" applyFill="1" applyBorder="1" applyAlignment="1">
      <alignment horizontal="left" vertical="top"/>
    </xf>
    <xf numFmtId="0" fontId="11" fillId="14" borderId="5" xfId="0" applyFont="1" applyFill="1" applyBorder="1" applyAlignment="1">
      <alignment horizontal="center" vertical="top"/>
    </xf>
    <xf numFmtId="0" fontId="11" fillId="14" borderId="6" xfId="0" applyFont="1" applyFill="1" applyBorder="1" applyAlignment="1">
      <alignment horizontal="center" vertical="top"/>
    </xf>
    <xf numFmtId="0" fontId="11" fillId="14" borderId="7" xfId="0" applyFont="1" applyFill="1" applyBorder="1" applyAlignment="1">
      <alignment horizontal="center" vertical="top"/>
    </xf>
    <xf numFmtId="0" fontId="11" fillId="14" borderId="5" xfId="0" applyFont="1" applyFill="1" applyBorder="1" applyAlignment="1">
      <alignment horizontal="center"/>
    </xf>
    <xf numFmtId="0" fontId="11" fillId="14" borderId="6" xfId="0" applyFont="1" applyFill="1" applyBorder="1" applyAlignment="1">
      <alignment horizontal="center"/>
    </xf>
    <xf numFmtId="0" fontId="11" fillId="14" borderId="7" xfId="0" applyFont="1" applyFill="1" applyBorder="1" applyAlignment="1">
      <alignment horizontal="center"/>
    </xf>
    <xf numFmtId="0" fontId="11" fillId="18" borderId="0" xfId="0" applyFont="1" applyFill="1" applyAlignment="1">
      <alignment horizontal="left"/>
    </xf>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cellXfs>
  <cellStyles count="3">
    <cellStyle name="Currency" xfId="2" builtinId="4"/>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N247"/>
  <sheetViews>
    <sheetView tabSelected="1" topLeftCell="AD75" zoomScale="77" zoomScaleNormal="77" workbookViewId="0">
      <selection activeCell="AU87" sqref="AU87"/>
    </sheetView>
  </sheetViews>
  <sheetFormatPr defaultRowHeight="14.5" x14ac:dyDescent="0.35"/>
  <cols>
    <col min="1" max="1" customWidth="true" width="24.6328125" collapsed="true"/>
    <col min="2" max="2" customWidth="true" width="39.0" collapsed="true"/>
    <col min="3" max="16" customWidth="true" width="24.6328125" collapsed="true"/>
    <col min="21" max="21" customWidth="true" width="19.90625" collapsed="true"/>
    <col min="48" max="48" bestFit="true" customWidth="true" width="10.453125" collapsed="true"/>
  </cols>
  <sheetData>
    <row r="1" spans="1:118" s="14" customFormat="1" ht="23.5" x14ac:dyDescent="0.35">
      <c r="A1" s="13" t="s">
        <v>126</v>
      </c>
      <c r="B1" s="13"/>
      <c r="C1" s="13"/>
      <c r="D1" s="13"/>
      <c r="E1" s="13"/>
      <c r="F1" s="13"/>
      <c r="G1" s="13"/>
      <c r="H1" s="13"/>
      <c r="I1" s="13"/>
      <c r="J1" s="13"/>
      <c r="L1" s="15"/>
      <c r="N1" s="15"/>
      <c r="O1" s="15"/>
      <c r="P1" s="15"/>
      <c r="Q1" s="15"/>
      <c r="BN1" s="16"/>
      <c r="BO1" s="16"/>
      <c r="BP1" s="16"/>
      <c r="BQ1" s="16"/>
      <c r="BR1" s="16"/>
      <c r="BS1" s="16"/>
      <c r="BT1" s="16"/>
      <c r="BU1" s="16"/>
      <c r="BV1" s="16"/>
      <c r="BW1" s="16"/>
      <c r="BX1" s="16"/>
      <c r="BY1" s="16"/>
      <c r="BZ1" s="16"/>
      <c r="CA1" s="16"/>
      <c r="CB1" s="16"/>
      <c r="CC1" s="16"/>
      <c r="CD1" s="16"/>
      <c r="CE1" s="16"/>
      <c r="CF1" s="16"/>
      <c r="CG1" s="16"/>
      <c r="CH1" s="16"/>
      <c r="CI1" s="16"/>
      <c r="CJ1" s="16"/>
      <c r="CK1" s="16"/>
      <c r="CL1" s="16"/>
      <c r="CM1" s="16"/>
      <c r="CN1" s="16"/>
      <c r="CO1" s="16"/>
      <c r="CP1" s="16"/>
      <c r="CQ1" s="16"/>
      <c r="CR1" s="16"/>
      <c r="CS1" s="16"/>
      <c r="CT1" s="16"/>
      <c r="CU1" s="16"/>
      <c r="CV1" s="16"/>
      <c r="CW1" s="16"/>
      <c r="CX1" s="16"/>
      <c r="CY1" s="16"/>
      <c r="CZ1" s="16"/>
      <c r="DA1" s="16"/>
      <c r="DB1" s="16"/>
      <c r="DC1" s="16"/>
      <c r="DD1" s="16"/>
      <c r="DE1" s="16"/>
      <c r="DF1" s="16"/>
      <c r="DG1" s="16"/>
      <c r="DH1" s="16"/>
      <c r="DI1" s="16"/>
      <c r="DJ1" s="16"/>
      <c r="DK1" s="16"/>
      <c r="DL1" s="16"/>
    </row>
    <row r="2" spans="1:118" s="21" customFormat="1" ht="18.5" x14ac:dyDescent="0.35">
      <c r="A2" s="17" t="s">
        <v>127</v>
      </c>
      <c r="B2" s="18" t="s">
        <v>128</v>
      </c>
      <c r="C2" s="19"/>
      <c r="D2" s="19"/>
      <c r="E2" s="20"/>
      <c r="F2" s="14"/>
      <c r="G2" s="15"/>
      <c r="H2" s="14"/>
      <c r="I2" s="14"/>
      <c r="L2" s="22"/>
      <c r="V2" s="14"/>
      <c r="AB2" s="14"/>
      <c r="AJ2" s="14"/>
      <c r="BA2" s="14"/>
      <c r="BJ2" s="14"/>
      <c r="BN2" s="23"/>
      <c r="BO2" s="23"/>
      <c r="BP2" s="23"/>
      <c r="BQ2" s="23"/>
      <c r="BR2" s="23"/>
      <c r="BS2" s="23"/>
      <c r="BT2" s="23"/>
      <c r="BU2" s="23"/>
      <c r="BV2" s="23"/>
      <c r="BW2" s="23"/>
      <c r="BX2" s="23"/>
      <c r="BY2" s="23"/>
      <c r="BZ2" s="23"/>
      <c r="CA2" s="23"/>
      <c r="CB2" s="23"/>
      <c r="CC2" s="23"/>
      <c r="CD2" s="23"/>
      <c r="CE2" s="23"/>
      <c r="CF2" s="23"/>
      <c r="CG2" s="23"/>
      <c r="CH2" s="23"/>
      <c r="CI2" s="23"/>
      <c r="CJ2" s="23"/>
      <c r="CK2" s="23"/>
      <c r="CL2" s="23"/>
      <c r="CM2" s="23"/>
      <c r="CN2" s="23"/>
      <c r="CO2" s="23"/>
      <c r="CP2" s="23"/>
      <c r="CQ2" s="23"/>
      <c r="CR2" s="23"/>
      <c r="CS2" s="23"/>
      <c r="CT2" s="23"/>
      <c r="CU2" s="23"/>
      <c r="CV2" s="23"/>
      <c r="CW2" s="23"/>
      <c r="CX2" s="23"/>
      <c r="CY2" s="23"/>
      <c r="CZ2" s="23"/>
      <c r="DA2" s="23"/>
      <c r="DB2" s="23"/>
      <c r="DC2" s="23"/>
      <c r="DD2" s="23"/>
      <c r="DE2" s="23"/>
      <c r="DF2" s="23"/>
      <c r="DG2" s="23"/>
      <c r="DH2" s="23"/>
      <c r="DI2" s="23"/>
      <c r="DJ2" s="23"/>
      <c r="DK2" s="23"/>
      <c r="DL2" s="23"/>
    </row>
    <row r="3" spans="1:118" ht="15.5" x14ac:dyDescent="0.35">
      <c r="A3" s="24" t="s">
        <v>129</v>
      </c>
      <c r="B3" s="24" t="s">
        <v>130</v>
      </c>
      <c r="C3" s="24" t="s">
        <v>131</v>
      </c>
      <c r="D3" s="25" t="s">
        <v>132</v>
      </c>
      <c r="E3" s="25" t="s">
        <v>133</v>
      </c>
      <c r="F3" s="24" t="s">
        <v>134</v>
      </c>
      <c r="G3" s="24" t="s">
        <v>135</v>
      </c>
      <c r="H3" s="24" t="s">
        <v>136</v>
      </c>
      <c r="I3" s="26" t="s">
        <v>137</v>
      </c>
      <c r="J3" s="27" t="s">
        <v>138</v>
      </c>
    </row>
    <row r="4" spans="1:118" x14ac:dyDescent="0.35">
      <c r="A4" s="28">
        <v>8797366188</v>
      </c>
      <c r="B4" s="28"/>
      <c r="C4" s="28" t="s">
        <v>451</v>
      </c>
      <c r="D4" s="28" t="s">
        <v>139</v>
      </c>
      <c r="E4" s="28" t="s">
        <v>140</v>
      </c>
      <c r="F4" s="28"/>
      <c r="G4" s="28"/>
      <c r="H4" s="28"/>
      <c r="I4" s="28" t="s">
        <v>141</v>
      </c>
      <c r="J4" s="28" t="s">
        <v>452</v>
      </c>
    </row>
    <row r="5" spans="1:118" x14ac:dyDescent="0.35">
      <c r="A5" s="28">
        <v>2049157035</v>
      </c>
      <c r="B5" s="28"/>
      <c r="C5" s="28" t="s">
        <v>453</v>
      </c>
      <c r="D5" s="28" t="s">
        <v>139</v>
      </c>
      <c r="E5" s="28" t="s">
        <v>140</v>
      </c>
      <c r="F5" s="28"/>
      <c r="G5" s="28"/>
      <c r="H5" s="28"/>
      <c r="I5" s="28" t="s">
        <v>141</v>
      </c>
      <c r="J5" s="28" t="s">
        <v>454</v>
      </c>
    </row>
    <row r="6" spans="1:118" x14ac:dyDescent="0.35">
      <c r="A6" s="28"/>
      <c r="B6" s="28"/>
      <c r="C6" s="28" t="s">
        <v>455</v>
      </c>
      <c r="D6" s="28" t="s">
        <v>139</v>
      </c>
      <c r="E6" s="28" t="s">
        <v>140</v>
      </c>
      <c r="F6" s="28"/>
      <c r="G6" s="28"/>
      <c r="H6" s="28"/>
      <c r="I6" s="28" t="s">
        <v>141</v>
      </c>
      <c r="J6" s="28" t="s">
        <v>456</v>
      </c>
    </row>
    <row r="8" spans="1:118" s="14" customFormat="1" ht="18.5" x14ac:dyDescent="0.35">
      <c r="A8" s="29" t="s">
        <v>142</v>
      </c>
      <c r="B8" s="29"/>
      <c r="C8" s="29"/>
      <c r="D8" s="29"/>
      <c r="E8" s="29"/>
      <c r="F8" s="29"/>
      <c r="G8" s="29"/>
      <c r="H8" s="29"/>
      <c r="I8" s="29"/>
      <c r="J8" s="29"/>
      <c r="L8" s="15"/>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16"/>
      <c r="BS8" s="16"/>
      <c r="BT8" s="16"/>
      <c r="BU8" s="16"/>
      <c r="BV8" s="16"/>
      <c r="BW8" s="16"/>
      <c r="BX8" s="16"/>
      <c r="BY8" s="16"/>
      <c r="BZ8" s="16"/>
      <c r="CA8" s="16"/>
      <c r="CB8" s="16"/>
      <c r="CC8" s="16"/>
      <c r="CD8" s="16"/>
      <c r="CE8" s="16"/>
      <c r="CF8" s="16"/>
      <c r="CG8" s="16"/>
      <c r="CH8" s="16"/>
      <c r="CI8" s="16"/>
      <c r="CJ8" s="16"/>
      <c r="CK8" s="16"/>
      <c r="CL8" s="16"/>
      <c r="CM8" s="16"/>
      <c r="CN8" s="16"/>
      <c r="CO8" s="16"/>
      <c r="CP8" s="16"/>
      <c r="CQ8" s="16"/>
      <c r="CR8" s="16"/>
      <c r="CS8" s="16"/>
      <c r="CT8" s="16"/>
      <c r="CU8" s="16"/>
      <c r="CV8" s="16"/>
      <c r="CW8" s="16"/>
      <c r="CX8" s="16"/>
      <c r="CY8" s="16"/>
      <c r="CZ8" s="16"/>
      <c r="DA8" s="16"/>
      <c r="DB8" s="16"/>
      <c r="DC8" s="16"/>
      <c r="DD8" s="16"/>
      <c r="DE8" s="16"/>
      <c r="DF8" s="16"/>
      <c r="DG8" s="16"/>
      <c r="DH8" s="16"/>
      <c r="DI8" s="16"/>
      <c r="DJ8" s="16"/>
      <c r="DK8" s="16"/>
      <c r="DL8" s="16"/>
    </row>
    <row r="9" spans="1:118" s="14" customFormat="1" ht="31" customHeight="1" x14ac:dyDescent="0.35">
      <c r="A9" s="26" t="s">
        <v>129</v>
      </c>
      <c r="B9" s="26" t="s">
        <v>131</v>
      </c>
      <c r="C9" s="26" t="s">
        <v>143</v>
      </c>
      <c r="D9" s="26" t="s">
        <v>144</v>
      </c>
      <c r="E9" s="26" t="s">
        <v>145</v>
      </c>
      <c r="F9" s="26" t="s">
        <v>146</v>
      </c>
      <c r="G9" s="27" t="s">
        <v>147</v>
      </c>
      <c r="H9" s="26" t="s">
        <v>148</v>
      </c>
      <c r="I9" s="26" t="s">
        <v>149</v>
      </c>
      <c r="J9" s="27" t="s">
        <v>150</v>
      </c>
      <c r="K9" s="27" t="s">
        <v>151</v>
      </c>
      <c r="L9" s="15"/>
      <c r="AG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16"/>
      <c r="BU9" s="16"/>
      <c r="BV9" s="16"/>
      <c r="BW9" s="16"/>
      <c r="BX9" s="16"/>
      <c r="BY9" s="16"/>
      <c r="BZ9" s="16"/>
      <c r="CA9" s="16"/>
      <c r="CB9" s="16"/>
      <c r="CC9" s="16"/>
      <c r="CD9" s="16"/>
      <c r="CE9" s="16"/>
      <c r="CF9" s="16"/>
      <c r="CG9" s="16"/>
      <c r="CH9" s="16"/>
      <c r="CI9" s="16"/>
      <c r="CJ9" s="16"/>
      <c r="CK9" s="16"/>
      <c r="CL9" s="16"/>
      <c r="CM9" s="16"/>
      <c r="CN9" s="16"/>
      <c r="CO9" s="16"/>
      <c r="CP9" s="16"/>
      <c r="CQ9" s="16"/>
      <c r="CR9" s="16"/>
      <c r="CS9" s="16"/>
      <c r="CT9" s="16"/>
      <c r="CU9" s="16"/>
      <c r="CV9" s="16"/>
      <c r="CW9" s="16"/>
      <c r="CX9" s="16"/>
      <c r="CY9" s="16"/>
      <c r="CZ9" s="16"/>
      <c r="DA9" s="16"/>
      <c r="DB9" s="16"/>
      <c r="DC9" s="16"/>
      <c r="DD9" s="16"/>
      <c r="DE9" s="16"/>
      <c r="DF9" s="16"/>
      <c r="DG9" s="16"/>
      <c r="DH9" s="16"/>
      <c r="DI9" s="16"/>
      <c r="DJ9" s="16"/>
      <c r="DK9" s="16"/>
      <c r="DL9" s="16"/>
      <c r="DM9" s="16"/>
      <c r="DN9" s="16"/>
    </row>
    <row r="10" spans="1:118" x14ac:dyDescent="0.35">
      <c r="A10" s="28">
        <f>A4</f>
        <v>8797366188</v>
      </c>
      <c r="B10" s="28" t="str">
        <f>C4</f>
        <v>BANK_82_EPER_001,IND</v>
      </c>
      <c r="C10" s="28">
        <v>2131846854</v>
      </c>
      <c r="D10" s="28" t="s">
        <v>152</v>
      </c>
      <c r="E10" s="28" t="s">
        <v>153</v>
      </c>
      <c r="F10" s="28" t="s">
        <v>154</v>
      </c>
      <c r="G10" s="28" t="s">
        <v>155</v>
      </c>
      <c r="H10" s="28" t="s">
        <v>156</v>
      </c>
      <c r="I10" s="28" t="s">
        <v>157</v>
      </c>
      <c r="J10" s="28" t="s">
        <v>457</v>
      </c>
      <c r="K10" s="28"/>
    </row>
    <row r="11" spans="1:118" x14ac:dyDescent="0.35">
      <c r="A11" s="28">
        <v>2049157035</v>
      </c>
      <c r="B11" s="28" t="str">
        <f>C5</f>
        <v>BANK_82_PRSPCH1_001</v>
      </c>
      <c r="C11" s="28"/>
      <c r="D11" s="28" t="s">
        <v>152</v>
      </c>
      <c r="E11" s="28" t="s">
        <v>153</v>
      </c>
      <c r="F11" s="28" t="s">
        <v>154</v>
      </c>
      <c r="G11" s="28" t="s">
        <v>155</v>
      </c>
      <c r="H11" s="28" t="s">
        <v>156</v>
      </c>
      <c r="I11" s="28" t="s">
        <v>157</v>
      </c>
      <c r="J11" s="28" t="s">
        <v>458</v>
      </c>
      <c r="K11" s="28"/>
    </row>
    <row r="12" spans="1:118" x14ac:dyDescent="0.35">
      <c r="A12" s="28"/>
      <c r="B12" s="28" t="str">
        <f>C6</f>
        <v>BANK_82_PRSPCH1CH1_001</v>
      </c>
      <c r="C12" s="28"/>
      <c r="D12" s="28" t="s">
        <v>152</v>
      </c>
      <c r="E12" s="28" t="s">
        <v>153</v>
      </c>
      <c r="F12" s="28" t="s">
        <v>154</v>
      </c>
      <c r="G12" s="28" t="s">
        <v>155</v>
      </c>
      <c r="H12" s="28" t="s">
        <v>156</v>
      </c>
      <c r="I12" s="28" t="s">
        <v>157</v>
      </c>
      <c r="J12" s="28" t="s">
        <v>459</v>
      </c>
      <c r="K12" s="28"/>
    </row>
    <row r="14" spans="1:118" s="14" customFormat="1" ht="18" customHeight="1" x14ac:dyDescent="0.35">
      <c r="A14" s="29" t="s">
        <v>158</v>
      </c>
      <c r="B14" s="29"/>
      <c r="C14" s="29"/>
      <c r="D14" s="29"/>
      <c r="E14" s="29"/>
      <c r="F14" s="29"/>
      <c r="G14" s="29"/>
      <c r="H14" s="29"/>
      <c r="L14" s="15"/>
      <c r="BN14" s="16"/>
      <c r="BO14" s="16"/>
      <c r="BP14" s="16"/>
      <c r="BQ14" s="16"/>
      <c r="BR14" s="16"/>
      <c r="BS14" s="16"/>
      <c r="BT14" s="16"/>
      <c r="BU14" s="16"/>
      <c r="BV14" s="16"/>
      <c r="BW14" s="16"/>
      <c r="BX14" s="16"/>
      <c r="BY14" s="16"/>
      <c r="BZ14" s="16"/>
      <c r="CA14" s="16"/>
      <c r="CB14" s="16"/>
      <c r="CC14" s="16"/>
      <c r="CD14" s="16"/>
      <c r="CE14" s="16"/>
      <c r="CF14" s="16"/>
      <c r="CG14" s="16"/>
      <c r="CH14" s="16"/>
      <c r="CI14" s="16"/>
      <c r="CJ14" s="16"/>
      <c r="CK14" s="16"/>
      <c r="CL14" s="16"/>
      <c r="CM14" s="16"/>
      <c r="CN14" s="16"/>
      <c r="CO14" s="16"/>
      <c r="CP14" s="16"/>
      <c r="CQ14" s="16"/>
      <c r="CR14" s="16"/>
      <c r="CS14" s="16"/>
      <c r="CT14" s="16"/>
      <c r="CU14" s="16"/>
      <c r="CV14" s="16"/>
      <c r="CW14" s="16"/>
      <c r="CX14" s="16"/>
      <c r="CY14" s="16"/>
      <c r="CZ14" s="16"/>
      <c r="DA14" s="16"/>
      <c r="DB14" s="16"/>
      <c r="DC14" s="16"/>
      <c r="DD14" s="16"/>
      <c r="DE14" s="16"/>
      <c r="DF14" s="16"/>
      <c r="DG14" s="16"/>
      <c r="DH14" s="16"/>
      <c r="DI14" s="16"/>
      <c r="DJ14" s="16"/>
      <c r="DK14" s="16"/>
      <c r="DL14" s="16"/>
    </row>
    <row r="15" spans="1:118" s="14" customFormat="1" ht="18" customHeight="1" x14ac:dyDescent="0.35">
      <c r="A15" s="26" t="s">
        <v>131</v>
      </c>
      <c r="B15" s="27" t="s">
        <v>143</v>
      </c>
      <c r="C15" s="27" t="s">
        <v>159</v>
      </c>
      <c r="D15" s="27" t="s">
        <v>130</v>
      </c>
      <c r="E15" s="26" t="s">
        <v>160</v>
      </c>
      <c r="F15" s="26" t="s">
        <v>161</v>
      </c>
      <c r="G15" s="27" t="s">
        <v>162</v>
      </c>
      <c r="H15" s="26" t="s">
        <v>163</v>
      </c>
      <c r="L15" s="15"/>
      <c r="BP15" s="16"/>
      <c r="BQ15" s="16"/>
      <c r="BR15" s="16"/>
      <c r="BS15" s="16"/>
      <c r="BT15" s="16"/>
      <c r="BU15" s="16"/>
      <c r="BV15" s="16"/>
      <c r="BW15" s="16"/>
      <c r="BX15" s="16"/>
      <c r="BY15" s="16"/>
      <c r="BZ15" s="16"/>
      <c r="CA15" s="16"/>
      <c r="CB15" s="16"/>
      <c r="CC15" s="16"/>
      <c r="CD15" s="16"/>
      <c r="CE15" s="16"/>
      <c r="CF15" s="16"/>
      <c r="CG15" s="16"/>
      <c r="CH15" s="16"/>
      <c r="CI15" s="16"/>
      <c r="CJ15" s="16"/>
      <c r="CK15" s="16"/>
      <c r="CL15" s="16"/>
      <c r="CM15" s="16"/>
      <c r="CN15" s="16"/>
      <c r="CO15" s="16"/>
      <c r="CP15" s="16"/>
      <c r="CQ15" s="16"/>
      <c r="CR15" s="16"/>
      <c r="CS15" s="16"/>
      <c r="CT15" s="16"/>
      <c r="CU15" s="16"/>
      <c r="CV15" s="16"/>
      <c r="CW15" s="16"/>
      <c r="CX15" s="16"/>
      <c r="CY15" s="16"/>
      <c r="CZ15" s="16"/>
      <c r="DA15" s="16"/>
      <c r="DB15" s="16"/>
      <c r="DC15" s="16"/>
      <c r="DD15" s="16"/>
      <c r="DE15" s="16"/>
      <c r="DF15" s="16"/>
      <c r="DG15" s="16"/>
      <c r="DH15" s="16"/>
      <c r="DI15" s="16"/>
      <c r="DJ15" s="16"/>
      <c r="DK15" s="16"/>
      <c r="DL15" s="16"/>
      <c r="DM15" s="16"/>
      <c r="DN15" s="16"/>
    </row>
    <row r="16" spans="1:118" x14ac:dyDescent="0.35">
      <c r="A16" s="28" t="str">
        <f>C4</f>
        <v>BANK_82_EPER_001,IND</v>
      </c>
      <c r="B16" s="28">
        <f>C10</f>
        <v>2131846854</v>
      </c>
      <c r="C16" s="30">
        <v>9287891848</v>
      </c>
      <c r="D16" s="31" t="s">
        <v>153</v>
      </c>
      <c r="E16" s="32" t="s">
        <v>164</v>
      </c>
      <c r="F16" s="31" t="s">
        <v>154</v>
      </c>
      <c r="G16" s="32"/>
      <c r="H16" s="31" t="s">
        <v>165</v>
      </c>
      <c r="I16" s="14"/>
    </row>
    <row r="18" spans="1:117" ht="18.5" x14ac:dyDescent="0.35">
      <c r="A18" s="155" t="s">
        <v>172</v>
      </c>
      <c r="B18" s="155"/>
      <c r="C18" s="155"/>
    </row>
    <row r="19" spans="1:117" ht="15.5" x14ac:dyDescent="0.35">
      <c r="A19" s="26" t="s">
        <v>173</v>
      </c>
      <c r="B19" s="26" t="s">
        <v>174</v>
      </c>
      <c r="C19" s="27" t="s">
        <v>175</v>
      </c>
      <c r="D19" s="24" t="s">
        <v>130</v>
      </c>
      <c r="E19" s="24" t="s">
        <v>4</v>
      </c>
    </row>
    <row r="20" spans="1:117" x14ac:dyDescent="0.35">
      <c r="A20" s="33"/>
      <c r="B20" s="34" t="s">
        <v>176</v>
      </c>
      <c r="C20" s="34" t="s">
        <v>154</v>
      </c>
      <c r="D20" s="34" t="s">
        <v>153</v>
      </c>
      <c r="E20" s="34" t="s">
        <v>177</v>
      </c>
    </row>
    <row r="21" spans="1:117" x14ac:dyDescent="0.35">
      <c r="A21" s="34" t="s">
        <v>178</v>
      </c>
      <c r="B21" s="34" t="s">
        <v>179</v>
      </c>
      <c r="C21" s="34" t="s">
        <v>154</v>
      </c>
      <c r="D21" s="34" t="s">
        <v>153</v>
      </c>
      <c r="E21" s="34"/>
    </row>
    <row r="23" spans="1:117" s="14" customFormat="1" ht="18" customHeight="1" x14ac:dyDescent="0.35">
      <c r="A23" s="156" t="s">
        <v>180</v>
      </c>
      <c r="B23" s="157"/>
      <c r="C23" s="157"/>
      <c r="D23" s="157"/>
      <c r="E23" s="157"/>
      <c r="F23" s="157"/>
      <c r="G23" s="157"/>
      <c r="H23" s="157"/>
      <c r="I23" s="157"/>
      <c r="J23" s="157"/>
      <c r="K23" s="157"/>
      <c r="L23" s="157"/>
      <c r="M23" s="157"/>
      <c r="N23" s="157"/>
      <c r="O23" s="157"/>
      <c r="P23" s="157"/>
      <c r="BM23" s="16"/>
      <c r="BN23" s="16"/>
      <c r="BO23" s="16"/>
      <c r="BP23" s="16"/>
      <c r="BQ23" s="16"/>
      <c r="BR23" s="16"/>
      <c r="BS23" s="16"/>
      <c r="BT23" s="16"/>
      <c r="BU23" s="16"/>
      <c r="BV23" s="16"/>
      <c r="BW23" s="16"/>
      <c r="BX23" s="16"/>
      <c r="BY23" s="16"/>
      <c r="BZ23" s="16"/>
      <c r="CA23" s="16"/>
      <c r="CB23" s="16"/>
      <c r="CC23" s="16"/>
      <c r="CD23" s="16"/>
      <c r="CE23" s="16"/>
      <c r="CF23" s="16"/>
      <c r="CG23" s="16"/>
      <c r="CH23" s="16"/>
      <c r="CI23" s="16"/>
      <c r="CJ23" s="16"/>
      <c r="CK23" s="16"/>
      <c r="CL23" s="16"/>
      <c r="CM23" s="16"/>
      <c r="CN23" s="16"/>
      <c r="CO23" s="16"/>
      <c r="CP23" s="16"/>
      <c r="CQ23" s="16"/>
      <c r="CR23" s="16"/>
      <c r="CS23" s="16"/>
      <c r="CT23" s="16"/>
      <c r="CU23" s="16"/>
      <c r="CV23" s="16"/>
      <c r="CW23" s="16"/>
      <c r="CX23" s="16"/>
      <c r="CY23" s="16"/>
      <c r="CZ23" s="16"/>
      <c r="DA23" s="16"/>
      <c r="DB23" s="16"/>
      <c r="DC23" s="16"/>
      <c r="DD23" s="16"/>
      <c r="DE23" s="16"/>
      <c r="DF23" s="16"/>
      <c r="DG23" s="16"/>
      <c r="DH23" s="16"/>
      <c r="DI23" s="16"/>
      <c r="DJ23" s="16"/>
      <c r="DK23" s="16"/>
    </row>
    <row r="24" spans="1:117" s="14" customFormat="1" ht="15.5" x14ac:dyDescent="0.35">
      <c r="A24" s="26" t="s">
        <v>173</v>
      </c>
      <c r="B24" s="26" t="s">
        <v>174</v>
      </c>
      <c r="C24" s="26" t="s">
        <v>181</v>
      </c>
      <c r="D24" s="35" t="s">
        <v>182</v>
      </c>
      <c r="E24" s="35" t="s">
        <v>183</v>
      </c>
      <c r="F24" s="35" t="s">
        <v>184</v>
      </c>
      <c r="G24" s="35" t="s">
        <v>185</v>
      </c>
      <c r="H24" s="35" t="s">
        <v>186</v>
      </c>
      <c r="I24" s="36" t="s">
        <v>187</v>
      </c>
      <c r="J24" s="37" t="s">
        <v>188</v>
      </c>
      <c r="K24" s="37" t="s">
        <v>189</v>
      </c>
      <c r="L24" s="37" t="s">
        <v>190</v>
      </c>
      <c r="M24" s="37" t="s">
        <v>166</v>
      </c>
      <c r="N24" s="37" t="s">
        <v>191</v>
      </c>
      <c r="O24" s="37" t="s">
        <v>192</v>
      </c>
      <c r="P24" s="37" t="s">
        <v>193</v>
      </c>
      <c r="Q24" s="15"/>
      <c r="R24" s="15"/>
      <c r="BO24" s="16"/>
      <c r="BP24" s="16"/>
      <c r="BQ24" s="16"/>
      <c r="BR24" s="16"/>
      <c r="BS24" s="16"/>
      <c r="BT24" s="16"/>
      <c r="BU24" s="16"/>
      <c r="BV24" s="16"/>
      <c r="BW24" s="16"/>
      <c r="BX24" s="16"/>
      <c r="BY24" s="16"/>
      <c r="BZ24" s="16"/>
      <c r="CA24" s="16"/>
      <c r="CB24" s="16"/>
      <c r="CC24" s="16"/>
      <c r="CD24" s="16"/>
      <c r="CE24" s="16"/>
      <c r="CF24" s="16"/>
      <c r="CG24" s="16"/>
      <c r="CH24" s="16"/>
      <c r="CI24" s="16"/>
      <c r="CJ24" s="16"/>
      <c r="CK24" s="16"/>
      <c r="CL24" s="16"/>
      <c r="CM24" s="16"/>
      <c r="CN24" s="16"/>
      <c r="CO24" s="16"/>
      <c r="CP24" s="16"/>
      <c r="CQ24" s="16"/>
      <c r="CR24" s="16"/>
      <c r="CS24" s="16"/>
      <c r="CT24" s="16"/>
      <c r="CU24" s="16"/>
      <c r="CV24" s="16"/>
      <c r="CW24" s="16"/>
      <c r="CX24" s="16"/>
      <c r="CY24" s="16"/>
      <c r="CZ24" s="16"/>
      <c r="DA24" s="16"/>
      <c r="DB24" s="16"/>
      <c r="DC24" s="16"/>
      <c r="DD24" s="16"/>
      <c r="DE24" s="16"/>
      <c r="DF24" s="16"/>
      <c r="DG24" s="16"/>
      <c r="DH24" s="16"/>
      <c r="DI24" s="16"/>
      <c r="DJ24" s="16"/>
      <c r="DK24" s="16"/>
      <c r="DL24" s="16"/>
      <c r="DM24" s="16"/>
    </row>
    <row r="25" spans="1:117" s="14" customFormat="1" x14ac:dyDescent="0.35">
      <c r="A25" s="34" t="s">
        <v>178</v>
      </c>
      <c r="B25" s="31" t="s">
        <v>179</v>
      </c>
      <c r="C25" s="31" t="s">
        <v>194</v>
      </c>
      <c r="D25" s="31" t="s">
        <v>195</v>
      </c>
      <c r="E25" s="31" t="s">
        <v>196</v>
      </c>
      <c r="F25" s="31"/>
      <c r="G25" s="31" t="s">
        <v>155</v>
      </c>
      <c r="H25" s="31" t="s">
        <v>197</v>
      </c>
      <c r="I25" s="34" t="s">
        <v>198</v>
      </c>
      <c r="J25" s="31"/>
      <c r="K25" s="31"/>
      <c r="L25" s="38"/>
      <c r="M25" s="31"/>
      <c r="N25" s="31" t="s">
        <v>199</v>
      </c>
      <c r="O25" s="31"/>
      <c r="P25" s="31"/>
      <c r="Q25" s="15"/>
      <c r="R25" s="15"/>
      <c r="BO25" s="16"/>
      <c r="BP25" s="16"/>
      <c r="BQ25" s="16"/>
      <c r="BR25" s="16"/>
      <c r="BS25" s="16"/>
      <c r="BT25" s="16"/>
      <c r="BU25" s="16"/>
      <c r="BV25" s="16"/>
      <c r="BW25" s="16"/>
      <c r="BX25" s="16"/>
      <c r="BY25" s="16"/>
      <c r="BZ25" s="16"/>
      <c r="CA25" s="16"/>
      <c r="CB25" s="16"/>
      <c r="CC25" s="16"/>
      <c r="CD25" s="16"/>
      <c r="CE25" s="16"/>
      <c r="CF25" s="16"/>
      <c r="CG25" s="16"/>
      <c r="CH25" s="16"/>
      <c r="CI25" s="16"/>
      <c r="CJ25" s="16"/>
      <c r="CK25" s="16"/>
      <c r="CL25" s="16"/>
      <c r="CM25" s="16"/>
      <c r="CN25" s="16"/>
      <c r="CO25" s="16"/>
      <c r="CP25" s="16"/>
      <c r="CQ25" s="16"/>
      <c r="CR25" s="16"/>
      <c r="CS25" s="16"/>
      <c r="CT25" s="16"/>
      <c r="CU25" s="16"/>
      <c r="CV25" s="16"/>
      <c r="CW25" s="16"/>
      <c r="CX25" s="16"/>
      <c r="CY25" s="16"/>
      <c r="CZ25" s="16"/>
      <c r="DA25" s="16"/>
      <c r="DB25" s="16"/>
      <c r="DC25" s="16"/>
      <c r="DD25" s="16"/>
      <c r="DE25" s="16"/>
      <c r="DF25" s="16"/>
      <c r="DG25" s="16"/>
      <c r="DH25" s="16"/>
      <c r="DI25" s="16"/>
      <c r="DJ25" s="16"/>
      <c r="DK25" s="16"/>
      <c r="DL25" s="16"/>
      <c r="DM25" s="16"/>
    </row>
    <row r="26" spans="1:117" s="14" customFormat="1" x14ac:dyDescent="0.35">
      <c r="A26" s="31"/>
      <c r="B26" s="31"/>
      <c r="C26" s="31" t="s">
        <v>200</v>
      </c>
      <c r="D26" s="31" t="s">
        <v>195</v>
      </c>
      <c r="E26" s="31" t="s">
        <v>196</v>
      </c>
      <c r="F26" s="31"/>
      <c r="G26" s="31" t="s">
        <v>155</v>
      </c>
      <c r="H26" s="31" t="s">
        <v>197</v>
      </c>
      <c r="I26" s="34" t="s">
        <v>201</v>
      </c>
      <c r="J26" s="31"/>
      <c r="K26" s="31"/>
      <c r="L26" s="38"/>
      <c r="M26" s="31"/>
      <c r="N26" s="31" t="s">
        <v>202</v>
      </c>
      <c r="O26" s="31"/>
      <c r="P26" s="31"/>
      <c r="Q26" s="15"/>
      <c r="R26" s="15"/>
      <c r="BO26" s="16"/>
      <c r="BP26" s="16"/>
      <c r="BQ26" s="16"/>
      <c r="BR26" s="16"/>
      <c r="BS26" s="16"/>
      <c r="BT26" s="16"/>
      <c r="BU26" s="16"/>
      <c r="BV26" s="16"/>
      <c r="BW26" s="16"/>
      <c r="BX26" s="16"/>
      <c r="BY26" s="16"/>
      <c r="BZ26" s="16"/>
      <c r="CA26" s="16"/>
      <c r="CB26" s="16"/>
      <c r="CC26" s="16"/>
      <c r="CD26" s="16"/>
      <c r="CE26" s="16"/>
      <c r="CF26" s="16"/>
      <c r="CG26" s="16"/>
      <c r="CH26" s="16"/>
      <c r="CI26" s="16"/>
      <c r="CJ26" s="16"/>
      <c r="CK26" s="16"/>
      <c r="CL26" s="16"/>
      <c r="CM26" s="16"/>
      <c r="CN26" s="16"/>
      <c r="CO26" s="16"/>
      <c r="CP26" s="16"/>
      <c r="CQ26" s="16"/>
      <c r="CR26" s="16"/>
      <c r="CS26" s="16"/>
      <c r="CT26" s="16"/>
      <c r="CU26" s="16"/>
      <c r="CV26" s="16"/>
      <c r="CW26" s="16"/>
      <c r="CX26" s="16"/>
      <c r="CY26" s="16"/>
      <c r="CZ26" s="16"/>
      <c r="DA26" s="16"/>
      <c r="DB26" s="16"/>
      <c r="DC26" s="16"/>
      <c r="DD26" s="16"/>
      <c r="DE26" s="16"/>
      <c r="DF26" s="16"/>
      <c r="DG26" s="16"/>
      <c r="DH26" s="16"/>
      <c r="DI26" s="16"/>
      <c r="DJ26" s="16"/>
      <c r="DK26" s="16"/>
      <c r="DL26" s="16"/>
      <c r="DM26" s="16"/>
    </row>
    <row r="27" spans="1:117" s="14" customFormat="1" x14ac:dyDescent="0.35">
      <c r="A27" s="31"/>
      <c r="B27" s="31"/>
      <c r="C27" s="31" t="s">
        <v>203</v>
      </c>
      <c r="D27" s="31" t="s">
        <v>204</v>
      </c>
      <c r="E27" s="31" t="s">
        <v>196</v>
      </c>
      <c r="F27" s="31"/>
      <c r="G27" s="31" t="s">
        <v>155</v>
      </c>
      <c r="H27" s="31" t="s">
        <v>197</v>
      </c>
      <c r="I27" s="31" t="s">
        <v>205</v>
      </c>
      <c r="J27" s="31"/>
      <c r="K27" s="31"/>
      <c r="L27" s="38"/>
      <c r="M27" s="31"/>
      <c r="N27" s="31" t="s">
        <v>202</v>
      </c>
      <c r="O27" s="31"/>
      <c r="P27" s="31"/>
      <c r="Q27" s="15"/>
      <c r="R27" s="15"/>
      <c r="BO27" s="16"/>
      <c r="BP27" s="16"/>
      <c r="BQ27" s="16"/>
      <c r="BR27" s="16"/>
      <c r="BS27" s="16"/>
      <c r="BT27" s="16"/>
      <c r="BU27" s="16"/>
      <c r="BV27" s="16"/>
      <c r="BW27" s="16"/>
      <c r="BX27" s="16"/>
      <c r="BY27" s="16"/>
      <c r="BZ27" s="16"/>
      <c r="CA27" s="16"/>
      <c r="CB27" s="16"/>
      <c r="CC27" s="16"/>
      <c r="CD27" s="16"/>
      <c r="CE27" s="16"/>
      <c r="CF27" s="16"/>
      <c r="CG27" s="16"/>
      <c r="CH27" s="16"/>
      <c r="CI27" s="16"/>
      <c r="CJ27" s="16"/>
      <c r="CK27" s="16"/>
      <c r="CL27" s="16"/>
      <c r="CM27" s="16"/>
      <c r="CN27" s="16"/>
      <c r="CO27" s="16"/>
      <c r="CP27" s="16"/>
      <c r="CQ27" s="16"/>
      <c r="CR27" s="16"/>
      <c r="CS27" s="16"/>
      <c r="CT27" s="16"/>
      <c r="CU27" s="16"/>
      <c r="CV27" s="16"/>
      <c r="CW27" s="16"/>
      <c r="CX27" s="16"/>
      <c r="CY27" s="16"/>
      <c r="CZ27" s="16"/>
      <c r="DA27" s="16"/>
      <c r="DB27" s="16"/>
      <c r="DC27" s="16"/>
      <c r="DD27" s="16"/>
      <c r="DE27" s="16"/>
      <c r="DF27" s="16"/>
      <c r="DG27" s="16"/>
      <c r="DH27" s="16"/>
      <c r="DI27" s="16"/>
      <c r="DJ27" s="16"/>
      <c r="DK27" s="16"/>
      <c r="DL27" s="16"/>
      <c r="DM27" s="16"/>
    </row>
    <row r="28" spans="1:117" s="14" customFormat="1" x14ac:dyDescent="0.35">
      <c r="A28" s="31"/>
      <c r="B28" s="31"/>
      <c r="C28" s="31" t="s">
        <v>206</v>
      </c>
      <c r="D28" s="31" t="s">
        <v>204</v>
      </c>
      <c r="E28" s="31" t="s">
        <v>196</v>
      </c>
      <c r="F28" s="31"/>
      <c r="G28" s="31" t="s">
        <v>155</v>
      </c>
      <c r="H28" s="31" t="s">
        <v>197</v>
      </c>
      <c r="I28" s="34" t="s">
        <v>201</v>
      </c>
      <c r="J28" s="31"/>
      <c r="K28" s="31"/>
      <c r="L28" s="38"/>
      <c r="M28" s="31"/>
      <c r="N28" s="31" t="s">
        <v>202</v>
      </c>
      <c r="O28" s="31"/>
      <c r="P28" s="31"/>
      <c r="Q28" s="15"/>
      <c r="R28" s="15"/>
      <c r="BO28" s="16"/>
      <c r="BP28" s="16"/>
      <c r="BQ28" s="16"/>
      <c r="BR28" s="16"/>
      <c r="BS28" s="16"/>
      <c r="BT28" s="16"/>
      <c r="BU28" s="16"/>
      <c r="BV28" s="16"/>
      <c r="BW28" s="16"/>
      <c r="BX28" s="16"/>
      <c r="BY28" s="16"/>
      <c r="BZ28" s="16"/>
      <c r="CA28" s="16"/>
      <c r="CB28" s="16"/>
      <c r="CC28" s="16"/>
      <c r="CD28" s="16"/>
      <c r="CE28" s="16"/>
      <c r="CF28" s="16"/>
      <c r="CG28" s="16"/>
      <c r="CH28" s="16"/>
      <c r="CI28" s="16"/>
      <c r="CJ28" s="16"/>
      <c r="CK28" s="16"/>
      <c r="CL28" s="16"/>
      <c r="CM28" s="16"/>
      <c r="CN28" s="16"/>
      <c r="CO28" s="16"/>
      <c r="CP28" s="16"/>
      <c r="CQ28" s="16"/>
      <c r="CR28" s="16"/>
      <c r="CS28" s="16"/>
      <c r="CT28" s="16"/>
      <c r="CU28" s="16"/>
      <c r="CV28" s="16"/>
      <c r="CW28" s="16"/>
      <c r="CX28" s="16"/>
      <c r="CY28" s="16"/>
      <c r="CZ28" s="16"/>
      <c r="DA28" s="16"/>
      <c r="DB28" s="16"/>
      <c r="DC28" s="16"/>
      <c r="DD28" s="16"/>
      <c r="DE28" s="16"/>
      <c r="DF28" s="16"/>
      <c r="DG28" s="16"/>
      <c r="DH28" s="16"/>
      <c r="DI28" s="16"/>
      <c r="DJ28" s="16"/>
      <c r="DK28" s="16"/>
      <c r="DL28" s="16"/>
      <c r="DM28" s="16"/>
    </row>
    <row r="29" spans="1:117" s="14" customFormat="1" x14ac:dyDescent="0.35">
      <c r="A29" s="31"/>
      <c r="B29" s="31"/>
      <c r="C29" s="31" t="s">
        <v>207</v>
      </c>
      <c r="D29" s="31" t="s">
        <v>208</v>
      </c>
      <c r="E29" s="31" t="s">
        <v>196</v>
      </c>
      <c r="F29" s="31"/>
      <c r="G29" s="31" t="s">
        <v>155</v>
      </c>
      <c r="H29" s="31" t="s">
        <v>209</v>
      </c>
      <c r="I29" s="31" t="s">
        <v>210</v>
      </c>
      <c r="J29" s="31" t="s">
        <v>211</v>
      </c>
      <c r="K29" s="31">
        <v>0</v>
      </c>
      <c r="L29" s="38">
        <v>1000</v>
      </c>
      <c r="M29" s="31"/>
      <c r="N29" s="31" t="s">
        <v>199</v>
      </c>
      <c r="O29" s="31"/>
      <c r="P29" s="31"/>
      <c r="Q29" s="15"/>
      <c r="R29" s="15"/>
      <c r="BO29" s="16"/>
      <c r="BP29" s="16"/>
      <c r="BQ29" s="16"/>
      <c r="BR29" s="16"/>
      <c r="BS29" s="16"/>
      <c r="BT29" s="16"/>
      <c r="BU29" s="16"/>
      <c r="BV29" s="16"/>
      <c r="BW29" s="16"/>
      <c r="BX29" s="16"/>
      <c r="BY29" s="16"/>
      <c r="BZ29" s="16"/>
      <c r="CA29" s="16"/>
      <c r="CB29" s="16"/>
      <c r="CC29" s="16"/>
      <c r="CD29" s="16"/>
      <c r="CE29" s="16"/>
      <c r="CF29" s="16"/>
      <c r="CG29" s="16"/>
      <c r="CH29" s="16"/>
      <c r="CI29" s="16"/>
      <c r="CJ29" s="16"/>
      <c r="CK29" s="16"/>
      <c r="CL29" s="16"/>
      <c r="CM29" s="16"/>
      <c r="CN29" s="16"/>
      <c r="CO29" s="16"/>
      <c r="CP29" s="16"/>
      <c r="CQ29" s="16"/>
      <c r="CR29" s="16"/>
      <c r="CS29" s="16"/>
      <c r="CT29" s="16"/>
      <c r="CU29" s="16"/>
      <c r="CV29" s="16"/>
      <c r="CW29" s="16"/>
      <c r="CX29" s="16"/>
      <c r="CY29" s="16"/>
      <c r="CZ29" s="16"/>
      <c r="DA29" s="16"/>
      <c r="DB29" s="16"/>
      <c r="DC29" s="16"/>
      <c r="DD29" s="16"/>
      <c r="DE29" s="16"/>
      <c r="DF29" s="16"/>
      <c r="DG29" s="16"/>
      <c r="DH29" s="16"/>
      <c r="DI29" s="16"/>
      <c r="DJ29" s="16"/>
      <c r="DK29" s="16"/>
      <c r="DL29" s="16"/>
      <c r="DM29" s="16"/>
    </row>
    <row r="30" spans="1:117" s="14" customFormat="1" x14ac:dyDescent="0.35">
      <c r="A30" s="31"/>
      <c r="B30" s="31"/>
      <c r="C30" s="31"/>
      <c r="D30" s="31"/>
      <c r="E30" s="31"/>
      <c r="F30" s="31"/>
      <c r="G30" s="31"/>
      <c r="H30" s="31" t="s">
        <v>209</v>
      </c>
      <c r="I30" s="31" t="s">
        <v>212</v>
      </c>
      <c r="J30" s="31" t="s">
        <v>211</v>
      </c>
      <c r="K30" s="31">
        <v>1000</v>
      </c>
      <c r="L30" s="38">
        <v>5000</v>
      </c>
      <c r="M30" s="31"/>
      <c r="N30" s="31" t="s">
        <v>199</v>
      </c>
      <c r="O30" s="31"/>
      <c r="P30" s="31"/>
      <c r="Q30" s="15"/>
      <c r="R30" s="15"/>
      <c r="BO30" s="16"/>
      <c r="BP30" s="16"/>
      <c r="BQ30" s="16"/>
      <c r="BR30" s="16"/>
      <c r="BS30" s="16"/>
      <c r="BT30" s="16"/>
      <c r="BU30" s="16"/>
      <c r="BV30" s="16"/>
      <c r="BW30" s="16"/>
      <c r="BX30" s="16"/>
      <c r="BY30" s="16"/>
      <c r="BZ30" s="16"/>
      <c r="CA30" s="16"/>
      <c r="CB30" s="16"/>
      <c r="CC30" s="16"/>
      <c r="CD30" s="16"/>
      <c r="CE30" s="16"/>
      <c r="CF30" s="16"/>
      <c r="CG30" s="16"/>
      <c r="CH30" s="16"/>
      <c r="CI30" s="16"/>
      <c r="CJ30" s="16"/>
      <c r="CK30" s="16"/>
      <c r="CL30" s="16"/>
      <c r="CM30" s="16"/>
      <c r="CN30" s="16"/>
      <c r="CO30" s="16"/>
      <c r="CP30" s="16"/>
      <c r="CQ30" s="16"/>
      <c r="CR30" s="16"/>
      <c r="CS30" s="16"/>
      <c r="CT30" s="16"/>
      <c r="CU30" s="16"/>
      <c r="CV30" s="16"/>
      <c r="CW30" s="16"/>
      <c r="CX30" s="16"/>
      <c r="CY30" s="16"/>
      <c r="CZ30" s="16"/>
      <c r="DA30" s="16"/>
      <c r="DB30" s="16"/>
      <c r="DC30" s="16"/>
      <c r="DD30" s="16"/>
      <c r="DE30" s="16"/>
      <c r="DF30" s="16"/>
      <c r="DG30" s="16"/>
      <c r="DH30" s="16"/>
      <c r="DI30" s="16"/>
      <c r="DJ30" s="16"/>
      <c r="DK30" s="16"/>
      <c r="DL30" s="16"/>
      <c r="DM30" s="16"/>
    </row>
    <row r="31" spans="1:117" s="14" customFormat="1" x14ac:dyDescent="0.35">
      <c r="A31" s="31"/>
      <c r="B31" s="31"/>
      <c r="C31" s="31"/>
      <c r="D31" s="31"/>
      <c r="E31" s="31"/>
      <c r="F31" s="31"/>
      <c r="G31" s="31"/>
      <c r="H31" s="31" t="s">
        <v>209</v>
      </c>
      <c r="I31" s="31" t="s">
        <v>213</v>
      </c>
      <c r="J31" s="31" t="s">
        <v>211</v>
      </c>
      <c r="K31" s="31">
        <v>5000</v>
      </c>
      <c r="L31" s="38"/>
      <c r="M31" s="31"/>
      <c r="N31" s="31" t="s">
        <v>199</v>
      </c>
      <c r="O31" s="31"/>
      <c r="P31" s="31"/>
      <c r="Q31" s="15"/>
      <c r="R31" s="15"/>
      <c r="BO31" s="16"/>
      <c r="BP31" s="16"/>
      <c r="BQ31" s="16"/>
      <c r="BR31" s="16"/>
      <c r="BS31" s="16"/>
      <c r="BT31" s="16"/>
      <c r="BU31" s="16"/>
      <c r="BV31" s="16"/>
      <c r="BW31" s="16"/>
      <c r="BX31" s="16"/>
      <c r="BY31" s="16"/>
      <c r="BZ31" s="16"/>
      <c r="CA31" s="16"/>
      <c r="CB31" s="16"/>
      <c r="CC31" s="16"/>
      <c r="CD31" s="16"/>
      <c r="CE31" s="16"/>
      <c r="CF31" s="16"/>
      <c r="CG31" s="16"/>
      <c r="CH31" s="16"/>
      <c r="CI31" s="16"/>
      <c r="CJ31" s="16"/>
      <c r="CK31" s="16"/>
      <c r="CL31" s="16"/>
      <c r="CM31" s="16"/>
      <c r="CN31" s="16"/>
      <c r="CO31" s="16"/>
      <c r="CP31" s="16"/>
      <c r="CQ31" s="16"/>
      <c r="CR31" s="16"/>
      <c r="CS31" s="16"/>
      <c r="CT31" s="16"/>
      <c r="CU31" s="16"/>
      <c r="CV31" s="16"/>
      <c r="CW31" s="16"/>
      <c r="CX31" s="16"/>
      <c r="CY31" s="16"/>
      <c r="CZ31" s="16"/>
      <c r="DA31" s="16"/>
      <c r="DB31" s="16"/>
      <c r="DC31" s="16"/>
      <c r="DD31" s="16"/>
      <c r="DE31" s="16"/>
      <c r="DF31" s="16"/>
      <c r="DG31" s="16"/>
      <c r="DH31" s="16"/>
      <c r="DI31" s="16"/>
      <c r="DJ31" s="16"/>
      <c r="DK31" s="16"/>
      <c r="DL31" s="16"/>
      <c r="DM31" s="16"/>
    </row>
    <row r="32" spans="1:117" s="14" customFormat="1" x14ac:dyDescent="0.35">
      <c r="A32" s="31"/>
      <c r="B32" s="31"/>
      <c r="C32" s="31" t="s">
        <v>214</v>
      </c>
      <c r="D32" s="31" t="s">
        <v>215</v>
      </c>
      <c r="E32" s="31" t="s">
        <v>196</v>
      </c>
      <c r="F32" s="31"/>
      <c r="G32" s="31" t="s">
        <v>155</v>
      </c>
      <c r="H32" s="31" t="s">
        <v>209</v>
      </c>
      <c r="I32" s="31" t="s">
        <v>210</v>
      </c>
      <c r="J32" s="31" t="s">
        <v>211</v>
      </c>
      <c r="K32" s="31">
        <v>0</v>
      </c>
      <c r="L32" s="38">
        <v>1000</v>
      </c>
      <c r="M32" s="31"/>
      <c r="N32" s="31" t="s">
        <v>199</v>
      </c>
      <c r="O32" s="31"/>
      <c r="P32" s="31"/>
      <c r="Q32" s="15"/>
      <c r="R32" s="15"/>
      <c r="BO32" s="16"/>
      <c r="BP32" s="16"/>
      <c r="BQ32" s="16"/>
      <c r="BR32" s="16"/>
      <c r="BS32" s="16"/>
      <c r="BT32" s="16"/>
      <c r="BU32" s="16"/>
      <c r="BV32" s="16"/>
      <c r="BW32" s="16"/>
      <c r="BX32" s="16"/>
      <c r="BY32" s="16"/>
      <c r="BZ32" s="16"/>
      <c r="CA32" s="16"/>
      <c r="CB32" s="16"/>
      <c r="CC32" s="16"/>
      <c r="CD32" s="16"/>
      <c r="CE32" s="16"/>
      <c r="CF32" s="16"/>
      <c r="CG32" s="16"/>
      <c r="CH32" s="16"/>
      <c r="CI32" s="16"/>
      <c r="CJ32" s="16"/>
      <c r="CK32" s="16"/>
      <c r="CL32" s="16"/>
      <c r="CM32" s="16"/>
      <c r="CN32" s="16"/>
      <c r="CO32" s="16"/>
      <c r="CP32" s="16"/>
      <c r="CQ32" s="16"/>
      <c r="CR32" s="16"/>
      <c r="CS32" s="16"/>
      <c r="CT32" s="16"/>
      <c r="CU32" s="16"/>
      <c r="CV32" s="16"/>
      <c r="CW32" s="16"/>
      <c r="CX32" s="16"/>
      <c r="CY32" s="16"/>
      <c r="CZ32" s="16"/>
      <c r="DA32" s="16"/>
      <c r="DB32" s="16"/>
      <c r="DC32" s="16"/>
      <c r="DD32" s="16"/>
      <c r="DE32" s="16"/>
      <c r="DF32" s="16"/>
      <c r="DG32" s="16"/>
      <c r="DH32" s="16"/>
      <c r="DI32" s="16"/>
      <c r="DJ32" s="16"/>
      <c r="DK32" s="16"/>
      <c r="DL32" s="16"/>
      <c r="DM32" s="16"/>
    </row>
    <row r="33" spans="1:117" s="14" customFormat="1" x14ac:dyDescent="0.35">
      <c r="A33" s="31"/>
      <c r="B33" s="31"/>
      <c r="C33" s="31"/>
      <c r="D33" s="31"/>
      <c r="E33" s="31"/>
      <c r="F33" s="31"/>
      <c r="G33" s="31"/>
      <c r="H33" s="31" t="s">
        <v>209</v>
      </c>
      <c r="I33" s="31" t="s">
        <v>212</v>
      </c>
      <c r="J33" s="31" t="s">
        <v>211</v>
      </c>
      <c r="K33" s="31">
        <v>1000</v>
      </c>
      <c r="L33" s="38">
        <v>5000</v>
      </c>
      <c r="M33" s="31"/>
      <c r="N33" s="31" t="s">
        <v>199</v>
      </c>
      <c r="O33" s="31"/>
      <c r="P33" s="31"/>
      <c r="Q33" s="15"/>
      <c r="R33" s="15"/>
      <c r="BO33" s="16"/>
      <c r="BP33" s="16"/>
      <c r="BQ33" s="16"/>
      <c r="BR33" s="16"/>
      <c r="BS33" s="16"/>
      <c r="BT33" s="16"/>
      <c r="BU33" s="16"/>
      <c r="BV33" s="16"/>
      <c r="BW33" s="16"/>
      <c r="BX33" s="16"/>
      <c r="BY33" s="16"/>
      <c r="BZ33" s="16"/>
      <c r="CA33" s="16"/>
      <c r="CB33" s="16"/>
      <c r="CC33" s="16"/>
      <c r="CD33" s="16"/>
      <c r="CE33" s="16"/>
      <c r="CF33" s="16"/>
      <c r="CG33" s="16"/>
      <c r="CH33" s="16"/>
      <c r="CI33" s="16"/>
      <c r="CJ33" s="16"/>
      <c r="CK33" s="16"/>
      <c r="CL33" s="16"/>
      <c r="CM33" s="16"/>
      <c r="CN33" s="16"/>
      <c r="CO33" s="16"/>
      <c r="CP33" s="16"/>
      <c r="CQ33" s="16"/>
      <c r="CR33" s="16"/>
      <c r="CS33" s="16"/>
      <c r="CT33" s="16"/>
      <c r="CU33" s="16"/>
      <c r="CV33" s="16"/>
      <c r="CW33" s="16"/>
      <c r="CX33" s="16"/>
      <c r="CY33" s="16"/>
      <c r="CZ33" s="16"/>
      <c r="DA33" s="16"/>
      <c r="DB33" s="16"/>
      <c r="DC33" s="16"/>
      <c r="DD33" s="16"/>
      <c r="DE33" s="16"/>
      <c r="DF33" s="16"/>
      <c r="DG33" s="16"/>
      <c r="DH33" s="16"/>
      <c r="DI33" s="16"/>
      <c r="DJ33" s="16"/>
      <c r="DK33" s="16"/>
      <c r="DL33" s="16"/>
      <c r="DM33" s="16"/>
    </row>
    <row r="34" spans="1:117" s="14" customFormat="1" x14ac:dyDescent="0.35">
      <c r="A34" s="31"/>
      <c r="B34" s="31"/>
      <c r="C34" s="31"/>
      <c r="D34" s="31"/>
      <c r="E34" s="31"/>
      <c r="F34" s="31"/>
      <c r="G34" s="31"/>
      <c r="H34" s="31" t="s">
        <v>209</v>
      </c>
      <c r="I34" s="31" t="s">
        <v>213</v>
      </c>
      <c r="J34" s="31" t="s">
        <v>211</v>
      </c>
      <c r="K34" s="31">
        <v>5000</v>
      </c>
      <c r="L34" s="38"/>
      <c r="M34" s="31"/>
      <c r="N34" s="31" t="s">
        <v>199</v>
      </c>
      <c r="O34" s="31"/>
      <c r="P34" s="31"/>
      <c r="Q34" s="15"/>
      <c r="R34" s="15"/>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row>
    <row r="35" spans="1:117" s="14" customFormat="1" x14ac:dyDescent="0.35">
      <c r="A35" s="31"/>
      <c r="B35" s="31"/>
      <c r="C35" s="31" t="s">
        <v>216</v>
      </c>
      <c r="D35" s="31" t="s">
        <v>217</v>
      </c>
      <c r="E35" s="31"/>
      <c r="F35" s="31"/>
      <c r="G35" s="31"/>
      <c r="H35" s="31" t="s">
        <v>197</v>
      </c>
      <c r="I35" s="31">
        <v>20</v>
      </c>
      <c r="J35" s="31"/>
      <c r="K35" s="31"/>
      <c r="L35" s="38"/>
      <c r="M35" s="31"/>
      <c r="N35" s="31" t="s">
        <v>199</v>
      </c>
      <c r="O35" s="31"/>
      <c r="P35" s="31"/>
      <c r="Q35" s="15"/>
      <c r="R35" s="15"/>
      <c r="BO35" s="16"/>
      <c r="BP35" s="16"/>
      <c r="BQ35" s="16"/>
      <c r="BR35" s="16"/>
      <c r="BS35" s="16"/>
      <c r="BT35" s="16"/>
      <c r="BU35" s="16"/>
      <c r="BV35" s="16"/>
      <c r="BW35" s="16"/>
      <c r="BX35" s="16"/>
      <c r="BY35" s="16"/>
      <c r="BZ35" s="16"/>
      <c r="CA35" s="16"/>
      <c r="CB35" s="16"/>
      <c r="CC35" s="16"/>
      <c r="CD35" s="16"/>
      <c r="CE35" s="16"/>
      <c r="CF35" s="16"/>
      <c r="CG35" s="16"/>
      <c r="CH35" s="16"/>
      <c r="CI35" s="16"/>
      <c r="CJ35" s="16"/>
      <c r="CK35" s="16"/>
      <c r="CL35" s="16"/>
      <c r="CM35" s="16"/>
      <c r="CN35" s="16"/>
      <c r="CO35" s="16"/>
      <c r="CP35" s="16"/>
      <c r="CQ35" s="16"/>
      <c r="CR35" s="16"/>
      <c r="CS35" s="16"/>
      <c r="CT35" s="16"/>
      <c r="CU35" s="16"/>
      <c r="CV35" s="16"/>
      <c r="CW35" s="16"/>
      <c r="CX35" s="16"/>
      <c r="CY35" s="16"/>
      <c r="CZ35" s="16"/>
      <c r="DA35" s="16"/>
      <c r="DB35" s="16"/>
      <c r="DC35" s="16"/>
      <c r="DD35" s="16"/>
      <c r="DE35" s="16"/>
      <c r="DF35" s="16"/>
      <c r="DG35" s="16"/>
      <c r="DH35" s="16"/>
      <c r="DI35" s="16"/>
      <c r="DJ35" s="16"/>
      <c r="DK35" s="16"/>
      <c r="DL35" s="16"/>
      <c r="DM35" s="16"/>
    </row>
    <row r="36" spans="1:117" s="14" customFormat="1" x14ac:dyDescent="0.35">
      <c r="A36" s="31"/>
      <c r="B36" s="31"/>
      <c r="C36" s="31"/>
      <c r="D36" s="31"/>
      <c r="E36" s="31"/>
      <c r="F36" s="31"/>
      <c r="G36" s="31"/>
      <c r="H36" s="31" t="s">
        <v>218</v>
      </c>
      <c r="I36" s="31">
        <v>10</v>
      </c>
      <c r="J36" s="31" t="s">
        <v>211</v>
      </c>
      <c r="K36" s="31">
        <v>0</v>
      </c>
      <c r="L36" s="38">
        <v>1000</v>
      </c>
      <c r="M36" s="31"/>
      <c r="N36" s="31" t="s">
        <v>199</v>
      </c>
      <c r="O36" s="31"/>
      <c r="P36" s="31"/>
      <c r="Q36" s="15"/>
      <c r="R36" s="15"/>
      <c r="BO36" s="16"/>
      <c r="BP36" s="16"/>
      <c r="BQ36" s="16"/>
      <c r="BR36" s="16"/>
      <c r="BS36" s="16"/>
      <c r="BT36" s="16"/>
      <c r="BU36" s="16"/>
      <c r="BV36" s="16"/>
      <c r="BW36" s="16"/>
      <c r="BX36" s="16"/>
      <c r="BY36" s="16"/>
      <c r="BZ36" s="16"/>
      <c r="CA36" s="16"/>
      <c r="CB36" s="16"/>
      <c r="CC36" s="16"/>
      <c r="CD36" s="16"/>
      <c r="CE36" s="16"/>
      <c r="CF36" s="16"/>
      <c r="CG36" s="16"/>
      <c r="CH36" s="16"/>
      <c r="CI36" s="16"/>
      <c r="CJ36" s="16"/>
      <c r="CK36" s="16"/>
      <c r="CL36" s="16"/>
      <c r="CM36" s="16"/>
      <c r="CN36" s="16"/>
      <c r="CO36" s="16"/>
      <c r="CP36" s="16"/>
      <c r="CQ36" s="16"/>
      <c r="CR36" s="16"/>
      <c r="CS36" s="16"/>
      <c r="CT36" s="16"/>
      <c r="CU36" s="16"/>
      <c r="CV36" s="16"/>
      <c r="CW36" s="16"/>
      <c r="CX36" s="16"/>
      <c r="CY36" s="16"/>
      <c r="CZ36" s="16"/>
      <c r="DA36" s="16"/>
      <c r="DB36" s="16"/>
      <c r="DC36" s="16"/>
      <c r="DD36" s="16"/>
      <c r="DE36" s="16"/>
      <c r="DF36" s="16"/>
      <c r="DG36" s="16"/>
      <c r="DH36" s="16"/>
      <c r="DI36" s="16"/>
      <c r="DJ36" s="16"/>
      <c r="DK36" s="16"/>
      <c r="DL36" s="16"/>
      <c r="DM36" s="16"/>
    </row>
    <row r="37" spans="1:117" s="14" customFormat="1" x14ac:dyDescent="0.35">
      <c r="A37" s="31"/>
      <c r="B37" s="31"/>
      <c r="C37" s="31"/>
      <c r="D37" s="31"/>
      <c r="E37" s="31"/>
      <c r="F37" s="31"/>
      <c r="G37" s="31"/>
      <c r="H37" s="31" t="s">
        <v>218</v>
      </c>
      <c r="I37" s="31">
        <v>8</v>
      </c>
      <c r="J37" s="31" t="s">
        <v>211</v>
      </c>
      <c r="K37" s="31">
        <v>1000</v>
      </c>
      <c r="L37" s="38">
        <v>5000</v>
      </c>
      <c r="M37" s="31"/>
      <c r="N37" s="31" t="s">
        <v>199</v>
      </c>
      <c r="O37" s="31"/>
      <c r="P37" s="31"/>
      <c r="Q37" s="15"/>
      <c r="R37" s="15"/>
      <c r="BO37" s="16"/>
      <c r="BP37" s="16"/>
      <c r="BQ37" s="16"/>
      <c r="BR37" s="16"/>
      <c r="BS37" s="16"/>
      <c r="BT37" s="16"/>
      <c r="BU37" s="16"/>
      <c r="BV37" s="16"/>
      <c r="BW37" s="16"/>
      <c r="BX37" s="16"/>
      <c r="BY37" s="16"/>
      <c r="BZ37" s="16"/>
      <c r="CA37" s="16"/>
      <c r="CB37" s="16"/>
      <c r="CC37" s="16"/>
      <c r="CD37" s="16"/>
      <c r="CE37" s="16"/>
      <c r="CF37" s="16"/>
      <c r="CG37" s="16"/>
      <c r="CH37" s="16"/>
      <c r="CI37" s="16"/>
      <c r="CJ37" s="16"/>
      <c r="CK37" s="16"/>
      <c r="CL37" s="16"/>
      <c r="CM37" s="16"/>
      <c r="CN37" s="16"/>
      <c r="CO37" s="16"/>
      <c r="CP37" s="16"/>
      <c r="CQ37" s="16"/>
      <c r="CR37" s="16"/>
      <c r="CS37" s="16"/>
      <c r="CT37" s="16"/>
      <c r="CU37" s="16"/>
      <c r="CV37" s="16"/>
      <c r="CW37" s="16"/>
      <c r="CX37" s="16"/>
      <c r="CY37" s="16"/>
      <c r="CZ37" s="16"/>
      <c r="DA37" s="16"/>
      <c r="DB37" s="16"/>
      <c r="DC37" s="16"/>
      <c r="DD37" s="16"/>
      <c r="DE37" s="16"/>
      <c r="DF37" s="16"/>
      <c r="DG37" s="16"/>
      <c r="DH37" s="16"/>
      <c r="DI37" s="16"/>
      <c r="DJ37" s="16"/>
      <c r="DK37" s="16"/>
      <c r="DL37" s="16"/>
      <c r="DM37" s="16"/>
    </row>
    <row r="38" spans="1:117" s="14" customFormat="1" x14ac:dyDescent="0.35">
      <c r="A38" s="31"/>
      <c r="B38" s="31"/>
      <c r="C38" s="31"/>
      <c r="D38" s="31"/>
      <c r="E38" s="31"/>
      <c r="F38" s="31"/>
      <c r="G38" s="31"/>
      <c r="H38" s="31" t="s">
        <v>218</v>
      </c>
      <c r="I38" s="31">
        <v>6</v>
      </c>
      <c r="J38" s="31" t="s">
        <v>211</v>
      </c>
      <c r="K38" s="31">
        <v>5000</v>
      </c>
      <c r="L38" s="38"/>
      <c r="M38" s="31"/>
      <c r="N38" s="31" t="s">
        <v>199</v>
      </c>
      <c r="O38" s="31"/>
      <c r="P38" s="31"/>
      <c r="Q38" s="15"/>
      <c r="R38" s="15"/>
      <c r="BO38" s="16"/>
      <c r="BP38" s="16"/>
      <c r="BQ38" s="16"/>
      <c r="BR38" s="16"/>
      <c r="BS38" s="16"/>
      <c r="BT38" s="16"/>
      <c r="BU38" s="16"/>
      <c r="BV38" s="16"/>
      <c r="BW38" s="16"/>
      <c r="BX38" s="16"/>
      <c r="BY38" s="16"/>
      <c r="BZ38" s="16"/>
      <c r="CA38" s="16"/>
      <c r="CB38" s="16"/>
      <c r="CC38" s="16"/>
      <c r="CD38" s="16"/>
      <c r="CE38" s="16"/>
      <c r="CF38" s="16"/>
      <c r="CG38" s="16"/>
      <c r="CH38" s="16"/>
      <c r="CI38" s="16"/>
      <c r="CJ38" s="16"/>
      <c r="CK38" s="16"/>
      <c r="CL38" s="16"/>
      <c r="CM38" s="16"/>
      <c r="CN38" s="16"/>
      <c r="CO38" s="16"/>
      <c r="CP38" s="16"/>
      <c r="CQ38" s="16"/>
      <c r="CR38" s="16"/>
      <c r="CS38" s="16"/>
      <c r="CT38" s="16"/>
      <c r="CU38" s="16"/>
      <c r="CV38" s="16"/>
      <c r="CW38" s="16"/>
      <c r="CX38" s="16"/>
      <c r="CY38" s="16"/>
      <c r="CZ38" s="16"/>
      <c r="DA38" s="16"/>
      <c r="DB38" s="16"/>
      <c r="DC38" s="16"/>
      <c r="DD38" s="16"/>
      <c r="DE38" s="16"/>
      <c r="DF38" s="16"/>
      <c r="DG38" s="16"/>
      <c r="DH38" s="16"/>
      <c r="DI38" s="16"/>
      <c r="DJ38" s="16"/>
      <c r="DK38" s="16"/>
      <c r="DL38" s="16"/>
      <c r="DM38" s="16"/>
    </row>
    <row r="39" spans="1:117" s="14" customFormat="1" x14ac:dyDescent="0.35">
      <c r="A39" s="31"/>
      <c r="B39" s="31"/>
      <c r="C39" s="31"/>
      <c r="D39" s="31"/>
      <c r="E39" s="31"/>
      <c r="F39" s="31"/>
      <c r="G39" s="31"/>
      <c r="H39" s="31" t="s">
        <v>209</v>
      </c>
      <c r="I39" s="31">
        <v>5</v>
      </c>
      <c r="J39" s="31" t="s">
        <v>211</v>
      </c>
      <c r="K39" s="31">
        <v>0</v>
      </c>
      <c r="L39" s="38">
        <v>1000</v>
      </c>
      <c r="M39" s="31"/>
      <c r="N39" s="31" t="s">
        <v>199</v>
      </c>
      <c r="O39" s="31"/>
      <c r="P39" s="31"/>
      <c r="Q39" s="15"/>
      <c r="R39" s="15"/>
      <c r="BO39" s="16"/>
      <c r="BP39" s="16"/>
      <c r="BQ39" s="16"/>
      <c r="BR39" s="16"/>
      <c r="BS39" s="16"/>
      <c r="BT39" s="16"/>
      <c r="BU39" s="16"/>
      <c r="BV39" s="16"/>
      <c r="BW39" s="16"/>
      <c r="BX39" s="16"/>
      <c r="BY39" s="16"/>
      <c r="BZ39" s="16"/>
      <c r="CA39" s="16"/>
      <c r="CB39" s="16"/>
      <c r="CC39" s="16"/>
      <c r="CD39" s="16"/>
      <c r="CE39" s="16"/>
      <c r="CF39" s="16"/>
      <c r="CG39" s="16"/>
      <c r="CH39" s="16"/>
      <c r="CI39" s="16"/>
      <c r="CJ39" s="16"/>
      <c r="CK39" s="16"/>
      <c r="CL39" s="16"/>
      <c r="CM39" s="16"/>
      <c r="CN39" s="16"/>
      <c r="CO39" s="16"/>
      <c r="CP39" s="16"/>
      <c r="CQ39" s="16"/>
      <c r="CR39" s="16"/>
      <c r="CS39" s="16"/>
      <c r="CT39" s="16"/>
      <c r="CU39" s="16"/>
      <c r="CV39" s="16"/>
      <c r="CW39" s="16"/>
      <c r="CX39" s="16"/>
      <c r="CY39" s="16"/>
      <c r="CZ39" s="16"/>
      <c r="DA39" s="16"/>
      <c r="DB39" s="16"/>
      <c r="DC39" s="16"/>
      <c r="DD39" s="16"/>
      <c r="DE39" s="16"/>
      <c r="DF39" s="16"/>
      <c r="DG39" s="16"/>
      <c r="DH39" s="16"/>
      <c r="DI39" s="16"/>
      <c r="DJ39" s="16"/>
      <c r="DK39" s="16"/>
      <c r="DL39" s="16"/>
      <c r="DM39" s="16"/>
    </row>
    <row r="40" spans="1:117" s="14" customFormat="1" x14ac:dyDescent="0.35">
      <c r="A40" s="31"/>
      <c r="B40" s="31"/>
      <c r="C40" s="31"/>
      <c r="D40" s="31"/>
      <c r="E40" s="31"/>
      <c r="F40" s="31"/>
      <c r="G40" s="31"/>
      <c r="H40" s="31" t="s">
        <v>209</v>
      </c>
      <c r="I40" s="31">
        <v>4</v>
      </c>
      <c r="J40" s="31" t="s">
        <v>211</v>
      </c>
      <c r="K40" s="31">
        <v>1000</v>
      </c>
      <c r="L40" s="38">
        <v>5000</v>
      </c>
      <c r="M40" s="31"/>
      <c r="N40" s="31" t="s">
        <v>199</v>
      </c>
      <c r="O40" s="31"/>
      <c r="P40" s="31"/>
      <c r="Q40" s="15"/>
      <c r="R40" s="15"/>
      <c r="BO40" s="16"/>
      <c r="BP40" s="16"/>
      <c r="BQ40" s="16"/>
      <c r="BR40" s="16"/>
      <c r="BS40" s="16"/>
      <c r="BT40" s="16"/>
      <c r="BU40" s="16"/>
      <c r="BV40" s="16"/>
      <c r="BW40" s="16"/>
      <c r="BX40" s="16"/>
      <c r="BY40" s="16"/>
      <c r="BZ40" s="16"/>
      <c r="CA40" s="16"/>
      <c r="CB40" s="16"/>
      <c r="CC40" s="16"/>
      <c r="CD40" s="16"/>
      <c r="CE40" s="16"/>
      <c r="CF40" s="16"/>
      <c r="CG40" s="16"/>
      <c r="CH40" s="16"/>
      <c r="CI40" s="16"/>
      <c r="CJ40" s="16"/>
      <c r="CK40" s="16"/>
      <c r="CL40" s="16"/>
      <c r="CM40" s="16"/>
      <c r="CN40" s="16"/>
      <c r="CO40" s="16"/>
      <c r="CP40" s="16"/>
      <c r="CQ40" s="16"/>
      <c r="CR40" s="16"/>
      <c r="CS40" s="16"/>
      <c r="CT40" s="16"/>
      <c r="CU40" s="16"/>
      <c r="CV40" s="16"/>
      <c r="CW40" s="16"/>
      <c r="CX40" s="16"/>
      <c r="CY40" s="16"/>
      <c r="CZ40" s="16"/>
      <c r="DA40" s="16"/>
      <c r="DB40" s="16"/>
      <c r="DC40" s="16"/>
      <c r="DD40" s="16"/>
      <c r="DE40" s="16"/>
      <c r="DF40" s="16"/>
      <c r="DG40" s="16"/>
      <c r="DH40" s="16"/>
      <c r="DI40" s="16"/>
      <c r="DJ40" s="16"/>
      <c r="DK40" s="16"/>
      <c r="DL40" s="16"/>
      <c r="DM40" s="16"/>
    </row>
    <row r="41" spans="1:117" s="14" customFormat="1" x14ac:dyDescent="0.35">
      <c r="A41" s="31"/>
      <c r="B41" s="31"/>
      <c r="C41" s="31" t="s">
        <v>219</v>
      </c>
      <c r="D41" s="31" t="s">
        <v>220</v>
      </c>
      <c r="E41" s="31" t="s">
        <v>196</v>
      </c>
      <c r="F41" s="31"/>
      <c r="G41" s="31" t="s">
        <v>155</v>
      </c>
      <c r="H41" s="31" t="s">
        <v>197</v>
      </c>
      <c r="I41" s="34" t="s">
        <v>221</v>
      </c>
      <c r="J41" s="31"/>
      <c r="K41" s="31"/>
      <c r="L41" s="38"/>
      <c r="M41" s="31"/>
      <c r="N41" s="31" t="s">
        <v>199</v>
      </c>
      <c r="O41" s="31"/>
      <c r="P41" s="31"/>
      <c r="Q41" s="15"/>
      <c r="R41" s="15"/>
      <c r="BO41" s="16"/>
      <c r="BP41" s="16"/>
      <c r="BQ41" s="16"/>
      <c r="BR41" s="16"/>
      <c r="BS41" s="16"/>
      <c r="BT41" s="16"/>
      <c r="BU41" s="16"/>
      <c r="BV41" s="16"/>
      <c r="BW41" s="16"/>
      <c r="BX41" s="16"/>
      <c r="BY41" s="16"/>
      <c r="BZ41" s="16"/>
      <c r="CA41" s="16"/>
      <c r="CB41" s="16"/>
      <c r="CC41" s="16"/>
      <c r="CD41" s="16"/>
      <c r="CE41" s="16"/>
      <c r="CF41" s="16"/>
      <c r="CG41" s="16"/>
      <c r="CH41" s="16"/>
      <c r="CI41" s="16"/>
      <c r="CJ41" s="16"/>
      <c r="CK41" s="16"/>
      <c r="CL41" s="16"/>
      <c r="CM41" s="16"/>
      <c r="CN41" s="16"/>
      <c r="CO41" s="16"/>
      <c r="CP41" s="16"/>
      <c r="CQ41" s="16"/>
      <c r="CR41" s="16"/>
      <c r="CS41" s="16"/>
      <c r="CT41" s="16"/>
      <c r="CU41" s="16"/>
      <c r="CV41" s="16"/>
      <c r="CW41" s="16"/>
      <c r="CX41" s="16"/>
      <c r="CY41" s="16"/>
      <c r="CZ41" s="16"/>
      <c r="DA41" s="16"/>
      <c r="DB41" s="16"/>
      <c r="DC41" s="16"/>
      <c r="DD41" s="16"/>
      <c r="DE41" s="16"/>
      <c r="DF41" s="16"/>
      <c r="DG41" s="16"/>
      <c r="DH41" s="16"/>
      <c r="DI41" s="16"/>
      <c r="DJ41" s="16"/>
      <c r="DK41" s="16"/>
      <c r="DL41" s="16"/>
      <c r="DM41" s="16"/>
    </row>
    <row r="42" spans="1:117" s="14" customFormat="1" x14ac:dyDescent="0.35">
      <c r="A42" s="31"/>
      <c r="B42" s="31"/>
      <c r="C42" s="31" t="s">
        <v>222</v>
      </c>
      <c r="D42" s="31" t="s">
        <v>195</v>
      </c>
      <c r="E42" s="31" t="s">
        <v>196</v>
      </c>
      <c r="F42" s="31"/>
      <c r="G42" s="31" t="s">
        <v>155</v>
      </c>
      <c r="H42" s="31" t="s">
        <v>197</v>
      </c>
      <c r="I42" s="34" t="s">
        <v>223</v>
      </c>
      <c r="J42" s="31"/>
      <c r="K42" s="31"/>
      <c r="L42" s="38"/>
      <c r="M42" s="31"/>
      <c r="N42" s="31" t="s">
        <v>199</v>
      </c>
      <c r="O42" s="31" t="s">
        <v>224</v>
      </c>
      <c r="P42" s="31"/>
      <c r="Q42" s="15"/>
      <c r="R42" s="15"/>
      <c r="BO42" s="16"/>
      <c r="BP42" s="16"/>
      <c r="BQ42" s="16"/>
      <c r="BR42" s="16"/>
      <c r="BS42" s="16"/>
      <c r="BT42" s="16"/>
      <c r="BU42" s="16"/>
      <c r="BV42" s="16"/>
      <c r="BW42" s="16"/>
      <c r="BX42" s="16"/>
      <c r="BY42" s="16"/>
      <c r="BZ42" s="16"/>
      <c r="CA42" s="16"/>
      <c r="CB42" s="16"/>
      <c r="CC42" s="16"/>
      <c r="CD42" s="16"/>
      <c r="CE42" s="16"/>
      <c r="CF42" s="16"/>
      <c r="CG42" s="16"/>
      <c r="CH42" s="16"/>
      <c r="CI42" s="16"/>
      <c r="CJ42" s="16"/>
      <c r="CK42" s="16"/>
      <c r="CL42" s="16"/>
      <c r="CM42" s="16"/>
      <c r="CN42" s="16"/>
      <c r="CO42" s="16"/>
      <c r="CP42" s="16"/>
      <c r="CQ42" s="16"/>
      <c r="CR42" s="16"/>
      <c r="CS42" s="16"/>
      <c r="CT42" s="16"/>
      <c r="CU42" s="16"/>
      <c r="CV42" s="16"/>
      <c r="CW42" s="16"/>
      <c r="CX42" s="16"/>
      <c r="CY42" s="16"/>
      <c r="CZ42" s="16"/>
      <c r="DA42" s="16"/>
      <c r="DB42" s="16"/>
      <c r="DC42" s="16"/>
      <c r="DD42" s="16"/>
      <c r="DE42" s="16"/>
      <c r="DF42" s="16"/>
      <c r="DG42" s="16"/>
      <c r="DH42" s="16"/>
      <c r="DI42" s="16"/>
      <c r="DJ42" s="16"/>
      <c r="DK42" s="16"/>
      <c r="DL42" s="16"/>
      <c r="DM42" s="16"/>
    </row>
    <row r="43" spans="1:117" s="14" customFormat="1" x14ac:dyDescent="0.35">
      <c r="A43" s="31"/>
      <c r="B43" s="31"/>
      <c r="C43" s="31" t="s">
        <v>222</v>
      </c>
      <c r="D43" s="31" t="s">
        <v>195</v>
      </c>
      <c r="E43" s="31" t="s">
        <v>196</v>
      </c>
      <c r="F43" s="31"/>
      <c r="G43" s="31" t="s">
        <v>155</v>
      </c>
      <c r="H43" s="31" t="s">
        <v>197</v>
      </c>
      <c r="I43" s="31" t="s">
        <v>225</v>
      </c>
      <c r="J43" s="31"/>
      <c r="K43" s="31"/>
      <c r="L43" s="38"/>
      <c r="M43" s="31"/>
      <c r="N43" s="31" t="s">
        <v>199</v>
      </c>
      <c r="O43" s="31" t="s">
        <v>155</v>
      </c>
      <c r="P43" s="31"/>
      <c r="Q43" s="15"/>
      <c r="R43" s="15"/>
      <c r="BO43" s="16"/>
      <c r="BP43" s="16"/>
      <c r="BQ43" s="16"/>
      <c r="BR43" s="16"/>
      <c r="BS43" s="16"/>
      <c r="BT43" s="16"/>
      <c r="BU43" s="16"/>
      <c r="BV43" s="16"/>
      <c r="BW43" s="16"/>
      <c r="BX43" s="16"/>
      <c r="BY43" s="16"/>
      <c r="BZ43" s="16"/>
      <c r="CA43" s="16"/>
      <c r="CB43" s="16"/>
      <c r="CC43" s="16"/>
      <c r="CD43" s="16"/>
      <c r="CE43" s="16"/>
      <c r="CF43" s="16"/>
      <c r="CG43" s="16"/>
      <c r="CH43" s="16"/>
      <c r="CI43" s="16"/>
      <c r="CJ43" s="16"/>
      <c r="CK43" s="16"/>
      <c r="CL43" s="16"/>
      <c r="CM43" s="16"/>
      <c r="CN43" s="16"/>
      <c r="CO43" s="16"/>
      <c r="CP43" s="16"/>
      <c r="CQ43" s="16"/>
      <c r="CR43" s="16"/>
      <c r="CS43" s="16"/>
      <c r="CT43" s="16"/>
      <c r="CU43" s="16"/>
      <c r="CV43" s="16"/>
      <c r="CW43" s="16"/>
      <c r="CX43" s="16"/>
      <c r="CY43" s="16"/>
      <c r="CZ43" s="16"/>
      <c r="DA43" s="16"/>
      <c r="DB43" s="16"/>
      <c r="DC43" s="16"/>
      <c r="DD43" s="16"/>
      <c r="DE43" s="16"/>
      <c r="DF43" s="16"/>
      <c r="DG43" s="16"/>
      <c r="DH43" s="16"/>
      <c r="DI43" s="16"/>
      <c r="DJ43" s="16"/>
      <c r="DK43" s="16"/>
      <c r="DL43" s="16"/>
      <c r="DM43" s="16"/>
    </row>
    <row r="44" spans="1:117" s="14" customFormat="1" x14ac:dyDescent="0.35">
      <c r="A44" s="31"/>
      <c r="B44" s="31"/>
      <c r="C44" s="31" t="s">
        <v>222</v>
      </c>
      <c r="D44" s="31" t="s">
        <v>195</v>
      </c>
      <c r="E44" s="31" t="s">
        <v>196</v>
      </c>
      <c r="F44" s="31"/>
      <c r="G44" s="31" t="s">
        <v>155</v>
      </c>
      <c r="H44" s="31" t="s">
        <v>197</v>
      </c>
      <c r="I44" s="34" t="s">
        <v>226</v>
      </c>
      <c r="J44" s="31"/>
      <c r="K44" s="31"/>
      <c r="L44" s="38"/>
      <c r="M44" s="31"/>
      <c r="N44" s="31" t="s">
        <v>199</v>
      </c>
      <c r="O44" s="31" t="s">
        <v>224</v>
      </c>
      <c r="P44" s="31" t="s">
        <v>227</v>
      </c>
      <c r="Q44" s="15"/>
      <c r="R44" s="15"/>
      <c r="BO44" s="16"/>
      <c r="BP44" s="16"/>
      <c r="BQ44" s="16"/>
      <c r="BR44" s="16"/>
      <c r="BS44" s="16"/>
      <c r="BT44" s="16"/>
      <c r="BU44" s="16"/>
      <c r="BV44" s="16"/>
      <c r="BW44" s="16"/>
      <c r="BX44" s="16"/>
      <c r="BY44" s="16"/>
      <c r="BZ44" s="16"/>
      <c r="CA44" s="16"/>
      <c r="CB44" s="16"/>
      <c r="CC44" s="16"/>
      <c r="CD44" s="16"/>
      <c r="CE44" s="16"/>
      <c r="CF44" s="16"/>
      <c r="CG44" s="16"/>
      <c r="CH44" s="16"/>
      <c r="CI44" s="16"/>
      <c r="CJ44" s="16"/>
      <c r="CK44" s="16"/>
      <c r="CL44" s="16"/>
      <c r="CM44" s="16"/>
      <c r="CN44" s="16"/>
      <c r="CO44" s="16"/>
      <c r="CP44" s="16"/>
      <c r="CQ44" s="16"/>
      <c r="CR44" s="16"/>
      <c r="CS44" s="16"/>
      <c r="CT44" s="16"/>
      <c r="CU44" s="16"/>
      <c r="CV44" s="16"/>
      <c r="CW44" s="16"/>
      <c r="CX44" s="16"/>
      <c r="CY44" s="16"/>
      <c r="CZ44" s="16"/>
      <c r="DA44" s="16"/>
      <c r="DB44" s="16"/>
      <c r="DC44" s="16"/>
      <c r="DD44" s="16"/>
      <c r="DE44" s="16"/>
      <c r="DF44" s="16"/>
      <c r="DG44" s="16"/>
      <c r="DH44" s="16"/>
      <c r="DI44" s="16"/>
      <c r="DJ44" s="16"/>
      <c r="DK44" s="16"/>
      <c r="DL44" s="16"/>
      <c r="DM44" s="16"/>
    </row>
    <row r="45" spans="1:117" s="14" customFormat="1" x14ac:dyDescent="0.35">
      <c r="A45" s="31"/>
      <c r="B45" s="31"/>
      <c r="C45" s="31" t="s">
        <v>222</v>
      </c>
      <c r="D45" s="31" t="s">
        <v>195</v>
      </c>
      <c r="E45" s="31" t="s">
        <v>196</v>
      </c>
      <c r="F45" s="31"/>
      <c r="G45" s="31" t="s">
        <v>155</v>
      </c>
      <c r="H45" s="31" t="s">
        <v>197</v>
      </c>
      <c r="I45" s="34" t="s">
        <v>228</v>
      </c>
      <c r="J45" s="31"/>
      <c r="K45" s="31"/>
      <c r="L45" s="38"/>
      <c r="M45" s="31"/>
      <c r="N45" s="31" t="s">
        <v>199</v>
      </c>
      <c r="O45" s="31"/>
      <c r="P45" s="31"/>
      <c r="Q45" s="15"/>
      <c r="R45" s="15"/>
      <c r="BO45" s="16"/>
      <c r="BP45" s="16"/>
      <c r="BQ45" s="16"/>
      <c r="BR45" s="16"/>
      <c r="BS45" s="16"/>
      <c r="BT45" s="16"/>
      <c r="BU45" s="16"/>
      <c r="BV45" s="16"/>
      <c r="BW45" s="16"/>
      <c r="BX45" s="16"/>
      <c r="BY45" s="16"/>
      <c r="BZ45" s="16"/>
      <c r="CA45" s="16"/>
      <c r="CB45" s="16"/>
      <c r="CC45" s="16"/>
      <c r="CD45" s="16"/>
      <c r="CE45" s="16"/>
      <c r="CF45" s="16"/>
      <c r="CG45" s="16"/>
      <c r="CH45" s="16"/>
      <c r="CI45" s="16"/>
      <c r="CJ45" s="16"/>
      <c r="CK45" s="16"/>
      <c r="CL45" s="16"/>
      <c r="CM45" s="16"/>
      <c r="CN45" s="16"/>
      <c r="CO45" s="16"/>
      <c r="CP45" s="16"/>
      <c r="CQ45" s="16"/>
      <c r="CR45" s="16"/>
      <c r="CS45" s="16"/>
      <c r="CT45" s="16"/>
      <c r="CU45" s="16"/>
      <c r="CV45" s="16"/>
      <c r="CW45" s="16"/>
      <c r="CX45" s="16"/>
      <c r="CY45" s="16"/>
      <c r="CZ45" s="16"/>
      <c r="DA45" s="16"/>
      <c r="DB45" s="16"/>
      <c r="DC45" s="16"/>
      <c r="DD45" s="16"/>
      <c r="DE45" s="16"/>
      <c r="DF45" s="16"/>
      <c r="DG45" s="16"/>
      <c r="DH45" s="16"/>
      <c r="DI45" s="16"/>
      <c r="DJ45" s="16"/>
      <c r="DK45" s="16"/>
      <c r="DL45" s="16"/>
      <c r="DM45" s="16"/>
    </row>
    <row r="46" spans="1:117" s="14" customFormat="1" x14ac:dyDescent="0.35">
      <c r="A46" s="31"/>
      <c r="B46" s="31"/>
      <c r="C46" s="31" t="s">
        <v>229</v>
      </c>
      <c r="D46" s="31" t="s">
        <v>195</v>
      </c>
      <c r="E46" s="31" t="s">
        <v>196</v>
      </c>
      <c r="F46" s="31"/>
      <c r="G46" s="31" t="s">
        <v>155</v>
      </c>
      <c r="H46" s="31" t="s">
        <v>197</v>
      </c>
      <c r="I46" s="34" t="s">
        <v>230</v>
      </c>
      <c r="J46" s="31"/>
      <c r="K46" s="31"/>
      <c r="L46" s="38"/>
      <c r="M46" s="31"/>
      <c r="N46" s="31" t="s">
        <v>199</v>
      </c>
      <c r="O46" s="31"/>
      <c r="P46" s="31"/>
      <c r="Q46" s="15"/>
      <c r="R46" s="15"/>
      <c r="BO46" s="16"/>
      <c r="BP46" s="16"/>
      <c r="BQ46" s="16"/>
      <c r="BR46" s="16"/>
      <c r="BS46" s="16"/>
      <c r="BT46" s="16"/>
      <c r="BU46" s="16"/>
      <c r="BV46" s="16"/>
      <c r="BW46" s="16"/>
      <c r="BX46" s="16"/>
      <c r="BY46" s="16"/>
      <c r="BZ46" s="16"/>
      <c r="CA46" s="16"/>
      <c r="CB46" s="16"/>
      <c r="CC46" s="16"/>
      <c r="CD46" s="16"/>
      <c r="CE46" s="16"/>
      <c r="CF46" s="16"/>
      <c r="CG46" s="16"/>
      <c r="CH46" s="16"/>
      <c r="CI46" s="16"/>
      <c r="CJ46" s="16"/>
      <c r="CK46" s="16"/>
      <c r="CL46" s="16"/>
      <c r="CM46" s="16"/>
      <c r="CN46" s="16"/>
      <c r="CO46" s="16"/>
      <c r="CP46" s="16"/>
      <c r="CQ46" s="16"/>
      <c r="CR46" s="16"/>
      <c r="CS46" s="16"/>
      <c r="CT46" s="16"/>
      <c r="CU46" s="16"/>
      <c r="CV46" s="16"/>
      <c r="CW46" s="16"/>
      <c r="CX46" s="16"/>
      <c r="CY46" s="16"/>
      <c r="CZ46" s="16"/>
      <c r="DA46" s="16"/>
      <c r="DB46" s="16"/>
      <c r="DC46" s="16"/>
      <c r="DD46" s="16"/>
      <c r="DE46" s="16"/>
      <c r="DF46" s="16"/>
      <c r="DG46" s="16"/>
      <c r="DH46" s="16"/>
      <c r="DI46" s="16"/>
      <c r="DJ46" s="16"/>
      <c r="DK46" s="16"/>
      <c r="DL46" s="16"/>
      <c r="DM46" s="16"/>
    </row>
    <row r="47" spans="1:117" s="14" customFormat="1" x14ac:dyDescent="0.35">
      <c r="A47" s="31"/>
      <c r="B47" s="31"/>
      <c r="C47" s="31" t="s">
        <v>231</v>
      </c>
      <c r="D47" s="31" t="s">
        <v>195</v>
      </c>
      <c r="E47" s="31" t="s">
        <v>196</v>
      </c>
      <c r="F47" s="31"/>
      <c r="G47" s="31" t="s">
        <v>155</v>
      </c>
      <c r="H47" s="31" t="s">
        <v>197</v>
      </c>
      <c r="I47" s="31" t="s">
        <v>232</v>
      </c>
      <c r="J47" s="31"/>
      <c r="K47" s="31"/>
      <c r="L47" s="38"/>
      <c r="M47" s="31"/>
      <c r="N47" s="31" t="s">
        <v>199</v>
      </c>
      <c r="O47" s="31"/>
      <c r="P47" s="31"/>
      <c r="Q47" s="15"/>
      <c r="R47" s="15"/>
      <c r="BO47" s="16"/>
      <c r="BP47" s="16"/>
      <c r="BQ47" s="16"/>
      <c r="BR47" s="16"/>
      <c r="BS47" s="16"/>
      <c r="BT47" s="16"/>
      <c r="BU47" s="16"/>
      <c r="BV47" s="16"/>
      <c r="BW47" s="16"/>
      <c r="BX47" s="16"/>
      <c r="BY47" s="16"/>
      <c r="BZ47" s="16"/>
      <c r="CA47" s="16"/>
      <c r="CB47" s="16"/>
      <c r="CC47" s="16"/>
      <c r="CD47" s="16"/>
      <c r="CE47" s="16"/>
      <c r="CF47" s="16"/>
      <c r="CG47" s="16"/>
      <c r="CH47" s="16"/>
      <c r="CI47" s="16"/>
      <c r="CJ47" s="16"/>
      <c r="CK47" s="16"/>
      <c r="CL47" s="16"/>
      <c r="CM47" s="16"/>
      <c r="CN47" s="16"/>
      <c r="CO47" s="16"/>
      <c r="CP47" s="16"/>
      <c r="CQ47" s="16"/>
      <c r="CR47" s="16"/>
      <c r="CS47" s="16"/>
      <c r="CT47" s="16"/>
      <c r="CU47" s="16"/>
      <c r="CV47" s="16"/>
      <c r="CW47" s="16"/>
      <c r="CX47" s="16"/>
      <c r="CY47" s="16"/>
      <c r="CZ47" s="16"/>
      <c r="DA47" s="16"/>
      <c r="DB47" s="16"/>
      <c r="DC47" s="16"/>
      <c r="DD47" s="16"/>
      <c r="DE47" s="16"/>
      <c r="DF47" s="16"/>
      <c r="DG47" s="16"/>
      <c r="DH47" s="16"/>
      <c r="DI47" s="16"/>
      <c r="DJ47" s="16"/>
      <c r="DK47" s="16"/>
      <c r="DL47" s="16"/>
      <c r="DM47" s="16"/>
    </row>
    <row r="48" spans="1:117" s="14" customFormat="1" x14ac:dyDescent="0.35">
      <c r="A48" s="31"/>
      <c r="B48" s="31"/>
      <c r="C48" s="31" t="s">
        <v>233</v>
      </c>
      <c r="D48" s="31" t="s">
        <v>195</v>
      </c>
      <c r="E48" s="31" t="s">
        <v>196</v>
      </c>
      <c r="F48" s="31"/>
      <c r="G48" s="31" t="s">
        <v>155</v>
      </c>
      <c r="H48" s="31" t="s">
        <v>197</v>
      </c>
      <c r="I48" s="31">
        <v>15</v>
      </c>
      <c r="J48" s="31"/>
      <c r="K48" s="31"/>
      <c r="L48" s="38"/>
      <c r="M48" s="31"/>
      <c r="N48" s="31" t="s">
        <v>199</v>
      </c>
      <c r="O48" s="31"/>
      <c r="P48" s="31"/>
      <c r="Q48" s="15"/>
      <c r="R48" s="15"/>
      <c r="BO48" s="16"/>
      <c r="BP48" s="16"/>
      <c r="BQ48" s="16"/>
      <c r="BR48" s="16"/>
      <c r="BS48" s="16"/>
      <c r="BT48" s="16"/>
      <c r="BU48" s="16"/>
      <c r="BV48" s="16"/>
      <c r="BW48" s="16"/>
      <c r="BX48" s="16"/>
      <c r="BY48" s="16"/>
      <c r="BZ48" s="16"/>
      <c r="CA48" s="16"/>
      <c r="CB48" s="16"/>
      <c r="CC48" s="16"/>
      <c r="CD48" s="16"/>
      <c r="CE48" s="16"/>
      <c r="CF48" s="16"/>
      <c r="CG48" s="16"/>
      <c r="CH48" s="16"/>
      <c r="CI48" s="16"/>
      <c r="CJ48" s="16"/>
      <c r="CK48" s="16"/>
      <c r="CL48" s="16"/>
      <c r="CM48" s="16"/>
      <c r="CN48" s="16"/>
      <c r="CO48" s="16"/>
      <c r="CP48" s="16"/>
      <c r="CQ48" s="16"/>
      <c r="CR48" s="16"/>
      <c r="CS48" s="16"/>
      <c r="CT48" s="16"/>
      <c r="CU48" s="16"/>
      <c r="CV48" s="16"/>
      <c r="CW48" s="16"/>
      <c r="CX48" s="16"/>
      <c r="CY48" s="16"/>
      <c r="CZ48" s="16"/>
      <c r="DA48" s="16"/>
      <c r="DB48" s="16"/>
      <c r="DC48" s="16"/>
      <c r="DD48" s="16"/>
      <c r="DE48" s="16"/>
      <c r="DF48" s="16"/>
      <c r="DG48" s="16"/>
      <c r="DH48" s="16"/>
      <c r="DI48" s="16"/>
      <c r="DJ48" s="16"/>
      <c r="DK48" s="16"/>
      <c r="DL48" s="16"/>
      <c r="DM48" s="16"/>
    </row>
    <row r="49" spans="1:117" s="14" customFormat="1" ht="29" x14ac:dyDescent="0.35">
      <c r="A49" s="39" t="s">
        <v>234</v>
      </c>
      <c r="B49" s="39" t="s">
        <v>176</v>
      </c>
      <c r="C49" s="31" t="s">
        <v>167</v>
      </c>
      <c r="D49" s="31" t="s">
        <v>195</v>
      </c>
      <c r="E49" s="31" t="s">
        <v>235</v>
      </c>
      <c r="F49" s="31"/>
      <c r="G49" s="31" t="s">
        <v>155</v>
      </c>
      <c r="H49" s="31" t="s">
        <v>197</v>
      </c>
      <c r="I49" s="31" t="s">
        <v>236</v>
      </c>
      <c r="J49" s="31"/>
      <c r="K49" s="31"/>
      <c r="L49" s="38"/>
      <c r="M49" s="31"/>
      <c r="N49" s="31" t="s">
        <v>199</v>
      </c>
      <c r="O49" s="31"/>
      <c r="P49" s="31"/>
      <c r="Q49" s="15"/>
      <c r="R49" s="15"/>
      <c r="BO49" s="16"/>
      <c r="BP49" s="16"/>
      <c r="BQ49" s="16"/>
      <c r="BR49" s="16"/>
      <c r="BS49" s="16"/>
      <c r="BT49" s="16"/>
      <c r="BU49" s="16"/>
      <c r="BV49" s="16"/>
      <c r="BW49" s="16"/>
      <c r="BX49" s="16"/>
      <c r="BY49" s="16"/>
      <c r="BZ49" s="16"/>
      <c r="CA49" s="16"/>
      <c r="CB49" s="16"/>
      <c r="CC49" s="16"/>
      <c r="CD49" s="16"/>
      <c r="CE49" s="16"/>
      <c r="CF49" s="16"/>
      <c r="CG49" s="16"/>
      <c r="CH49" s="16"/>
      <c r="CI49" s="16"/>
      <c r="CJ49" s="16"/>
      <c r="CK49" s="16"/>
      <c r="CL49" s="16"/>
      <c r="CM49" s="16"/>
      <c r="CN49" s="16"/>
      <c r="CO49" s="16"/>
      <c r="CP49" s="16"/>
      <c r="CQ49" s="16"/>
      <c r="CR49" s="16"/>
      <c r="CS49" s="16"/>
      <c r="CT49" s="16"/>
      <c r="CU49" s="16"/>
      <c r="CV49" s="16"/>
      <c r="CW49" s="16"/>
      <c r="CX49" s="16"/>
      <c r="CY49" s="16"/>
      <c r="CZ49" s="16"/>
      <c r="DA49" s="16"/>
      <c r="DB49" s="16"/>
      <c r="DC49" s="16"/>
      <c r="DD49" s="16"/>
      <c r="DE49" s="16"/>
      <c r="DF49" s="16"/>
      <c r="DG49" s="16"/>
      <c r="DH49" s="16"/>
      <c r="DI49" s="16"/>
      <c r="DJ49" s="16"/>
      <c r="DK49" s="16"/>
      <c r="DL49" s="16"/>
      <c r="DM49" s="16"/>
    </row>
    <row r="50" spans="1:117" s="14" customFormat="1" x14ac:dyDescent="0.35">
      <c r="A50" s="31"/>
      <c r="B50" s="31"/>
      <c r="C50" s="31" t="s">
        <v>169</v>
      </c>
      <c r="D50" s="31" t="s">
        <v>195</v>
      </c>
      <c r="E50" s="31" t="s">
        <v>235</v>
      </c>
      <c r="F50" s="31"/>
      <c r="G50" s="31" t="s">
        <v>155</v>
      </c>
      <c r="H50" s="31" t="s">
        <v>197</v>
      </c>
      <c r="I50" s="31" t="s">
        <v>236</v>
      </c>
      <c r="J50" s="31"/>
      <c r="K50" s="31"/>
      <c r="L50" s="38"/>
      <c r="M50" s="31"/>
      <c r="N50" s="31" t="s">
        <v>199</v>
      </c>
      <c r="O50" s="31"/>
      <c r="P50" s="31"/>
      <c r="Q50" s="15"/>
      <c r="R50" s="15"/>
      <c r="BO50" s="16"/>
      <c r="BP50" s="16"/>
      <c r="BQ50" s="16"/>
      <c r="BR50" s="16"/>
      <c r="BS50" s="16"/>
      <c r="BT50" s="16"/>
      <c r="BU50" s="16"/>
      <c r="BV50" s="16"/>
      <c r="BW50" s="16"/>
      <c r="BX50" s="16"/>
      <c r="BY50" s="16"/>
      <c r="BZ50" s="16"/>
      <c r="CA50" s="16"/>
      <c r="CB50" s="16"/>
      <c r="CC50" s="16"/>
      <c r="CD50" s="16"/>
      <c r="CE50" s="16"/>
      <c r="CF50" s="16"/>
      <c r="CG50" s="16"/>
      <c r="CH50" s="16"/>
      <c r="CI50" s="16"/>
      <c r="CJ50" s="16"/>
      <c r="CK50" s="16"/>
      <c r="CL50" s="16"/>
      <c r="CM50" s="16"/>
      <c r="CN50" s="16"/>
      <c r="CO50" s="16"/>
      <c r="CP50" s="16"/>
      <c r="CQ50" s="16"/>
      <c r="CR50" s="16"/>
      <c r="CS50" s="16"/>
      <c r="CT50" s="16"/>
      <c r="CU50" s="16"/>
      <c r="CV50" s="16"/>
      <c r="CW50" s="16"/>
      <c r="CX50" s="16"/>
      <c r="CY50" s="16"/>
      <c r="CZ50" s="16"/>
      <c r="DA50" s="16"/>
      <c r="DB50" s="16"/>
      <c r="DC50" s="16"/>
      <c r="DD50" s="16"/>
      <c r="DE50" s="16"/>
      <c r="DF50" s="16"/>
      <c r="DG50" s="16"/>
      <c r="DH50" s="16"/>
      <c r="DI50" s="16"/>
      <c r="DJ50" s="16"/>
      <c r="DK50" s="16"/>
      <c r="DL50" s="16"/>
      <c r="DM50" s="16"/>
    </row>
    <row r="51" spans="1:117" s="14" customFormat="1" x14ac:dyDescent="0.35">
      <c r="A51" s="31"/>
      <c r="B51" s="31"/>
      <c r="C51" s="31" t="s">
        <v>170</v>
      </c>
      <c r="D51" s="31" t="s">
        <v>195</v>
      </c>
      <c r="E51" s="31" t="s">
        <v>235</v>
      </c>
      <c r="F51" s="31"/>
      <c r="G51" s="31" t="s">
        <v>155</v>
      </c>
      <c r="H51" s="31" t="s">
        <v>197</v>
      </c>
      <c r="I51" s="31" t="s">
        <v>236</v>
      </c>
      <c r="J51" s="31"/>
      <c r="K51" s="31"/>
      <c r="L51" s="38"/>
      <c r="M51" s="31"/>
      <c r="N51" s="31" t="s">
        <v>199</v>
      </c>
      <c r="O51" s="31"/>
      <c r="P51" s="31"/>
      <c r="Q51" s="15"/>
      <c r="R51" s="15"/>
      <c r="BO51" s="16"/>
      <c r="BP51" s="16"/>
      <c r="BQ51" s="16"/>
      <c r="BR51" s="16"/>
      <c r="BS51" s="16"/>
      <c r="BT51" s="16"/>
      <c r="BU51" s="16"/>
      <c r="BV51" s="16"/>
      <c r="BW51" s="16"/>
      <c r="BX51" s="16"/>
      <c r="BY51" s="16"/>
      <c r="BZ51" s="16"/>
      <c r="CA51" s="16"/>
      <c r="CB51" s="16"/>
      <c r="CC51" s="16"/>
      <c r="CD51" s="16"/>
      <c r="CE51" s="16"/>
      <c r="CF51" s="16"/>
      <c r="CG51" s="16"/>
      <c r="CH51" s="16"/>
      <c r="CI51" s="16"/>
      <c r="CJ51" s="16"/>
      <c r="CK51" s="16"/>
      <c r="CL51" s="16"/>
      <c r="CM51" s="16"/>
      <c r="CN51" s="16"/>
      <c r="CO51" s="16"/>
      <c r="CP51" s="16"/>
      <c r="CQ51" s="16"/>
      <c r="CR51" s="16"/>
      <c r="CS51" s="16"/>
      <c r="CT51" s="16"/>
      <c r="CU51" s="16"/>
      <c r="CV51" s="16"/>
      <c r="CW51" s="16"/>
      <c r="CX51" s="16"/>
      <c r="CY51" s="16"/>
      <c r="CZ51" s="16"/>
      <c r="DA51" s="16"/>
      <c r="DB51" s="16"/>
      <c r="DC51" s="16"/>
      <c r="DD51" s="16"/>
      <c r="DE51" s="16"/>
      <c r="DF51" s="16"/>
      <c r="DG51" s="16"/>
      <c r="DH51" s="16"/>
      <c r="DI51" s="16"/>
      <c r="DJ51" s="16"/>
      <c r="DK51" s="16"/>
      <c r="DL51" s="16"/>
      <c r="DM51" s="16"/>
    </row>
    <row r="52" spans="1:117" s="14" customFormat="1" x14ac:dyDescent="0.35">
      <c r="A52" s="31"/>
      <c r="B52" s="31"/>
      <c r="C52" s="31" t="s">
        <v>171</v>
      </c>
      <c r="D52" s="31" t="s">
        <v>195</v>
      </c>
      <c r="E52" s="31" t="s">
        <v>235</v>
      </c>
      <c r="F52" s="31"/>
      <c r="G52" s="31" t="s">
        <v>155</v>
      </c>
      <c r="H52" s="31" t="s">
        <v>197</v>
      </c>
      <c r="I52" s="31" t="s">
        <v>246</v>
      </c>
      <c r="J52" s="31"/>
      <c r="K52" s="31"/>
      <c r="L52" s="38"/>
      <c r="M52" s="31"/>
      <c r="N52" s="31" t="s">
        <v>199</v>
      </c>
      <c r="O52" s="31"/>
      <c r="P52" s="31"/>
      <c r="Q52" s="15"/>
      <c r="R52" s="15"/>
      <c r="BO52" s="16"/>
      <c r="BP52" s="16"/>
      <c r="BQ52" s="16"/>
      <c r="BR52" s="16"/>
      <c r="BS52" s="16"/>
      <c r="BT52" s="16"/>
      <c r="BU52" s="16"/>
      <c r="BV52" s="16"/>
      <c r="BW52" s="16"/>
      <c r="BX52" s="16"/>
      <c r="BY52" s="16"/>
      <c r="BZ52" s="16"/>
      <c r="CA52" s="16"/>
      <c r="CB52" s="16"/>
      <c r="CC52" s="16"/>
      <c r="CD52" s="16"/>
      <c r="CE52" s="16"/>
      <c r="CF52" s="16"/>
      <c r="CG52" s="16"/>
      <c r="CH52" s="16"/>
      <c r="CI52" s="16"/>
      <c r="CJ52" s="16"/>
      <c r="CK52" s="16"/>
      <c r="CL52" s="16"/>
      <c r="CM52" s="16"/>
      <c r="CN52" s="16"/>
      <c r="CO52" s="16"/>
      <c r="CP52" s="16"/>
      <c r="CQ52" s="16"/>
      <c r="CR52" s="16"/>
      <c r="CS52" s="16"/>
      <c r="CT52" s="16"/>
      <c r="CU52" s="16"/>
      <c r="CV52" s="16"/>
      <c r="CW52" s="16"/>
      <c r="CX52" s="16"/>
      <c r="CY52" s="16"/>
      <c r="CZ52" s="16"/>
      <c r="DA52" s="16"/>
      <c r="DB52" s="16"/>
      <c r="DC52" s="16"/>
      <c r="DD52" s="16"/>
      <c r="DE52" s="16"/>
      <c r="DF52" s="16"/>
      <c r="DG52" s="16"/>
      <c r="DH52" s="16"/>
      <c r="DI52" s="16"/>
      <c r="DJ52" s="16"/>
      <c r="DK52" s="16"/>
      <c r="DL52" s="16"/>
      <c r="DM52" s="16"/>
    </row>
    <row r="53" spans="1:117" s="14" customFormat="1" x14ac:dyDescent="0.35">
      <c r="A53" s="31"/>
      <c r="B53" s="31"/>
      <c r="C53" s="31" t="s">
        <v>248</v>
      </c>
      <c r="D53" s="31" t="s">
        <v>220</v>
      </c>
      <c r="E53" s="31" t="s">
        <v>196</v>
      </c>
      <c r="F53" s="31"/>
      <c r="G53" s="31" t="s">
        <v>155</v>
      </c>
      <c r="H53" s="31" t="s">
        <v>197</v>
      </c>
      <c r="I53" s="34" t="s">
        <v>246</v>
      </c>
      <c r="J53" s="31"/>
      <c r="K53" s="31"/>
      <c r="L53" s="38"/>
      <c r="M53" s="31"/>
      <c r="N53" s="31" t="s">
        <v>199</v>
      </c>
      <c r="O53" s="31"/>
      <c r="P53" s="31"/>
      <c r="Q53" s="15"/>
      <c r="R53" s="15"/>
      <c r="BO53" s="16"/>
      <c r="BP53" s="16"/>
      <c r="BQ53" s="16"/>
      <c r="BR53" s="16"/>
      <c r="BS53" s="16"/>
      <c r="BT53" s="16"/>
      <c r="BU53" s="16"/>
      <c r="BV53" s="16"/>
      <c r="BW53" s="16"/>
      <c r="BX53" s="16"/>
      <c r="BY53" s="16"/>
      <c r="BZ53" s="16"/>
      <c r="CA53" s="16"/>
      <c r="CB53" s="16"/>
      <c r="CC53" s="16"/>
      <c r="CD53" s="16"/>
      <c r="CE53" s="16"/>
      <c r="CF53" s="16"/>
      <c r="CG53" s="16"/>
      <c r="CH53" s="16"/>
      <c r="CI53" s="16"/>
      <c r="CJ53" s="16"/>
      <c r="CK53" s="16"/>
      <c r="CL53" s="16"/>
      <c r="CM53" s="16"/>
      <c r="CN53" s="16"/>
      <c r="CO53" s="16"/>
      <c r="CP53" s="16"/>
      <c r="CQ53" s="16"/>
      <c r="CR53" s="16"/>
      <c r="CS53" s="16"/>
      <c r="CT53" s="16"/>
      <c r="CU53" s="16"/>
      <c r="CV53" s="16"/>
      <c r="CW53" s="16"/>
      <c r="CX53" s="16"/>
      <c r="CY53" s="16"/>
      <c r="CZ53" s="16"/>
      <c r="DA53" s="16"/>
      <c r="DB53" s="16"/>
      <c r="DC53" s="16"/>
      <c r="DD53" s="16"/>
      <c r="DE53" s="16"/>
      <c r="DF53" s="16"/>
      <c r="DG53" s="16"/>
      <c r="DH53" s="16"/>
      <c r="DI53" s="16"/>
      <c r="DJ53" s="16"/>
      <c r="DK53" s="16"/>
      <c r="DL53" s="16"/>
      <c r="DM53" s="16"/>
    </row>
    <row r="54" spans="1:117" s="14" customFormat="1" x14ac:dyDescent="0.35">
      <c r="A54" s="31"/>
      <c r="B54" s="31"/>
      <c r="C54" s="31" t="s">
        <v>247</v>
      </c>
      <c r="D54" s="31" t="s">
        <v>215</v>
      </c>
      <c r="E54" s="31" t="s">
        <v>196</v>
      </c>
      <c r="F54" s="31"/>
      <c r="G54" s="31" t="s">
        <v>155</v>
      </c>
      <c r="H54" s="31" t="s">
        <v>209</v>
      </c>
      <c r="I54" s="31" t="s">
        <v>249</v>
      </c>
      <c r="J54" s="31" t="s">
        <v>211</v>
      </c>
      <c r="K54" s="31">
        <v>0</v>
      </c>
      <c r="L54" s="38">
        <v>1000</v>
      </c>
      <c r="M54" s="31"/>
      <c r="N54" s="31" t="s">
        <v>199</v>
      </c>
      <c r="O54" s="31"/>
      <c r="P54" s="31"/>
      <c r="Q54" s="15"/>
      <c r="R54" s="15"/>
      <c r="BO54" s="16"/>
      <c r="BP54" s="16"/>
      <c r="BQ54" s="16"/>
      <c r="BR54" s="16"/>
      <c r="BS54" s="16"/>
      <c r="BT54" s="16"/>
      <c r="BU54" s="16"/>
      <c r="BV54" s="16"/>
      <c r="BW54" s="16"/>
      <c r="BX54" s="16"/>
      <c r="BY54" s="16"/>
      <c r="BZ54" s="16"/>
      <c r="CA54" s="16"/>
      <c r="CB54" s="16"/>
      <c r="CC54" s="16"/>
      <c r="CD54" s="16"/>
      <c r="CE54" s="16"/>
      <c r="CF54" s="16"/>
      <c r="CG54" s="16"/>
      <c r="CH54" s="16"/>
      <c r="CI54" s="16"/>
      <c r="CJ54" s="16"/>
      <c r="CK54" s="16"/>
      <c r="CL54" s="16"/>
      <c r="CM54" s="16"/>
      <c r="CN54" s="16"/>
      <c r="CO54" s="16"/>
      <c r="CP54" s="16"/>
      <c r="CQ54" s="16"/>
      <c r="CR54" s="16"/>
      <c r="CS54" s="16"/>
      <c r="CT54" s="16"/>
      <c r="CU54" s="16"/>
      <c r="CV54" s="16"/>
      <c r="CW54" s="16"/>
      <c r="CX54" s="16"/>
      <c r="CY54" s="16"/>
      <c r="CZ54" s="16"/>
      <c r="DA54" s="16"/>
      <c r="DB54" s="16"/>
      <c r="DC54" s="16"/>
      <c r="DD54" s="16"/>
      <c r="DE54" s="16"/>
      <c r="DF54" s="16"/>
      <c r="DG54" s="16"/>
      <c r="DH54" s="16"/>
      <c r="DI54" s="16"/>
      <c r="DJ54" s="16"/>
      <c r="DK54" s="16"/>
      <c r="DL54" s="16"/>
      <c r="DM54" s="16"/>
    </row>
    <row r="55" spans="1:117" s="14" customFormat="1" x14ac:dyDescent="0.35">
      <c r="A55" s="31"/>
      <c r="B55" s="31"/>
      <c r="C55" s="31"/>
      <c r="D55" s="31"/>
      <c r="E55" s="31"/>
      <c r="F55" s="31"/>
      <c r="G55" s="31"/>
      <c r="H55" s="31" t="s">
        <v>209</v>
      </c>
      <c r="I55" s="31" t="s">
        <v>250</v>
      </c>
      <c r="J55" s="31" t="s">
        <v>211</v>
      </c>
      <c r="K55" s="31">
        <v>1000</v>
      </c>
      <c r="L55" s="38">
        <v>5000</v>
      </c>
      <c r="M55" s="31"/>
      <c r="N55" s="31" t="s">
        <v>199</v>
      </c>
      <c r="O55" s="31"/>
      <c r="P55" s="31"/>
      <c r="Q55" s="15"/>
      <c r="R55" s="15"/>
      <c r="BO55" s="16"/>
      <c r="BP55" s="16"/>
      <c r="BQ55" s="16"/>
      <c r="BR55" s="16"/>
      <c r="BS55" s="16"/>
      <c r="BT55" s="16"/>
      <c r="BU55" s="16"/>
      <c r="BV55" s="16"/>
      <c r="BW55" s="16"/>
      <c r="BX55" s="16"/>
      <c r="BY55" s="16"/>
      <c r="BZ55" s="16"/>
      <c r="CA55" s="16"/>
      <c r="CB55" s="16"/>
      <c r="CC55" s="16"/>
      <c r="CD55" s="16"/>
      <c r="CE55" s="16"/>
      <c r="CF55" s="16"/>
      <c r="CG55" s="16"/>
      <c r="CH55" s="16"/>
      <c r="CI55" s="16"/>
      <c r="CJ55" s="16"/>
      <c r="CK55" s="16"/>
      <c r="CL55" s="16"/>
      <c r="CM55" s="16"/>
      <c r="CN55" s="16"/>
      <c r="CO55" s="16"/>
      <c r="CP55" s="16"/>
      <c r="CQ55" s="16"/>
      <c r="CR55" s="16"/>
      <c r="CS55" s="16"/>
      <c r="CT55" s="16"/>
      <c r="CU55" s="16"/>
      <c r="CV55" s="16"/>
      <c r="CW55" s="16"/>
      <c r="CX55" s="16"/>
      <c r="CY55" s="16"/>
      <c r="CZ55" s="16"/>
      <c r="DA55" s="16"/>
      <c r="DB55" s="16"/>
      <c r="DC55" s="16"/>
      <c r="DD55" s="16"/>
      <c r="DE55" s="16"/>
      <c r="DF55" s="16"/>
      <c r="DG55" s="16"/>
      <c r="DH55" s="16"/>
      <c r="DI55" s="16"/>
      <c r="DJ55" s="16"/>
      <c r="DK55" s="16"/>
      <c r="DL55" s="16"/>
      <c r="DM55" s="16"/>
    </row>
    <row r="56" spans="1:117" s="14" customFormat="1" x14ac:dyDescent="0.35">
      <c r="A56" s="31"/>
      <c r="B56" s="31"/>
      <c r="C56" s="31"/>
      <c r="D56" s="31"/>
      <c r="E56" s="31"/>
      <c r="F56" s="31"/>
      <c r="G56" s="31"/>
      <c r="H56" s="31" t="s">
        <v>209</v>
      </c>
      <c r="I56" s="31" t="s">
        <v>251</v>
      </c>
      <c r="J56" s="31" t="s">
        <v>211</v>
      </c>
      <c r="K56" s="31">
        <v>5000</v>
      </c>
      <c r="L56" s="38"/>
      <c r="M56" s="31"/>
      <c r="N56" s="31" t="s">
        <v>199</v>
      </c>
      <c r="O56" s="31"/>
      <c r="P56" s="31"/>
      <c r="Q56" s="15"/>
      <c r="R56" s="15"/>
      <c r="BO56" s="16"/>
      <c r="BP56" s="16"/>
      <c r="BQ56" s="16"/>
      <c r="BR56" s="16"/>
      <c r="BS56" s="16"/>
      <c r="BT56" s="16"/>
      <c r="BU56" s="16"/>
      <c r="BV56" s="16"/>
      <c r="BW56" s="16"/>
      <c r="BX56" s="16"/>
      <c r="BY56" s="16"/>
      <c r="BZ56" s="16"/>
      <c r="CA56" s="16"/>
      <c r="CB56" s="16"/>
      <c r="CC56" s="16"/>
      <c r="CD56" s="16"/>
      <c r="CE56" s="16"/>
      <c r="CF56" s="16"/>
      <c r="CG56" s="16"/>
      <c r="CH56" s="16"/>
      <c r="CI56" s="16"/>
      <c r="CJ56" s="16"/>
      <c r="CK56" s="16"/>
      <c r="CL56" s="16"/>
      <c r="CM56" s="16"/>
      <c r="CN56" s="16"/>
      <c r="CO56" s="16"/>
      <c r="CP56" s="16"/>
      <c r="CQ56" s="16"/>
      <c r="CR56" s="16"/>
      <c r="CS56" s="16"/>
      <c r="CT56" s="16"/>
      <c r="CU56" s="16"/>
      <c r="CV56" s="16"/>
      <c r="CW56" s="16"/>
      <c r="CX56" s="16"/>
      <c r="CY56" s="16"/>
      <c r="CZ56" s="16"/>
      <c r="DA56" s="16"/>
      <c r="DB56" s="16"/>
      <c r="DC56" s="16"/>
      <c r="DD56" s="16"/>
      <c r="DE56" s="16"/>
      <c r="DF56" s="16"/>
      <c r="DG56" s="16"/>
      <c r="DH56" s="16"/>
      <c r="DI56" s="16"/>
      <c r="DJ56" s="16"/>
      <c r="DK56" s="16"/>
      <c r="DL56" s="16"/>
      <c r="DM56" s="16"/>
    </row>
    <row r="58" spans="1:117" ht="18.5" x14ac:dyDescent="0.35">
      <c r="A58" s="158" t="s">
        <v>259</v>
      </c>
      <c r="B58" s="159"/>
      <c r="C58" s="159"/>
      <c r="D58" s="160"/>
    </row>
    <row r="59" spans="1:117" ht="15.5" x14ac:dyDescent="0.35">
      <c r="A59" s="26" t="s">
        <v>173</v>
      </c>
      <c r="B59" s="26" t="s">
        <v>174</v>
      </c>
      <c r="C59" s="27" t="s">
        <v>254</v>
      </c>
      <c r="D59" s="26" t="s">
        <v>253</v>
      </c>
      <c r="E59" s="24" t="s">
        <v>183</v>
      </c>
    </row>
    <row r="60" spans="1:117" x14ac:dyDescent="0.35">
      <c r="A60" s="34"/>
      <c r="B60" s="34" t="s">
        <v>176</v>
      </c>
      <c r="C60" s="28" t="str">
        <f>C4</f>
        <v>BANK_82_EPER_001,IND</v>
      </c>
      <c r="D60" s="31" t="s">
        <v>256</v>
      </c>
      <c r="E60" s="31" t="s">
        <v>235</v>
      </c>
    </row>
    <row r="62" spans="1:117" ht="18.5" x14ac:dyDescent="0.35">
      <c r="A62" s="158" t="s">
        <v>252</v>
      </c>
      <c r="B62" s="159"/>
      <c r="C62" s="159"/>
      <c r="D62" s="160"/>
    </row>
    <row r="63" spans="1:117" ht="15.5" x14ac:dyDescent="0.35">
      <c r="A63" s="26" t="s">
        <v>253</v>
      </c>
      <c r="B63" s="27" t="s">
        <v>254</v>
      </c>
      <c r="C63" s="27" t="s">
        <v>240</v>
      </c>
      <c r="D63" s="26" t="s">
        <v>255</v>
      </c>
      <c r="E63" s="26" t="s">
        <v>187</v>
      </c>
      <c r="F63" s="25" t="s">
        <v>166</v>
      </c>
      <c r="G63" s="25"/>
    </row>
    <row r="64" spans="1:117" x14ac:dyDescent="0.35">
      <c r="A64" s="31" t="s">
        <v>256</v>
      </c>
      <c r="B64" s="28" t="s">
        <v>451</v>
      </c>
      <c r="C64" s="31" t="s">
        <v>171</v>
      </c>
      <c r="D64" s="31" t="s">
        <v>195</v>
      </c>
      <c r="E64" s="31" t="s">
        <v>257</v>
      </c>
      <c r="F64" s="31" t="s">
        <v>168</v>
      </c>
      <c r="G64" s="31"/>
    </row>
    <row r="65" spans="1:14" x14ac:dyDescent="0.35">
      <c r="A65" s="31" t="s">
        <v>256</v>
      </c>
      <c r="B65" s="28" t="s">
        <v>451</v>
      </c>
      <c r="C65" s="31" t="s">
        <v>248</v>
      </c>
      <c r="D65" s="31" t="s">
        <v>195</v>
      </c>
      <c r="E65" s="31" t="s">
        <v>258</v>
      </c>
      <c r="F65" s="31" t="s">
        <v>168</v>
      </c>
      <c r="G65" s="31"/>
    </row>
    <row r="66" spans="1:14" x14ac:dyDescent="0.35">
      <c r="A66" s="31" t="s">
        <v>256</v>
      </c>
      <c r="B66" s="28" t="s">
        <v>451</v>
      </c>
      <c r="C66" s="31" t="s">
        <v>247</v>
      </c>
      <c r="D66" s="31" t="s">
        <v>195</v>
      </c>
      <c r="E66" s="31" t="s">
        <v>258</v>
      </c>
      <c r="F66" s="31" t="s">
        <v>168</v>
      </c>
      <c r="G66" s="31"/>
    </row>
    <row r="68" spans="1:14" ht="18.5" x14ac:dyDescent="0.35">
      <c r="A68" s="158" t="s">
        <v>237</v>
      </c>
      <c r="B68" s="159"/>
      <c r="C68" s="159"/>
      <c r="D68" s="159"/>
      <c r="E68" s="159"/>
      <c r="F68" s="159"/>
      <c r="G68" s="159"/>
      <c r="H68" s="159"/>
      <c r="I68" s="160"/>
    </row>
    <row r="69" spans="1:14" ht="15.5" x14ac:dyDescent="0.35">
      <c r="A69" s="25" t="s">
        <v>131</v>
      </c>
      <c r="B69" s="25" t="s">
        <v>143</v>
      </c>
      <c r="C69" s="25" t="s">
        <v>238</v>
      </c>
      <c r="D69" s="25" t="s">
        <v>239</v>
      </c>
      <c r="E69" s="25" t="s">
        <v>240</v>
      </c>
      <c r="F69" s="25" t="s">
        <v>263</v>
      </c>
      <c r="G69" s="25" t="s">
        <v>265</v>
      </c>
      <c r="H69" s="25" t="s">
        <v>264</v>
      </c>
      <c r="I69" s="25" t="s">
        <v>266</v>
      </c>
      <c r="J69" s="25" t="s">
        <v>241</v>
      </c>
      <c r="K69" s="25" t="s">
        <v>242</v>
      </c>
      <c r="L69" s="25" t="s">
        <v>243</v>
      </c>
      <c r="M69" s="25" t="s">
        <v>244</v>
      </c>
      <c r="N69" s="25" t="s">
        <v>245</v>
      </c>
    </row>
    <row r="70" spans="1:14" x14ac:dyDescent="0.35">
      <c r="A70" s="28" t="s">
        <v>451</v>
      </c>
      <c r="B70" s="28">
        <f>C10</f>
        <v>2131846854</v>
      </c>
      <c r="C70" s="28" t="s">
        <v>457</v>
      </c>
      <c r="D70" s="30">
        <f>C16</f>
        <v>9287891848</v>
      </c>
      <c r="E70" s="31" t="s">
        <v>171</v>
      </c>
      <c r="F70" s="31"/>
      <c r="G70" s="31"/>
      <c r="H70" s="31"/>
      <c r="I70" s="31"/>
      <c r="J70" s="42" t="str">
        <f ca="1">TEXT(TODAY()-60,"MM-DD-YYYY")</f>
        <v>03-17-2023</v>
      </c>
      <c r="K70" s="42" t="str">
        <f ca="1">TEXT(TODAY()-30,"MM-DD-YYYY")</f>
        <v>04-16-2023</v>
      </c>
      <c r="L70" s="32" t="s">
        <v>168</v>
      </c>
      <c r="M70" s="32">
        <v>12</v>
      </c>
      <c r="N70" s="40" t="s">
        <v>268</v>
      </c>
    </row>
    <row r="71" spans="1:14" x14ac:dyDescent="0.35">
      <c r="A71" s="28" t="s">
        <v>451</v>
      </c>
      <c r="B71" s="28">
        <f>C10</f>
        <v>2131846854</v>
      </c>
      <c r="C71" s="28" t="s">
        <v>457</v>
      </c>
      <c r="D71" s="30">
        <f>C16</f>
        <v>9287891848</v>
      </c>
      <c r="E71" s="31" t="s">
        <v>171</v>
      </c>
      <c r="F71" s="31"/>
      <c r="G71" s="31"/>
      <c r="H71" s="31"/>
      <c r="I71" s="31"/>
      <c r="J71" s="42" t="str">
        <f ca="1">TEXT(TODAY()-90,"MM-DD-YYYY")</f>
        <v>02-15-2023</v>
      </c>
      <c r="K71" s="42" t="str">
        <f ca="1">TEXT(TODAY()-61,"MM-DD-YYYY")</f>
        <v>03-16-2023</v>
      </c>
      <c r="L71" s="32" t="s">
        <v>168</v>
      </c>
      <c r="M71" s="32">
        <v>13</v>
      </c>
      <c r="N71" s="40" t="s">
        <v>268</v>
      </c>
    </row>
    <row r="72" spans="1:14" x14ac:dyDescent="0.35">
      <c r="A72" s="28" t="s">
        <v>451</v>
      </c>
      <c r="B72" s="28">
        <f>C10</f>
        <v>2131846854</v>
      </c>
      <c r="C72" s="28" t="s">
        <v>457</v>
      </c>
      <c r="D72" s="30">
        <f>C16</f>
        <v>9287891848</v>
      </c>
      <c r="E72" s="31" t="s">
        <v>248</v>
      </c>
      <c r="F72" s="31"/>
      <c r="G72" s="31"/>
      <c r="H72" s="31"/>
      <c r="I72" s="31"/>
      <c r="J72" s="42" t="str">
        <f ca="1">TEXT(TODAY()-120,"MM-DD-YYYY")</f>
        <v>01-16-2023</v>
      </c>
      <c r="K72" s="42" t="str">
        <f ca="1">TEXT(TODAY()-91,"MM-DD-YYYY")</f>
        <v>02-14-2023</v>
      </c>
      <c r="L72" s="32" t="s">
        <v>168</v>
      </c>
      <c r="M72" s="32">
        <v>6</v>
      </c>
      <c r="N72" s="40" t="s">
        <v>268</v>
      </c>
    </row>
    <row r="73" spans="1:14" x14ac:dyDescent="0.35">
      <c r="A73" s="28" t="s">
        <v>451</v>
      </c>
      <c r="B73" s="28">
        <f>C10</f>
        <v>2131846854</v>
      </c>
      <c r="C73" s="28" t="s">
        <v>457</v>
      </c>
      <c r="D73" s="30">
        <f>C16</f>
        <v>9287891848</v>
      </c>
      <c r="E73" s="31" t="s">
        <v>247</v>
      </c>
      <c r="F73" s="31" t="s">
        <v>260</v>
      </c>
      <c r="G73" s="31" t="s">
        <v>153</v>
      </c>
      <c r="H73" s="31" t="s">
        <v>261</v>
      </c>
      <c r="I73" s="31" t="s">
        <v>262</v>
      </c>
      <c r="J73" s="42" t="str">
        <f ca="1">TEXT(TODAY()-150,"MM-DD-YYYY")</f>
        <v>12-17-2022</v>
      </c>
      <c r="K73" s="42" t="str">
        <f ca="1">TEXT(TODAY()-121,"MM-DD-YYYY")</f>
        <v>01-15-2023</v>
      </c>
      <c r="L73" s="32" t="s">
        <v>168</v>
      </c>
      <c r="M73" s="32">
        <v>7</v>
      </c>
      <c r="N73" s="40" t="s">
        <v>268</v>
      </c>
    </row>
    <row r="74" spans="1:14" x14ac:dyDescent="0.35">
      <c r="A74" s="28" t="s">
        <v>451</v>
      </c>
      <c r="B74" s="41">
        <f>C10</f>
        <v>2131846854</v>
      </c>
      <c r="C74" s="28" t="s">
        <v>457</v>
      </c>
      <c r="D74" s="30">
        <f>C16</f>
        <v>9287891848</v>
      </c>
      <c r="E74" s="31" t="s">
        <v>247</v>
      </c>
      <c r="F74" s="31" t="s">
        <v>260</v>
      </c>
      <c r="G74" s="31" t="s">
        <v>153</v>
      </c>
      <c r="H74" s="31" t="s">
        <v>261</v>
      </c>
      <c r="I74" s="31" t="s">
        <v>267</v>
      </c>
      <c r="J74" s="42" t="str">
        <f ca="1">TEXT(TODAY()-180,"MM-DD-YYYY")</f>
        <v>11-17-2022</v>
      </c>
      <c r="K74" s="42" t="str">
        <f ca="1">TEXT(TODAY()-151,"MM-DD-YYYY")</f>
        <v>12-16-2022</v>
      </c>
      <c r="L74" s="32" t="s">
        <v>168</v>
      </c>
      <c r="M74" s="32">
        <v>10</v>
      </c>
      <c r="N74" s="40" t="s">
        <v>268</v>
      </c>
    </row>
    <row r="76" spans="1:14" ht="50.4" customHeight="1" x14ac:dyDescent="0.35">
      <c r="A76" s="147" t="s">
        <v>269</v>
      </c>
      <c r="B76" s="147"/>
      <c r="C76" s="147"/>
      <c r="D76" s="147"/>
      <c r="E76" s="147"/>
      <c r="F76" s="147"/>
      <c r="G76" s="147"/>
      <c r="H76" s="147"/>
      <c r="I76" s="147"/>
      <c r="J76" s="147"/>
      <c r="K76" s="147"/>
    </row>
    <row r="78" spans="1:14" ht="16.75" customHeight="1" x14ac:dyDescent="0.35">
      <c r="A78" s="148" t="s">
        <v>270</v>
      </c>
      <c r="B78" s="148"/>
      <c r="C78" s="148"/>
      <c r="D78" s="148"/>
    </row>
    <row r="79" spans="1:14" x14ac:dyDescent="0.35">
      <c r="A79" s="43" t="s">
        <v>271</v>
      </c>
      <c r="B79" s="43" t="s">
        <v>272</v>
      </c>
      <c r="C79" s="43" t="s">
        <v>130</v>
      </c>
      <c r="D79" s="43" t="s">
        <v>273</v>
      </c>
    </row>
    <row r="80" spans="1:14" x14ac:dyDescent="0.35">
      <c r="A80" s="32" t="s">
        <v>274</v>
      </c>
      <c r="B80" s="28">
        <v>2049157035</v>
      </c>
      <c r="C80" s="44" t="s">
        <v>275</v>
      </c>
      <c r="D80" s="28" t="s">
        <v>453</v>
      </c>
    </row>
    <row r="82" spans="1:78" x14ac:dyDescent="0.35">
      <c r="A82" s="45" t="s">
        <v>276</v>
      </c>
      <c r="B82" s="46"/>
      <c r="C82" s="46"/>
      <c r="D82" s="46"/>
      <c r="E82" s="46"/>
      <c r="F82" s="46"/>
      <c r="G82" s="46"/>
      <c r="H82" s="46"/>
      <c r="I82" s="46"/>
      <c r="J82" s="46"/>
      <c r="K82" s="46"/>
      <c r="L82" s="46"/>
      <c r="M82" s="46"/>
      <c r="N82" s="46"/>
      <c r="O82" s="46"/>
      <c r="P82" s="46"/>
      <c r="Q82" s="46"/>
      <c r="R82" s="46"/>
      <c r="S82" s="46"/>
      <c r="T82" s="46"/>
      <c r="U82" s="46"/>
      <c r="V82" s="46"/>
      <c r="W82" s="46"/>
      <c r="X82" s="46"/>
      <c r="Y82" s="46"/>
      <c r="Z82" s="46"/>
      <c r="AA82" s="46"/>
      <c r="AB82" s="46"/>
      <c r="AC82" s="46"/>
      <c r="AD82" s="46"/>
      <c r="AE82" s="46"/>
      <c r="AF82" s="46"/>
      <c r="AG82" s="46"/>
      <c r="AH82" s="46"/>
      <c r="AI82" s="46"/>
    </row>
    <row r="83" spans="1:78" x14ac:dyDescent="0.35">
      <c r="A83" s="47" t="s">
        <v>277</v>
      </c>
      <c r="B83" s="47" t="s">
        <v>278</v>
      </c>
      <c r="C83" s="47" t="s">
        <v>279</v>
      </c>
      <c r="D83" s="47" t="s">
        <v>280</v>
      </c>
      <c r="E83" s="47" t="s">
        <v>281</v>
      </c>
      <c r="F83" s="47" t="s">
        <v>282</v>
      </c>
      <c r="G83" s="47" t="s">
        <v>283</v>
      </c>
      <c r="H83" s="47" t="s">
        <v>284</v>
      </c>
      <c r="I83" s="47" t="s">
        <v>285</v>
      </c>
      <c r="J83" s="47" t="s">
        <v>286</v>
      </c>
      <c r="K83" s="47" t="s">
        <v>287</v>
      </c>
      <c r="L83" s="47" t="s">
        <v>288</v>
      </c>
      <c r="M83" s="47" t="s">
        <v>289</v>
      </c>
      <c r="N83" s="47" t="s">
        <v>290</v>
      </c>
      <c r="O83" s="47" t="s">
        <v>291</v>
      </c>
      <c r="P83" s="47" t="s">
        <v>292</v>
      </c>
      <c r="Q83" s="47" t="s">
        <v>293</v>
      </c>
      <c r="R83" s="47" t="s">
        <v>294</v>
      </c>
      <c r="S83" s="48" t="s">
        <v>295</v>
      </c>
      <c r="T83" s="164" t="s">
        <v>296</v>
      </c>
      <c r="U83" s="165"/>
      <c r="V83" s="166"/>
      <c r="W83" s="164" t="s">
        <v>297</v>
      </c>
      <c r="X83" s="166"/>
      <c r="Y83" s="49"/>
      <c r="Z83" s="161" t="s">
        <v>298</v>
      </c>
      <c r="AA83" s="162"/>
      <c r="AB83" s="162"/>
      <c r="AC83" s="162"/>
      <c r="AD83" s="162"/>
      <c r="AE83" s="162"/>
      <c r="AF83" s="163"/>
      <c r="AG83" s="161" t="s">
        <v>299</v>
      </c>
      <c r="AH83" s="162"/>
      <c r="AI83" s="162"/>
      <c r="AJ83" s="162"/>
      <c r="AK83" s="162"/>
      <c r="AL83" s="163"/>
      <c r="AM83" s="50"/>
      <c r="AN83" s="51"/>
      <c r="AO83" s="51"/>
      <c r="AP83" s="51"/>
      <c r="AS83" s="52"/>
      <c r="AT83" s="52"/>
      <c r="AU83" s="52"/>
      <c r="AV83" s="52"/>
      <c r="AW83" s="52"/>
      <c r="AX83" s="52"/>
      <c r="AY83" s="52"/>
      <c r="AZ83" s="52"/>
      <c r="BA83" s="52"/>
      <c r="BB83" s="52"/>
      <c r="BC83" s="52"/>
      <c r="BD83" s="52"/>
      <c r="BE83" s="52"/>
      <c r="BF83" s="52"/>
      <c r="BG83" s="52"/>
      <c r="BH83" s="52"/>
      <c r="BI83" s="52"/>
      <c r="BJ83" s="52"/>
      <c r="BK83" s="52"/>
      <c r="BL83" s="52"/>
      <c r="BM83" s="52"/>
      <c r="BN83" s="52"/>
      <c r="BO83" s="52"/>
      <c r="BP83" s="52"/>
      <c r="BQ83" s="52"/>
      <c r="BR83" s="52"/>
      <c r="BS83" s="52"/>
      <c r="BT83" s="52"/>
      <c r="BU83" s="52"/>
      <c r="BV83" s="52"/>
      <c r="BW83" s="52"/>
      <c r="BX83" s="52"/>
      <c r="BY83" s="52"/>
      <c r="BZ83" s="52"/>
    </row>
    <row r="84" spans="1:78" x14ac:dyDescent="0.35">
      <c r="A84" s="53"/>
      <c r="B84" s="53"/>
      <c r="C84" s="53"/>
      <c r="D84" s="53"/>
      <c r="E84" s="53"/>
      <c r="F84" s="53"/>
      <c r="G84" s="53"/>
      <c r="H84" s="53"/>
      <c r="I84" s="53"/>
      <c r="J84" s="53"/>
      <c r="K84" s="53"/>
      <c r="L84" s="53"/>
      <c r="M84" s="53"/>
      <c r="N84" s="53"/>
      <c r="O84" s="53"/>
      <c r="P84" s="53"/>
      <c r="Q84" s="53"/>
      <c r="R84" s="53"/>
      <c r="S84" s="53"/>
      <c r="T84" s="54" t="s">
        <v>300</v>
      </c>
      <c r="U84" s="54" t="s">
        <v>301</v>
      </c>
      <c r="V84" s="54" t="s">
        <v>302</v>
      </c>
      <c r="W84" s="54" t="s">
        <v>303</v>
      </c>
      <c r="X84" s="54" t="s">
        <v>304</v>
      </c>
      <c r="Y84" s="54" t="s">
        <v>305</v>
      </c>
      <c r="Z84" s="54" t="s">
        <v>306</v>
      </c>
      <c r="AA84" s="54" t="s">
        <v>307</v>
      </c>
      <c r="AB84" s="54" t="s">
        <v>308</v>
      </c>
      <c r="AC84" s="54" t="s">
        <v>309</v>
      </c>
      <c r="AD84" s="54" t="s">
        <v>310</v>
      </c>
      <c r="AE84" s="54" t="s">
        <v>311</v>
      </c>
      <c r="AF84" s="54" t="s">
        <v>312</v>
      </c>
      <c r="AG84" s="54" t="s">
        <v>313</v>
      </c>
      <c r="AH84" s="54" t="s">
        <v>314</v>
      </c>
      <c r="AI84" s="54" t="s">
        <v>315</v>
      </c>
      <c r="AJ84" s="54" t="s">
        <v>316</v>
      </c>
      <c r="AK84" s="54" t="s">
        <v>317</v>
      </c>
      <c r="AL84" s="54" t="s">
        <v>318</v>
      </c>
      <c r="AM84" s="53" t="s">
        <v>319</v>
      </c>
      <c r="AN84" s="54" t="s">
        <v>320</v>
      </c>
      <c r="AO84" s="54" t="s">
        <v>321</v>
      </c>
      <c r="AP84" s="55" t="s">
        <v>322</v>
      </c>
      <c r="AS84" s="52"/>
      <c r="AT84" s="52"/>
      <c r="AU84" s="52"/>
      <c r="AV84" s="52"/>
      <c r="AW84" s="52"/>
      <c r="AX84" s="52"/>
      <c r="AY84" s="52"/>
      <c r="AZ84" s="52"/>
      <c r="BA84" s="52"/>
      <c r="BB84" s="52"/>
      <c r="BC84" s="52"/>
      <c r="BD84" s="52"/>
      <c r="BE84" s="52"/>
      <c r="BF84" s="52"/>
      <c r="BG84" s="52"/>
      <c r="BH84" s="52"/>
      <c r="BI84" s="52"/>
      <c r="BJ84" s="52"/>
      <c r="BK84" s="52"/>
      <c r="BL84" s="52"/>
      <c r="BM84" s="52"/>
      <c r="BN84" s="52"/>
      <c r="BO84" s="52"/>
      <c r="BP84" s="52"/>
      <c r="BQ84" s="52"/>
      <c r="BR84" s="52"/>
      <c r="BS84" s="52"/>
      <c r="BT84" s="52"/>
      <c r="BU84" s="52"/>
      <c r="BV84" s="52"/>
      <c r="BW84" s="52"/>
      <c r="BX84" s="52"/>
      <c r="BY84" s="52"/>
      <c r="BZ84" s="52"/>
    </row>
    <row r="85" spans="1:78" x14ac:dyDescent="0.35">
      <c r="A85" s="56" t="s">
        <v>465</v>
      </c>
      <c r="B85" s="28">
        <f>B80</f>
        <v>2049157035</v>
      </c>
      <c r="C85" s="56" t="s">
        <v>460</v>
      </c>
      <c r="D85" s="57" t="s">
        <v>343</v>
      </c>
      <c r="E85" s="41" t="s">
        <v>155</v>
      </c>
      <c r="F85" s="56" t="s">
        <v>323</v>
      </c>
      <c r="G85" s="58" t="str">
        <f ca="1">TEXT(TODAY(),"YYYY-MM-DD")</f>
        <v>2023-05-16</v>
      </c>
      <c r="H85" s="58" t="str">
        <f ca="1">TEXT(TODAY(),"YYYY-MM-DD")</f>
        <v>2023-05-16</v>
      </c>
      <c r="I85" s="56">
        <v>12</v>
      </c>
      <c r="J85" s="56">
        <v>12</v>
      </c>
      <c r="K85" s="56">
        <v>12</v>
      </c>
      <c r="L85" s="56" t="s">
        <v>461</v>
      </c>
      <c r="M85" s="56" t="s">
        <v>462</v>
      </c>
      <c r="N85" s="30" t="s">
        <v>325</v>
      </c>
      <c r="O85" s="30" t="s">
        <v>324</v>
      </c>
      <c r="P85" s="30" t="s">
        <v>325</v>
      </c>
      <c r="Q85" s="30" t="s">
        <v>325</v>
      </c>
      <c r="R85" s="30" t="s">
        <v>324</v>
      </c>
      <c r="S85" s="41"/>
      <c r="T85" s="41" t="s">
        <v>326</v>
      </c>
      <c r="U85" s="41" t="s">
        <v>327</v>
      </c>
      <c r="V85" s="41"/>
      <c r="W85" s="41" t="s">
        <v>328</v>
      </c>
      <c r="X85" s="41" t="s">
        <v>329</v>
      </c>
      <c r="Y85" s="41"/>
      <c r="Z85" s="41" t="s">
        <v>430</v>
      </c>
      <c r="AA85" s="41" t="s">
        <v>431</v>
      </c>
      <c r="AB85" s="41"/>
      <c r="AC85" s="41"/>
      <c r="AD85" s="41" t="s">
        <v>324</v>
      </c>
      <c r="AE85" s="41" t="s">
        <v>324</v>
      </c>
      <c r="AF85" s="41" t="s">
        <v>325</v>
      </c>
      <c r="AG85" s="41"/>
      <c r="AH85" s="41"/>
      <c r="AI85" s="41"/>
      <c r="AJ85" s="41" t="s">
        <v>325</v>
      </c>
      <c r="AK85" s="41" t="s">
        <v>325</v>
      </c>
      <c r="AL85" s="41" t="s">
        <v>325</v>
      </c>
      <c r="AM85" s="56"/>
      <c r="AN85" s="56">
        <v>22</v>
      </c>
      <c r="AO85" s="56">
        <v>22</v>
      </c>
      <c r="AP85" s="56">
        <v>17</v>
      </c>
      <c r="AS85" s="52"/>
      <c r="AT85" s="52"/>
      <c r="AU85" s="52"/>
      <c r="AV85" s="87"/>
      <c r="AW85" s="52"/>
      <c r="AX85" s="52"/>
      <c r="AY85" s="52"/>
      <c r="AZ85" s="52"/>
      <c r="BA85" s="52"/>
      <c r="BB85" s="52"/>
      <c r="BC85" s="52"/>
      <c r="BD85" s="52"/>
      <c r="BE85" s="52"/>
      <c r="BF85" s="52"/>
      <c r="BG85" s="52"/>
      <c r="BH85" s="52"/>
      <c r="BI85" s="52"/>
      <c r="BJ85" s="52"/>
      <c r="BK85" s="52"/>
      <c r="BL85" s="52"/>
      <c r="BM85" s="52"/>
      <c r="BN85" s="52"/>
      <c r="BO85" s="52"/>
      <c r="BP85" s="52"/>
      <c r="BQ85" s="52"/>
      <c r="BR85" s="52"/>
      <c r="BS85" s="52"/>
      <c r="BT85" s="52"/>
      <c r="BU85" s="52"/>
      <c r="BV85" s="52"/>
      <c r="BW85" s="52"/>
      <c r="BX85" s="52"/>
      <c r="BY85" s="52"/>
      <c r="BZ85" s="52"/>
    </row>
    <row r="86" spans="1:78" ht="19" customHeight="1" x14ac:dyDescent="0.35">
      <c r="A86" s="52"/>
      <c r="B86" s="52"/>
      <c r="C86" s="52"/>
      <c r="D86" s="52"/>
      <c r="E86" s="52"/>
      <c r="F86" s="52"/>
      <c r="G86" s="52"/>
      <c r="H86" s="52"/>
      <c r="I86" s="52"/>
      <c r="J86" s="52"/>
      <c r="K86" s="52"/>
      <c r="L86" s="59"/>
      <c r="M86" s="59"/>
      <c r="AO86" s="56">
        <v>21</v>
      </c>
    </row>
    <row r="87" spans="1:78" ht="18.5" x14ac:dyDescent="0.35">
      <c r="A87" s="60" t="s">
        <v>330</v>
      </c>
      <c r="B87" s="61"/>
      <c r="C87" s="61"/>
      <c r="D87" s="61"/>
      <c r="E87" s="61"/>
      <c r="F87" s="61"/>
      <c r="G87" s="61"/>
      <c r="H87" s="61"/>
      <c r="I87" s="61"/>
      <c r="J87" s="61"/>
      <c r="K87" s="61"/>
      <c r="L87" s="52"/>
      <c r="BB87" s="52"/>
      <c r="BC87" s="52"/>
      <c r="BD87" s="52"/>
      <c r="BE87" s="52"/>
      <c r="BF87" s="52"/>
      <c r="BG87" s="52"/>
      <c r="BH87" s="52"/>
      <c r="BI87" s="52"/>
      <c r="BJ87" s="52"/>
      <c r="BK87" s="52"/>
      <c r="BL87" s="52"/>
      <c r="BM87" s="52"/>
      <c r="BN87" s="52"/>
      <c r="BO87" s="52"/>
      <c r="BP87" s="52"/>
      <c r="BQ87" s="52"/>
      <c r="BR87" s="52"/>
      <c r="BS87" s="52"/>
      <c r="BT87" s="52"/>
      <c r="BU87" s="52"/>
      <c r="BV87" s="52"/>
      <c r="BW87" s="52"/>
      <c r="BX87" s="52"/>
      <c r="BY87" s="52"/>
      <c r="BZ87" s="52"/>
    </row>
    <row r="88" spans="1:78" ht="15.5" x14ac:dyDescent="0.35">
      <c r="A88" s="24" t="s">
        <v>173</v>
      </c>
      <c r="B88" s="24" t="s">
        <v>174</v>
      </c>
      <c r="C88" s="24" t="s">
        <v>175</v>
      </c>
      <c r="D88" s="24" t="s">
        <v>130</v>
      </c>
      <c r="E88" s="24" t="s">
        <v>4</v>
      </c>
      <c r="F88" s="24" t="s">
        <v>331</v>
      </c>
      <c r="G88" s="24" t="s">
        <v>332</v>
      </c>
      <c r="H88" s="24" t="s">
        <v>333</v>
      </c>
      <c r="I88" s="24" t="s">
        <v>334</v>
      </c>
      <c r="J88" s="24" t="s">
        <v>335</v>
      </c>
      <c r="K88" s="24" t="s">
        <v>336</v>
      </c>
      <c r="L88" s="52"/>
      <c r="BB88" s="52"/>
      <c r="BC88" s="52"/>
      <c r="BD88" s="52"/>
      <c r="BE88" s="52"/>
      <c r="BF88" s="52"/>
      <c r="BG88" s="52"/>
      <c r="BH88" s="52"/>
      <c r="BI88" s="52"/>
      <c r="BJ88" s="52"/>
      <c r="BK88" s="52"/>
      <c r="BL88" s="52"/>
      <c r="BM88" s="52"/>
      <c r="BN88" s="52"/>
      <c r="BO88" s="52"/>
      <c r="BP88" s="52"/>
      <c r="BQ88" s="52"/>
      <c r="BR88" s="52"/>
      <c r="BS88" s="52"/>
      <c r="BT88" s="52"/>
      <c r="BU88" s="52"/>
      <c r="BV88" s="52"/>
      <c r="BW88" s="52"/>
      <c r="BX88" s="52"/>
      <c r="BY88" s="52"/>
      <c r="BZ88" s="52"/>
    </row>
    <row r="89" spans="1:78" x14ac:dyDescent="0.35">
      <c r="A89" s="34" t="s">
        <v>178</v>
      </c>
      <c r="B89" s="34" t="s">
        <v>179</v>
      </c>
      <c r="C89" s="34" t="str">
        <f ca="1">TEXT(TODAY(),"YYYY-MM-DD")</f>
        <v>2023-05-16</v>
      </c>
      <c r="D89" s="34" t="s">
        <v>153</v>
      </c>
      <c r="E89" s="34" t="s">
        <v>341</v>
      </c>
      <c r="F89" s="62" t="str">
        <f ca="1">TEXT(TODAY(),"YYYY-MM-DD")</f>
        <v>2023-05-16</v>
      </c>
      <c r="G89" s="58" t="s">
        <v>325</v>
      </c>
      <c r="H89" s="28">
        <f>B85</f>
        <v>2049157035</v>
      </c>
      <c r="I89" s="34" t="s">
        <v>337</v>
      </c>
      <c r="J89" s="34" t="s">
        <v>342</v>
      </c>
      <c r="K89" s="34"/>
      <c r="L89" s="52"/>
      <c r="BB89" s="52"/>
      <c r="BC89" s="52"/>
      <c r="BD89" s="52"/>
      <c r="BE89" s="52"/>
      <c r="BF89" s="52"/>
      <c r="BG89" s="52"/>
      <c r="BH89" s="52"/>
      <c r="BI89" s="52"/>
      <c r="BJ89" s="52"/>
      <c r="BK89" s="52"/>
      <c r="BL89" s="52"/>
      <c r="BM89" s="52"/>
      <c r="BN89" s="52"/>
      <c r="BO89" s="52"/>
      <c r="BP89" s="52"/>
      <c r="BQ89" s="52"/>
      <c r="BR89" s="52"/>
      <c r="BS89" s="52"/>
      <c r="BT89" s="52"/>
      <c r="BU89" s="52"/>
      <c r="BV89" s="52"/>
      <c r="BW89" s="52"/>
      <c r="BX89" s="52"/>
      <c r="BY89" s="52"/>
      <c r="BZ89" s="52"/>
    </row>
    <row r="90" spans="1:78" x14ac:dyDescent="0.35">
      <c r="A90" s="34" t="s">
        <v>339</v>
      </c>
      <c r="B90" s="34" t="s">
        <v>340</v>
      </c>
      <c r="C90" s="34" t="str">
        <f ca="1">TEXT(TODAY(),"YYYY-MM-DD")</f>
        <v>2023-05-16</v>
      </c>
      <c r="D90" s="34" t="s">
        <v>153</v>
      </c>
      <c r="E90" s="34" t="s">
        <v>177</v>
      </c>
      <c r="F90" s="62" t="str">
        <f ca="1">TEXT(TODAY(),"YYYY-MM-DD")</f>
        <v>2023-05-16</v>
      </c>
      <c r="G90" s="58" t="s">
        <v>325</v>
      </c>
      <c r="H90" s="28">
        <f>B85</f>
        <v>2049157035</v>
      </c>
      <c r="I90" s="34" t="s">
        <v>337</v>
      </c>
      <c r="J90" s="34" t="s">
        <v>338</v>
      </c>
      <c r="K90" s="34"/>
      <c r="L90" s="52"/>
      <c r="BB90" s="52"/>
      <c r="BC90" s="52"/>
      <c r="BD90" s="52"/>
      <c r="BE90" s="52"/>
      <c r="BF90" s="52"/>
      <c r="BG90" s="52"/>
      <c r="BH90" s="52"/>
      <c r="BI90" s="52"/>
      <c r="BJ90" s="52"/>
      <c r="BK90" s="52"/>
      <c r="BL90" s="52"/>
      <c r="BM90" s="52"/>
      <c r="BN90" s="52"/>
      <c r="BO90" s="52"/>
      <c r="BP90" s="52"/>
      <c r="BQ90" s="52"/>
      <c r="BR90" s="52"/>
      <c r="BS90" s="52"/>
      <c r="BT90" s="52"/>
      <c r="BU90" s="52"/>
      <c r="BV90" s="52"/>
      <c r="BW90" s="52"/>
      <c r="BX90" s="52"/>
      <c r="BY90" s="52"/>
      <c r="BZ90" s="52"/>
    </row>
    <row r="91" spans="1:78" ht="19" customHeight="1" x14ac:dyDescent="0.35">
      <c r="A91" s="52"/>
      <c r="B91" s="52"/>
      <c r="C91" s="52"/>
      <c r="D91" s="52"/>
      <c r="E91" s="52"/>
      <c r="F91" s="52"/>
      <c r="G91" s="52"/>
      <c r="H91" s="52"/>
      <c r="I91" s="52"/>
      <c r="J91" s="52"/>
      <c r="K91" s="52"/>
      <c r="L91" s="59"/>
      <c r="M91" s="59"/>
    </row>
    <row r="92" spans="1:78" x14ac:dyDescent="0.35">
      <c r="A92" s="149" t="s">
        <v>432</v>
      </c>
      <c r="B92" s="150"/>
      <c r="C92" s="150"/>
      <c r="D92" s="150"/>
      <c r="E92" s="150"/>
      <c r="F92" s="150"/>
      <c r="G92" s="150"/>
      <c r="H92" s="150"/>
      <c r="I92" s="150"/>
      <c r="J92" s="150"/>
      <c r="K92" s="150"/>
      <c r="L92" s="150"/>
      <c r="M92" s="150"/>
      <c r="N92" s="150"/>
      <c r="O92" s="150"/>
      <c r="P92" s="150"/>
      <c r="Q92" s="150"/>
      <c r="R92" s="150"/>
      <c r="S92" s="84"/>
      <c r="AE92" s="52"/>
      <c r="AF92" s="52"/>
      <c r="AG92" s="52"/>
    </row>
    <row r="93" spans="1:78" x14ac:dyDescent="0.35">
      <c r="A93" s="85" t="s">
        <v>393</v>
      </c>
      <c r="B93" s="85" t="s">
        <v>394</v>
      </c>
      <c r="C93" s="85" t="s">
        <v>395</v>
      </c>
      <c r="D93" s="88" t="s">
        <v>283</v>
      </c>
      <c r="E93" s="88" t="s">
        <v>295</v>
      </c>
      <c r="F93" s="88" t="s">
        <v>187</v>
      </c>
      <c r="G93" s="85" t="s">
        <v>396</v>
      </c>
      <c r="H93" s="89" t="s">
        <v>397</v>
      </c>
      <c r="I93" s="88" t="s">
        <v>166</v>
      </c>
      <c r="J93" s="88" t="s">
        <v>398</v>
      </c>
      <c r="K93" s="90" t="s">
        <v>352</v>
      </c>
      <c r="L93" s="88" t="s">
        <v>399</v>
      </c>
      <c r="M93" s="90" t="s">
        <v>353</v>
      </c>
      <c r="N93" s="88" t="s">
        <v>400</v>
      </c>
      <c r="O93" s="88" t="s">
        <v>401</v>
      </c>
      <c r="P93" s="88" t="s">
        <v>360</v>
      </c>
      <c r="Q93" s="88" t="s">
        <v>402</v>
      </c>
      <c r="R93" s="88" t="s">
        <v>403</v>
      </c>
      <c r="S93" s="86"/>
      <c r="U93" s="52"/>
      <c r="V93" s="52"/>
      <c r="W93" s="52"/>
      <c r="X93" s="52"/>
      <c r="Y93" s="52"/>
      <c r="Z93" s="52"/>
      <c r="AA93" s="52"/>
      <c r="AB93" s="52"/>
      <c r="AC93" s="52"/>
      <c r="AD93" s="52"/>
      <c r="AE93" s="52"/>
      <c r="AF93" s="52"/>
      <c r="AG93" s="52"/>
      <c r="AH93" s="52"/>
      <c r="AI93" s="52"/>
      <c r="AJ93" s="52"/>
      <c r="AK93" s="52"/>
      <c r="AL93" s="52"/>
      <c r="AM93" s="52"/>
      <c r="AN93" s="52"/>
      <c r="AO93" s="52"/>
      <c r="AP93" s="52"/>
      <c r="AQ93" s="52"/>
      <c r="AR93" s="52"/>
    </row>
    <row r="94" spans="1:78" x14ac:dyDescent="0.35">
      <c r="A94" s="91" t="s">
        <v>167</v>
      </c>
      <c r="B94" s="79"/>
      <c r="C94" s="92" t="s">
        <v>418</v>
      </c>
      <c r="D94" s="92"/>
      <c r="E94" s="92"/>
      <c r="F94" s="93">
        <v>21</v>
      </c>
      <c r="G94" s="92" t="str">
        <f>CONCATENATE("USD,FLAT ",TEXT(F94,"0.00"))</f>
        <v>USD,FLAT 21.00</v>
      </c>
      <c r="H94" s="94" t="str">
        <f>TEXT(21,"0")</f>
        <v>21</v>
      </c>
      <c r="I94" s="92" t="s">
        <v>168</v>
      </c>
      <c r="J94" s="93">
        <v>1</v>
      </c>
      <c r="K94" s="94" t="str">
        <f>TEXT(21,"0")</f>
        <v>21</v>
      </c>
      <c r="L94" s="92"/>
      <c r="M94" s="94" t="str">
        <f>TEXT(23,"0")</f>
        <v>23</v>
      </c>
      <c r="N94" s="92"/>
      <c r="O94" s="92" t="s">
        <v>416</v>
      </c>
      <c r="P94" s="92" t="s">
        <v>415</v>
      </c>
      <c r="Q94" s="92"/>
      <c r="R94" s="92"/>
      <c r="S94" s="95"/>
      <c r="U94" s="52"/>
      <c r="V94" s="52"/>
      <c r="W94" s="52"/>
      <c r="X94" s="52"/>
      <c r="Y94" s="52"/>
      <c r="Z94" s="52"/>
      <c r="AA94" s="52"/>
      <c r="AB94" s="52"/>
      <c r="AC94" s="52"/>
      <c r="AD94" s="52"/>
      <c r="AE94" s="52"/>
      <c r="AF94" s="52"/>
      <c r="AG94" s="52"/>
      <c r="AH94" s="52"/>
      <c r="AI94" s="52"/>
      <c r="AJ94" s="52"/>
      <c r="AK94" s="52"/>
      <c r="AL94" s="52"/>
      <c r="AM94" s="52"/>
      <c r="AN94" s="52"/>
      <c r="AO94" s="52"/>
      <c r="AP94" s="52"/>
      <c r="AQ94" s="52"/>
      <c r="AR94" s="52"/>
    </row>
    <row r="95" spans="1:78" x14ac:dyDescent="0.35">
      <c r="A95" s="79"/>
      <c r="B95" s="79"/>
      <c r="C95" s="96" t="s">
        <v>433</v>
      </c>
      <c r="D95" s="96"/>
      <c r="E95" s="96"/>
      <c r="F95" s="97"/>
      <c r="G95" s="96"/>
      <c r="H95" s="97"/>
      <c r="I95" s="96"/>
      <c r="J95" s="97"/>
      <c r="K95" s="97"/>
      <c r="L95" s="96"/>
      <c r="M95" s="98"/>
      <c r="N95" s="96"/>
      <c r="O95" s="96"/>
      <c r="P95" s="96"/>
      <c r="Q95" s="96"/>
      <c r="R95" s="96"/>
      <c r="S95" s="99"/>
      <c r="U95" s="52"/>
      <c r="V95" s="52"/>
      <c r="W95" s="52"/>
      <c r="X95" s="52"/>
      <c r="Y95" s="52"/>
      <c r="Z95" s="52"/>
      <c r="AA95" s="52"/>
      <c r="AB95" s="52"/>
      <c r="AC95" s="52"/>
      <c r="AD95" s="52"/>
      <c r="AE95" s="52"/>
      <c r="AF95" s="52"/>
      <c r="AG95" s="52"/>
      <c r="AH95" s="52"/>
      <c r="AI95" s="52"/>
      <c r="AJ95" s="52"/>
      <c r="AK95" s="52"/>
      <c r="AL95" s="52"/>
      <c r="AM95" s="52"/>
      <c r="AN95" s="52"/>
      <c r="AO95" s="52"/>
      <c r="AP95" s="52"/>
      <c r="AQ95" s="52"/>
      <c r="AR95" s="52"/>
    </row>
    <row r="96" spans="1:78" x14ac:dyDescent="0.35">
      <c r="A96" s="79"/>
      <c r="B96" s="79"/>
      <c r="C96" s="82" t="s">
        <v>417</v>
      </c>
      <c r="D96" s="82"/>
      <c r="E96" s="82"/>
      <c r="F96" s="100"/>
      <c r="G96" s="82"/>
      <c r="H96" s="100"/>
      <c r="I96" s="82"/>
      <c r="J96" s="100"/>
      <c r="K96" s="100"/>
      <c r="L96" s="82"/>
      <c r="M96" s="101"/>
      <c r="N96" s="82"/>
      <c r="O96" s="82"/>
      <c r="P96" s="82"/>
      <c r="Q96" s="82"/>
      <c r="R96" s="82"/>
      <c r="S96" s="102"/>
    </row>
    <row r="97" spans="1:19" x14ac:dyDescent="0.35">
      <c r="A97" s="79"/>
      <c r="B97" s="79"/>
      <c r="C97" s="103" t="s">
        <v>434</v>
      </c>
      <c r="D97" s="103"/>
      <c r="E97" s="103"/>
      <c r="F97" s="104"/>
      <c r="G97" s="103"/>
      <c r="H97" s="104"/>
      <c r="I97" s="103"/>
      <c r="J97" s="104"/>
      <c r="K97" s="104"/>
      <c r="L97" s="103"/>
      <c r="M97" s="105"/>
      <c r="N97" s="103"/>
      <c r="O97" s="103"/>
      <c r="P97" s="103"/>
      <c r="Q97" s="103"/>
      <c r="R97" s="103"/>
      <c r="S97" s="106"/>
    </row>
    <row r="98" spans="1:19" x14ac:dyDescent="0.35">
      <c r="A98" s="91" t="s">
        <v>169</v>
      </c>
      <c r="B98" s="79"/>
      <c r="C98" s="92" t="s">
        <v>418</v>
      </c>
      <c r="D98" s="92"/>
      <c r="E98" s="92"/>
      <c r="F98" s="93">
        <v>25</v>
      </c>
      <c r="G98" s="92" t="str">
        <f>CONCATENATE("USD,FLAT ",TEXT(F98,"0.00"))</f>
        <v>USD,FLAT 25.00</v>
      </c>
      <c r="H98" s="94" t="str">
        <f>TEXT(25,"0")</f>
        <v>25</v>
      </c>
      <c r="I98" s="92" t="s">
        <v>168</v>
      </c>
      <c r="J98" s="93">
        <v>1</v>
      </c>
      <c r="K98" s="94" t="str">
        <f>TEXT(25,"0")</f>
        <v>25</v>
      </c>
      <c r="L98" s="92"/>
      <c r="M98" s="94" t="str">
        <f>TEXT(23,"0")</f>
        <v>23</v>
      </c>
      <c r="N98" s="92" t="s">
        <v>340</v>
      </c>
      <c r="O98" s="92" t="s">
        <v>420</v>
      </c>
      <c r="P98" s="92" t="s">
        <v>415</v>
      </c>
      <c r="Q98" s="92"/>
      <c r="R98" s="92"/>
      <c r="S98" s="95"/>
    </row>
    <row r="99" spans="1:19" x14ac:dyDescent="0.35">
      <c r="A99" s="79"/>
      <c r="B99" s="79"/>
      <c r="C99" s="96" t="s">
        <v>433</v>
      </c>
      <c r="D99" s="96"/>
      <c r="E99" s="96"/>
      <c r="F99" s="97"/>
      <c r="G99" s="96"/>
      <c r="H99" s="97"/>
      <c r="I99" s="96"/>
      <c r="J99" s="97"/>
      <c r="K99" s="97"/>
      <c r="L99" s="96"/>
      <c r="M99" s="98"/>
      <c r="N99" s="96"/>
      <c r="O99" s="96"/>
      <c r="P99" s="96"/>
      <c r="Q99" s="96"/>
      <c r="R99" s="96"/>
      <c r="S99" s="99"/>
    </row>
    <row r="100" spans="1:19" x14ac:dyDescent="0.35">
      <c r="A100" s="79"/>
      <c r="B100" s="79"/>
      <c r="C100" s="82" t="s">
        <v>417</v>
      </c>
      <c r="D100" s="82"/>
      <c r="E100" s="82"/>
      <c r="F100" s="100"/>
      <c r="G100" s="82"/>
      <c r="H100" s="100"/>
      <c r="I100" s="82"/>
      <c r="J100" s="100"/>
      <c r="K100" s="100"/>
      <c r="L100" s="82"/>
      <c r="M100" s="101"/>
      <c r="N100" s="82"/>
      <c r="O100" s="82"/>
      <c r="P100" s="82"/>
      <c r="Q100" s="82"/>
      <c r="R100" s="82"/>
      <c r="S100" s="102"/>
    </row>
    <row r="101" spans="1:19" x14ac:dyDescent="0.35">
      <c r="A101" s="79"/>
      <c r="B101" s="79"/>
      <c r="C101" s="103" t="s">
        <v>434</v>
      </c>
      <c r="D101" s="103"/>
      <c r="E101" s="103"/>
      <c r="F101" s="104"/>
      <c r="G101" s="103"/>
      <c r="H101" s="104"/>
      <c r="I101" s="103"/>
      <c r="J101" s="104"/>
      <c r="K101" s="104"/>
      <c r="L101" s="103"/>
      <c r="M101" s="105"/>
      <c r="N101" s="103"/>
      <c r="O101" s="103"/>
      <c r="P101" s="103"/>
      <c r="Q101" s="103"/>
      <c r="R101" s="103"/>
      <c r="S101" s="106"/>
    </row>
    <row r="102" spans="1:19" x14ac:dyDescent="0.35">
      <c r="A102" s="91" t="s">
        <v>170</v>
      </c>
      <c r="B102" s="79"/>
      <c r="C102" s="92" t="s">
        <v>418</v>
      </c>
      <c r="D102" s="92"/>
      <c r="E102" s="92"/>
      <c r="F102" s="93">
        <v>17.25</v>
      </c>
      <c r="G102" s="92" t="str">
        <f>CONCATENATE("USD,FLAT ",TEXT(F102,"0.00"))</f>
        <v>USD,FLAT 17.25</v>
      </c>
      <c r="H102" s="94" t="str">
        <f>TEXT(17.25,"0.00")</f>
        <v>17.25</v>
      </c>
      <c r="I102" s="92" t="s">
        <v>168</v>
      </c>
      <c r="J102" s="94" t="str">
        <f>TEXT(26.85,"0.00")</f>
        <v>26.85</v>
      </c>
      <c r="K102" s="93" t="str">
        <f>TEXT(463.16,"0.00")</f>
        <v>463.16</v>
      </c>
      <c r="L102" s="92"/>
      <c r="M102" s="94" t="str">
        <f>TEXT(100.56,"0.00")</f>
        <v>100.56</v>
      </c>
      <c r="N102" s="92"/>
      <c r="O102" s="92" t="s">
        <v>416</v>
      </c>
      <c r="P102" s="92" t="s">
        <v>415</v>
      </c>
      <c r="Q102" s="92"/>
      <c r="R102" s="92"/>
      <c r="S102" s="95"/>
    </row>
    <row r="103" spans="1:19" x14ac:dyDescent="0.35">
      <c r="A103" s="79"/>
      <c r="B103" s="79"/>
      <c r="C103" s="96" t="s">
        <v>433</v>
      </c>
      <c r="D103" s="96"/>
      <c r="E103" s="96"/>
      <c r="F103" s="97"/>
      <c r="G103" s="96"/>
      <c r="H103" s="97"/>
      <c r="I103" s="96"/>
      <c r="J103" s="98"/>
      <c r="K103" s="97"/>
      <c r="L103" s="96"/>
      <c r="M103" s="98"/>
      <c r="N103" s="96"/>
      <c r="O103" s="96"/>
      <c r="P103" s="96"/>
      <c r="Q103" s="96"/>
      <c r="R103" s="96"/>
      <c r="S103" s="99"/>
    </row>
    <row r="104" spans="1:19" x14ac:dyDescent="0.35">
      <c r="A104" s="79"/>
      <c r="B104" s="79"/>
      <c r="C104" s="82" t="s">
        <v>417</v>
      </c>
      <c r="D104" s="82"/>
      <c r="E104" s="82"/>
      <c r="F104" s="100"/>
      <c r="G104" s="82"/>
      <c r="H104" s="100"/>
      <c r="I104" s="82"/>
      <c r="J104" s="101"/>
      <c r="K104" s="100"/>
      <c r="L104" s="82"/>
      <c r="M104" s="101"/>
      <c r="N104" s="82"/>
      <c r="O104" s="82"/>
      <c r="P104" s="82"/>
      <c r="Q104" s="82"/>
      <c r="R104" s="82"/>
      <c r="S104" s="102"/>
    </row>
    <row r="105" spans="1:19" x14ac:dyDescent="0.35">
      <c r="A105" s="79"/>
      <c r="B105" s="79"/>
      <c r="C105" s="103" t="s">
        <v>434</v>
      </c>
      <c r="D105" s="103"/>
      <c r="E105" s="103"/>
      <c r="F105" s="104"/>
      <c r="G105" s="103"/>
      <c r="H105" s="104"/>
      <c r="I105" s="103"/>
      <c r="J105" s="105"/>
      <c r="K105" s="104"/>
      <c r="L105" s="103"/>
      <c r="M105" s="105"/>
      <c r="N105" s="103"/>
      <c r="O105" s="103"/>
      <c r="P105" s="103"/>
      <c r="Q105" s="103"/>
      <c r="R105" s="103"/>
      <c r="S105" s="106"/>
    </row>
    <row r="106" spans="1:19" x14ac:dyDescent="0.35">
      <c r="A106" s="91" t="s">
        <v>171</v>
      </c>
      <c r="B106" s="79"/>
      <c r="C106" s="92" t="s">
        <v>418</v>
      </c>
      <c r="D106" s="92"/>
      <c r="E106" s="92"/>
      <c r="F106" s="93">
        <v>13.25</v>
      </c>
      <c r="G106" s="92" t="str">
        <f>CONCATENATE("USD,FLAT ",TEXT(F106,"0.00"))</f>
        <v>USD,FLAT 13.25</v>
      </c>
      <c r="H106" s="94" t="str">
        <f>TEXT(13.25,"0.00")</f>
        <v>13.25</v>
      </c>
      <c r="I106" s="92" t="s">
        <v>168</v>
      </c>
      <c r="J106" s="94" t="str">
        <f>TEXT(176.85,"0.00")</f>
        <v>176.85</v>
      </c>
      <c r="K106" s="94" t="str">
        <f>TEXT(2343.26,"0.00")</f>
        <v>2343.26</v>
      </c>
      <c r="L106" s="92"/>
      <c r="M106" s="94" t="str">
        <f>TEXT(550.54,"0.00")</f>
        <v>550.54</v>
      </c>
      <c r="N106" s="92"/>
      <c r="O106" s="92" t="s">
        <v>416</v>
      </c>
      <c r="P106" s="92" t="s">
        <v>415</v>
      </c>
      <c r="Q106" s="92"/>
      <c r="R106" s="92"/>
      <c r="S106" s="95"/>
    </row>
    <row r="107" spans="1:19" x14ac:dyDescent="0.35">
      <c r="A107" s="79"/>
      <c r="B107" s="79"/>
      <c r="C107" s="96" t="s">
        <v>433</v>
      </c>
      <c r="D107" s="96"/>
      <c r="E107" s="96"/>
      <c r="F107" s="97"/>
      <c r="G107" s="96"/>
      <c r="H107" s="97"/>
      <c r="I107" s="96"/>
      <c r="J107" s="97"/>
      <c r="K107" s="97"/>
      <c r="L107" s="96"/>
      <c r="M107" s="97"/>
      <c r="N107" s="96"/>
      <c r="O107" s="96"/>
      <c r="P107" s="96"/>
      <c r="Q107" s="96"/>
      <c r="R107" s="96"/>
      <c r="S107" s="99"/>
    </row>
    <row r="108" spans="1:19" x14ac:dyDescent="0.35">
      <c r="A108" s="79"/>
      <c r="B108" s="79"/>
      <c r="C108" s="82" t="s">
        <v>417</v>
      </c>
      <c r="D108" s="82"/>
      <c r="E108" s="82"/>
      <c r="F108" s="100"/>
      <c r="G108" s="82"/>
      <c r="H108" s="100"/>
      <c r="I108" s="82"/>
      <c r="J108" s="100"/>
      <c r="K108" s="100"/>
      <c r="L108" s="82"/>
      <c r="M108" s="100"/>
      <c r="N108" s="82"/>
      <c r="O108" s="82"/>
      <c r="P108" s="82"/>
      <c r="Q108" s="82"/>
      <c r="R108" s="82"/>
      <c r="S108" s="102"/>
    </row>
    <row r="109" spans="1:19" x14ac:dyDescent="0.35">
      <c r="A109" s="79"/>
      <c r="B109" s="79"/>
      <c r="C109" s="103" t="s">
        <v>434</v>
      </c>
      <c r="D109" s="103"/>
      <c r="E109" s="103"/>
      <c r="F109" s="104"/>
      <c r="G109" s="103"/>
      <c r="H109" s="104"/>
      <c r="I109" s="103"/>
      <c r="J109" s="104"/>
      <c r="K109" s="104"/>
      <c r="L109" s="103"/>
      <c r="M109" s="104"/>
      <c r="N109" s="103"/>
      <c r="O109" s="103"/>
      <c r="P109" s="103"/>
      <c r="Q109" s="103"/>
      <c r="R109" s="103"/>
      <c r="S109" s="106"/>
    </row>
    <row r="110" spans="1:19" x14ac:dyDescent="0.35">
      <c r="A110" s="107" t="s">
        <v>435</v>
      </c>
      <c r="B110" s="107"/>
      <c r="C110" s="107" t="s">
        <v>418</v>
      </c>
      <c r="D110" s="107"/>
      <c r="E110" s="107"/>
      <c r="F110" s="108"/>
      <c r="G110" s="107"/>
      <c r="H110" s="108"/>
      <c r="I110" s="107"/>
      <c r="J110" s="108"/>
      <c r="K110" s="108"/>
      <c r="L110" s="107"/>
      <c r="M110" s="108"/>
      <c r="N110" s="107"/>
      <c r="O110" s="107"/>
      <c r="P110" s="107"/>
      <c r="Q110" s="107"/>
      <c r="R110" s="107"/>
      <c r="S110" s="109"/>
    </row>
    <row r="111" spans="1:19" x14ac:dyDescent="0.35">
      <c r="A111" s="107" t="s">
        <v>435</v>
      </c>
      <c r="B111" s="107"/>
      <c r="C111" s="107" t="s">
        <v>433</v>
      </c>
      <c r="D111" s="107"/>
      <c r="E111" s="107"/>
      <c r="F111" s="108"/>
      <c r="G111" s="107"/>
      <c r="H111" s="108"/>
      <c r="I111" s="107"/>
      <c r="J111" s="108"/>
      <c r="K111" s="108"/>
      <c r="L111" s="107"/>
      <c r="M111" s="108"/>
      <c r="N111" s="107"/>
      <c r="O111" s="107"/>
      <c r="P111" s="107"/>
      <c r="Q111" s="107"/>
      <c r="R111" s="107"/>
      <c r="S111" s="109"/>
    </row>
    <row r="112" spans="1:19" x14ac:dyDescent="0.35">
      <c r="A112" s="110" t="s">
        <v>436</v>
      </c>
      <c r="B112" s="110"/>
      <c r="C112" s="110" t="s">
        <v>418</v>
      </c>
      <c r="D112" s="110"/>
      <c r="E112" s="110"/>
      <c r="F112" s="111"/>
      <c r="G112" s="110"/>
      <c r="H112" s="111"/>
      <c r="I112" s="110"/>
      <c r="J112" s="111"/>
      <c r="K112" s="111"/>
      <c r="L112" s="110"/>
      <c r="M112" s="111"/>
      <c r="N112" s="110"/>
      <c r="O112" s="110"/>
      <c r="P112" s="110"/>
      <c r="Q112" s="110"/>
      <c r="R112" s="110"/>
      <c r="S112" s="112"/>
    </row>
    <row r="113" spans="1:19" x14ac:dyDescent="0.35">
      <c r="A113" s="110" t="s">
        <v>436</v>
      </c>
      <c r="B113" s="110"/>
      <c r="C113" s="110" t="s">
        <v>433</v>
      </c>
      <c r="D113" s="110"/>
      <c r="E113" s="110"/>
      <c r="F113" s="111"/>
      <c r="G113" s="110"/>
      <c r="H113" s="111"/>
      <c r="I113" s="110"/>
      <c r="J113" s="111"/>
      <c r="K113" s="111"/>
      <c r="L113" s="110"/>
      <c r="M113" s="111"/>
      <c r="N113" s="110"/>
      <c r="O113" s="110"/>
      <c r="P113" s="110"/>
      <c r="Q113" s="110"/>
      <c r="R113" s="110"/>
      <c r="S113" s="112"/>
    </row>
    <row r="114" spans="1:19" x14ac:dyDescent="0.35">
      <c r="A114" s="91" t="s">
        <v>194</v>
      </c>
      <c r="B114" s="79"/>
      <c r="C114" s="92" t="s">
        <v>418</v>
      </c>
      <c r="D114" s="92"/>
      <c r="E114" s="92"/>
      <c r="F114" s="93">
        <v>0.25</v>
      </c>
      <c r="G114" s="92" t="str">
        <f>CONCATENATE("USD,FLAT ",TEXT(F114,"0.00"))</f>
        <v>USD,FLAT 0.25</v>
      </c>
      <c r="H114" s="93" t="str">
        <f>TEXT(0.26,"0.00")</f>
        <v>0.26</v>
      </c>
      <c r="I114" s="92" t="s">
        <v>168</v>
      </c>
      <c r="J114" s="93">
        <v>1</v>
      </c>
      <c r="K114" s="93" t="str">
        <f>TEXT(0.26,"0.00")</f>
        <v>0.26</v>
      </c>
      <c r="L114" s="92"/>
      <c r="M114" s="93">
        <v>23</v>
      </c>
      <c r="N114" s="92" t="s">
        <v>179</v>
      </c>
      <c r="O114" s="92" t="s">
        <v>420</v>
      </c>
      <c r="P114" s="92" t="s">
        <v>437</v>
      </c>
      <c r="Q114" s="92"/>
      <c r="R114" s="92"/>
      <c r="S114" s="95"/>
    </row>
    <row r="115" spans="1:19" x14ac:dyDescent="0.35">
      <c r="A115" s="113"/>
      <c r="B115" s="113"/>
      <c r="C115" s="96" t="s">
        <v>433</v>
      </c>
      <c r="D115" s="96"/>
      <c r="E115" s="96"/>
      <c r="F115" s="97"/>
      <c r="G115" s="96"/>
      <c r="H115" s="97"/>
      <c r="I115" s="114"/>
      <c r="J115" s="97"/>
      <c r="K115" s="97"/>
      <c r="L115" s="96"/>
      <c r="M115" s="97"/>
      <c r="N115" s="96"/>
      <c r="O115" s="96"/>
      <c r="P115" s="96"/>
      <c r="Q115" s="96"/>
      <c r="R115" s="96"/>
      <c r="S115" s="99"/>
    </row>
    <row r="116" spans="1:19" x14ac:dyDescent="0.35">
      <c r="A116" s="113"/>
      <c r="B116" s="113"/>
      <c r="C116" s="82" t="s">
        <v>417</v>
      </c>
      <c r="D116" s="82"/>
      <c r="E116" s="82"/>
      <c r="F116" s="100"/>
      <c r="G116" s="82"/>
      <c r="H116" s="100"/>
      <c r="I116" s="82"/>
      <c r="J116" s="100"/>
      <c r="K116" s="100"/>
      <c r="L116" s="82"/>
      <c r="M116" s="100"/>
      <c r="N116" s="82"/>
      <c r="O116" s="82"/>
      <c r="P116" s="82"/>
      <c r="Q116" s="82"/>
      <c r="R116" s="82"/>
      <c r="S116" s="102"/>
    </row>
    <row r="117" spans="1:19" x14ac:dyDescent="0.35">
      <c r="A117" s="113"/>
      <c r="B117" s="113"/>
      <c r="C117" s="103" t="s">
        <v>434</v>
      </c>
      <c r="D117" s="103"/>
      <c r="E117" s="103"/>
      <c r="F117" s="104"/>
      <c r="G117" s="103"/>
      <c r="H117" s="104"/>
      <c r="I117" s="103"/>
      <c r="J117" s="104"/>
      <c r="K117" s="104"/>
      <c r="L117" s="103"/>
      <c r="M117" s="104"/>
      <c r="N117" s="103"/>
      <c r="O117" s="103"/>
      <c r="P117" s="103"/>
      <c r="Q117" s="103"/>
      <c r="R117" s="103"/>
      <c r="S117" s="106"/>
    </row>
    <row r="118" spans="1:19" x14ac:dyDescent="0.35">
      <c r="A118" s="91" t="s">
        <v>200</v>
      </c>
      <c r="B118" s="79"/>
      <c r="C118" s="92" t="s">
        <v>418</v>
      </c>
      <c r="D118" s="92"/>
      <c r="E118" s="92"/>
      <c r="F118" s="93">
        <v>11.85</v>
      </c>
      <c r="G118" s="92" t="str">
        <f>CONCATENATE("USD,FLAT ",TEXT(F118,"0.00"))</f>
        <v>USD,FLAT 11.85</v>
      </c>
      <c r="H118" s="93" t="str">
        <f>TEXT(11.86,"0.00")</f>
        <v>11.86</v>
      </c>
      <c r="I118" s="92" t="s">
        <v>168</v>
      </c>
      <c r="J118" s="93">
        <v>1</v>
      </c>
      <c r="K118" s="93" t="str">
        <f>TEXT(11.86,"0.00")</f>
        <v>11.86</v>
      </c>
      <c r="L118" s="92"/>
      <c r="M118" s="93">
        <v>23</v>
      </c>
      <c r="N118" s="92"/>
      <c r="O118" s="92" t="s">
        <v>416</v>
      </c>
      <c r="P118" s="92" t="s">
        <v>415</v>
      </c>
      <c r="Q118" s="92"/>
      <c r="R118" s="92"/>
      <c r="S118" s="95"/>
    </row>
    <row r="119" spans="1:19" x14ac:dyDescent="0.35">
      <c r="A119" s="79"/>
      <c r="B119" s="79"/>
      <c r="C119" s="96" t="s">
        <v>433</v>
      </c>
      <c r="D119" s="96"/>
      <c r="E119" s="96"/>
      <c r="F119" s="97"/>
      <c r="G119" s="96"/>
      <c r="H119" s="97"/>
      <c r="I119" s="114"/>
      <c r="J119" s="97"/>
      <c r="K119" s="97"/>
      <c r="L119" s="96"/>
      <c r="M119" s="97"/>
      <c r="N119" s="96"/>
      <c r="O119" s="96"/>
      <c r="P119" s="96"/>
      <c r="Q119" s="96"/>
      <c r="R119" s="96"/>
      <c r="S119" s="99"/>
    </row>
    <row r="120" spans="1:19" x14ac:dyDescent="0.35">
      <c r="A120" s="79"/>
      <c r="B120" s="79"/>
      <c r="C120" s="82" t="s">
        <v>417</v>
      </c>
      <c r="D120" s="82"/>
      <c r="E120" s="82"/>
      <c r="F120" s="100"/>
      <c r="G120" s="82"/>
      <c r="H120" s="100"/>
      <c r="I120" s="82"/>
      <c r="J120" s="100"/>
      <c r="K120" s="100"/>
      <c r="L120" s="82"/>
      <c r="M120" s="100"/>
      <c r="N120" s="82"/>
      <c r="O120" s="82"/>
      <c r="P120" s="82"/>
      <c r="Q120" s="82"/>
      <c r="R120" s="82"/>
      <c r="S120" s="102"/>
    </row>
    <row r="121" spans="1:19" x14ac:dyDescent="0.35">
      <c r="A121" s="79"/>
      <c r="B121" s="79"/>
      <c r="C121" s="103" t="s">
        <v>434</v>
      </c>
      <c r="D121" s="103"/>
      <c r="E121" s="103"/>
      <c r="F121" s="104"/>
      <c r="G121" s="103"/>
      <c r="H121" s="104"/>
      <c r="I121" s="103"/>
      <c r="J121" s="104"/>
      <c r="K121" s="104"/>
      <c r="L121" s="103"/>
      <c r="M121" s="104"/>
      <c r="N121" s="103"/>
      <c r="O121" s="103"/>
      <c r="P121" s="103"/>
      <c r="Q121" s="103"/>
      <c r="R121" s="103"/>
      <c r="S121" s="106"/>
    </row>
    <row r="122" spans="1:19" x14ac:dyDescent="0.35">
      <c r="A122" s="91" t="s">
        <v>203</v>
      </c>
      <c r="B122" s="79"/>
      <c r="C122" s="92" t="s">
        <v>418</v>
      </c>
      <c r="D122" s="92"/>
      <c r="E122" s="92"/>
      <c r="F122" s="93">
        <v>277.85000000000002</v>
      </c>
      <c r="G122" s="92" t="str">
        <f>CONCATENATE("USD,FLAT ",TEXT(F122,"0.00"))</f>
        <v>USD,FLAT 277.85</v>
      </c>
      <c r="H122" s="94" t="str">
        <f>TEXT(277.85,"0.00")</f>
        <v>277.85</v>
      </c>
      <c r="I122" s="92" t="s">
        <v>168</v>
      </c>
      <c r="J122" s="93"/>
      <c r="K122" s="94" t="str">
        <f>TEXT(13892.5,"0.0")</f>
        <v>13892.5</v>
      </c>
      <c r="L122" s="92"/>
      <c r="M122" s="93">
        <v>0</v>
      </c>
      <c r="N122" s="92"/>
      <c r="O122" s="92" t="s">
        <v>416</v>
      </c>
      <c r="P122" s="92" t="s">
        <v>415</v>
      </c>
      <c r="Q122" s="92"/>
      <c r="R122" s="92"/>
      <c r="S122" s="95"/>
    </row>
    <row r="123" spans="1:19" x14ac:dyDescent="0.35">
      <c r="A123" s="79"/>
      <c r="B123" s="79"/>
      <c r="C123" s="96" t="s">
        <v>433</v>
      </c>
      <c r="D123" s="96"/>
      <c r="E123" s="96"/>
      <c r="F123" s="97"/>
      <c r="G123" s="96"/>
      <c r="H123" s="97"/>
      <c r="I123" s="114"/>
      <c r="J123" s="97"/>
      <c r="K123" s="97"/>
      <c r="L123" s="114"/>
      <c r="M123" s="97"/>
      <c r="N123" s="96"/>
      <c r="O123" s="96"/>
      <c r="P123" s="96"/>
      <c r="Q123" s="96"/>
      <c r="R123" s="96"/>
      <c r="S123" s="99"/>
    </row>
    <row r="124" spans="1:19" x14ac:dyDescent="0.35">
      <c r="A124" s="79"/>
      <c r="B124" s="79"/>
      <c r="C124" s="82" t="s">
        <v>417</v>
      </c>
      <c r="D124" s="82"/>
      <c r="E124" s="82"/>
      <c r="F124" s="100"/>
      <c r="G124" s="82"/>
      <c r="H124" s="93"/>
      <c r="I124" s="82"/>
      <c r="J124" s="100"/>
      <c r="K124" s="93"/>
      <c r="L124" s="82"/>
      <c r="M124" s="100"/>
      <c r="N124" s="82"/>
      <c r="O124" s="82"/>
      <c r="P124" s="82"/>
      <c r="Q124" s="92"/>
      <c r="R124" s="82"/>
      <c r="S124" s="102"/>
    </row>
    <row r="125" spans="1:19" x14ac:dyDescent="0.35">
      <c r="A125" s="79"/>
      <c r="B125" s="79"/>
      <c r="C125" s="103" t="s">
        <v>434</v>
      </c>
      <c r="D125" s="103"/>
      <c r="E125" s="103"/>
      <c r="F125" s="104"/>
      <c r="G125" s="103"/>
      <c r="H125" s="104"/>
      <c r="I125" s="103"/>
      <c r="J125" s="104"/>
      <c r="K125" s="104"/>
      <c r="L125" s="103"/>
      <c r="M125" s="104"/>
      <c r="N125" s="103"/>
      <c r="O125" s="103"/>
      <c r="P125" s="103"/>
      <c r="Q125" s="103"/>
      <c r="R125" s="103"/>
      <c r="S125" s="106"/>
    </row>
    <row r="126" spans="1:19" x14ac:dyDescent="0.35">
      <c r="A126" s="91" t="s">
        <v>206</v>
      </c>
      <c r="B126" s="79"/>
      <c r="C126" s="92" t="s">
        <v>418</v>
      </c>
      <c r="D126" s="92"/>
      <c r="E126" s="92"/>
      <c r="F126" s="93">
        <v>112.85</v>
      </c>
      <c r="G126" s="92" t="str">
        <f>CONCATENATE("USD,FLAT ",TEXT(F126,"0.00"))</f>
        <v>USD,FLAT 112.85</v>
      </c>
      <c r="H126" s="94" t="str">
        <f>TEXT(112.85,"0.00")</f>
        <v>112.85</v>
      </c>
      <c r="I126" s="92" t="s">
        <v>168</v>
      </c>
      <c r="J126" s="93"/>
      <c r="K126" s="94" t="str">
        <f>TEXT(5642.5,"0.0")</f>
        <v>5642.5</v>
      </c>
      <c r="L126" s="92"/>
      <c r="M126" s="93">
        <v>0</v>
      </c>
      <c r="N126" s="92"/>
      <c r="O126" s="92" t="s">
        <v>416</v>
      </c>
      <c r="P126" s="92" t="s">
        <v>415</v>
      </c>
      <c r="Q126" s="92"/>
      <c r="R126" s="92"/>
      <c r="S126" s="95"/>
    </row>
    <row r="127" spans="1:19" x14ac:dyDescent="0.35">
      <c r="A127" s="79"/>
      <c r="B127" s="79"/>
      <c r="C127" s="96" t="s">
        <v>433</v>
      </c>
      <c r="D127" s="96"/>
      <c r="E127" s="96"/>
      <c r="F127" s="97"/>
      <c r="G127" s="96"/>
      <c r="H127" s="97"/>
      <c r="I127" s="114"/>
      <c r="J127" s="97"/>
      <c r="K127" s="97"/>
      <c r="L127" s="114"/>
      <c r="M127" s="97"/>
      <c r="N127" s="96"/>
      <c r="O127" s="96"/>
      <c r="P127" s="96"/>
      <c r="Q127" s="96"/>
      <c r="R127" s="96"/>
      <c r="S127" s="99"/>
    </row>
    <row r="128" spans="1:19" x14ac:dyDescent="0.35">
      <c r="A128" s="79"/>
      <c r="B128" s="79"/>
      <c r="C128" s="82" t="s">
        <v>417</v>
      </c>
      <c r="D128" s="82"/>
      <c r="E128" s="82"/>
      <c r="F128" s="100"/>
      <c r="G128" s="82"/>
      <c r="H128" s="100"/>
      <c r="I128" s="82"/>
      <c r="J128" s="100"/>
      <c r="K128" s="100"/>
      <c r="L128" s="82"/>
      <c r="M128" s="100"/>
      <c r="N128" s="82"/>
      <c r="O128" s="82"/>
      <c r="P128" s="82"/>
      <c r="Q128" s="82"/>
      <c r="R128" s="82"/>
      <c r="S128" s="102"/>
    </row>
    <row r="129" spans="1:19" x14ac:dyDescent="0.35">
      <c r="A129" s="79"/>
      <c r="B129" s="79"/>
      <c r="C129" s="103" t="s">
        <v>434</v>
      </c>
      <c r="D129" s="103"/>
      <c r="E129" s="103"/>
      <c r="F129" s="104"/>
      <c r="G129" s="103"/>
      <c r="H129" s="104"/>
      <c r="I129" s="103"/>
      <c r="J129" s="104"/>
      <c r="K129" s="104"/>
      <c r="L129" s="103"/>
      <c r="M129" s="104"/>
      <c r="N129" s="103"/>
      <c r="O129" s="103"/>
      <c r="P129" s="103"/>
      <c r="Q129" s="103"/>
      <c r="R129" s="103"/>
      <c r="S129" s="106"/>
    </row>
    <row r="130" spans="1:19" x14ac:dyDescent="0.35">
      <c r="A130" s="110" t="s">
        <v>438</v>
      </c>
      <c r="B130" s="110"/>
      <c r="C130" s="110" t="s">
        <v>418</v>
      </c>
      <c r="D130" s="110"/>
      <c r="E130" s="110"/>
      <c r="F130" s="111"/>
      <c r="G130" s="110"/>
      <c r="H130" s="111"/>
      <c r="I130" s="110"/>
      <c r="J130" s="111"/>
      <c r="K130" s="111"/>
      <c r="L130" s="110"/>
      <c r="M130" s="111"/>
      <c r="N130" s="110"/>
      <c r="O130" s="110"/>
      <c r="P130" s="110"/>
      <c r="Q130" s="110"/>
      <c r="R130" s="110"/>
      <c r="S130" s="112"/>
    </row>
    <row r="131" spans="1:19" x14ac:dyDescent="0.35">
      <c r="A131" s="110" t="s">
        <v>438</v>
      </c>
      <c r="B131" s="110"/>
      <c r="C131" s="110" t="s">
        <v>433</v>
      </c>
      <c r="D131" s="110"/>
      <c r="E131" s="110"/>
      <c r="F131" s="111"/>
      <c r="G131" s="110"/>
      <c r="H131" s="111"/>
      <c r="I131" s="110"/>
      <c r="J131" s="111"/>
      <c r="K131" s="111"/>
      <c r="L131" s="110"/>
      <c r="M131" s="111"/>
      <c r="N131" s="110"/>
      <c r="O131" s="110"/>
      <c r="P131" s="110"/>
      <c r="Q131" s="110"/>
      <c r="R131" s="110"/>
      <c r="S131" s="112"/>
    </row>
    <row r="132" spans="1:19" x14ac:dyDescent="0.35">
      <c r="A132" s="91" t="s">
        <v>207</v>
      </c>
      <c r="B132" s="79"/>
      <c r="C132" s="92" t="s">
        <v>418</v>
      </c>
      <c r="D132" s="92"/>
      <c r="E132" s="92"/>
      <c r="F132" s="115" t="s">
        <v>439</v>
      </c>
      <c r="G132" s="94" t="s">
        <v>411</v>
      </c>
      <c r="H132" s="94" t="str">
        <f>TEXT(15.85,"0.00")</f>
        <v>15.85</v>
      </c>
      <c r="I132" s="92" t="s">
        <v>168</v>
      </c>
      <c r="J132" s="93">
        <v>1</v>
      </c>
      <c r="K132" s="94" t="str">
        <f>TEXT(15.86,"0.00")</f>
        <v>15.86</v>
      </c>
      <c r="L132" s="92"/>
      <c r="M132" s="93">
        <v>23</v>
      </c>
      <c r="N132" s="93"/>
      <c r="O132" s="92" t="s">
        <v>416</v>
      </c>
      <c r="P132" s="92" t="s">
        <v>419</v>
      </c>
      <c r="Q132" s="92"/>
      <c r="R132" s="92"/>
      <c r="S132" s="95"/>
    </row>
    <row r="133" spans="1:19" x14ac:dyDescent="0.35">
      <c r="A133" s="79"/>
      <c r="B133" s="79"/>
      <c r="C133" s="96" t="s">
        <v>433</v>
      </c>
      <c r="D133" s="96"/>
      <c r="E133" s="96"/>
      <c r="F133" s="97"/>
      <c r="G133" s="96"/>
      <c r="H133" s="97"/>
      <c r="I133" s="96"/>
      <c r="J133" s="97"/>
      <c r="K133" s="97"/>
      <c r="L133" s="96"/>
      <c r="M133" s="97"/>
      <c r="N133" s="96"/>
      <c r="O133" s="96"/>
      <c r="P133" s="96"/>
      <c r="Q133" s="96"/>
      <c r="R133" s="96"/>
      <c r="S133" s="99"/>
    </row>
    <row r="134" spans="1:19" x14ac:dyDescent="0.35">
      <c r="A134" s="79"/>
      <c r="B134" s="79"/>
      <c r="C134" s="82" t="s">
        <v>417</v>
      </c>
      <c r="D134" s="82"/>
      <c r="E134" s="82"/>
      <c r="F134" s="100"/>
      <c r="G134" s="82"/>
      <c r="H134" s="100"/>
      <c r="I134" s="82"/>
      <c r="J134" s="100"/>
      <c r="K134" s="100"/>
      <c r="L134" s="82"/>
      <c r="M134" s="100"/>
      <c r="N134" s="82"/>
      <c r="O134" s="82"/>
      <c r="P134" s="82"/>
      <c r="Q134" s="82"/>
      <c r="R134" s="82"/>
      <c r="S134" s="102"/>
    </row>
    <row r="135" spans="1:19" x14ac:dyDescent="0.35">
      <c r="A135" s="79"/>
      <c r="B135" s="79"/>
      <c r="C135" s="103" t="s">
        <v>434</v>
      </c>
      <c r="D135" s="103"/>
      <c r="E135" s="103"/>
      <c r="F135" s="104"/>
      <c r="G135" s="103"/>
      <c r="H135" s="104"/>
      <c r="I135" s="103"/>
      <c r="J135" s="104"/>
      <c r="K135" s="104"/>
      <c r="L135" s="103"/>
      <c r="M135" s="104"/>
      <c r="N135" s="103"/>
      <c r="O135" s="103"/>
      <c r="P135" s="103"/>
      <c r="Q135" s="103"/>
      <c r="R135" s="103"/>
      <c r="S135" s="106"/>
    </row>
    <row r="136" spans="1:19" x14ac:dyDescent="0.35">
      <c r="A136" s="91" t="s">
        <v>214</v>
      </c>
      <c r="B136" s="79"/>
      <c r="C136" s="92" t="s">
        <v>418</v>
      </c>
      <c r="D136" s="92"/>
      <c r="E136" s="92"/>
      <c r="F136" s="115" t="s">
        <v>440</v>
      </c>
      <c r="G136" s="94" t="s">
        <v>421</v>
      </c>
      <c r="H136" s="94" t="str">
        <f>TEXT(14.25,"0.00")</f>
        <v>14.25</v>
      </c>
      <c r="I136" s="92" t="s">
        <v>168</v>
      </c>
      <c r="J136" s="93">
        <v>1</v>
      </c>
      <c r="K136" s="93" t="str">
        <f>TEXT(14.26,"0.00")</f>
        <v>14.26</v>
      </c>
      <c r="L136" s="92"/>
      <c r="M136" s="93">
        <v>23</v>
      </c>
      <c r="N136" s="93"/>
      <c r="O136" s="92" t="s">
        <v>416</v>
      </c>
      <c r="P136" s="92" t="s">
        <v>419</v>
      </c>
      <c r="Q136" s="92"/>
      <c r="R136" s="92"/>
      <c r="S136" s="95"/>
    </row>
    <row r="137" spans="1:19" x14ac:dyDescent="0.35">
      <c r="A137" s="79"/>
      <c r="B137" s="79"/>
      <c r="C137" s="96" t="s">
        <v>433</v>
      </c>
      <c r="D137" s="96"/>
      <c r="E137" s="96"/>
      <c r="F137" s="97"/>
      <c r="G137" s="96"/>
      <c r="H137" s="97"/>
      <c r="I137" s="96"/>
      <c r="J137" s="97"/>
      <c r="K137" s="97"/>
      <c r="L137" s="96"/>
      <c r="M137" s="97"/>
      <c r="N137" s="96"/>
      <c r="O137" s="96"/>
      <c r="P137" s="96"/>
      <c r="Q137" s="96"/>
      <c r="R137" s="96"/>
      <c r="S137" s="99"/>
    </row>
    <row r="138" spans="1:19" x14ac:dyDescent="0.35">
      <c r="A138" s="79"/>
      <c r="B138" s="79"/>
      <c r="C138" s="82" t="s">
        <v>417</v>
      </c>
      <c r="D138" s="82"/>
      <c r="E138" s="82"/>
      <c r="F138" s="100"/>
      <c r="G138" s="82"/>
      <c r="H138" s="100"/>
      <c r="I138" s="82"/>
      <c r="J138" s="100"/>
      <c r="K138" s="100"/>
      <c r="L138" s="82"/>
      <c r="M138" s="100"/>
      <c r="N138" s="82"/>
      <c r="O138" s="82"/>
      <c r="P138" s="82"/>
      <c r="Q138" s="82"/>
      <c r="R138" s="82"/>
      <c r="S138" s="102"/>
    </row>
    <row r="139" spans="1:19" x14ac:dyDescent="0.35">
      <c r="A139" s="79"/>
      <c r="B139" s="79"/>
      <c r="C139" s="103" t="s">
        <v>434</v>
      </c>
      <c r="D139" s="103"/>
      <c r="E139" s="103"/>
      <c r="F139" s="104"/>
      <c r="G139" s="103"/>
      <c r="H139" s="104"/>
      <c r="I139" s="103"/>
      <c r="J139" s="104"/>
      <c r="K139" s="104"/>
      <c r="L139" s="103"/>
      <c r="M139" s="104"/>
      <c r="N139" s="103"/>
      <c r="O139" s="103"/>
      <c r="P139" s="103"/>
      <c r="Q139" s="103"/>
      <c r="R139" s="103"/>
      <c r="S139" s="106"/>
    </row>
    <row r="140" spans="1:19" ht="21" customHeight="1" x14ac:dyDescent="0.35">
      <c r="A140" s="91" t="s">
        <v>216</v>
      </c>
      <c r="B140" s="79"/>
      <c r="C140" s="92" t="s">
        <v>418</v>
      </c>
      <c r="D140" s="92"/>
      <c r="E140" s="92"/>
      <c r="F140" s="115" t="s">
        <v>441</v>
      </c>
      <c r="G140" s="94" t="s">
        <v>442</v>
      </c>
      <c r="H140" s="93" t="str">
        <f>TEXT(38.68,"0.00")</f>
        <v>38.68</v>
      </c>
      <c r="I140" s="92" t="s">
        <v>168</v>
      </c>
      <c r="J140" s="93">
        <v>1</v>
      </c>
      <c r="K140" s="93" t="str">
        <f>TEXT(38.68,"0.00")</f>
        <v>38.68</v>
      </c>
      <c r="L140" s="92"/>
      <c r="M140" s="93">
        <v>23</v>
      </c>
      <c r="N140" s="93"/>
      <c r="O140" s="92" t="s">
        <v>416</v>
      </c>
      <c r="P140" s="92" t="s">
        <v>419</v>
      </c>
      <c r="Q140" s="92"/>
      <c r="R140" s="92"/>
      <c r="S140" s="95"/>
    </row>
    <row r="141" spans="1:19" x14ac:dyDescent="0.35">
      <c r="A141" s="79"/>
      <c r="B141" s="79"/>
      <c r="C141" s="96" t="s">
        <v>433</v>
      </c>
      <c r="D141" s="96"/>
      <c r="E141" s="96"/>
      <c r="F141" s="97"/>
      <c r="G141" s="96"/>
      <c r="H141" s="97"/>
      <c r="I141" s="96"/>
      <c r="J141" s="97"/>
      <c r="K141" s="97"/>
      <c r="L141" s="96"/>
      <c r="M141" s="97"/>
      <c r="N141" s="96"/>
      <c r="O141" s="96"/>
      <c r="P141" s="96"/>
      <c r="Q141" s="96"/>
      <c r="R141" s="96"/>
      <c r="S141" s="99"/>
    </row>
    <row r="142" spans="1:19" x14ac:dyDescent="0.35">
      <c r="A142" s="79"/>
      <c r="B142" s="79"/>
      <c r="C142" s="82" t="s">
        <v>417</v>
      </c>
      <c r="D142" s="82"/>
      <c r="E142" s="82"/>
      <c r="F142" s="100"/>
      <c r="G142" s="82"/>
      <c r="H142" s="100"/>
      <c r="I142" s="82"/>
      <c r="J142" s="100"/>
      <c r="K142" s="100"/>
      <c r="L142" s="82"/>
      <c r="M142" s="100"/>
      <c r="N142" s="82"/>
      <c r="O142" s="82"/>
      <c r="P142" s="82"/>
      <c r="Q142" s="82"/>
      <c r="R142" s="82"/>
      <c r="S142" s="102"/>
    </row>
    <row r="143" spans="1:19" x14ac:dyDescent="0.35">
      <c r="A143" s="79"/>
      <c r="B143" s="79"/>
      <c r="C143" s="103" t="s">
        <v>434</v>
      </c>
      <c r="D143" s="103"/>
      <c r="E143" s="103"/>
      <c r="F143" s="104"/>
      <c r="G143" s="103"/>
      <c r="H143" s="104"/>
      <c r="I143" s="103"/>
      <c r="J143" s="104"/>
      <c r="K143" s="104"/>
      <c r="L143" s="103"/>
      <c r="M143" s="104"/>
      <c r="N143" s="103"/>
      <c r="O143" s="103"/>
      <c r="P143" s="103"/>
      <c r="Q143" s="103"/>
      <c r="R143" s="103"/>
      <c r="S143" s="106"/>
    </row>
    <row r="144" spans="1:19" x14ac:dyDescent="0.35">
      <c r="A144" s="110" t="s">
        <v>443</v>
      </c>
      <c r="B144" s="110"/>
      <c r="C144" s="110" t="s">
        <v>418</v>
      </c>
      <c r="D144" s="110"/>
      <c r="E144" s="110"/>
      <c r="F144" s="111"/>
      <c r="G144" s="110"/>
      <c r="H144" s="111"/>
      <c r="I144" s="110"/>
      <c r="J144" s="111"/>
      <c r="K144" s="111"/>
      <c r="L144" s="110"/>
      <c r="M144" s="111"/>
      <c r="N144" s="110"/>
      <c r="O144" s="110"/>
      <c r="P144" s="110"/>
      <c r="Q144" s="110"/>
      <c r="R144" s="110"/>
      <c r="S144" s="112"/>
    </row>
    <row r="145" spans="1:19" x14ac:dyDescent="0.35">
      <c r="A145" s="110" t="s">
        <v>443</v>
      </c>
      <c r="B145" s="110"/>
      <c r="C145" s="110" t="s">
        <v>433</v>
      </c>
      <c r="D145" s="110"/>
      <c r="E145" s="110"/>
      <c r="F145" s="111"/>
      <c r="G145" s="110"/>
      <c r="H145" s="111"/>
      <c r="I145" s="110"/>
      <c r="J145" s="111"/>
      <c r="K145" s="111"/>
      <c r="L145" s="110"/>
      <c r="M145" s="111"/>
      <c r="N145" s="110"/>
      <c r="O145" s="110"/>
      <c r="P145" s="110"/>
      <c r="Q145" s="110"/>
      <c r="R145" s="110"/>
      <c r="S145" s="112"/>
    </row>
    <row r="146" spans="1:19" x14ac:dyDescent="0.35">
      <c r="A146" s="91" t="s">
        <v>219</v>
      </c>
      <c r="B146" s="79"/>
      <c r="C146" s="92" t="s">
        <v>418</v>
      </c>
      <c r="D146" s="92"/>
      <c r="E146" s="92"/>
      <c r="F146" s="93" t="str">
        <f>TEXT(7522.85,"0.00")</f>
        <v>7522.85</v>
      </c>
      <c r="G146" s="92" t="str">
        <f>CONCATENATE("USD,FLAT ",TEXT(F146,"0.00"))</f>
        <v>USD,FLAT 7522.85</v>
      </c>
      <c r="H146" s="94" t="str">
        <f>TEXT(7522.86,"0.00")</f>
        <v>7522.86</v>
      </c>
      <c r="I146" s="92" t="s">
        <v>168</v>
      </c>
      <c r="J146" s="93">
        <v>1</v>
      </c>
      <c r="K146" s="116" t="str">
        <f>TEXT(7522.86,"0.00")</f>
        <v>7522.86</v>
      </c>
      <c r="L146" s="92"/>
      <c r="M146" s="93">
        <v>23</v>
      </c>
      <c r="N146" s="93"/>
      <c r="O146" s="92" t="s">
        <v>416</v>
      </c>
      <c r="P146" s="92" t="s">
        <v>419</v>
      </c>
      <c r="Q146" s="92"/>
      <c r="R146" s="92"/>
      <c r="S146" s="95"/>
    </row>
    <row r="147" spans="1:19" x14ac:dyDescent="0.35">
      <c r="A147" s="79"/>
      <c r="B147" s="79"/>
      <c r="C147" s="96" t="s">
        <v>433</v>
      </c>
      <c r="D147" s="96"/>
      <c r="E147" s="96"/>
      <c r="F147" s="97"/>
      <c r="G147" s="96"/>
      <c r="H147" s="97"/>
      <c r="I147" s="96"/>
      <c r="J147" s="97"/>
      <c r="K147" s="97"/>
      <c r="L147" s="96"/>
      <c r="M147" s="97"/>
      <c r="N147" s="96"/>
      <c r="O147" s="96"/>
      <c r="P147" s="96"/>
      <c r="Q147" s="96"/>
      <c r="R147" s="96"/>
      <c r="S147" s="99"/>
    </row>
    <row r="148" spans="1:19" x14ac:dyDescent="0.35">
      <c r="A148" s="79"/>
      <c r="B148" s="79"/>
      <c r="C148" s="82" t="s">
        <v>417</v>
      </c>
      <c r="D148" s="82"/>
      <c r="E148" s="82"/>
      <c r="F148" s="100"/>
      <c r="G148" s="82"/>
      <c r="H148" s="100"/>
      <c r="I148" s="82"/>
      <c r="J148" s="100"/>
      <c r="K148" s="100"/>
      <c r="L148" s="82"/>
      <c r="M148" s="100"/>
      <c r="N148" s="82"/>
      <c r="O148" s="82"/>
      <c r="P148" s="82"/>
      <c r="Q148" s="82"/>
      <c r="R148" s="82"/>
      <c r="S148" s="102"/>
    </row>
    <row r="149" spans="1:19" x14ac:dyDescent="0.35">
      <c r="A149" s="79"/>
      <c r="B149" s="79"/>
      <c r="C149" s="103" t="s">
        <v>434</v>
      </c>
      <c r="D149" s="103"/>
      <c r="E149" s="103"/>
      <c r="F149" s="104"/>
      <c r="G149" s="103"/>
      <c r="H149" s="104"/>
      <c r="I149" s="103"/>
      <c r="J149" s="104"/>
      <c r="K149" s="104"/>
      <c r="L149" s="103"/>
      <c r="M149" s="104"/>
      <c r="N149" s="103"/>
      <c r="O149" s="103"/>
      <c r="P149" s="103"/>
      <c r="Q149" s="103"/>
      <c r="R149" s="103"/>
      <c r="S149" s="106"/>
    </row>
    <row r="150" spans="1:19" x14ac:dyDescent="0.35">
      <c r="A150" s="91" t="s">
        <v>222</v>
      </c>
      <c r="B150" s="79"/>
      <c r="C150" s="92" t="s">
        <v>418</v>
      </c>
      <c r="D150" s="92"/>
      <c r="E150" s="92"/>
      <c r="F150" s="93" t="str">
        <f>TEXT(3.85,"0.00")</f>
        <v>3.85</v>
      </c>
      <c r="G150" s="92" t="str">
        <f>CONCATENATE("USD,FLAT ",TEXT(F150,"0.00"))</f>
        <v>USD,FLAT 3.85</v>
      </c>
      <c r="H150" s="94" t="str">
        <f>TEXT(3.86,"0.00")</f>
        <v>3.86</v>
      </c>
      <c r="I150" s="92" t="s">
        <v>168</v>
      </c>
      <c r="J150" s="93">
        <v>1</v>
      </c>
      <c r="K150" s="93" t="str">
        <f>TEXT(3.86,"0.00")</f>
        <v>3.86</v>
      </c>
      <c r="L150" s="92"/>
      <c r="M150" s="93">
        <v>23</v>
      </c>
      <c r="N150" s="93"/>
      <c r="O150" s="92" t="s">
        <v>416</v>
      </c>
      <c r="P150" s="92" t="s">
        <v>419</v>
      </c>
      <c r="Q150" s="92"/>
      <c r="R150" s="92"/>
      <c r="S150" s="95"/>
    </row>
    <row r="151" spans="1:19" x14ac:dyDescent="0.35">
      <c r="A151" s="79"/>
      <c r="B151" s="79"/>
      <c r="C151" s="96" t="s">
        <v>433</v>
      </c>
      <c r="D151" s="96"/>
      <c r="E151" s="96"/>
      <c r="F151" s="97"/>
      <c r="G151" s="96"/>
      <c r="H151" s="98"/>
      <c r="I151" s="96"/>
      <c r="J151" s="97"/>
      <c r="K151" s="97"/>
      <c r="L151" s="96"/>
      <c r="M151" s="97"/>
      <c r="N151" s="96"/>
      <c r="O151" s="96"/>
      <c r="P151" s="96"/>
      <c r="Q151" s="96"/>
      <c r="R151" s="96"/>
      <c r="S151" s="99"/>
    </row>
    <row r="152" spans="1:19" x14ac:dyDescent="0.35">
      <c r="A152" s="79"/>
      <c r="B152" s="79"/>
      <c r="C152" s="82" t="s">
        <v>417</v>
      </c>
      <c r="D152" s="82"/>
      <c r="E152" s="82"/>
      <c r="F152" s="100"/>
      <c r="G152" s="82"/>
      <c r="H152" s="101"/>
      <c r="I152" s="82"/>
      <c r="J152" s="100"/>
      <c r="K152" s="100"/>
      <c r="L152" s="82"/>
      <c r="M152" s="100"/>
      <c r="N152" s="82"/>
      <c r="O152" s="82"/>
      <c r="P152" s="82"/>
      <c r="Q152" s="82"/>
      <c r="R152" s="82"/>
      <c r="S152" s="102"/>
    </row>
    <row r="153" spans="1:19" x14ac:dyDescent="0.35">
      <c r="A153" s="79"/>
      <c r="B153" s="79"/>
      <c r="C153" s="103" t="s">
        <v>434</v>
      </c>
      <c r="D153" s="103"/>
      <c r="E153" s="103"/>
      <c r="F153" s="104"/>
      <c r="G153" s="103"/>
      <c r="H153" s="105"/>
      <c r="I153" s="103"/>
      <c r="J153" s="104"/>
      <c r="K153" s="104"/>
      <c r="L153" s="103"/>
      <c r="M153" s="104"/>
      <c r="N153" s="103"/>
      <c r="O153" s="103"/>
      <c r="P153" s="103"/>
      <c r="Q153" s="103"/>
      <c r="R153" s="103"/>
      <c r="S153" s="106"/>
    </row>
    <row r="154" spans="1:19" x14ac:dyDescent="0.35">
      <c r="A154" s="91" t="s">
        <v>222</v>
      </c>
      <c r="B154" s="79" t="s">
        <v>444</v>
      </c>
      <c r="C154" s="92" t="s">
        <v>418</v>
      </c>
      <c r="D154" s="92"/>
      <c r="E154" s="92"/>
      <c r="F154" s="93" t="str">
        <f>TEXT(4.85,"0.00")</f>
        <v>4.85</v>
      </c>
      <c r="G154" s="92" t="str">
        <f>CONCATENATE("USD,FLAT ",TEXT(F154,"0.00"))</f>
        <v>USD,FLAT 4.85</v>
      </c>
      <c r="H154" s="94" t="str">
        <f>TEXT(4.86,"0.00")</f>
        <v>4.86</v>
      </c>
      <c r="I154" s="92" t="s">
        <v>168</v>
      </c>
      <c r="J154" s="93">
        <v>1</v>
      </c>
      <c r="K154" s="93" t="str">
        <f>TEXT(4.86,"0.00")</f>
        <v>4.86</v>
      </c>
      <c r="L154" s="92"/>
      <c r="M154" s="93">
        <v>23</v>
      </c>
      <c r="N154" s="93"/>
      <c r="O154" s="92" t="s">
        <v>416</v>
      </c>
      <c r="P154" s="92" t="s">
        <v>419</v>
      </c>
      <c r="Q154" s="92"/>
      <c r="R154" s="92"/>
      <c r="S154" s="95"/>
    </row>
    <row r="155" spans="1:19" x14ac:dyDescent="0.35">
      <c r="A155" s="79"/>
      <c r="B155" s="79"/>
      <c r="C155" s="96" t="s">
        <v>433</v>
      </c>
      <c r="D155" s="96"/>
      <c r="E155" s="96"/>
      <c r="F155" s="97"/>
      <c r="G155" s="96"/>
      <c r="H155" s="97"/>
      <c r="I155" s="96"/>
      <c r="J155" s="97"/>
      <c r="K155" s="97"/>
      <c r="L155" s="96"/>
      <c r="M155" s="97"/>
      <c r="N155" s="96"/>
      <c r="O155" s="96"/>
      <c r="P155" s="96"/>
      <c r="Q155" s="96"/>
      <c r="R155" s="96"/>
      <c r="S155" s="99"/>
    </row>
    <row r="156" spans="1:19" x14ac:dyDescent="0.35">
      <c r="A156" s="79"/>
      <c r="B156" s="79"/>
      <c r="C156" s="82" t="s">
        <v>417</v>
      </c>
      <c r="D156" s="82"/>
      <c r="E156" s="82"/>
      <c r="F156" s="100"/>
      <c r="G156" s="82"/>
      <c r="H156" s="100"/>
      <c r="I156" s="82"/>
      <c r="J156" s="100"/>
      <c r="K156" s="100"/>
      <c r="L156" s="82"/>
      <c r="M156" s="100"/>
      <c r="N156" s="82"/>
      <c r="O156" s="82"/>
      <c r="P156" s="82"/>
      <c r="Q156" s="82"/>
      <c r="R156" s="82"/>
      <c r="S156" s="102"/>
    </row>
    <row r="157" spans="1:19" x14ac:dyDescent="0.35">
      <c r="A157" s="79"/>
      <c r="B157" s="79"/>
      <c r="C157" s="103" t="s">
        <v>434</v>
      </c>
      <c r="D157" s="103"/>
      <c r="E157" s="103"/>
      <c r="F157" s="104"/>
      <c r="G157" s="103"/>
      <c r="H157" s="104"/>
      <c r="I157" s="103"/>
      <c r="J157" s="104"/>
      <c r="K157" s="104"/>
      <c r="L157" s="103"/>
      <c r="M157" s="104"/>
      <c r="N157" s="103"/>
      <c r="O157" s="103"/>
      <c r="P157" s="103"/>
      <c r="Q157" s="103"/>
      <c r="R157" s="103"/>
      <c r="S157" s="106"/>
    </row>
    <row r="158" spans="1:19" x14ac:dyDescent="0.35">
      <c r="A158" s="91" t="s">
        <v>222</v>
      </c>
      <c r="B158" s="79" t="s">
        <v>422</v>
      </c>
      <c r="C158" s="92" t="s">
        <v>418</v>
      </c>
      <c r="D158" s="92"/>
      <c r="E158" s="92"/>
      <c r="F158" s="93" t="str">
        <f>TEXT(2.85,"0.00")</f>
        <v>2.85</v>
      </c>
      <c r="G158" s="92" t="str">
        <f>CONCATENATE("USD,FLAT ",TEXT(F158,"0.00"))</f>
        <v>USD,FLAT 2.85</v>
      </c>
      <c r="H158" s="94" t="str">
        <f>TEXT(2.86,"0.00")</f>
        <v>2.86</v>
      </c>
      <c r="I158" s="92" t="s">
        <v>168</v>
      </c>
      <c r="J158" s="93">
        <v>1</v>
      </c>
      <c r="K158" s="93" t="str">
        <f>TEXT(2.86,"0.00")</f>
        <v>2.86</v>
      </c>
      <c r="L158" s="92"/>
      <c r="M158" s="93">
        <v>23</v>
      </c>
      <c r="N158" s="93"/>
      <c r="O158" s="92" t="s">
        <v>416</v>
      </c>
      <c r="P158" s="92" t="s">
        <v>419</v>
      </c>
      <c r="Q158" s="92"/>
      <c r="R158" s="92"/>
      <c r="S158" s="95"/>
    </row>
    <row r="159" spans="1:19" x14ac:dyDescent="0.35">
      <c r="A159" s="79"/>
      <c r="B159" s="79"/>
      <c r="C159" s="96" t="s">
        <v>433</v>
      </c>
      <c r="D159" s="96"/>
      <c r="E159" s="96"/>
      <c r="F159" s="97"/>
      <c r="G159" s="96"/>
      <c r="H159" s="97"/>
      <c r="I159" s="96"/>
      <c r="J159" s="97"/>
      <c r="K159" s="97"/>
      <c r="L159" s="96"/>
      <c r="M159" s="97"/>
      <c r="N159" s="96"/>
      <c r="O159" s="96"/>
      <c r="P159" s="96"/>
      <c r="Q159" s="96"/>
      <c r="R159" s="96"/>
      <c r="S159" s="99"/>
    </row>
    <row r="160" spans="1:19" x14ac:dyDescent="0.35">
      <c r="A160" s="79"/>
      <c r="B160" s="79"/>
      <c r="C160" s="82" t="s">
        <v>417</v>
      </c>
      <c r="D160" s="82"/>
      <c r="E160" s="82"/>
      <c r="F160" s="100"/>
      <c r="G160" s="82"/>
      <c r="H160" s="100"/>
      <c r="I160" s="82"/>
      <c r="J160" s="100"/>
      <c r="K160" s="100"/>
      <c r="L160" s="82"/>
      <c r="M160" s="100"/>
      <c r="N160" s="82"/>
      <c r="O160" s="82"/>
      <c r="P160" s="82"/>
      <c r="Q160" s="82"/>
      <c r="R160" s="82"/>
      <c r="S160" s="102"/>
    </row>
    <row r="161" spans="1:19" x14ac:dyDescent="0.35">
      <c r="A161" s="79"/>
      <c r="B161" s="79"/>
      <c r="C161" s="103" t="s">
        <v>434</v>
      </c>
      <c r="D161" s="103"/>
      <c r="E161" s="103"/>
      <c r="F161" s="104"/>
      <c r="G161" s="103"/>
      <c r="H161" s="104"/>
      <c r="I161" s="103"/>
      <c r="J161" s="104"/>
      <c r="K161" s="104"/>
      <c r="L161" s="103"/>
      <c r="M161" s="104"/>
      <c r="N161" s="103"/>
      <c r="O161" s="103"/>
      <c r="P161" s="103"/>
      <c r="Q161" s="103"/>
      <c r="R161" s="103"/>
      <c r="S161" s="106"/>
    </row>
    <row r="162" spans="1:19" x14ac:dyDescent="0.35">
      <c r="A162" s="91" t="s">
        <v>222</v>
      </c>
      <c r="B162" s="79" t="s">
        <v>445</v>
      </c>
      <c r="C162" s="92" t="s">
        <v>418</v>
      </c>
      <c r="D162" s="92"/>
      <c r="E162" s="92"/>
      <c r="F162" s="93" t="str">
        <f>TEXT(6.85,"0.00")</f>
        <v>6.85</v>
      </c>
      <c r="G162" s="92" t="str">
        <f>CONCATENATE("USD,FLAT ",TEXT(F162,"0.00"))</f>
        <v>USD,FLAT 6.85</v>
      </c>
      <c r="H162" s="94" t="str">
        <f>TEXT(6.86,"0.00")</f>
        <v>6.86</v>
      </c>
      <c r="I162" s="92" t="s">
        <v>168</v>
      </c>
      <c r="J162" s="93">
        <v>1</v>
      </c>
      <c r="K162" s="93" t="str">
        <f>TEXT(6.86,"0.00")</f>
        <v>6.86</v>
      </c>
      <c r="L162" s="117"/>
      <c r="M162" s="93">
        <v>23</v>
      </c>
      <c r="N162" s="93"/>
      <c r="O162" s="92" t="s">
        <v>416</v>
      </c>
      <c r="P162" s="92" t="s">
        <v>419</v>
      </c>
      <c r="Q162" s="92"/>
      <c r="R162" s="92"/>
      <c r="S162" s="95"/>
    </row>
    <row r="163" spans="1:19" x14ac:dyDescent="0.35">
      <c r="A163" s="79"/>
      <c r="B163" s="79"/>
      <c r="C163" s="96" t="s">
        <v>433</v>
      </c>
      <c r="D163" s="96"/>
      <c r="E163" s="96"/>
      <c r="F163" s="97"/>
      <c r="G163" s="96"/>
      <c r="H163" s="97"/>
      <c r="I163" s="96"/>
      <c r="J163" s="97"/>
      <c r="K163" s="97"/>
      <c r="L163" s="96"/>
      <c r="M163" s="97"/>
      <c r="N163" s="96"/>
      <c r="O163" s="96"/>
      <c r="P163" s="96"/>
      <c r="Q163" s="96"/>
      <c r="R163" s="96"/>
      <c r="S163" s="99"/>
    </row>
    <row r="164" spans="1:19" x14ac:dyDescent="0.35">
      <c r="A164" s="79"/>
      <c r="B164" s="79"/>
      <c r="C164" s="82" t="s">
        <v>417</v>
      </c>
      <c r="D164" s="82"/>
      <c r="E164" s="82"/>
      <c r="F164" s="100"/>
      <c r="G164" s="82"/>
      <c r="H164" s="100"/>
      <c r="I164" s="82"/>
      <c r="J164" s="100"/>
      <c r="K164" s="100"/>
      <c r="L164" s="82"/>
      <c r="M164" s="100"/>
      <c r="N164" s="82"/>
      <c r="O164" s="82"/>
      <c r="P164" s="82"/>
      <c r="Q164" s="82"/>
      <c r="R164" s="82"/>
      <c r="S164" s="102"/>
    </row>
    <row r="165" spans="1:19" x14ac:dyDescent="0.35">
      <c r="A165" s="79"/>
      <c r="B165" s="79"/>
      <c r="C165" s="103" t="s">
        <v>434</v>
      </c>
      <c r="D165" s="103"/>
      <c r="E165" s="103"/>
      <c r="F165" s="104"/>
      <c r="G165" s="103"/>
      <c r="H165" s="104"/>
      <c r="I165" s="103"/>
      <c r="J165" s="104"/>
      <c r="K165" s="104"/>
      <c r="L165" s="103"/>
      <c r="M165" s="104"/>
      <c r="N165" s="103"/>
      <c r="O165" s="103"/>
      <c r="P165" s="103"/>
      <c r="Q165" s="103"/>
      <c r="R165" s="103"/>
      <c r="S165" s="106"/>
    </row>
    <row r="166" spans="1:19" x14ac:dyDescent="0.35">
      <c r="A166" s="91" t="s">
        <v>229</v>
      </c>
      <c r="B166" s="79"/>
      <c r="C166" s="92" t="s">
        <v>418</v>
      </c>
      <c r="D166" s="92"/>
      <c r="E166" s="92"/>
      <c r="F166" s="93" t="str">
        <f>TEXT(3.85,"0.00")</f>
        <v>3.85</v>
      </c>
      <c r="G166" s="92" t="str">
        <f>CONCATENATE("USD,FLAT ",TEXT(F166,"0.00"))</f>
        <v>USD,FLAT 3.85</v>
      </c>
      <c r="H166" s="94" t="str">
        <f>TEXT(3.86,"0.00")</f>
        <v>3.86</v>
      </c>
      <c r="I166" s="92" t="s">
        <v>168</v>
      </c>
      <c r="J166" s="93">
        <v>1</v>
      </c>
      <c r="K166" s="93" t="str">
        <f>TEXT(3.86,"0.00")</f>
        <v>3.86</v>
      </c>
      <c r="L166" s="92"/>
      <c r="M166" s="93">
        <v>23</v>
      </c>
      <c r="N166" s="93"/>
      <c r="O166" s="92" t="s">
        <v>416</v>
      </c>
      <c r="P166" s="92" t="s">
        <v>419</v>
      </c>
      <c r="Q166" s="92"/>
      <c r="R166" s="92"/>
      <c r="S166" s="95"/>
    </row>
    <row r="167" spans="1:19" x14ac:dyDescent="0.35">
      <c r="A167" s="79"/>
      <c r="B167" s="79"/>
      <c r="C167" s="96" t="s">
        <v>433</v>
      </c>
      <c r="D167" s="96"/>
      <c r="E167" s="96"/>
      <c r="F167" s="97"/>
      <c r="G167" s="96"/>
      <c r="H167" s="97"/>
      <c r="I167" s="96"/>
      <c r="J167" s="97"/>
      <c r="K167" s="97"/>
      <c r="L167" s="96"/>
      <c r="M167" s="97"/>
      <c r="N167" s="96"/>
      <c r="O167" s="96"/>
      <c r="P167" s="96"/>
      <c r="Q167" s="96"/>
      <c r="R167" s="96"/>
      <c r="S167" s="99"/>
    </row>
    <row r="168" spans="1:19" x14ac:dyDescent="0.35">
      <c r="A168" s="79"/>
      <c r="B168" s="79"/>
      <c r="C168" s="82" t="s">
        <v>417</v>
      </c>
      <c r="D168" s="82"/>
      <c r="E168" s="82"/>
      <c r="F168" s="100"/>
      <c r="G168" s="82"/>
      <c r="H168" s="100"/>
      <c r="I168" s="82"/>
      <c r="J168" s="100"/>
      <c r="K168" s="100"/>
      <c r="L168" s="82"/>
      <c r="M168" s="100"/>
      <c r="N168" s="82"/>
      <c r="O168" s="82"/>
      <c r="P168" s="82"/>
      <c r="Q168" s="82"/>
      <c r="R168" s="82"/>
      <c r="S168" s="102"/>
    </row>
    <row r="169" spans="1:19" x14ac:dyDescent="0.35">
      <c r="A169" s="79"/>
      <c r="B169" s="79"/>
      <c r="C169" s="103" t="s">
        <v>434</v>
      </c>
      <c r="D169" s="103"/>
      <c r="E169" s="103"/>
      <c r="F169" s="104"/>
      <c r="G169" s="103"/>
      <c r="H169" s="104"/>
      <c r="I169" s="103"/>
      <c r="J169" s="104"/>
      <c r="K169" s="104"/>
      <c r="L169" s="103"/>
      <c r="M169" s="104"/>
      <c r="N169" s="103"/>
      <c r="O169" s="103"/>
      <c r="P169" s="103"/>
      <c r="Q169" s="103"/>
      <c r="R169" s="103"/>
      <c r="S169" s="106"/>
    </row>
    <row r="170" spans="1:19" x14ac:dyDescent="0.35">
      <c r="A170" s="91" t="s">
        <v>231</v>
      </c>
      <c r="B170" s="79"/>
      <c r="C170" s="92" t="s">
        <v>418</v>
      </c>
      <c r="D170" s="92"/>
      <c r="E170" s="92"/>
      <c r="F170" s="93" t="str">
        <f>TEXT(8.85,"0.00")</f>
        <v>8.85</v>
      </c>
      <c r="G170" s="92" t="str">
        <f>CONCATENATE("USD,FLAT ",TEXT(F170,"0.00"))</f>
        <v>USD,FLAT 8.85</v>
      </c>
      <c r="H170" s="94" t="str">
        <f>TEXT(8.86,"0.00")</f>
        <v>8.86</v>
      </c>
      <c r="I170" s="92" t="s">
        <v>168</v>
      </c>
      <c r="J170" s="93">
        <v>1</v>
      </c>
      <c r="K170" s="93" t="str">
        <f>TEXT(8.86,"0.00")</f>
        <v>8.86</v>
      </c>
      <c r="L170" s="92"/>
      <c r="M170" s="93">
        <v>23</v>
      </c>
      <c r="N170" s="93"/>
      <c r="O170" s="92" t="s">
        <v>416</v>
      </c>
      <c r="P170" s="92" t="s">
        <v>419</v>
      </c>
      <c r="Q170" s="92"/>
      <c r="R170" s="92"/>
      <c r="S170" s="95"/>
    </row>
    <row r="171" spans="1:19" x14ac:dyDescent="0.35">
      <c r="A171" s="79"/>
      <c r="B171" s="79"/>
      <c r="C171" s="96" t="s">
        <v>433</v>
      </c>
      <c r="D171" s="96"/>
      <c r="E171" s="96"/>
      <c r="F171" s="97"/>
      <c r="G171" s="96"/>
      <c r="H171" s="97"/>
      <c r="I171" s="96"/>
      <c r="J171" s="97"/>
      <c r="K171" s="97"/>
      <c r="L171" s="96"/>
      <c r="M171" s="97"/>
      <c r="N171" s="96"/>
      <c r="O171" s="96"/>
      <c r="P171" s="96"/>
      <c r="Q171" s="96"/>
      <c r="R171" s="96"/>
      <c r="S171" s="99"/>
    </row>
    <row r="172" spans="1:19" x14ac:dyDescent="0.35">
      <c r="A172" s="79"/>
      <c r="B172" s="79"/>
      <c r="C172" s="82" t="s">
        <v>417</v>
      </c>
      <c r="D172" s="82"/>
      <c r="E172" s="82"/>
      <c r="F172" s="100"/>
      <c r="G172" s="82"/>
      <c r="H172" s="100"/>
      <c r="I172" s="82"/>
      <c r="J172" s="100"/>
      <c r="K172" s="100"/>
      <c r="L172" s="82"/>
      <c r="M172" s="100"/>
      <c r="N172" s="82"/>
      <c r="O172" s="82"/>
      <c r="P172" s="82"/>
      <c r="Q172" s="82"/>
      <c r="R172" s="82"/>
      <c r="S172" s="102"/>
    </row>
    <row r="173" spans="1:19" x14ac:dyDescent="0.35">
      <c r="A173" s="79"/>
      <c r="B173" s="79"/>
      <c r="C173" s="103" t="s">
        <v>434</v>
      </c>
      <c r="D173" s="103"/>
      <c r="E173" s="103"/>
      <c r="F173" s="104"/>
      <c r="G173" s="103"/>
      <c r="H173" s="104"/>
      <c r="I173" s="103"/>
      <c r="J173" s="104"/>
      <c r="K173" s="104"/>
      <c r="L173" s="103"/>
      <c r="M173" s="104"/>
      <c r="N173" s="103"/>
      <c r="O173" s="103"/>
      <c r="P173" s="103"/>
      <c r="Q173" s="103"/>
      <c r="R173" s="103"/>
      <c r="S173" s="106"/>
    </row>
    <row r="174" spans="1:19" x14ac:dyDescent="0.35">
      <c r="A174" s="91" t="s">
        <v>425</v>
      </c>
      <c r="B174" s="118"/>
      <c r="C174" s="92" t="s">
        <v>418</v>
      </c>
      <c r="D174" s="92"/>
      <c r="E174" s="92"/>
      <c r="F174" s="93" t="str">
        <f>TEXT(13.85,"0.00")</f>
        <v>13.85</v>
      </c>
      <c r="G174" s="92" t="str">
        <f>CONCATENATE("USD,FLAT ",TEXT(F174,"0.00"))</f>
        <v>USD,FLAT 13.85</v>
      </c>
      <c r="H174" s="94" t="str">
        <f>TEXT(13.86,"0.00")</f>
        <v>13.86</v>
      </c>
      <c r="I174" s="92" t="s">
        <v>168</v>
      </c>
      <c r="J174" s="93">
        <v>1</v>
      </c>
      <c r="K174" s="93" t="str">
        <f>TEXT(13.86,"0.00")</f>
        <v>13.86</v>
      </c>
      <c r="L174" s="92"/>
      <c r="M174" s="93">
        <v>23</v>
      </c>
      <c r="N174" s="93"/>
      <c r="O174" s="92" t="s">
        <v>416</v>
      </c>
      <c r="P174" s="92" t="s">
        <v>419</v>
      </c>
      <c r="Q174" s="92"/>
      <c r="R174" s="92"/>
      <c r="S174" s="95"/>
    </row>
    <row r="175" spans="1:19" x14ac:dyDescent="0.35">
      <c r="A175" s="79"/>
      <c r="B175" s="118"/>
      <c r="C175" s="96" t="s">
        <v>433</v>
      </c>
      <c r="D175" s="96"/>
      <c r="E175" s="96"/>
      <c r="F175" s="97"/>
      <c r="G175" s="96"/>
      <c r="H175" s="97"/>
      <c r="I175" s="96"/>
      <c r="J175" s="97"/>
      <c r="K175" s="97"/>
      <c r="L175" s="96"/>
      <c r="M175" s="96"/>
      <c r="N175" s="96"/>
      <c r="O175" s="96"/>
      <c r="P175" s="96"/>
      <c r="Q175" s="96"/>
      <c r="R175" s="96"/>
      <c r="S175" s="99"/>
    </row>
    <row r="176" spans="1:19" x14ac:dyDescent="0.35">
      <c r="A176" s="79"/>
      <c r="B176" s="79"/>
      <c r="C176" s="82" t="s">
        <v>417</v>
      </c>
      <c r="D176" s="82"/>
      <c r="E176" s="82"/>
      <c r="F176" s="100"/>
      <c r="G176" s="82"/>
      <c r="H176" s="119"/>
      <c r="I176" s="82"/>
      <c r="J176" s="100"/>
      <c r="K176" s="119"/>
      <c r="L176" s="82"/>
      <c r="M176" s="82"/>
      <c r="N176" s="82"/>
      <c r="O176" s="82"/>
      <c r="P176" s="82"/>
      <c r="Q176" s="82"/>
      <c r="R176" s="82"/>
      <c r="S176" s="102"/>
    </row>
    <row r="177" spans="1:19" x14ac:dyDescent="0.35">
      <c r="A177" s="79"/>
      <c r="B177" s="79"/>
      <c r="C177" s="103" t="s">
        <v>434</v>
      </c>
      <c r="D177" s="103"/>
      <c r="E177" s="103"/>
      <c r="F177" s="104"/>
      <c r="G177" s="103"/>
      <c r="H177" s="120"/>
      <c r="I177" s="103"/>
      <c r="J177" s="104"/>
      <c r="K177" s="120"/>
      <c r="L177" s="103"/>
      <c r="M177" s="103"/>
      <c r="N177" s="103"/>
      <c r="O177" s="103"/>
      <c r="P177" s="103"/>
      <c r="Q177" s="103"/>
      <c r="R177" s="103"/>
      <c r="S177" s="106"/>
    </row>
    <row r="179" spans="1:19" x14ac:dyDescent="0.35">
      <c r="A179" s="167" t="s">
        <v>448</v>
      </c>
      <c r="B179" s="167"/>
      <c r="C179" s="167"/>
      <c r="D179" s="167"/>
      <c r="E179" s="167"/>
    </row>
    <row r="181" spans="1:19" x14ac:dyDescent="0.35">
      <c r="A181" s="144" t="s">
        <v>344</v>
      </c>
      <c r="B181" s="145"/>
      <c r="C181" s="145"/>
      <c r="D181" s="145"/>
      <c r="E181" s="145"/>
      <c r="F181" s="145"/>
      <c r="G181" s="145"/>
      <c r="H181" s="145"/>
      <c r="I181" s="145"/>
      <c r="J181" s="145"/>
    </row>
    <row r="182" spans="1:19" x14ac:dyDescent="0.35">
      <c r="A182" s="63"/>
      <c r="B182" s="64"/>
      <c r="C182" s="146" t="s">
        <v>345</v>
      </c>
      <c r="D182" s="146"/>
      <c r="E182" s="146"/>
      <c r="F182" s="146"/>
      <c r="G182" s="146"/>
      <c r="H182" s="146"/>
      <c r="I182" s="146"/>
      <c r="J182" s="146"/>
      <c r="K182" s="146"/>
    </row>
    <row r="183" spans="1:19" x14ac:dyDescent="0.35">
      <c r="A183" s="142" t="s">
        <v>346</v>
      </c>
      <c r="B183" s="142" t="s">
        <v>347</v>
      </c>
      <c r="C183" s="138" t="s">
        <v>348</v>
      </c>
      <c r="D183" s="151"/>
      <c r="E183" s="151"/>
      <c r="F183" s="139"/>
      <c r="G183" s="140" t="s">
        <v>349</v>
      </c>
      <c r="H183" s="152"/>
      <c r="I183" s="152"/>
      <c r="J183" s="141"/>
      <c r="K183" s="142" t="s">
        <v>350</v>
      </c>
      <c r="L183" s="142" t="s">
        <v>351</v>
      </c>
    </row>
    <row r="184" spans="1:19" x14ac:dyDescent="0.35">
      <c r="A184" s="143"/>
      <c r="B184" s="143"/>
      <c r="C184" s="65" t="s">
        <v>352</v>
      </c>
      <c r="D184" s="65" t="s">
        <v>353</v>
      </c>
      <c r="E184" s="65" t="s">
        <v>354</v>
      </c>
      <c r="F184" s="65" t="s">
        <v>355</v>
      </c>
      <c r="G184" s="66" t="s">
        <v>352</v>
      </c>
      <c r="H184" s="66" t="s">
        <v>353</v>
      </c>
      <c r="I184" s="66" t="s">
        <v>354</v>
      </c>
      <c r="J184" s="66" t="s">
        <v>355</v>
      </c>
      <c r="K184" s="143"/>
      <c r="L184" s="143"/>
    </row>
    <row r="185" spans="1:19" x14ac:dyDescent="0.35">
      <c r="A185" s="41" t="s">
        <v>356</v>
      </c>
      <c r="B185" s="41" t="s">
        <v>357</v>
      </c>
      <c r="C185" s="30" t="str">
        <f>TEXT(23803.36,"0.00")</f>
        <v>23803.36</v>
      </c>
      <c r="D185" s="30" t="str">
        <f>TEXT(1025.1,"0.0")</f>
        <v>1025.1</v>
      </c>
      <c r="E185" s="30" t="str">
        <f>TEXT(22778.26,"0.00")</f>
        <v>22778.26</v>
      </c>
      <c r="F185" s="30" t="str">
        <f>TEXT(95.69,"0.00")</f>
        <v>95.69</v>
      </c>
      <c r="G185" s="30" t="str">
        <f>TEXT(0,"0")</f>
        <v>0</v>
      </c>
      <c r="H185" s="30" t="str">
        <f t="shared" ref="H185:J185" si="0">TEXT(0,"0")</f>
        <v>0</v>
      </c>
      <c r="I185" s="30" t="str">
        <f t="shared" si="0"/>
        <v>0</v>
      </c>
      <c r="J185" s="30" t="str">
        <f t="shared" si="0"/>
        <v>0</v>
      </c>
      <c r="K185" s="30" t="str">
        <f>TEXT(0,"0")</f>
        <v>0</v>
      </c>
      <c r="L185" s="41" t="s">
        <v>155</v>
      </c>
    </row>
    <row r="187" spans="1:19" ht="13.25" customHeight="1" x14ac:dyDescent="0.35">
      <c r="A187" s="144" t="s">
        <v>358</v>
      </c>
      <c r="B187" s="145"/>
      <c r="C187" s="145"/>
      <c r="D187" s="145"/>
      <c r="E187" s="145"/>
      <c r="F187" s="145"/>
      <c r="G187" s="145"/>
      <c r="H187" s="145"/>
      <c r="I187" s="145"/>
      <c r="J187" s="145"/>
      <c r="K187" s="145"/>
      <c r="L187" s="145"/>
    </row>
    <row r="188" spans="1:19" x14ac:dyDescent="0.35">
      <c r="A188" s="127" t="s">
        <v>131</v>
      </c>
      <c r="B188" s="127" t="s">
        <v>359</v>
      </c>
      <c r="C188" s="130" t="s">
        <v>360</v>
      </c>
      <c r="D188" s="133" t="s">
        <v>361</v>
      </c>
      <c r="E188" s="136" t="s">
        <v>345</v>
      </c>
      <c r="F188" s="136"/>
      <c r="G188" s="136"/>
      <c r="H188" s="136"/>
      <c r="I188" s="137" t="s">
        <v>362</v>
      </c>
      <c r="J188" s="137"/>
      <c r="K188" s="137"/>
      <c r="L188" s="137"/>
    </row>
    <row r="189" spans="1:19" x14ac:dyDescent="0.35">
      <c r="A189" s="128"/>
      <c r="B189" s="128"/>
      <c r="C189" s="131"/>
      <c r="D189" s="134"/>
      <c r="E189" s="138" t="s">
        <v>363</v>
      </c>
      <c r="F189" s="139"/>
      <c r="G189" s="140" t="s">
        <v>349</v>
      </c>
      <c r="H189" s="141"/>
      <c r="I189" s="138" t="s">
        <v>363</v>
      </c>
      <c r="J189" s="139"/>
      <c r="K189" s="140" t="s">
        <v>349</v>
      </c>
      <c r="L189" s="141"/>
    </row>
    <row r="190" spans="1:19" x14ac:dyDescent="0.35">
      <c r="A190" s="129"/>
      <c r="B190" s="129" t="s">
        <v>130</v>
      </c>
      <c r="C190" s="132"/>
      <c r="D190" s="135"/>
      <c r="E190" s="65" t="s">
        <v>364</v>
      </c>
      <c r="F190" s="65" t="s">
        <v>365</v>
      </c>
      <c r="G190" s="66" t="s">
        <v>366</v>
      </c>
      <c r="H190" s="66" t="s">
        <v>367</v>
      </c>
      <c r="I190" s="65" t="s">
        <v>364</v>
      </c>
      <c r="J190" s="65" t="s">
        <v>365</v>
      </c>
      <c r="K190" s="66" t="s">
        <v>366</v>
      </c>
      <c r="L190" s="66" t="s">
        <v>367</v>
      </c>
    </row>
    <row r="191" spans="1:19" x14ac:dyDescent="0.35">
      <c r="A191" s="41" t="str">
        <f>C5</f>
        <v>BANK_82_PRSPCH1_001</v>
      </c>
      <c r="B191" s="41" t="s">
        <v>356</v>
      </c>
      <c r="C191" s="56" t="s">
        <v>368</v>
      </c>
      <c r="D191" s="67" t="str">
        <f>TEXT(0,"0.00")</f>
        <v>0.00</v>
      </c>
      <c r="E191" s="68" t="str">
        <f>"$"&amp;TEXT(23803.36,"0.00")</f>
        <v>$23803.36</v>
      </c>
      <c r="F191" s="68" t="str">
        <f>"$"&amp;TEXT(1025.1,"0.00")</f>
        <v>$1025.10</v>
      </c>
      <c r="G191" s="68" t="str">
        <f>"$"&amp;TEXT(0,"0.00")</f>
        <v>$0.00</v>
      </c>
      <c r="H191" s="68" t="str">
        <f>"$"&amp;TEXT(0,"0.00")</f>
        <v>$0.00</v>
      </c>
      <c r="I191" s="69" t="str">
        <f>"$"&amp;TEXT(23803.36,"0.00")</f>
        <v>$23803.36</v>
      </c>
      <c r="J191" s="69" t="str">
        <f>"$"&amp;TEXT(1025.1,"0.00")</f>
        <v>$1025.10</v>
      </c>
      <c r="K191" s="69" t="str">
        <f>"$"&amp;TEXT(0,"0.00")</f>
        <v>$0.00</v>
      </c>
      <c r="L191" s="69" t="str">
        <f>"$"&amp;TEXT(0,"0.00")</f>
        <v>$0.00</v>
      </c>
    </row>
    <row r="192" spans="1:19" x14ac:dyDescent="0.35">
      <c r="A192" s="56" t="s">
        <v>463</v>
      </c>
      <c r="B192" s="41" t="s">
        <v>356</v>
      </c>
      <c r="C192" s="56" t="s">
        <v>368</v>
      </c>
      <c r="D192" s="67" t="str">
        <f t="shared" ref="D192:D194" si="1">TEXT(0,"0.00")</f>
        <v>0.00</v>
      </c>
      <c r="E192" s="68" t="str">
        <f>"$"&amp;TEXT(11901.67,"0.00")</f>
        <v>$11901.67</v>
      </c>
      <c r="F192" s="68" t="str">
        <f>"$"&amp;TEXT(512.55,"0.00")</f>
        <v>$512.55</v>
      </c>
      <c r="G192" s="68" t="str">
        <f t="shared" ref="G192:H194" si="2">"$"&amp;TEXT(0,"0.00")</f>
        <v>$0.00</v>
      </c>
      <c r="H192" s="68" t="str">
        <f t="shared" si="2"/>
        <v>$0.00</v>
      </c>
      <c r="I192" s="69" t="str">
        <f>"$"&amp;TEXT(11901.67,"0.00")</f>
        <v>$11901.67</v>
      </c>
      <c r="J192" s="69" t="str">
        <f>"$"&amp;TEXT(512.55,"0.00")</f>
        <v>$512.55</v>
      </c>
      <c r="K192" s="69" t="str">
        <f t="shared" ref="K192:L194" si="3">"$"&amp;TEXT(0,"0.00")</f>
        <v>$0.00</v>
      </c>
      <c r="L192" s="69" t="str">
        <f t="shared" si="3"/>
        <v>$0.00</v>
      </c>
    </row>
    <row r="193" spans="1:26" x14ac:dyDescent="0.35">
      <c r="A193" s="41" t="s">
        <v>466</v>
      </c>
      <c r="B193" s="41" t="s">
        <v>356</v>
      </c>
      <c r="C193" s="56" t="s">
        <v>368</v>
      </c>
      <c r="D193" s="67" t="str">
        <f>TEXT(0,"0.00")</f>
        <v>0.00</v>
      </c>
      <c r="E193" s="68" t="str">
        <f>"$"&amp;TEXT(11901.68,"0.00")</f>
        <v>$11901.68</v>
      </c>
      <c r="F193" s="68" t="str">
        <f t="shared" ref="F193:F194" si="4">"$"&amp;TEXT(512.55,"0.00")</f>
        <v>$512.55</v>
      </c>
      <c r="G193" s="68" t="str">
        <f t="shared" si="2"/>
        <v>$0.00</v>
      </c>
      <c r="H193" s="68" t="str">
        <f t="shared" si="2"/>
        <v>$0.00</v>
      </c>
      <c r="I193" s="69" t="str">
        <f>"$"&amp;TEXT(11901.68,"0.00")</f>
        <v>$11901.68</v>
      </c>
      <c r="J193" s="69" t="str">
        <f t="shared" ref="J193:J194" si="5">"$"&amp;TEXT(512.55,"0.00")</f>
        <v>$512.55</v>
      </c>
      <c r="K193" s="69" t="str">
        <f t="shared" si="3"/>
        <v>$0.00</v>
      </c>
      <c r="L193" s="69" t="str">
        <f t="shared" si="3"/>
        <v>$0.00</v>
      </c>
    </row>
    <row r="194" spans="1:26" x14ac:dyDescent="0.35">
      <c r="A194" s="56" t="s">
        <v>463</v>
      </c>
      <c r="B194" s="41" t="s">
        <v>356</v>
      </c>
      <c r="C194" s="56" t="s">
        <v>368</v>
      </c>
      <c r="D194" s="67" t="str">
        <f t="shared" si="1"/>
        <v>0.00</v>
      </c>
      <c r="E194" s="68" t="str">
        <f t="shared" ref="E194" si="6">"$"&amp;TEXT(11901.67,"0.00")</f>
        <v>$11901.67</v>
      </c>
      <c r="F194" s="68" t="str">
        <f t="shared" si="4"/>
        <v>$512.55</v>
      </c>
      <c r="G194" s="68" t="str">
        <f t="shared" si="2"/>
        <v>$0.00</v>
      </c>
      <c r="H194" s="68" t="str">
        <f t="shared" si="2"/>
        <v>$0.00</v>
      </c>
      <c r="I194" s="69" t="str">
        <f t="shared" ref="I194" si="7">"$"&amp;TEXT(11901.67,"0.00")</f>
        <v>$11901.67</v>
      </c>
      <c r="J194" s="69" t="str">
        <f t="shared" si="5"/>
        <v>$512.55</v>
      </c>
      <c r="K194" s="69" t="str">
        <f t="shared" si="3"/>
        <v>$0.00</v>
      </c>
      <c r="L194" s="69" t="str">
        <f t="shared" si="3"/>
        <v>$0.00</v>
      </c>
    </row>
    <row r="196" spans="1:26" x14ac:dyDescent="0.35">
      <c r="A196" s="144" t="s">
        <v>369</v>
      </c>
      <c r="B196" s="145"/>
      <c r="C196" s="145"/>
      <c r="D196" s="145"/>
      <c r="E196" s="145"/>
      <c r="F196" s="145"/>
      <c r="G196" s="145"/>
      <c r="H196" s="145"/>
      <c r="I196" s="145"/>
      <c r="J196" s="145"/>
    </row>
    <row r="197" spans="1:26" x14ac:dyDescent="0.35">
      <c r="A197" s="63"/>
      <c r="B197" s="64"/>
      <c r="C197" s="146" t="s">
        <v>345</v>
      </c>
      <c r="D197" s="146"/>
      <c r="E197" s="146"/>
      <c r="F197" s="146"/>
      <c r="G197" s="146"/>
      <c r="H197" s="146"/>
      <c r="I197" s="146"/>
      <c r="J197" s="146"/>
      <c r="K197" s="146"/>
      <c r="Z197" s="70"/>
    </row>
    <row r="198" spans="1:26" x14ac:dyDescent="0.35">
      <c r="A198" s="142" t="s">
        <v>346</v>
      </c>
      <c r="B198" s="142" t="s">
        <v>347</v>
      </c>
      <c r="C198" s="138" t="s">
        <v>348</v>
      </c>
      <c r="D198" s="151"/>
      <c r="E198" s="151"/>
      <c r="F198" s="139"/>
      <c r="G198" s="140" t="s">
        <v>349</v>
      </c>
      <c r="H198" s="152"/>
      <c r="I198" s="152"/>
      <c r="J198" s="141"/>
      <c r="K198" s="153" t="s">
        <v>370</v>
      </c>
    </row>
    <row r="199" spans="1:26" x14ac:dyDescent="0.35">
      <c r="A199" s="143"/>
      <c r="B199" s="143"/>
      <c r="C199" s="65" t="s">
        <v>352</v>
      </c>
      <c r="D199" s="65" t="s">
        <v>353</v>
      </c>
      <c r="E199" s="65" t="s">
        <v>354</v>
      </c>
      <c r="F199" s="65" t="s">
        <v>355</v>
      </c>
      <c r="G199" s="66" t="s">
        <v>352</v>
      </c>
      <c r="H199" s="66" t="s">
        <v>353</v>
      </c>
      <c r="I199" s="66" t="s">
        <v>354</v>
      </c>
      <c r="J199" s="66" t="s">
        <v>355</v>
      </c>
      <c r="K199" s="154"/>
    </row>
    <row r="200" spans="1:26" x14ac:dyDescent="0.35">
      <c r="A200" s="56" t="s">
        <v>356</v>
      </c>
      <c r="B200" s="71"/>
      <c r="C200" s="30" t="str">
        <f>"$"&amp;TEXT(23803.36,"0.00")</f>
        <v>$23803.36</v>
      </c>
      <c r="D200" s="30" t="str">
        <f>"$"&amp;TEXT(1025.1,"0.00")</f>
        <v>$1025.10</v>
      </c>
      <c r="E200" s="30" t="str">
        <f>"$"&amp;TEXT(22778.26,"0.00")</f>
        <v>$22778.26</v>
      </c>
      <c r="F200" s="30" t="str">
        <f>TEXT(95.69,"0.00")</f>
        <v>95.69</v>
      </c>
      <c r="G200" s="30" t="str">
        <f>"$"&amp;TEXT(0,"0.00")</f>
        <v>$0.00</v>
      </c>
      <c r="H200" s="30" t="str">
        <f t="shared" ref="H200:I200" si="8">"$"&amp;TEXT(0,"0.00")</f>
        <v>$0.00</v>
      </c>
      <c r="I200" s="30" t="str">
        <f t="shared" si="8"/>
        <v>$0.00</v>
      </c>
      <c r="J200" s="30" t="str">
        <f>TEXT(0,"0.00")</f>
        <v>0.00</v>
      </c>
      <c r="K200" s="30" t="str">
        <f>TEXT(0,"0.00")</f>
        <v>0.00</v>
      </c>
    </row>
    <row r="202" spans="1:26" x14ac:dyDescent="0.35">
      <c r="A202" s="45" t="s">
        <v>371</v>
      </c>
      <c r="B202" s="46"/>
      <c r="C202" s="46"/>
    </row>
    <row r="203" spans="1:26" x14ac:dyDescent="0.35">
      <c r="A203" s="43" t="s">
        <v>371</v>
      </c>
      <c r="B203" s="43" t="s">
        <v>372</v>
      </c>
      <c r="C203" s="43" t="s">
        <v>373</v>
      </c>
      <c r="D203" s="43" t="s">
        <v>374</v>
      </c>
      <c r="E203" s="43" t="s">
        <v>286</v>
      </c>
      <c r="F203" s="43" t="s">
        <v>183</v>
      </c>
      <c r="G203" s="43" t="s">
        <v>184</v>
      </c>
      <c r="H203" s="43" t="s">
        <v>375</v>
      </c>
      <c r="I203" s="43" t="s">
        <v>376</v>
      </c>
      <c r="J203" s="43" t="s">
        <v>377</v>
      </c>
      <c r="K203" s="43" t="s">
        <v>283</v>
      </c>
      <c r="L203" s="43" t="s">
        <v>281</v>
      </c>
    </row>
    <row r="204" spans="1:26" ht="72.5" x14ac:dyDescent="0.35">
      <c r="A204" s="72" t="s">
        <v>378</v>
      </c>
      <c r="B204" s="73" t="s">
        <v>379</v>
      </c>
      <c r="C204" s="73" t="s">
        <v>379</v>
      </c>
      <c r="D204" s="73" t="s">
        <v>380</v>
      </c>
      <c r="E204" s="73" t="s">
        <v>381</v>
      </c>
      <c r="F204" s="73"/>
      <c r="G204" s="73"/>
      <c r="H204" s="73"/>
      <c r="I204" s="73"/>
      <c r="J204" s="74">
        <f ca="1">TODAY()</f>
        <v>45062</v>
      </c>
      <c r="K204" s="74">
        <v>234</v>
      </c>
      <c r="L204" s="73" t="s">
        <v>155</v>
      </c>
    </row>
    <row r="206" spans="1:26" x14ac:dyDescent="0.35">
      <c r="A206" s="45" t="s">
        <v>382</v>
      </c>
      <c r="B206" s="46"/>
      <c r="C206" s="46"/>
    </row>
    <row r="207" spans="1:26" x14ac:dyDescent="0.35">
      <c r="A207" s="43" t="s">
        <v>383</v>
      </c>
      <c r="B207" s="43" t="s">
        <v>384</v>
      </c>
      <c r="C207" s="43" t="s">
        <v>385</v>
      </c>
      <c r="D207" s="43" t="s">
        <v>386</v>
      </c>
    </row>
    <row r="208" spans="1:26" x14ac:dyDescent="0.35">
      <c r="A208" s="75" t="str">
        <f ca="1">TEXT(TODAY(),"YYYY-MM-DD")</f>
        <v>2023-05-16</v>
      </c>
      <c r="B208" s="76" t="s">
        <v>389</v>
      </c>
      <c r="C208" s="76" t="s">
        <v>387</v>
      </c>
      <c r="D208" s="76" t="s">
        <v>388</v>
      </c>
    </row>
    <row r="209" spans="1:47" x14ac:dyDescent="0.35">
      <c r="A209" s="75" t="str">
        <f ca="1">TEXT(TODAY(),"YYYY-MM-DD")</f>
        <v>2023-05-16</v>
      </c>
      <c r="B209" s="76" t="s">
        <v>390</v>
      </c>
      <c r="C209" s="76" t="s">
        <v>387</v>
      </c>
      <c r="D209" s="76" t="s">
        <v>388</v>
      </c>
    </row>
    <row r="210" spans="1:47" x14ac:dyDescent="0.35">
      <c r="A210" s="75" t="str">
        <f ca="1">TEXT(TODAY(),"YYYY-MM-DD")</f>
        <v>2023-05-16</v>
      </c>
      <c r="B210" s="76" t="s">
        <v>391</v>
      </c>
      <c r="C210" s="76" t="s">
        <v>387</v>
      </c>
      <c r="D210" s="76" t="s">
        <v>392</v>
      </c>
    </row>
    <row r="211" spans="1:47" x14ac:dyDescent="0.35">
      <c r="A211" s="75" t="str">
        <f ca="1">TEXT(TODAY(),"YYYY-MM-DD")</f>
        <v>2023-05-16</v>
      </c>
      <c r="B211" s="76" t="s">
        <v>446</v>
      </c>
      <c r="C211" s="76" t="s">
        <v>387</v>
      </c>
      <c r="D211" s="76" t="s">
        <v>447</v>
      </c>
    </row>
    <row r="213" spans="1:47" x14ac:dyDescent="0.35">
      <c r="A213" s="149" t="s">
        <v>449</v>
      </c>
      <c r="B213" s="150"/>
      <c r="C213" s="150"/>
      <c r="D213" s="150"/>
      <c r="E213" s="150"/>
      <c r="F213" s="150"/>
      <c r="G213" s="150"/>
      <c r="H213" s="150"/>
      <c r="I213" s="150"/>
      <c r="J213" s="150"/>
      <c r="K213" s="150"/>
      <c r="L213" s="150"/>
      <c r="M213" s="150"/>
      <c r="N213" s="150"/>
      <c r="O213" s="150"/>
      <c r="P213" s="150"/>
      <c r="Q213" s="150"/>
      <c r="R213" s="150"/>
      <c r="S213" s="122"/>
      <c r="T213" s="122"/>
      <c r="U213" s="122"/>
      <c r="V213" s="122"/>
      <c r="W213" s="122"/>
      <c r="X213" s="122"/>
      <c r="Y213" s="122"/>
      <c r="Z213" s="122"/>
    </row>
    <row r="214" spans="1:47" x14ac:dyDescent="0.35">
      <c r="A214" s="77" t="s">
        <v>393</v>
      </c>
      <c r="B214" s="77" t="s">
        <v>394</v>
      </c>
      <c r="C214" s="77" t="s">
        <v>395</v>
      </c>
      <c r="D214" s="77" t="s">
        <v>283</v>
      </c>
      <c r="E214" s="77" t="s">
        <v>295</v>
      </c>
      <c r="F214" s="77" t="s">
        <v>187</v>
      </c>
      <c r="G214" s="77" t="s">
        <v>396</v>
      </c>
      <c r="H214" s="77" t="s">
        <v>397</v>
      </c>
      <c r="I214" s="77" t="s">
        <v>166</v>
      </c>
      <c r="J214" s="77" t="s">
        <v>398</v>
      </c>
      <c r="K214" s="77" t="s">
        <v>352</v>
      </c>
      <c r="L214" s="77" t="s">
        <v>399</v>
      </c>
      <c r="M214" s="77" t="s">
        <v>353</v>
      </c>
      <c r="N214" s="77" t="s">
        <v>400</v>
      </c>
      <c r="O214" s="77" t="s">
        <v>401</v>
      </c>
      <c r="P214" s="77" t="s">
        <v>360</v>
      </c>
      <c r="Q214" s="77" t="s">
        <v>402</v>
      </c>
      <c r="R214" s="77" t="s">
        <v>403</v>
      </c>
      <c r="S214" s="77" t="s">
        <v>404</v>
      </c>
      <c r="T214" s="77" t="s">
        <v>334</v>
      </c>
      <c r="U214" s="77" t="s">
        <v>333</v>
      </c>
      <c r="V214" s="77" t="s">
        <v>405</v>
      </c>
      <c r="W214" s="77" t="s">
        <v>406</v>
      </c>
      <c r="X214" s="77" t="s">
        <v>407</v>
      </c>
      <c r="Y214" s="77" t="s">
        <v>408</v>
      </c>
      <c r="Z214" s="77" t="s">
        <v>409</v>
      </c>
    </row>
    <row r="215" spans="1:47" ht="19" customHeight="1" x14ac:dyDescent="0.35">
      <c r="A215" s="78" t="s">
        <v>194</v>
      </c>
      <c r="B215" s="79"/>
      <c r="C215" s="80" t="s">
        <v>410</v>
      </c>
      <c r="D215" s="81" t="str">
        <f ca="1">TEXT(TODAY(),"YYYY-MM-DD")</f>
        <v>2023-05-16</v>
      </c>
      <c r="E215" s="80"/>
      <c r="F215" s="81">
        <v>13</v>
      </c>
      <c r="G215" s="81" t="s">
        <v>411</v>
      </c>
      <c r="H215" s="81">
        <f>F215</f>
        <v>13</v>
      </c>
      <c r="I215" s="80" t="s">
        <v>168</v>
      </c>
      <c r="J215" s="81"/>
      <c r="K215" s="81"/>
      <c r="L215" s="81"/>
      <c r="M215" s="81"/>
      <c r="N215" s="80"/>
      <c r="O215" s="80"/>
      <c r="P215" s="80"/>
      <c r="Q215" s="80"/>
      <c r="R215" s="80"/>
      <c r="S215" s="80" t="s">
        <v>199</v>
      </c>
      <c r="T215" s="80" t="s">
        <v>337</v>
      </c>
      <c r="U215" s="80">
        <f>B80</f>
        <v>2049157035</v>
      </c>
      <c r="V215" s="80" t="s">
        <v>412</v>
      </c>
      <c r="W215" s="80" t="s">
        <v>177</v>
      </c>
      <c r="X215" s="80" t="s">
        <v>413</v>
      </c>
      <c r="Y215" s="80" t="s">
        <v>414</v>
      </c>
      <c r="Z215" s="80"/>
      <c r="AU215" t="s">
        <v>491</v>
      </c>
      <c r="AV215" t="s">
        <v>493</v>
      </c>
    </row>
    <row r="216" spans="1:47" ht="19" customHeight="1" x14ac:dyDescent="0.35">
      <c r="A216" s="78" t="s">
        <v>194</v>
      </c>
      <c r="B216" s="79"/>
      <c r="C216" s="83" t="s">
        <v>417</v>
      </c>
      <c r="D216" s="83" t="str">
        <f ca="1">TEXT(TODAY()+30,"YYYY-MM-DD")</f>
        <v>2023-06-15</v>
      </c>
      <c r="E216" s="83"/>
      <c r="F216" s="83">
        <v>12</v>
      </c>
      <c r="G216" s="83" t="s">
        <v>411</v>
      </c>
      <c r="H216" s="83">
        <f>F216</f>
        <v>12</v>
      </c>
      <c r="I216" s="83" t="s">
        <v>168</v>
      </c>
      <c r="J216" s="83"/>
      <c r="K216" s="83"/>
      <c r="L216" s="83"/>
      <c r="M216" s="83"/>
      <c r="N216" s="83"/>
      <c r="O216" s="83"/>
      <c r="P216" s="83"/>
      <c r="Q216" s="83"/>
      <c r="R216" s="83"/>
      <c r="S216" s="83" t="s">
        <v>199</v>
      </c>
      <c r="T216" s="83" t="s">
        <v>337</v>
      </c>
      <c r="U216" s="80">
        <f>B80</f>
        <v>2049157035</v>
      </c>
      <c r="V216" s="83" t="s">
        <v>412</v>
      </c>
      <c r="W216" s="83" t="s">
        <v>177</v>
      </c>
      <c r="X216" s="83" t="s">
        <v>413</v>
      </c>
      <c r="Y216" s="83" t="s">
        <v>414</v>
      </c>
      <c r="Z216" s="83"/>
      <c r="AU216" t="s">
        <v>494</v>
      </c>
      <c r="AV216" t="s">
        <v>495</v>
      </c>
    </row>
    <row r="217" spans="1:47" x14ac:dyDescent="0.35">
      <c r="U217" s="125"/>
    </row>
    <row r="218" spans="1:47" ht="16" customHeight="1" x14ac:dyDescent="0.35">
      <c r="A218" s="78" t="s">
        <v>247</v>
      </c>
      <c r="B218" s="78" t="s">
        <v>424</v>
      </c>
      <c r="C218" s="80" t="s">
        <v>410</v>
      </c>
      <c r="D218" s="80" t="str">
        <f ca="1">TEXT(TODAY(),"YYYY-MM-DD")</f>
        <v>2023-05-16</v>
      </c>
      <c r="E218" s="80"/>
      <c r="F218" s="80" t="s">
        <v>426</v>
      </c>
      <c r="G218" s="80" t="s">
        <v>411</v>
      </c>
      <c r="H218" s="80"/>
      <c r="I218" s="80" t="s">
        <v>168</v>
      </c>
      <c r="J218" s="80"/>
      <c r="K218" s="80"/>
      <c r="L218" s="80"/>
      <c r="M218" s="80"/>
      <c r="N218" s="80"/>
      <c r="O218" s="80"/>
      <c r="P218" s="80"/>
      <c r="Q218" s="80"/>
      <c r="R218" s="80"/>
      <c r="S218" s="80"/>
      <c r="T218" s="80" t="s">
        <v>337</v>
      </c>
      <c r="U218" s="80">
        <f>B80</f>
        <v>2049157035</v>
      </c>
      <c r="V218" s="80" t="s">
        <v>412</v>
      </c>
      <c r="W218" s="80" t="s">
        <v>177</v>
      </c>
      <c r="X218" s="80" t="s">
        <v>413</v>
      </c>
      <c r="Y218" s="80" t="s">
        <v>414</v>
      </c>
      <c r="Z218" s="80"/>
      <c r="AU218" t="s">
        <v>496</v>
      </c>
      <c r="AV218" t="s">
        <v>497</v>
      </c>
    </row>
    <row r="219" spans="1:47" ht="16" customHeight="1" x14ac:dyDescent="0.35">
      <c r="A219" s="78" t="s">
        <v>247</v>
      </c>
      <c r="B219" s="78" t="s">
        <v>424</v>
      </c>
      <c r="C219" s="83" t="s">
        <v>417</v>
      </c>
      <c r="D219" s="83" t="str">
        <f ca="1">TEXT(TODAY()+30,"YYYY-MM-DD")</f>
        <v>2023-06-15</v>
      </c>
      <c r="E219" s="83"/>
      <c r="F219" s="83" t="s">
        <v>450</v>
      </c>
      <c r="G219" s="83" t="s">
        <v>411</v>
      </c>
      <c r="H219" s="83"/>
      <c r="I219" s="83" t="s">
        <v>168</v>
      </c>
      <c r="J219" s="83"/>
      <c r="K219" s="83"/>
      <c r="L219" s="83"/>
      <c r="M219" s="83"/>
      <c r="N219" s="83"/>
      <c r="O219" s="83"/>
      <c r="P219" s="83"/>
      <c r="Q219" s="83"/>
      <c r="R219" s="83"/>
      <c r="S219" s="83"/>
      <c r="T219" s="83" t="s">
        <v>337</v>
      </c>
      <c r="U219" s="126">
        <f>B80</f>
        <v>2049157035</v>
      </c>
      <c r="V219" s="83" t="s">
        <v>412</v>
      </c>
      <c r="W219" s="83" t="s">
        <v>177</v>
      </c>
      <c r="X219" s="83" t="s">
        <v>413</v>
      </c>
      <c r="Y219" s="83" t="s">
        <v>414</v>
      </c>
      <c r="Z219" s="83"/>
      <c r="AU219" t="s">
        <v>498</v>
      </c>
      <c r="AV219" t="s">
        <v>499</v>
      </c>
    </row>
    <row r="220" spans="1:47" x14ac:dyDescent="0.35">
      <c r="U220" s="125"/>
    </row>
    <row r="221" spans="1:47" ht="16" customHeight="1" x14ac:dyDescent="0.35">
      <c r="A221" s="78" t="s">
        <v>247</v>
      </c>
      <c r="B221" s="78" t="s">
        <v>423</v>
      </c>
      <c r="C221" s="80" t="s">
        <v>410</v>
      </c>
      <c r="D221" s="80" t="str">
        <f ca="1">TEXT(TODAY(),"YYYY-MM-DD")</f>
        <v>2023-05-16</v>
      </c>
      <c r="E221" s="80"/>
      <c r="F221" s="80" t="s">
        <v>427</v>
      </c>
      <c r="G221" s="80" t="s">
        <v>411</v>
      </c>
      <c r="H221" s="80"/>
      <c r="I221" s="80" t="s">
        <v>168</v>
      </c>
      <c r="J221" s="80"/>
      <c r="K221" s="80"/>
      <c r="L221" s="80"/>
      <c r="M221" s="80"/>
      <c r="N221" s="80"/>
      <c r="O221" s="80"/>
      <c r="P221" s="80"/>
      <c r="Q221" s="80"/>
      <c r="R221" s="80"/>
      <c r="S221" s="80"/>
      <c r="T221" s="80" t="s">
        <v>337</v>
      </c>
      <c r="U221" s="80">
        <f>B80</f>
        <v>2049157035</v>
      </c>
      <c r="V221" s="80" t="s">
        <v>412</v>
      </c>
      <c r="W221" s="80" t="s">
        <v>177</v>
      </c>
      <c r="X221" s="80" t="s">
        <v>413</v>
      </c>
      <c r="Y221" s="80" t="s">
        <v>414</v>
      </c>
      <c r="Z221" s="80"/>
      <c r="AU221" t="s">
        <v>500</v>
      </c>
      <c r="AV221" t="s">
        <v>501</v>
      </c>
    </row>
    <row r="222" spans="1:47" ht="16" customHeight="1" x14ac:dyDescent="0.35">
      <c r="A222" s="78" t="s">
        <v>247</v>
      </c>
      <c r="B222" s="78" t="s">
        <v>423</v>
      </c>
      <c r="C222" s="83" t="s">
        <v>417</v>
      </c>
      <c r="D222" s="83" t="str">
        <f ca="1">TEXT(TODAY()+30,"YYYY-MM-DD")</f>
        <v>2023-06-15</v>
      </c>
      <c r="E222" s="83"/>
      <c r="F222" s="83" t="s">
        <v>450</v>
      </c>
      <c r="G222" s="83" t="s">
        <v>411</v>
      </c>
      <c r="H222" s="83"/>
      <c r="I222" s="83" t="s">
        <v>168</v>
      </c>
      <c r="J222" s="83"/>
      <c r="K222" s="83"/>
      <c r="L222" s="83"/>
      <c r="M222" s="83"/>
      <c r="N222" s="83"/>
      <c r="O222" s="83"/>
      <c r="P222" s="83"/>
      <c r="Q222" s="83"/>
      <c r="R222" s="83"/>
      <c r="S222" s="83"/>
      <c r="T222" s="83" t="s">
        <v>337</v>
      </c>
      <c r="U222" s="126">
        <f>B80</f>
        <v>2049157035</v>
      </c>
      <c r="V222" s="83" t="s">
        <v>412</v>
      </c>
      <c r="W222" s="83" t="s">
        <v>177</v>
      </c>
      <c r="X222" s="83" t="s">
        <v>413</v>
      </c>
      <c r="Y222" s="83" t="s">
        <v>414</v>
      </c>
      <c r="Z222" s="83"/>
      <c r="AU222" t="s">
        <v>502</v>
      </c>
      <c r="AV222" t="s">
        <v>503</v>
      </c>
    </row>
    <row r="224" spans="1:47" x14ac:dyDescent="0.35">
      <c r="A224" s="144" t="s">
        <v>369</v>
      </c>
      <c r="B224" s="145"/>
      <c r="C224" s="145"/>
      <c r="D224" s="145"/>
      <c r="E224" s="145"/>
      <c r="F224" s="145"/>
      <c r="G224" s="145"/>
      <c r="H224" s="145"/>
      <c r="I224" s="145"/>
      <c r="J224" s="145"/>
    </row>
    <row r="225" spans="1:26" x14ac:dyDescent="0.35">
      <c r="A225" s="121"/>
      <c r="B225" s="122"/>
      <c r="C225" s="146" t="s">
        <v>345</v>
      </c>
      <c r="D225" s="146"/>
      <c r="E225" s="146"/>
      <c r="F225" s="146"/>
      <c r="G225" s="146"/>
      <c r="H225" s="146"/>
      <c r="I225" s="146"/>
      <c r="J225" s="146"/>
      <c r="K225" s="146"/>
      <c r="Z225" s="70"/>
    </row>
    <row r="226" spans="1:26" x14ac:dyDescent="0.35">
      <c r="A226" s="142" t="s">
        <v>346</v>
      </c>
      <c r="B226" s="142" t="s">
        <v>347</v>
      </c>
      <c r="C226" s="138" t="s">
        <v>348</v>
      </c>
      <c r="D226" s="151"/>
      <c r="E226" s="151"/>
      <c r="F226" s="139"/>
      <c r="G226" s="140" t="s">
        <v>349</v>
      </c>
      <c r="H226" s="152"/>
      <c r="I226" s="152"/>
      <c r="J226" s="141"/>
      <c r="K226" s="153" t="s">
        <v>370</v>
      </c>
    </row>
    <row r="227" spans="1:26" x14ac:dyDescent="0.35">
      <c r="A227" s="143"/>
      <c r="B227" s="143"/>
      <c r="C227" s="65" t="s">
        <v>352</v>
      </c>
      <c r="D227" s="65" t="s">
        <v>353</v>
      </c>
      <c r="E227" s="65" t="s">
        <v>354</v>
      </c>
      <c r="F227" s="65" t="s">
        <v>355</v>
      </c>
      <c r="G227" s="66" t="s">
        <v>352</v>
      </c>
      <c r="H227" s="66" t="s">
        <v>353</v>
      </c>
      <c r="I227" s="66" t="s">
        <v>354</v>
      </c>
      <c r="J227" s="66" t="s">
        <v>355</v>
      </c>
      <c r="K227" s="154"/>
    </row>
    <row r="228" spans="1:26" x14ac:dyDescent="0.35">
      <c r="A228" s="56" t="s">
        <v>356</v>
      </c>
      <c r="B228" s="71"/>
      <c r="C228" s="30" t="str">
        <f>"$"&amp;TEXT(23864.1,"0.00")</f>
        <v>$23864.10</v>
      </c>
      <c r="D228" s="30" t="str">
        <f>"$"&amp;TEXT(1025.1,"0.00")</f>
        <v>$1025.10</v>
      </c>
      <c r="E228" s="30" t="str">
        <f>"$"&amp;TEXT(22839,"0.00")</f>
        <v>$22839.00</v>
      </c>
      <c r="F228" s="30" t="str">
        <f>TEXT(95.7,"0.00")</f>
        <v>95.70</v>
      </c>
      <c r="G228" s="30" t="str">
        <f>"$"&amp;TEXT(0,"0.00")</f>
        <v>$0.00</v>
      </c>
      <c r="H228" s="30" t="str">
        <f t="shared" ref="H228:I228" si="9">"$"&amp;TEXT(0,"0.00")</f>
        <v>$0.00</v>
      </c>
      <c r="I228" s="30" t="str">
        <f t="shared" si="9"/>
        <v>$0.00</v>
      </c>
      <c r="J228" s="30" t="str">
        <f>TEXT(0,"0.00")</f>
        <v>0.00</v>
      </c>
      <c r="K228" s="30" t="str">
        <f>TEXT(0,"0.00")</f>
        <v>0.00</v>
      </c>
    </row>
    <row r="230" spans="1:26" x14ac:dyDescent="0.35">
      <c r="A230" s="45" t="s">
        <v>371</v>
      </c>
      <c r="B230" s="46"/>
      <c r="C230" s="46"/>
    </row>
    <row r="231" spans="1:26" x14ac:dyDescent="0.35">
      <c r="A231" s="43" t="s">
        <v>371</v>
      </c>
      <c r="B231" s="43" t="s">
        <v>372</v>
      </c>
      <c r="C231" s="43" t="s">
        <v>373</v>
      </c>
      <c r="D231" s="43" t="s">
        <v>374</v>
      </c>
      <c r="E231" s="43" t="s">
        <v>286</v>
      </c>
      <c r="F231" s="43" t="s">
        <v>183</v>
      </c>
      <c r="G231" s="43" t="s">
        <v>184</v>
      </c>
      <c r="H231" s="43" t="s">
        <v>375</v>
      </c>
      <c r="I231" s="43" t="s">
        <v>376</v>
      </c>
      <c r="J231" s="43" t="s">
        <v>377</v>
      </c>
      <c r="K231" s="43" t="s">
        <v>283</v>
      </c>
      <c r="L231" s="43" t="s">
        <v>281</v>
      </c>
    </row>
    <row r="232" spans="1:26" ht="58" x14ac:dyDescent="0.35">
      <c r="A232" s="72" t="s">
        <v>464</v>
      </c>
      <c r="B232" s="73" t="s">
        <v>429</v>
      </c>
      <c r="C232" s="73" t="s">
        <v>428</v>
      </c>
      <c r="D232" s="73" t="s">
        <v>380</v>
      </c>
      <c r="E232" s="73" t="s">
        <v>380</v>
      </c>
      <c r="F232" s="73"/>
      <c r="G232" s="73"/>
      <c r="H232" s="73"/>
      <c r="I232" s="73"/>
      <c r="J232" s="74">
        <f ca="1">TODAY()</f>
        <v>45062</v>
      </c>
      <c r="K232" s="74">
        <v>234</v>
      </c>
      <c r="L232" s="73" t="s">
        <v>155</v>
      </c>
    </row>
    <row r="234" spans="1:26" x14ac:dyDescent="0.35">
      <c r="A234" s="144" t="s">
        <v>369</v>
      </c>
      <c r="B234" s="145"/>
      <c r="C234" s="145"/>
      <c r="D234" s="145"/>
      <c r="E234" s="145"/>
      <c r="F234" s="145"/>
      <c r="G234" s="145"/>
      <c r="H234" s="145"/>
      <c r="I234" s="145"/>
      <c r="J234" s="145"/>
    </row>
    <row r="235" spans="1:26" x14ac:dyDescent="0.35">
      <c r="A235" s="123"/>
      <c r="B235" s="124"/>
      <c r="C235" s="146" t="s">
        <v>345</v>
      </c>
      <c r="D235" s="146"/>
      <c r="E235" s="146"/>
      <c r="F235" s="146"/>
      <c r="G235" s="146"/>
      <c r="H235" s="146"/>
      <c r="I235" s="146"/>
      <c r="J235" s="146"/>
      <c r="K235" s="146"/>
      <c r="Z235" s="70"/>
    </row>
    <row r="236" spans="1:26" x14ac:dyDescent="0.35">
      <c r="A236" s="142" t="s">
        <v>346</v>
      </c>
      <c r="B236" s="142" t="s">
        <v>347</v>
      </c>
      <c r="C236" s="138" t="s">
        <v>348</v>
      </c>
      <c r="D236" s="151"/>
      <c r="E236" s="151"/>
      <c r="F236" s="139"/>
      <c r="G236" s="140" t="s">
        <v>349</v>
      </c>
      <c r="H236" s="152"/>
      <c r="I236" s="152"/>
      <c r="J236" s="141"/>
      <c r="K236" s="153" t="s">
        <v>370</v>
      </c>
    </row>
    <row r="237" spans="1:26" x14ac:dyDescent="0.35">
      <c r="A237" s="143"/>
      <c r="B237" s="143"/>
      <c r="C237" s="65" t="s">
        <v>352</v>
      </c>
      <c r="D237" s="65" t="s">
        <v>353</v>
      </c>
      <c r="E237" s="65" t="s">
        <v>354</v>
      </c>
      <c r="F237" s="65" t="s">
        <v>355</v>
      </c>
      <c r="G237" s="66" t="s">
        <v>352</v>
      </c>
      <c r="H237" s="66" t="s">
        <v>353</v>
      </c>
      <c r="I237" s="66" t="s">
        <v>354</v>
      </c>
      <c r="J237" s="66" t="s">
        <v>355</v>
      </c>
      <c r="K237" s="154"/>
    </row>
    <row r="238" spans="1:26" x14ac:dyDescent="0.35">
      <c r="A238" s="56" t="s">
        <v>356</v>
      </c>
      <c r="B238" s="71"/>
      <c r="C238" s="30" t="str">
        <f>"$"&amp;TEXT(23864.1,"0.00")</f>
        <v>$23864.10</v>
      </c>
      <c r="D238" s="30" t="str">
        <f>"$"&amp;TEXT(1025.1,"0.00")</f>
        <v>$1025.10</v>
      </c>
      <c r="E238" s="30" t="str">
        <f>"$"&amp;TEXT(22839,"0.00")</f>
        <v>$22839.00</v>
      </c>
      <c r="F238" s="30" t="str">
        <f>TEXT(95.7,"0.00")</f>
        <v>95.70</v>
      </c>
      <c r="G238" s="30" t="str">
        <f>"$"&amp;TEXT(0,"0.00")</f>
        <v>$0.00</v>
      </c>
      <c r="H238" s="30" t="str">
        <f t="shared" ref="H238:I238" si="10">"$"&amp;TEXT(0,"0.00")</f>
        <v>$0.00</v>
      </c>
      <c r="I238" s="30" t="str">
        <f t="shared" si="10"/>
        <v>$0.00</v>
      </c>
      <c r="J238" s="30" t="str">
        <f>TEXT(0,"0.00")</f>
        <v>0.00</v>
      </c>
      <c r="K238" s="30" t="str">
        <f>TEXT(0,"0.00")</f>
        <v>0.00</v>
      </c>
    </row>
    <row r="240" spans="1:26" ht="13.25" customHeight="1" x14ac:dyDescent="0.35">
      <c r="A240" s="144" t="s">
        <v>358</v>
      </c>
      <c r="B240" s="145"/>
      <c r="C240" s="145"/>
      <c r="D240" s="145"/>
      <c r="E240" s="145"/>
      <c r="F240" s="145"/>
      <c r="G240" s="145"/>
      <c r="H240" s="145"/>
      <c r="I240" s="145"/>
      <c r="J240" s="145"/>
      <c r="K240" s="145"/>
      <c r="L240" s="145"/>
    </row>
    <row r="241" spans="1:12" x14ac:dyDescent="0.35">
      <c r="A241" s="127" t="s">
        <v>131</v>
      </c>
      <c r="B241" s="127" t="s">
        <v>359</v>
      </c>
      <c r="C241" s="130" t="s">
        <v>360</v>
      </c>
      <c r="D241" s="133" t="s">
        <v>361</v>
      </c>
      <c r="E241" s="136" t="s">
        <v>345</v>
      </c>
      <c r="F241" s="136"/>
      <c r="G241" s="136"/>
      <c r="H241" s="136"/>
      <c r="I241" s="137" t="s">
        <v>362</v>
      </c>
      <c r="J241" s="137"/>
      <c r="K241" s="137"/>
      <c r="L241" s="137"/>
    </row>
    <row r="242" spans="1:12" x14ac:dyDescent="0.35">
      <c r="A242" s="128"/>
      <c r="B242" s="128"/>
      <c r="C242" s="131"/>
      <c r="D242" s="134"/>
      <c r="E242" s="138" t="s">
        <v>363</v>
      </c>
      <c r="F242" s="139"/>
      <c r="G242" s="140" t="s">
        <v>349</v>
      </c>
      <c r="H242" s="141"/>
      <c r="I242" s="138" t="s">
        <v>363</v>
      </c>
      <c r="J242" s="139"/>
      <c r="K242" s="140" t="s">
        <v>349</v>
      </c>
      <c r="L242" s="141"/>
    </row>
    <row r="243" spans="1:12" x14ac:dyDescent="0.35">
      <c r="A243" s="129"/>
      <c r="B243" s="129" t="s">
        <v>130</v>
      </c>
      <c r="C243" s="132"/>
      <c r="D243" s="135"/>
      <c r="E243" s="65" t="s">
        <v>364</v>
      </c>
      <c r="F243" s="65" t="s">
        <v>365</v>
      </c>
      <c r="G243" s="66" t="s">
        <v>366</v>
      </c>
      <c r="H243" s="66" t="s">
        <v>367</v>
      </c>
      <c r="I243" s="65" t="s">
        <v>364</v>
      </c>
      <c r="J243" s="65" t="s">
        <v>365</v>
      </c>
      <c r="K243" s="66" t="s">
        <v>366</v>
      </c>
      <c r="L243" s="66" t="s">
        <v>367</v>
      </c>
    </row>
    <row r="244" spans="1:12" x14ac:dyDescent="0.35">
      <c r="A244" s="41" t="str">
        <f>C5</f>
        <v>BANK_82_PRSPCH1_001</v>
      </c>
      <c r="B244" s="41" t="s">
        <v>356</v>
      </c>
      <c r="C244" s="56" t="s">
        <v>368</v>
      </c>
      <c r="D244" s="67" t="str">
        <f>TEXT(0,"0.00")</f>
        <v>0.00</v>
      </c>
      <c r="E244" s="68" t="str">
        <f>"$"&amp;TEXT(23864.1,"0.00")</f>
        <v>$23864.10</v>
      </c>
      <c r="F244" s="68" t="str">
        <f>"$"&amp;TEXT(1025.1,"0.00")</f>
        <v>$1025.10</v>
      </c>
      <c r="G244" s="68" t="str">
        <f>"$"&amp;TEXT(0,"0.00")</f>
        <v>$0.00</v>
      </c>
      <c r="H244" s="68" t="str">
        <f>"$"&amp;TEXT(0,"0.00")</f>
        <v>$0.00</v>
      </c>
      <c r="I244" s="69" t="str">
        <f>"$"&amp;TEXT(23864.1,"0.00")</f>
        <v>$23864.10</v>
      </c>
      <c r="J244" s="69" t="str">
        <f>"$"&amp;TEXT(1025.1,"0.00")</f>
        <v>$1025.10</v>
      </c>
      <c r="K244" s="69" t="str">
        <f>"$"&amp;TEXT(0,"0.00")</f>
        <v>$0.00</v>
      </c>
      <c r="L244" s="69" t="str">
        <f>"$"&amp;TEXT(0,"0.00")</f>
        <v>$0.00</v>
      </c>
    </row>
    <row r="245" spans="1:12" x14ac:dyDescent="0.35">
      <c r="A245" s="56" t="s">
        <v>463</v>
      </c>
      <c r="B245" s="41" t="s">
        <v>356</v>
      </c>
      <c r="C245" s="56" t="s">
        <v>368</v>
      </c>
      <c r="D245" s="67" t="str">
        <f t="shared" ref="D245:D247" si="11">TEXT(0,"0.00")</f>
        <v>0.00</v>
      </c>
      <c r="E245" s="68" t="str">
        <f>"$"&amp;TEXT(11932.04,"0.00")</f>
        <v>$11932.04</v>
      </c>
      <c r="F245" s="68" t="str">
        <f>"$"&amp;TEXT(512.55,"0.00")</f>
        <v>$512.55</v>
      </c>
      <c r="G245" s="68" t="str">
        <f t="shared" ref="G245:H247" si="12">"$"&amp;TEXT(0,"0.00")</f>
        <v>$0.00</v>
      </c>
      <c r="H245" s="68" t="str">
        <f t="shared" si="12"/>
        <v>$0.00</v>
      </c>
      <c r="I245" s="69" t="str">
        <f>"$"&amp;TEXT(11932.04,"0.00")</f>
        <v>$11932.04</v>
      </c>
      <c r="J245" s="69" t="str">
        <f>"$"&amp;TEXT(512.55,"0.00")</f>
        <v>$512.55</v>
      </c>
      <c r="K245" s="69" t="str">
        <f t="shared" ref="K245:L247" si="13">"$"&amp;TEXT(0,"0.00")</f>
        <v>$0.00</v>
      </c>
      <c r="L245" s="69" t="str">
        <f t="shared" si="13"/>
        <v>$0.00</v>
      </c>
    </row>
    <row r="246" spans="1:12" x14ac:dyDescent="0.35">
      <c r="A246" s="41" t="str">
        <f>C6</f>
        <v>BANK_82_PRSPCH1CH1_001</v>
      </c>
      <c r="B246" s="41" t="s">
        <v>356</v>
      </c>
      <c r="C246" s="56" t="s">
        <v>368</v>
      </c>
      <c r="D246" s="67" t="str">
        <f>TEXT(0,"0.00")</f>
        <v>0.00</v>
      </c>
      <c r="E246" s="68" t="str">
        <f>"$"&amp;TEXT(11932.05,"0.00")</f>
        <v>$11932.05</v>
      </c>
      <c r="F246" s="68" t="str">
        <f t="shared" ref="F246:F247" si="14">"$"&amp;TEXT(512.55,"0.00")</f>
        <v>$512.55</v>
      </c>
      <c r="G246" s="68" t="str">
        <f t="shared" si="12"/>
        <v>$0.00</v>
      </c>
      <c r="H246" s="68" t="str">
        <f t="shared" si="12"/>
        <v>$0.00</v>
      </c>
      <c r="I246" s="69" t="str">
        <f>"$"&amp;TEXT(11932.05,"0.00")</f>
        <v>$11932.05</v>
      </c>
      <c r="J246" s="69" t="str">
        <f t="shared" ref="J246:J247" si="15">"$"&amp;TEXT(512.55,"0.00")</f>
        <v>$512.55</v>
      </c>
      <c r="K246" s="69" t="str">
        <f t="shared" si="13"/>
        <v>$0.00</v>
      </c>
      <c r="L246" s="69" t="str">
        <f t="shared" si="13"/>
        <v>$0.00</v>
      </c>
    </row>
    <row r="247" spans="1:12" x14ac:dyDescent="0.35">
      <c r="A247" s="56" t="s">
        <v>463</v>
      </c>
      <c r="B247" s="41" t="s">
        <v>356</v>
      </c>
      <c r="C247" s="56" t="s">
        <v>368</v>
      </c>
      <c r="D247" s="67" t="str">
        <f t="shared" si="11"/>
        <v>0.00</v>
      </c>
      <c r="E247" s="68" t="str">
        <f t="shared" ref="E247" si="16">"$"&amp;TEXT(11932.04,"0.00")</f>
        <v>$11932.04</v>
      </c>
      <c r="F247" s="68" t="str">
        <f t="shared" si="14"/>
        <v>$512.55</v>
      </c>
      <c r="G247" s="68" t="str">
        <f t="shared" si="12"/>
        <v>$0.00</v>
      </c>
      <c r="H247" s="68" t="str">
        <f t="shared" si="12"/>
        <v>$0.00</v>
      </c>
      <c r="I247" s="69" t="str">
        <f t="shared" ref="I247" si="17">"$"&amp;TEXT(11932.04,"0.00")</f>
        <v>$11932.04</v>
      </c>
      <c r="J247" s="69" t="str">
        <f t="shared" si="15"/>
        <v>$512.55</v>
      </c>
      <c r="K247" s="69" t="str">
        <f t="shared" si="13"/>
        <v>$0.00</v>
      </c>
      <c r="L247" s="69" t="str">
        <f t="shared" si="13"/>
        <v>$0.00</v>
      </c>
    </row>
  </sheetData>
  <mergeCells count="65">
    <mergeCell ref="A240:L240"/>
    <mergeCell ref="A241:A243"/>
    <mergeCell ref="AG83:AL83"/>
    <mergeCell ref="T83:V83"/>
    <mergeCell ref="W83:X83"/>
    <mergeCell ref="Z83:AF83"/>
    <mergeCell ref="B198:B199"/>
    <mergeCell ref="G198:J198"/>
    <mergeCell ref="K198:K199"/>
    <mergeCell ref="A187:L187"/>
    <mergeCell ref="L183:L184"/>
    <mergeCell ref="A181:J181"/>
    <mergeCell ref="C182:K182"/>
    <mergeCell ref="C188:C190"/>
    <mergeCell ref="A92:R92"/>
    <mergeCell ref="A179:E179"/>
    <mergeCell ref="A234:J234"/>
    <mergeCell ref="C235:K235"/>
    <mergeCell ref="A236:A237"/>
    <mergeCell ref="B236:B237"/>
    <mergeCell ref="C236:F236"/>
    <mergeCell ref="G236:J236"/>
    <mergeCell ref="K236:K237"/>
    <mergeCell ref="A18:C18"/>
    <mergeCell ref="A23:P23"/>
    <mergeCell ref="A68:I68"/>
    <mergeCell ref="A62:D62"/>
    <mergeCell ref="A58:D58"/>
    <mergeCell ref="A224:J224"/>
    <mergeCell ref="C225:K225"/>
    <mergeCell ref="A226:A227"/>
    <mergeCell ref="A76:K76"/>
    <mergeCell ref="A78:D78"/>
    <mergeCell ref="A196:J196"/>
    <mergeCell ref="A213:R213"/>
    <mergeCell ref="B226:B227"/>
    <mergeCell ref="C226:F226"/>
    <mergeCell ref="G226:J226"/>
    <mergeCell ref="K226:K227"/>
    <mergeCell ref="C197:K197"/>
    <mergeCell ref="A198:A199"/>
    <mergeCell ref="C183:F183"/>
    <mergeCell ref="G183:J183"/>
    <mergeCell ref="C198:F198"/>
    <mergeCell ref="K183:K184"/>
    <mergeCell ref="I188:L188"/>
    <mergeCell ref="E189:F189"/>
    <mergeCell ref="G189:H189"/>
    <mergeCell ref="I189:J189"/>
    <mergeCell ref="K189:L189"/>
    <mergeCell ref="E188:H188"/>
    <mergeCell ref="A188:A190"/>
    <mergeCell ref="B188:B190"/>
    <mergeCell ref="A183:A184"/>
    <mergeCell ref="B183:B184"/>
    <mergeCell ref="D188:D190"/>
    <mergeCell ref="B241:B243"/>
    <mergeCell ref="C241:C243"/>
    <mergeCell ref="D241:D243"/>
    <mergeCell ref="E241:H241"/>
    <mergeCell ref="I241:L241"/>
    <mergeCell ref="E242:F242"/>
    <mergeCell ref="G242:H242"/>
    <mergeCell ref="I242:J242"/>
    <mergeCell ref="K242:L242"/>
  </mergeCells>
  <dataValidations count="4">
    <dataValidation type="list" allowBlank="1" showInputMessage="1" showErrorMessage="1" sqref="C14 C58 KSH115:KSH117 KIL115:KIL117 JYP115:JYP117 JOT115:JOT117 JEX115:JEX117 IVB115:IVB117 ILF115:ILF117 IBJ115:IBJ117 HRN115:HRN117 HHR115:HHR117 GXV115:GXV117 GNZ115:GNZ117 GED115:GED117 FUH115:FUH117 FKL115:FKL117 C119:C121 IX119:IX121 ST119:ST121 ACP119:ACP121 AML119:AML121 AWH119:AWH121 BGD119:BGD121 BPZ119:BPZ121 BZV119:BZV121 CJR119:CJR121 CTN119:CTN121 DDJ119:DDJ121 DNF119:DNF121 DXB119:DXB121 EGX119:EGX121 EQT119:EQT121 FAP119:FAP121 FKL119:FKL121 FUH119:FUH121 GED119:GED121 GNZ119:GNZ121 GXV119:GXV121 HHR119:HHR121 HRN119:HRN121 IBJ119:IBJ121 ILF119:ILF121 IVB119:IVB121 JEX119:JEX121 JOT119:JOT121 JYP119:JYP121 KIL119:KIL121 KSH119:KSH121 LCD119:LCD121 LLZ119:LLZ121 LVV119:LVV121 MFR119:MFR121 MPN119:MPN121 MZJ119:MZJ121 NJF119:NJF121 NTB119:NTB121 OCX119:OCX121 OMT119:OMT121 OWP119:OWP121 PGL119:PGL121 PQH119:PQH121 QAD119:QAD121 QJZ119:QJZ121 QTV119:QTV121 RDR119:RDR121 RNN119:RNN121 RXJ119:RXJ121 SHF119:SHF121 SRB119:SRB121 TAX119:TAX121 TKT119:TKT121 TUP119:TUP121 UEL119:UEL121 UOH119:UOH121 UYD119:UYD121 VHZ119:VHZ121 VRV119:VRV121 WBR119:WBR121 WLN119:WLN121 WVJ119:WVJ121 C111 IX111 ST111 ACP111 AML111 AWH111 BGD111 BPZ111 BZV111 CJR111 CTN111 DDJ111 DNF111 DXB111 EGX111 EQT111 FAP111 FKL111 FUH111 GED111 GNZ111 GXV111 HHR111 HRN111 IBJ111 ILF111 IVB111 JEX111 JOT111 JYP111 KIL111 KSH111 LCD111 LLZ111 LVV111 MFR111 MPN111 MZJ111 NJF111 NTB111 OCX111 OMT111 OWP111 PGL111 PQH111 QAD111 QJZ111 QTV111 RDR111 RNN111 RXJ111 SHF111 SRB111 TAX111 TKT111 TUP111 UEL111 UOH111 UYD111 VHZ111 VRV111 WBR111 WLN111 WVJ111 WVJ127:WVJ129 IX133:IX135 ST133:ST135 ACP133:ACP135 AML133:AML135 AWH133:AWH135 BGD133:BGD135 BPZ133:BPZ135 BZV133:BZV135 CJR133:CJR135 CTN133:CTN135 DDJ133:DDJ135 DNF133:DNF135 DXB133:DXB135 EGX133:EGX135 EQT133:EQT135 FAP133:FAP135 FKL133:FKL135 FUH133:FUH135 GED133:GED135 GNZ133:GNZ135 GXV133:GXV135 HHR133:HHR135 HRN133:HRN135 IBJ133:IBJ135 ILF133:ILF135 IVB133:IVB135 JEX133:JEX135 JOT133:JOT135 JYP133:JYP135 KIL133:KIL135 KSH133:KSH135 LCD133:LCD135 LLZ133:LLZ135 LVV133:LVV135 MFR133:MFR135 MPN133:MPN135 MZJ133:MZJ135 NJF133:NJF135 NTB133:NTB135 OCX133:OCX135 OMT133:OMT135 OWP133:OWP135 PGL133:PGL135 PQH133:PQH135 QAD133:QAD135 QJZ133:QJZ135 QTV133:QTV135 RDR133:RDR135 RNN133:RNN135 RXJ133:RXJ135 SHF133:SHF135 SRB133:SRB135 TAX133:TAX135 TKT133:TKT135 TUP133:TUP135 UEL133:UEL135 UOH133:UOH135 UYD133:UYD135 VHZ133:VHZ135 VRV133:VRV135 WBR133:WBR135 WLN133:WLN135 WVJ133:WVJ135 C137:C139 IX137:IX139 ST137:ST139 ACP137:ACP139 AML137:AML139 AWH137:AWH139 BGD137:BGD139 BPZ137:BPZ139 BZV137:BZV139 CJR137:CJR139 CTN137:CTN139 DDJ137:DDJ139 DNF137:DNF139 DXB137:DXB139 EGX137:EGX139 EQT137:EQT139 FAP137:FAP139 FKL137:FKL139 FUH137:FUH139 GED137:GED139 GNZ137:GNZ139 GXV137:GXV139 HHR137:HHR139 HRN137:HRN139 IBJ137:IBJ139 ILF137:ILF139 IVB137:IVB139 JEX137:JEX139 JOT137:JOT139 JYP137:JYP139 KIL137:KIL139 KSH137:KSH139 LCD137:LCD139 LLZ137:LLZ139 LVV137:LVV139 MFR137:MFR139 MPN137:MPN139 MZJ137:MZJ139 NJF137:NJF139 NTB137:NTB139 OCX137:OCX139 OMT137:OMT139 OWP137:OWP139 PGL137:PGL139 PQH137:PQH139 QAD137:QAD139 QJZ137:QJZ139 QTV137:QTV139 RDR137:RDR139 RNN137:RNN139 RXJ137:RXJ139 SHF137:SHF139 SRB137:SRB139 TAX137:TAX139 TKT137:TKT139 TUP137:TUP139 UEL137:UEL139 UOH137:UOH139 UYD137:UYD139 VHZ137:VHZ139 VRV137:VRV139 WBR137:WBR139 WLN137:WLN139 WVJ137:WVJ139 C141:C143 IX141:IX143 ST141:ST143 ACP141:ACP143 AML141:AML143 AWH141:AWH143 BGD141:BGD143 BPZ141:BPZ143 BZV141:BZV143 CJR141:CJR143 CTN141:CTN143 DDJ141:DDJ143 DNF141:DNF143 DXB141:DXB143 EGX141:EGX143 EQT141:EQT143 FAP141:FAP143 FKL141:FKL143 FUH141:FUH143 GED141:GED143 GNZ141:GNZ143 GXV141:GXV143 HHR141:HHR143 HRN141:HRN143 IBJ141:IBJ143 ILF141:ILF143 IVB141:IVB143 JEX141:JEX143 JOT141:JOT143 JYP141:JYP143 KIL141:KIL143 KSH141:KSH143 LCD141:LCD143 LLZ141:LLZ143 LVV141:LVV143 MFR141:MFR143 MPN141:MPN143 MZJ141:MZJ143 NJF141:NJF143 NTB141:NTB143 OCX141:OCX143 OMT141:OMT143 OWP141:OWP143 PGL141:PGL143 PQH141:PQH143 QAD141:QAD143 QJZ141:QJZ143 QTV141:QTV143 RDR141:RDR143 RNN141:RNN143 RXJ141:RXJ143 SHF141:SHF143 SRB141:SRB143 TAX141:TAX143 TKT141:TKT143 TUP141:TUP143 UEL141:UEL143 UOH141:UOH143 UYD141:UYD143 VHZ141:VHZ143 VRV141:VRV143 WBR141:WBR143 WLN141:WLN143 WVJ141:WVJ143 C147:C149 IX147:IX149 ST147:ST149 ACP147:ACP149 AML147:AML149 AWH147:AWH149 BGD147:BGD149 BPZ147:BPZ149 BZV147:BZV149 CJR147:CJR149 CTN147:CTN149 DDJ147:DDJ149 DNF147:DNF149 DXB147:DXB149 EGX147:EGX149 EQT147:EQT149 FAP147:FAP149 FKL147:FKL149 FUH147:FUH149 GED147:GED149 GNZ147:GNZ149 GXV147:GXV149 HHR147:HHR149 HRN147:HRN149 IBJ147:IBJ149 ILF147:ILF149 IVB147:IVB149 JEX147:JEX149 JOT147:JOT149 JYP147:JYP149 KIL147:KIL149 KSH147:KSH149 LCD147:LCD149 LLZ147:LLZ149 LVV147:LVV149 MFR147:MFR149 MPN147:MPN149 MZJ147:MZJ149 NJF147:NJF149 NTB147:NTB149 OCX147:OCX149 OMT147:OMT149 OWP147:OWP149 PGL147:PGL149 PQH147:PQH149 QAD147:QAD149 QJZ147:QJZ149 QTV147:QTV149 RDR147:RDR149 RNN147:RNN149 RXJ147:RXJ149 SHF147:SHF149 SRB147:SRB149 TAX147:TAX149 TKT147:TKT149 TUP147:TUP149 UEL147:UEL149 UOH147:UOH149 UYD147:UYD149 VHZ147:VHZ149 VRV147:VRV149 WBR147:WBR149 WLN147:WLN149 WVJ147:WVJ149 C167:C169 IX167:IX169 ST167:ST169 ACP167:ACP169 AML167:AML169 AWH167:AWH169 BGD167:BGD169 BPZ167:BPZ169 BZV167:BZV169 CJR167:CJR169 CTN167:CTN169 DDJ167:DDJ169 DNF167:DNF169 DXB167:DXB169 EGX167:EGX169 EQT167:EQT169 FAP167:FAP169 FKL167:FKL169 FUH167:FUH169 GED167:GED169 GNZ167:GNZ169 GXV167:GXV169 HHR167:HHR169 HRN167:HRN169 IBJ167:IBJ169 ILF167:ILF169 IVB167:IVB169 JEX167:JEX169 JOT167:JOT169 JYP167:JYP169 KIL167:KIL169 KSH167:KSH169 LCD167:LCD169 LLZ167:LLZ169 LVV167:LVV169 MFR167:MFR169 MPN167:MPN169 MZJ167:MZJ169 NJF167:NJF169 NTB167:NTB169 OCX167:OCX169 OMT167:OMT169 OWP167:OWP169 PGL167:PGL169 PQH167:PQH169 QAD167:QAD169 QJZ167:QJZ169 QTV167:QTV169 RDR167:RDR169 RNN167:RNN169 RXJ167:RXJ169 SHF167:SHF169 SRB167:SRB169 TAX167:TAX169 TKT167:TKT169 TUP167:TUP169 UEL167:UEL169 UOH167:UOH169 UYD167:UYD169 VHZ167:VHZ169 VRV167:VRV169 WBR167:WBR169 WLN167:WLN169 WVJ167:WVJ169 C171:C173 IX171:IX173 ST171:ST173 ACP171:ACP173 AML171:AML173 AWH171:AWH173 BGD171:BGD173 BPZ171:BPZ173 BZV171:BZV173 CJR171:CJR173 CTN171:CTN173 DDJ171:DDJ173 DNF171:DNF173 DXB171:DXB173 EGX171:EGX173 EQT171:EQT173 FAP171:FAP173 FKL171:FKL173 FUH171:FUH173 GED171:GED173 GNZ171:GNZ173 GXV171:GXV173 HHR171:HHR173 HRN171:HRN173 IBJ171:IBJ173 ILF171:ILF173 IVB171:IVB173 JEX171:JEX173 JOT171:JOT173 JYP171:JYP173 KIL171:KIL173 KSH171:KSH173 LCD171:LCD173 LLZ171:LLZ173 LVV171:LVV173 MFR171:MFR173 MPN171:MPN173 MZJ171:MZJ173 NJF171:NJF173 NTB171:NTB173 OCX171:OCX173 OMT171:OMT173 OWP171:OWP173 PGL171:PGL173 PQH171:PQH173 QAD171:QAD173 QJZ171:QJZ173 QTV171:QTV173 RDR171:RDR173 RNN171:RNN173 RXJ171:RXJ173 SHF171:SHF173 SRB171:SRB173 TAX171:TAX173 TKT171:TKT173 TUP171:TUP173 UEL171:UEL173 UOH171:UOH173 UYD171:UYD173 VHZ171:VHZ173 VRV171:VRV173 WBR171:WBR173 WLN171:WLN173 WVJ171:WVJ173 C151:C153 IX151:IX153 ST151:ST153 ACP151:ACP153 AML151:AML153 AWH151:AWH153 BGD151:BGD153 BPZ151:BPZ153 BZV151:BZV153 CJR151:CJR153 CTN151:CTN153 DDJ151:DDJ153 DNF151:DNF153 DXB151:DXB153 EGX151:EGX153 EQT151:EQT153 FAP151:FAP153 FKL151:FKL153 FUH151:FUH153 GED151:GED153 GNZ151:GNZ153 GXV151:GXV153 HHR151:HHR153 HRN151:HRN153 IBJ151:IBJ153 ILF151:ILF153 IVB151:IVB153 JEX151:JEX153 JOT151:JOT153 JYP151:JYP153 KIL151:KIL153 KSH151:KSH153 LCD151:LCD153 LLZ151:LLZ153 LVV151:LVV153 MFR151:MFR153 MPN151:MPN153 MZJ151:MZJ153 NJF151:NJF153 NTB151:NTB153 OCX151:OCX153 OMT151:OMT153 OWP151:OWP153 PGL151:PGL153 PQH151:PQH153 QAD151:QAD153 QJZ151:QJZ153 QTV151:QTV153 RDR151:RDR153 RNN151:RNN153 RXJ151:RXJ153 SHF151:SHF153 SRB151:SRB153 TAX151:TAX153 TKT151:TKT153 TUP151:TUP153 UEL151:UEL153 UOH151:UOH153 UYD151:UYD153 VHZ151:VHZ153 VRV151:VRV153 WBR151:WBR153 WLN151:WLN153 WVJ151:WVJ153 C155:C157 IX155:IX157 ST155:ST157 ACP155:ACP157 AML155:AML157 AWH155:AWH157 BGD155:BGD157 BPZ155:BPZ157 BZV155:BZV157 CJR155:CJR157 CTN155:CTN157 DDJ155:DDJ157 DNF155:DNF157 DXB155:DXB157 EGX155:EGX157 EQT155:EQT157 FAP155:FAP157 FKL155:FKL157 FUH155:FUH157 GED155:GED157 GNZ155:GNZ157 GXV155:GXV157 HHR155:HHR157 HRN155:HRN157 IBJ155:IBJ157 ILF155:ILF157 IVB155:IVB157 JEX155:JEX157 JOT155:JOT157 JYP155:JYP157 KIL155:KIL157 KSH155:KSH157 LCD155:LCD157 LLZ155:LLZ157 LVV155:LVV157 MFR155:MFR157 MPN155:MPN157 MZJ155:MZJ157 NJF155:NJF157 NTB155:NTB157 OCX155:OCX157 OMT155:OMT157 OWP155:OWP157 PGL155:PGL157 PQH155:PQH157 QAD155:QAD157 QJZ155:QJZ157 QTV155:QTV157 RDR155:RDR157 RNN155:RNN157 RXJ155:RXJ157 SHF155:SHF157 SRB155:SRB157 TAX155:TAX157 TKT155:TKT157 TUP155:TUP157 UEL155:UEL157 UOH155:UOH157 UYD155:UYD157 VHZ155:VHZ157 VRV155:VRV157 WBR155:WBR157 WLN155:WLN157 WVJ155:WVJ157 C159:C161 IX159:IX161 ST159:ST161 ACP159:ACP161 AML159:AML161 AWH159:AWH161 BGD159:BGD161 BPZ159:BPZ161 BZV159:BZV161 CJR159:CJR161 CTN159:CTN161 DDJ159:DDJ161 DNF159:DNF161 DXB159:DXB161 EGX159:EGX161 EQT159:EQT161 FAP159:FAP161 FKL159:FKL161 FUH159:FUH161 GED159:GED161 GNZ159:GNZ161 GXV159:GXV161 HHR159:HHR161 HRN159:HRN161 IBJ159:IBJ161 ILF159:ILF161 IVB159:IVB161 JEX159:JEX161 JOT159:JOT161 JYP159:JYP161 KIL159:KIL161 KSH159:KSH161 LCD159:LCD161 LLZ159:LLZ161 LVV159:LVV161 MFR159:MFR161 MPN159:MPN161 MZJ159:MZJ161 NJF159:NJF161 NTB159:NTB161 OCX159:OCX161 OMT159:OMT161 OWP159:OWP161 PGL159:PGL161 PQH159:PQH161 QAD159:QAD161 QJZ159:QJZ161 QTV159:QTV161 RDR159:RDR161 RNN159:RNN161 RXJ159:RXJ161 SHF159:SHF161 SRB159:SRB161 TAX159:TAX161 TKT159:TKT161 TUP159:TUP161 UEL159:UEL161 UOH159:UOH161 UYD159:UYD161 VHZ159:VHZ161 VRV159:VRV161 WBR159:WBR161 WLN159:WLN161 WVJ159:WVJ161 C163:C165 IX163:IX165 ST163:ST165 ACP163:ACP165 AML163:AML165 AWH163:AWH165 BGD163:BGD165 BPZ163:BPZ165 BZV163:BZV165 CJR163:CJR165 CTN163:CTN165 DDJ163:DDJ165 DNF163:DNF165 DXB163:DXB165 EGX163:EGX165 EQT163:EQT165 FAP163:FAP165 FKL163:FKL165 FUH163:FUH165 GED163:GED165 GNZ163:GNZ165 GXV163:GXV165 HHR163:HHR165 HRN163:HRN165 IBJ163:IBJ165 ILF163:ILF165 IVB163:IVB165 JEX163:JEX165 JOT163:JOT165 JYP163:JYP165 KIL163:KIL165 KSH163:KSH165 LCD163:LCD165 LLZ163:LLZ165 LVV163:LVV165 MFR163:MFR165 MPN163:MPN165 MZJ163:MZJ165 NJF163:NJF165 NTB163:NTB165 OCX163:OCX165 OMT163:OMT165 OWP163:OWP165 PGL163:PGL165 PQH163:PQH165 QAD163:QAD165 QJZ163:QJZ165 QTV163:QTV165 RDR163:RDR165 RNN163:RNN165 RXJ163:RXJ165 SHF163:SHF165 SRB163:SRB165 TAX163:TAX165 TKT163:TKT165 TUP163:TUP165 UEL163:UEL165 UOH163:UOH165 UYD163:UYD165 VHZ163:VHZ165 VRV163:VRV165 WBR163:WBR165 WLN163:WLN165 WVJ163:WVJ165 C145 IX145 ST145 ACP145 AML145 AWH145 BGD145 BPZ145 BZV145 CJR145 CTN145 DDJ145 DNF145 DXB145 EGX145 EQT145 FAP145 FKL145 FUH145 GED145 GNZ145 GXV145 HHR145 HRN145 IBJ145 ILF145 IVB145 JEX145 JOT145 JYP145 KIL145 KSH145 LCD145 LLZ145 LVV145 MFR145 MPN145 MZJ145 NJF145 NTB145 OCX145 OMT145 OWP145 PGL145 PQH145 QAD145 QJZ145 QTV145 RDR145 RNN145 RXJ145 SHF145 SRB145 TAX145 TKT145 TUP145 UEL145 UOH145 UYD145 VHZ145 VRV145 WBR145 WLN145 WVJ145 C131 IX131 ST131 ACP131 AML131 AWH131 BGD131 BPZ131 BZV131 CJR131 CTN131 DDJ131 DNF131 DXB131 EGX131 EQT131 FAP131 FKL131 FUH131 GED131 GNZ131 GXV131 HHR131 HRN131 IBJ131 ILF131 IVB131 JEX131 JOT131 JYP131 KIL131 KSH131 LCD131 LLZ131 LVV131 MFR131 MPN131 MZJ131 NJF131 NTB131 OCX131 OMT131 OWP131 PGL131 PQH131 QAD131 QJZ131 QTV131 RDR131 RNN131 RXJ131 SHF131 SRB131 TAX131 TKT131 TUP131 UEL131 UOH131 UYD131 VHZ131 VRV131 WBR131 WLN131 WVJ131 C123:C125 IX123:IX125 ST123:ST125 ACP123:ACP125 AML123:AML125 AWH123:AWH125 BGD123:BGD125 BPZ123:BPZ125 BZV123:BZV125 CJR123:CJR125 CTN123:CTN125 DDJ123:DDJ125 DNF123:DNF125 DXB123:DXB125 EGX123:EGX125 EQT123:EQT125 FAP123:FAP125 FKL123:FKL125 FUH123:FUH125 GED123:GED125 GNZ123:GNZ125 GXV123:GXV125 HHR123:HHR125 HRN123:HRN125 IBJ123:IBJ125 ILF123:ILF125 IVB123:IVB125 JEX123:JEX125 JOT123:JOT125 JYP123:JYP125 KIL123:KIL125 KSH123:KSH125 LCD123:LCD125 LLZ123:LLZ125 LVV123:LVV125 MFR123:MFR125 MPN123:MPN125 MZJ123:MZJ125 NJF123:NJF125 NTB123:NTB125 OCX123:OCX125 OMT123:OMT125 OWP123:OWP125 PGL123:PGL125 PQH123:PQH125 QAD123:QAD125 QJZ123:QJZ125 QTV123:QTV125 RDR123:RDR125 RNN123:RNN125 RXJ123:RXJ125 SHF123:SHF125 SRB123:SRB125 TAX123:TAX125 TKT123:TKT125 TUP123:TUP125 UEL123:UEL125 UOH123:UOH125 UYD123:UYD125 VHZ123:VHZ125 VRV123:VRV125 WBR123:WBR125 WLN123:WLN125 WVJ123:WVJ125 C127:C129 IX127:IX129 ST127:ST129 ACP127:ACP129 AML127:AML129 AWH127:AWH129 BGD127:BGD129 BPZ127:BPZ129 BZV127:BZV129 CJR127:CJR129 CTN127:CTN129 DDJ127:DDJ129 DNF127:DNF129 DXB127:DXB129 EGX127:EGX129 EQT127:EQT129 FAP127:FAP129 FKL127:FKL129 FUH127:FUH129 GED127:GED129 GNZ127:GNZ129 GXV127:GXV129 HHR127:HHR129 HRN127:HRN129 IBJ127:IBJ129 ILF127:ILF129 IVB127:IVB129 JEX127:JEX129 JOT127:JOT129 JYP127:JYP129 KIL127:KIL129 KSH127:KSH129 LCD127:LCD129 LLZ127:LLZ129 LVV127:LVV129 MFR127:MFR129 MPN127:MPN129 MZJ127:MZJ129 NJF127:NJF129 NTB127:NTB129 OCX127:OCX129 OMT127:OMT129 OWP127:OWP129 PGL127:PGL129 PQH127:PQH129 QAD127:QAD129 QJZ127:QJZ129 QTV127:QTV129 RDR127:RDR129 RNN127:RNN129 RXJ127:RXJ129 SHF127:SHF129 SRB127:SRB129 TAX127:TAX129 TKT127:TKT129 TUP127:TUP129 UEL127:UEL129 UOH127:UOH129 UYD127:UYD129 VHZ127:VHZ129 VRV127:VRV129 WBR127:WBR129 WLN127:WLN129 C133:C135 IX95:IX97 ST95:ST97 ACP95:ACP97 AML95:AML97 AWH95:AWH97 BGD95:BGD97 BPZ95:BPZ97 BZV95:BZV97 CJR95:CJR97 CTN95:CTN97 DDJ95:DDJ97 DNF95:DNF97 DXB95:DXB97 EGX95:EGX97 EQT95:EQT97 FAP95:FAP97 FKL95:FKL97 FUH95:FUH97 GED95:GED97 GNZ95:GNZ97 GXV95:GXV97 HHR95:HHR97 HRN95:HRN97 IBJ95:IBJ97 ILF95:ILF97 IVB95:IVB97 JEX95:JEX97 JOT95:JOT97 JYP95:JYP97 KIL95:KIL97 KSH95:KSH97 LCD95:LCD97 LLZ95:LLZ97 LVV95:LVV97 MFR95:MFR97 MPN95:MPN97 MZJ95:MZJ97 NJF95:NJF97 NTB95:NTB97 OCX95:OCX97 OMT95:OMT97 OWP95:OWP97 PGL95:PGL97 PQH95:PQH97 QAD95:QAD97 QJZ95:QJZ97 QTV95:QTV97 RDR95:RDR97 RNN95:RNN97 RXJ95:RXJ97 SHF95:SHF97 SRB95:SRB97 TAX95:TAX97 TKT95:TKT97 TUP95:TUP97 UEL95:UEL97 UOH95:UOH97 UYD95:UYD97 VHZ95:VHZ97 VRV95:VRV97 WBR95:WBR97 WLN95:WLN97 WVJ95:WVJ97 C99:C101 IX99:IX101 ST99:ST101 ACP99:ACP101 AML99:AML101 AWH99:AWH101 BGD99:BGD101 BPZ99:BPZ101 BZV99:BZV101 CJR99:CJR101 CTN99:CTN101 DDJ99:DDJ101 DNF99:DNF101 DXB99:DXB101 EGX99:EGX101 EQT99:EQT101 FAP99:FAP101 FKL99:FKL101 FUH99:FUH101 GED99:GED101 GNZ99:GNZ101 GXV99:GXV101 HHR99:HHR101 HRN99:HRN101 IBJ99:IBJ101 ILF99:ILF101 IVB99:IVB101 JEX99:JEX101 JOT99:JOT101 JYP99:JYP101 KIL99:KIL101 KSH99:KSH101 LCD99:LCD101 LLZ99:LLZ101 LVV99:LVV101 MFR99:MFR101 MPN99:MPN101 MZJ99:MZJ101 NJF99:NJF101 NTB99:NTB101 OCX99:OCX101 OMT99:OMT101 OWP99:OWP101 PGL99:PGL101 PQH99:PQH101 QAD99:QAD101 QJZ99:QJZ101 QTV99:QTV101 RDR99:RDR101 RNN99:RNN101 RXJ99:RXJ101 SHF99:SHF101 SRB99:SRB101 TAX99:TAX101 TKT99:TKT101 TUP99:TUP101 UEL99:UEL101 UOH99:UOH101 UYD99:UYD101 VHZ99:VHZ101 VRV99:VRV101 WBR99:WBR101 WLN99:WLN101 WVJ99:WVJ101 C103:C105 IX103:IX105 ST103:ST105 ACP103:ACP105 AML103:AML105 AWH103:AWH105 BGD103:BGD105 BPZ103:BPZ105 BZV103:BZV105 CJR103:CJR105 CTN103:CTN105 DDJ103:DDJ105 DNF103:DNF105 DXB103:DXB105 EGX103:EGX105 EQT103:EQT105 FAP103:FAP105 FKL103:FKL105 FUH103:FUH105 GED103:GED105 GNZ103:GNZ105 GXV103:GXV105 HHR103:HHR105 HRN103:HRN105 IBJ103:IBJ105 ILF103:ILF105 IVB103:IVB105 JEX103:JEX105 JOT103:JOT105 JYP103:JYP105 KIL103:KIL105 KSH103:KSH105 LCD103:LCD105 LLZ103:LLZ105 LVV103:LVV105 MFR103:MFR105 MPN103:MPN105 MZJ103:MZJ105 NJF103:NJF105 NTB103:NTB105 OCX103:OCX105 OMT103:OMT105 OWP103:OWP105 PGL103:PGL105 PQH103:PQH105 QAD103:QAD105 QJZ103:QJZ105 QTV103:QTV105 RDR103:RDR105 RNN103:RNN105 RXJ103:RXJ105 SHF103:SHF105 SRB103:SRB105 TAX103:TAX105 TKT103:TKT105 TUP103:TUP105 UEL103:UEL105 UOH103:UOH105 UYD103:UYD105 VHZ103:VHZ105 VRV103:VRV105 WBR103:WBR105 WLN103:WLN105 WVJ103:WVJ105 LCD115:LCD117 C107:C109 IX107:IX109 ST107:ST109 ACP107:ACP109 AML107:AML109 AWH107:AWH109 BGD107:BGD109 BPZ107:BPZ109 BZV107:BZV109 CJR107:CJR109 CTN107:CTN109 DDJ107:DDJ109 DNF107:DNF109 DXB107:DXB109 EGX107:EGX109 EQT107:EQT109 FAP107:FAP109 FKL107:FKL109 FUH107:FUH109 GED107:GED109 GNZ107:GNZ109 GXV107:GXV109 HHR107:HHR109 HRN107:HRN109 IBJ107:IBJ109 ILF107:ILF109 IVB107:IVB109 JEX107:JEX109 JOT107:JOT109 JYP107:JYP109 KIL107:KIL109 KSH107:KSH109 LCD107:LCD109 LLZ107:LLZ109 LVV107:LVV109 MFR107:MFR109 MPN107:MPN109 MZJ107:MZJ109 NJF107:NJF109 NTB107:NTB109 OCX107:OCX109 OMT107:OMT109 OWP107:OWP109 PGL107:PGL109 PQH107:PQH109 QAD107:QAD109 QJZ107:QJZ109 QTV107:QTV109 RDR107:RDR109 RNN107:RNN109 RXJ107:RXJ109 SHF107:SHF109 SRB107:SRB109 TAX107:TAX109 TKT107:TKT109 TUP107:TUP109 UEL107:UEL109 UOH107:UOH109 UYD107:UYD109 VHZ107:VHZ109 VRV107:VRV109 WBR107:WBR109 WLN107:WLN109 WVJ107:WVJ109 FAP115:FAP117 EQT115:EQT117 EGX115:EGX117 DXB115:DXB117 DNF115:DNF117 DDJ115:DDJ117 CTN115:CTN117 CJR115:CJR117 BZV115:BZV117 BPZ115:BPZ117 BGD115:BGD117 AWH115:AWH117 AML115:AML117 ACP115:ACP117 ST115:ST117 IX115:IX117 C115:C117 WVJ115:WVJ117 WLN115:WLN117 WBR115:WBR117 VRV115:VRV117 VHZ115:VHZ117 UYD115:UYD117 UOH115:UOH117 UEL115:UEL117 TUP115:TUP117 TKT115:TKT117 TAX115:TAX117 SRB115:SRB117 SHF115:SHF117 RXJ115:RXJ117 RNN115:RNN117 RDR115:RDR117 QTV115:QTV117 QJZ115:QJZ117 QAD115:QAD117 PQH115:PQH117 PGL115:PGL117 OWP115:OWP117 OMT115:OMT117 OCX115:OCX117 NTB115:NTB117 NJF115:NJF117 MZJ115:MZJ117 MPN115:MPN117 MFR115:MFR117 LVV115:LVV117 LLZ115:LLZ117 LLZ113 LVV113 MFR113 MPN113 MZJ113 NJF113 NTB113 OCX113 OMT113 OWP113 PGL113 PQH113 QAD113 QJZ113 QTV113 RDR113 RNN113 RXJ113 SHF113 SRB113 TAX113 TKT113 TUP113 UEL113 UOH113 UYD113 VHZ113 VRV113 WBR113 WLN113 WVJ113 C113 IX113 ST113 ACP113 AML113 AWH113 BGD113 BPZ113 BZV113 CJR113 CTN113 DDJ113 DNF113 DXB113 EGX113 EQT113 FAP113 FKL113 FUH113 GED113 GNZ113 GXV113 HHR113 HRN113 IBJ113 ILF113 IVB113 JEX113 JOT113 JYP113 KIL113 KSH113 LCD113 C95:C97 WBR175:WBR177 VRV175:VRV177 VHZ175:VHZ177 UYD175:UYD177 UOH175:UOH177 UEL175:UEL177 TUP175:TUP177 TKT175:TKT177 TAX175:TAX177 SRB175:SRB177 SHF175:SHF177 RXJ175:RXJ177 RNN175:RNN177 RDR175:RDR177 QTV175:QTV177 QJZ175:QJZ177 QAD175:QAD177 PQH175:PQH177 PGL175:PGL177 OWP175:OWP177 OMT175:OMT177 OCX175:OCX177 NTB175:NTB177 NJF175:NJF177 MZJ175:MZJ177 MPN175:MPN177 MFR175:MFR177 LVV175:LVV177 LLZ175:LLZ177 LCD175:LCD177 KSH175:KSH177 KIL175:KIL177 JYP175:JYP177 JOT175:JOT177 JEX175:JEX177 IVB175:IVB177 ILF175:ILF177 IBJ175:IBJ177 HRN175:HRN177 HHR175:HHR177 GXV175:GXV177 GNZ175:GNZ177 GED175:GED177 FUH175:FUH177 FKL175:FKL177 FAP175:FAP177 EQT175:EQT177 EGX175:EGX177 DXB175:DXB177 DNF175:DNF177 DDJ175:DDJ177 CTN175:CTN177 CJR175:CJR177 BZV175:BZV177 BPZ175:BPZ177 BGD175:BGD177 AWH175:AWH177 AML175:AML177 ACP175:ACP177 ST175:ST177 IX175:IX177 C175:C177 WVJ175:WVJ177 WLN175:WLN177 MFR221:MFR222 LVV221:LVV222 LLZ221:LLZ222 KSH221:KSH222 KIL221:KIL222 JYP221:JYP222 JOT221:JOT222 JEX221:JEX222 IVB221:IVB222 ILF221:ILF222 IBJ221:IBJ222 HRN221:HRN222 HHR221:HHR222 GXV221:GXV222 GNZ221:GNZ222 GED221:GED222 FUH221:FUH222 FKL221:FKL222 LCD221:LCD222 FAP221:FAP222 EQT221:EQT222 EGX221:EGX222 DXB221:DXB222 DNF221:DNF222 DDJ221:DDJ222 CTN221:CTN222 CJR221:CJR222 BZV221:BZV222 BPZ221:BPZ222 BGD221:BGD222 AWH221:AWH222 AML221:AML222 ACP221:ACP222 ST221:ST222 IX221:IX222 WVJ221:WVJ222 WLN221:WLN222 WBR221:WBR222 VRV221:VRV222 VHZ221:VHZ222 UYD221:UYD222 UOH221:UOH222 UEL221:UEL222 TUP221:TUP222 TKT221:TKT222 TAX221:TAX222 SRB221:SRB222 SHF221:SHF222 RXJ221:RXJ222 RNN221:RNN222 RDR221:RDR222 QTV221:QTV222 QJZ221:QJZ222 QAD221:QAD222 PQH221:PQH222 PGL221:PGL222 OWP221:OWP222 OMT221:OMT222 OCX221:OCX222 NTB221:NTB222 NJF221:NJF222 MZJ221:MZJ222 NJF218:NJF219 NTB218:NTB219 OCX218:OCX219 OMT218:OMT219 OWP218:OWP219 PGL218:PGL219 PQH218:PQH219 QAD218:QAD219 QJZ218:QJZ219 QTV218:QTV219 RDR218:RDR219 RNN218:RNN219 RXJ218:RXJ219 SHF218:SHF219 SRB218:SRB219 TAX218:TAX219 TKT218:TKT219 TUP218:TUP219 UEL218:UEL219 UOH218:UOH219 UYD218:UYD219 VHZ218:VHZ219 VRV218:VRV219 WBR218:WBR219 WLN218:WLN219 WVJ218:WVJ219 IX218:IX219 ST218:ST219 ACP218:ACP219 AML218:AML219 AWH218:AWH219 BGD218:BGD219 BPZ218:BPZ219 BZV218:BZV219 CJR218:CJR219 CTN218:CTN219 DDJ218:DDJ219 DNF218:DNF219 DXB218:DXB219 EGX218:EGX219 EQT218:EQT219 FAP218:FAP219 LCD218:LCD219 FKL218:FKL219 FUH218:FUH219 GED218:GED219 GNZ218:GNZ219 GXV218:GXV219 HHR218:HHR219 HRN218:HRN219 IBJ218:IBJ219 ILF218:ILF219 IVB218:IVB219 JEX218:JEX219 JOT218:JOT219 JYP218:JYP219 KIL218:KIL219 KSH218:KSH219 LLZ218:LLZ219 LVV218:LVV219 MFR218:MFR219 MPN218:MPN219 MPN221:MPN222 MPN215:MPN216 MFR215:MFR216 LVV215:LVV216 LLZ215:LLZ216 KSH215:KSH216 KIL215:KIL216 JYP215:JYP216 JOT215:JOT216 JEX215:JEX216 IVB215:IVB216 ILF215:ILF216 IBJ215:IBJ216 HRN215:HRN216 HHR215:HHR216 GXV215:GXV216 GNZ215:GNZ216 GED215:GED216 FUH215:FUH216 FKL215:FKL216 LCD215:LCD216 FAP215:FAP216 EQT215:EQT216 EGX215:EGX216 DXB215:DXB216 DNF215:DNF216 DDJ215:DDJ216 CTN215:CTN216 CJR215:CJR216 BZV215:BZV216 BPZ215:BPZ216 BGD215:BGD216 AWH215:AWH216 AML215:AML216 ACP215:ACP216 ST215:ST216 IX215:IX216 WVJ215:WVJ216 WLN215:WLN216 WBR215:WBR216 VRV215:VRV216 VHZ215:VHZ216 UYD215:UYD216 UOH215:UOH216 UEL215:UEL216 TUP215:TUP216 TKT215:TKT216 TAX215:TAX216 SRB215:SRB216 SHF215:SHF216 RXJ215:RXJ216 RNN215:RNN216 RDR215:RDR216 QTV215:QTV216 QJZ215:QJZ216 QAD215:QAD216 PQH215:PQH216 PGL215:PGL216 OWP215:OWP216 OMT215:OMT216 OCX215:OCX216 NTB215:NTB216 NJF215:NJF216 MZJ215:MZJ216 MZJ218:MZJ219">
      <formula1>"Proposed,Original,Seasonal,Recommended"</formula1>
    </dataValidation>
    <dataValidation type="list" allowBlank="1" showInputMessage="1" showErrorMessage="1" sqref="C18 C8 C118 IX118 ST118 ACP118 AML118 AWH118 BGD118 BPZ118 BZV118 CJR118 CTN118 DDJ118 DNF118 DXB118 EGX118 EQT118 FAP118 FKL118 FUH118 GED118 GNZ118 GXV118 HHR118 HRN118 IBJ118 ILF118 IVB118 JEX118 JOT118 JYP118 KIL118 KSH118 LCD118 LLZ118 LVV118 MFR118 MPN118 MZJ118 NJF118 NTB118 OCX118 OMT118 OWP118 PGL118 PQH118 QAD118 QJZ118 QTV118 RDR118 RNN118 RXJ118 SHF118 SRB118 TAX118 TKT118 TUP118 UEL118 UOH118 UYD118 VHZ118 VRV118 WBR118 WLN118 WVJ118 C126 IX126 ST126 ACP126 AML126 AWH126 BGD126 BPZ126 BZV126 CJR126 CTN126 DDJ126 DNF126 DXB126 EGX126 EQT126 FAP126 FKL126 FUH126 GED126 GNZ126 GXV126 HHR126 HRN126 IBJ126 ILF126 IVB126 JEX126 JOT126 JYP126 KIL126 KSH126 LCD126 LLZ126 LVV126 MFR126 MPN126 MZJ126 NJF126 NTB126 OCX126 OMT126 OWP126 PGL126 PQH126 QAD126 QJZ126 QTV126 RDR126 RNN126 RXJ126 SHF126 SRB126 TAX126 TKT126 TUP126 UEL126 UOH126 UYD126 VHZ126 VRV126 WBR126 WLN126 WVJ126 C132 IX132 ST132 ACP132 AML132 AWH132 BGD132 BPZ132 BZV132 CJR132 CTN132 DDJ132 DNF132 DXB132 EGX132 EQT132 FAP132 FKL132 FUH132 GED132 GNZ132 GXV132 HHR132 HRN132 IBJ132 ILF132 IVB132 JEX132 JOT132 JYP132 KIL132 KSH132 LCD132 LLZ132 LVV132 MFR132 MPN132 MZJ132 NJF132 NTB132 OCX132 OMT132 OWP132 PGL132 PQH132 QAD132 QJZ132 QTV132 RDR132 RNN132 RXJ132 SHF132 SRB132 TAX132 TKT132 TUP132 UEL132 UOH132 UYD132 VHZ132 VRV132 WBR132 WLN132 WVJ132 C136 IX136 ST136 ACP136 AML136 AWH136 BGD136 BPZ136 BZV136 CJR136 CTN136 DDJ136 DNF136 DXB136 EGX136 EQT136 FAP136 FKL136 FUH136 GED136 GNZ136 GXV136 HHR136 HRN136 IBJ136 ILF136 IVB136 JEX136 JOT136 JYP136 KIL136 KSH136 LCD136 LLZ136 LVV136 MFR136 MPN136 MZJ136 NJF136 NTB136 OCX136 OMT136 OWP136 PGL136 PQH136 QAD136 QJZ136 QTV136 RDR136 RNN136 RXJ136 SHF136 SRB136 TAX136 TKT136 TUP136 UEL136 UOH136 UYD136 VHZ136 VRV136 WBR136 WLN136 WVJ136 C140 IX140 ST140 ACP140 AML140 AWH140 BGD140 BPZ140 BZV140 CJR140 CTN140 DDJ140 DNF140 DXB140 EGX140 EQT140 FAP140 FKL140 FUH140 GED140 GNZ140 GXV140 HHR140 HRN140 IBJ140 ILF140 IVB140 JEX140 JOT140 JYP140 KIL140 KSH140 LCD140 LLZ140 LVV140 MFR140 MPN140 MZJ140 NJF140 NTB140 OCX140 OMT140 OWP140 PGL140 PQH140 QAD140 QJZ140 QTV140 RDR140 RNN140 RXJ140 SHF140 SRB140 TAX140 TKT140 TUP140 UEL140 UOH140 UYD140 VHZ140 VRV140 WBR140 WLN140 WVJ140 C146 IX146 ST146 ACP146 AML146 AWH146 BGD146 BPZ146 BZV146 CJR146 CTN146 DDJ146 DNF146 DXB146 EGX146 EQT146 FAP146 FKL146 FUH146 GED146 GNZ146 GXV146 HHR146 HRN146 IBJ146 ILF146 IVB146 JEX146 JOT146 JYP146 KIL146 KSH146 LCD146 LLZ146 LVV146 MFR146 MPN146 MZJ146 NJF146 NTB146 OCX146 OMT146 OWP146 PGL146 PQH146 QAD146 QJZ146 QTV146 RDR146 RNN146 RXJ146 SHF146 SRB146 TAX146 TKT146 TUP146 UEL146 UOH146 UYD146 VHZ146 VRV146 WBR146 WLN146 WVJ146 C150 IX150 ST150 ACP150 AML150 AWH150 BGD150 BPZ150 BZV150 CJR150 CTN150 DDJ150 DNF150 DXB150 EGX150 EQT150 FAP150 FKL150 FUH150 GED150 GNZ150 GXV150 HHR150 HRN150 IBJ150 ILF150 IVB150 JEX150 JOT150 JYP150 KIL150 KSH150 LCD150 LLZ150 LVV150 MFR150 MPN150 MZJ150 NJF150 NTB150 OCX150 OMT150 OWP150 PGL150 PQH150 QAD150 QJZ150 QTV150 RDR150 RNN150 RXJ150 SHF150 SRB150 TAX150 TKT150 TUP150 UEL150 UOH150 UYD150 VHZ150 VRV150 WBR150 WLN150 WVJ150 C166 IX166 ST166 ACP166 AML166 AWH166 BGD166 BPZ166 BZV166 CJR166 CTN166 DDJ166 DNF166 DXB166 EGX166 EQT166 FAP166 FKL166 FUH166 GED166 GNZ166 GXV166 HHR166 HRN166 IBJ166 ILF166 IVB166 JEX166 JOT166 JYP166 KIL166 KSH166 LCD166 LLZ166 LVV166 MFR166 MPN166 MZJ166 NJF166 NTB166 OCX166 OMT166 OWP166 PGL166 PQH166 QAD166 QJZ166 QTV166 RDR166 RNN166 RXJ166 SHF166 SRB166 TAX166 TKT166 TUP166 UEL166 UOH166 UYD166 VHZ166 VRV166 WBR166 WLN166 WVJ166 C170 IX170 ST170 ACP170 AML170 AWH170 BGD170 BPZ170 BZV170 CJR170 CTN170 DDJ170 DNF170 DXB170 EGX170 EQT170 FAP170 FKL170 FUH170 GED170 GNZ170 GXV170 HHR170 HRN170 IBJ170 ILF170 IVB170 JEX170 JOT170 JYP170 KIL170 KSH170 LCD170 LLZ170 LVV170 MFR170 MPN170 MZJ170 NJF170 NTB170 OCX170 OMT170 OWP170 PGL170 PQH170 QAD170 QJZ170 QTV170 RDR170 RNN170 RXJ170 SHF170 SRB170 TAX170 TKT170 TUP170 UEL170 UOH170 UYD170 VHZ170 VRV170 WBR170 WLN170 WVJ170 C174 IX174 ST174 ACP174 AML174 AWH174 BGD174 BPZ174 BZV174 CJR174 CTN174 DDJ174 DNF174 DXB174 EGX174 EQT174 FAP174 FKL174 FUH174 GED174 GNZ174 GXV174 HHR174 HRN174 IBJ174 ILF174 IVB174 JEX174 JOT174 JYP174 KIL174 KSH174 LCD174 LLZ174 LVV174 MFR174 MPN174 MZJ174 NJF174 NTB174 OCX174 OMT174 OWP174 PGL174 PQH174 QAD174 QJZ174 QTV174 RDR174 RNN174 RXJ174 SHF174 SRB174 TAX174 TKT174 TUP174 UEL174 UOH174 UYD174 VHZ174 VRV174 WBR174 WLN174 WVJ174 C154 IX154 ST154 ACP154 AML154 AWH154 BGD154 BPZ154 BZV154 CJR154 CTN154 DDJ154 DNF154 DXB154 EGX154 EQT154 FAP154 FKL154 FUH154 GED154 GNZ154 GXV154 HHR154 HRN154 IBJ154 ILF154 IVB154 JEX154 JOT154 JYP154 KIL154 KSH154 LCD154 LLZ154 LVV154 MFR154 MPN154 MZJ154 NJF154 NTB154 OCX154 OMT154 OWP154 PGL154 PQH154 QAD154 QJZ154 QTV154 RDR154 RNN154 RXJ154 SHF154 SRB154 TAX154 TKT154 TUP154 UEL154 UOH154 UYD154 VHZ154 VRV154 WBR154 WLN154 WVJ154 C158 IX158 ST158 ACP158 AML158 AWH158 BGD158 BPZ158 BZV158 CJR158 CTN158 DDJ158 DNF158 DXB158 EGX158 EQT158 FAP158 FKL158 FUH158 GED158 GNZ158 GXV158 HHR158 HRN158 IBJ158 ILF158 IVB158 JEX158 JOT158 JYP158 KIL158 KSH158 LCD158 LLZ158 LVV158 MFR158 MPN158 MZJ158 NJF158 NTB158 OCX158 OMT158 OWP158 PGL158 PQH158 QAD158 QJZ158 QTV158 RDR158 RNN158 RXJ158 SHF158 SRB158 TAX158 TKT158 TUP158 UEL158 UOH158 UYD158 VHZ158 VRV158 WBR158 WLN158 WVJ158 C162 IX162 ST162 ACP162 AML162 AWH162 BGD162 BPZ162 BZV162 CJR162 CTN162 DDJ162 DNF162 DXB162 EGX162 EQT162 FAP162 FKL162 FUH162 GED162 GNZ162 GXV162 HHR162 HRN162 IBJ162 ILF162 IVB162 JEX162 JOT162 JYP162 KIL162 KSH162 LCD162 LLZ162 LVV162 MFR162 MPN162 MZJ162 NJF162 NTB162 OCX162 OMT162 OWP162 PGL162 PQH162 QAD162 QJZ162 QTV162 RDR162 RNN162 RXJ162 SHF162 SRB162 TAX162 TKT162 TUP162 UEL162 UOH162 UYD162 VHZ162 VRV162 WBR162 WLN162 WVJ162 C144 IX144 ST144 ACP144 AML144 AWH144 BGD144 BPZ144 BZV144 CJR144 CTN144 DDJ144 DNF144 DXB144 EGX144 EQT144 FAP144 FKL144 FUH144 GED144 GNZ144 GXV144 HHR144 HRN144 IBJ144 ILF144 IVB144 JEX144 JOT144 JYP144 KIL144 KSH144 LCD144 LLZ144 LVV144 MFR144 MPN144 MZJ144 NJF144 NTB144 OCX144 OMT144 OWP144 PGL144 PQH144 QAD144 QJZ144 QTV144 RDR144 RNN144 RXJ144 SHF144 SRB144 TAX144 TKT144 TUP144 UEL144 UOH144 UYD144 VHZ144 VRV144 WBR144 WLN144 WVJ144 C130 IX130 ST130 ACP130 AML130 AWH130 BGD130 BPZ130 BZV130 CJR130 CTN130 DDJ130 DNF130 DXB130 EGX130 EQT130 FAP130 FKL130 FUH130 GED130 GNZ130 GXV130 HHR130 HRN130 IBJ130 ILF130 IVB130 JEX130 JOT130 JYP130 KIL130 KSH130 LCD130 LLZ130 LVV130 MFR130 MPN130 MZJ130 NJF130 NTB130 OCX130 OMT130 OWP130 PGL130 PQH130 QAD130 QJZ130 QTV130 RDR130 RNN130 RXJ130 SHF130 SRB130 TAX130 TKT130 TUP130 UEL130 UOH130 UYD130 VHZ130 VRV130 WBR130 WLN130 WVJ130 C112 IX112 ST112 ACP112 AML112 AWH112 BGD112 BPZ112 BZV112 CJR112 CTN112 DDJ112 DNF112 DXB112 EGX112 EQT112 FAP112 FKL112 FUH112 GED112 GNZ112 GXV112 HHR112 HRN112 IBJ112 ILF112 IVB112 JEX112 JOT112 JYP112 KIL112 KSH112 LCD112 LLZ112 LVV112 MFR112 MPN112 MZJ112 NJF112 NTB112 OCX112 OMT112 OWP112 PGL112 PQH112 QAD112 QJZ112 QTV112 RDR112 RNN112 RXJ112 SHF112 SRB112 TAX112 TKT112 TUP112 UEL112 UOH112 UYD112 VHZ112 VRV112 WBR112 WLN112 WVJ112 C110 IX110 ST110 ACP110 AML110 AWH110 BGD110 BPZ110 BZV110 CJR110 CTN110 DDJ110 DNF110 DXB110 EGX110 EQT110 FAP110 FKL110 FUH110 GED110 GNZ110 GXV110 HHR110 HRN110 IBJ110 ILF110 IVB110 JEX110 JOT110 JYP110 KIL110 KSH110 LCD110 LLZ110 LVV110 MFR110 MPN110 MZJ110 NJF110 NTB110 OCX110 OMT110 OWP110 PGL110 PQH110 QAD110 QJZ110 QTV110 RDR110 RNN110 RXJ110 SHF110 SRB110 TAX110 TKT110 TUP110 UEL110 UOH110 UYD110 VHZ110 VRV110 WBR110 WLN110 WVJ110 C122 IX122 ST122 ACP122 AML122 AWH122 BGD122 BPZ122 BZV122 CJR122 CTN122 DDJ122 DNF122 DXB122 EGX122 EQT122 FAP122 FKL122 FUH122 GED122 GNZ122 GXV122 HHR122 HRN122 IBJ122 ILF122 IVB122 JEX122 JOT122 JYP122 KIL122 KSH122 LCD122 LLZ122 LVV122 MFR122 MPN122 MZJ122 NJF122 NTB122 OCX122 OMT122 OWP122 PGL122 PQH122 QAD122 QJZ122 QTV122 RDR122 RNN122 RXJ122 SHF122 SRB122 TAX122 TKT122 TUP122 UEL122 UOH122 UYD122 VHZ122 VRV122 WBR122 WLN122 WVJ122 C94 IX94 ST94 ACP94 AML94 AWH94 BGD94 BPZ94 BZV94 CJR94 CTN94 DDJ94 DNF94 DXB94 EGX94 EQT94 FAP94 FKL94 FUH94 GED94 GNZ94 GXV94 HHR94 HRN94 IBJ94 ILF94 IVB94 JEX94 JOT94 JYP94 KIL94 KSH94 LCD94 LLZ94 LVV94 MFR94 MPN94 MZJ94 NJF94 NTB94 OCX94 OMT94 OWP94 PGL94 PQH94 QAD94 QJZ94 QTV94 RDR94 RNN94 RXJ94 SHF94 SRB94 TAX94 TKT94 TUP94 UEL94 UOH94 UYD94 VHZ94 VRV94 WBR94 WLN94 WVJ94 C98 IX98 ST98 ACP98 AML98 AWH98 BGD98 BPZ98 BZV98 CJR98 CTN98 DDJ98 DNF98 DXB98 EGX98 EQT98 FAP98 FKL98 FUH98 GED98 GNZ98 GXV98 HHR98 HRN98 IBJ98 ILF98 IVB98 JEX98 JOT98 JYP98 KIL98 KSH98 LCD98 LLZ98 LVV98 MFR98 MPN98 MZJ98 NJF98 NTB98 OCX98 OMT98 OWP98 PGL98 PQH98 QAD98 QJZ98 QTV98 RDR98 RNN98 RXJ98 SHF98 SRB98 TAX98 TKT98 TUP98 UEL98 UOH98 UYD98 VHZ98 VRV98 WBR98 WLN98 WVJ98 C102 IX102 ST102 ACP102 AML102 AWH102 BGD102 BPZ102 BZV102 CJR102 CTN102 DDJ102 DNF102 DXB102 EGX102 EQT102 FAP102 FKL102 FUH102 GED102 GNZ102 GXV102 HHR102 HRN102 IBJ102 ILF102 IVB102 JEX102 JOT102 JYP102 KIL102 KSH102 LCD102 LLZ102 LVV102 MFR102 MPN102 MZJ102 NJF102 NTB102 OCX102 OMT102 OWP102 PGL102 PQH102 QAD102 QJZ102 QTV102 RDR102 RNN102 RXJ102 SHF102 SRB102 TAX102 TKT102 TUP102 UEL102 UOH102 UYD102 VHZ102 VRV102 WBR102 WLN102 WVJ102 WLN106 WBR106 VRV106 VHZ106 UYD106 UOH106 UEL106 TUP106 TKT106 TAX106 SRB106 SHF106 RXJ106 RNN106 RDR106 QTV106 QJZ106 QAD106 PQH106 PGL106 OWP106 OMT106 OCX106 NTB106 NJF106 MZJ106 MPN106 MFR106 LVV106 LLZ106 LCD106 KSH106 KIL106 JYP106 JOT106 JEX106 IVB106 ILF106 IBJ106 HRN106 HHR106 GXV106 GNZ106 GED106 FUH106 FKL106 FAP106 EQT106 EGX106 DXB106 DNF106 DDJ106 CTN106 CJR106 BZV106 BPZ106 BGD106 AWH106 AML106 ACP106 ST106 IX106 C106 WVJ114 C114 IX114 ST114 ACP114 AML114 AWH114 BGD114 BPZ114 BZV114 CJR114 CTN114 DDJ114 DNF114 DXB114 EGX114 EQT114 FAP114 FKL114 FUH114 GED114 GNZ114 GXV114 HHR114 HRN114 IBJ114 ILF114 IVB114 JEX114 JOT114 JYP114 KIL114 KSH114 LCD114 LLZ114 LVV114 MFR114 MPN114 MZJ114 NJF114 NTB114 OCX114 OMT114 OWP114 PGL114 PQH114 QAD114 QJZ114 QTV114 RDR114 RNN114 RXJ114 SHF114 SRB114 TAX114 TKT114 TUP114 UEL114 UOH114 UYD114 VHZ114 VRV114 WBR114 WLN114 WVJ106">
      <formula1>"Projected,Original,Seasonal,Recommended"</formula1>
    </dataValidation>
    <dataValidation type="list" allowBlank="1" showInputMessage="1" showErrorMessage="1" sqref="C191:C194 C244:C247">
      <formula1>"APPROVED, PENDING FOR APPROVAL, ERROR, ,"</formula1>
    </dataValidation>
    <dataValidation type="list" allowBlank="1" showInputMessage="1" showErrorMessage="1" sqref="N204 N207:N208 N232">
      <formula1>"Yes,No"</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5" zoomScale="62" zoomScaleNormal="62" workbookViewId="0">
      <selection activeCell="O10" sqref="O10"/>
    </sheetView>
  </sheetViews>
  <sheetFormatPr defaultRowHeight="14.5" x14ac:dyDescent="0.35"/>
  <cols>
    <col min="13" max="13" customWidth="true" width="21.453125" collapsed="true"/>
    <col min="14" max="14" customWidth="true" width="13.26953125" collapsed="true"/>
    <col min="15" max="15" customWidth="true" width="36.90625" collapsed="true"/>
    <col min="16" max="16" customWidth="true" width="42.0" collapsed="true"/>
    <col min="17" max="17" customWidth="true" width="44.90625" collapsed="true"/>
    <col min="18" max="18" customWidth="true" width="59.26953125" collapsed="true"/>
    <col min="19" max="19" customWidth="true" width="22.54296875" collapsed="true"/>
  </cols>
  <sheetData>
    <row r="1" spans="1:19" ht="52" x14ac:dyDescent="0.35">
      <c r="A1" s="1" t="s">
        <v>0</v>
      </c>
      <c r="B1" s="2" t="s">
        <v>1</v>
      </c>
      <c r="C1" s="3" t="s">
        <v>2</v>
      </c>
      <c r="D1" s="3" t="s">
        <v>3</v>
      </c>
      <c r="E1" s="3" t="s">
        <v>4</v>
      </c>
      <c r="F1" s="2" t="s">
        <v>5</v>
      </c>
      <c r="G1" s="3" t="s">
        <v>6</v>
      </c>
      <c r="H1" s="3" t="s">
        <v>7</v>
      </c>
      <c r="I1" s="3" t="s">
        <v>8</v>
      </c>
      <c r="J1" s="3" t="s">
        <v>9</v>
      </c>
      <c r="K1" s="3" t="s">
        <v>10</v>
      </c>
      <c r="L1" s="3" t="s">
        <v>11</v>
      </c>
      <c r="M1" s="1" t="s">
        <v>12</v>
      </c>
      <c r="N1" s="1" t="s">
        <v>13</v>
      </c>
      <c r="O1" s="1" t="s">
        <v>14</v>
      </c>
      <c r="P1" s="1" t="s">
        <v>15</v>
      </c>
      <c r="Q1" s="1" t="s">
        <v>16</v>
      </c>
      <c r="R1" s="1" t="s">
        <v>17</v>
      </c>
      <c r="S1" s="1" t="s">
        <v>18</v>
      </c>
    </row>
    <row r="2" spans="1:19" ht="50.5" customHeight="1" x14ac:dyDescent="0.35">
      <c r="A2" s="4">
        <v>1</v>
      </c>
      <c r="B2" s="4" t="s">
        <v>19</v>
      </c>
      <c r="C2" s="4" t="s">
        <v>20</v>
      </c>
      <c r="D2" s="4" t="s">
        <v>21</v>
      </c>
      <c r="E2" s="4" t="s">
        <v>22</v>
      </c>
      <c r="F2" s="4" t="s">
        <v>81</v>
      </c>
      <c r="G2" s="4"/>
      <c r="H2" s="4">
        <v>1</v>
      </c>
      <c r="I2" s="4">
        <v>30</v>
      </c>
      <c r="J2" s="4" t="s">
        <v>125</v>
      </c>
      <c r="K2" s="4" t="s">
        <v>23</v>
      </c>
      <c r="L2" s="4"/>
      <c r="M2" s="4"/>
      <c r="N2" s="5">
        <v>1</v>
      </c>
      <c r="O2" s="5" t="s">
        <v>24</v>
      </c>
      <c r="P2" s="6" t="s">
        <v>25</v>
      </c>
      <c r="Q2" s="7"/>
      <c r="R2" s="7"/>
      <c r="S2" s="7"/>
    </row>
    <row r="3" spans="1:19" ht="29.5" customHeight="1" x14ac:dyDescent="0.35">
      <c r="A3" s="8"/>
      <c r="B3" s="8"/>
      <c r="C3" s="8"/>
      <c r="D3" s="8"/>
      <c r="E3" s="8"/>
      <c r="F3" s="8"/>
      <c r="G3" s="8"/>
      <c r="H3" s="8"/>
      <c r="I3" s="8"/>
      <c r="J3" s="8"/>
      <c r="K3" s="8"/>
      <c r="L3" s="8"/>
      <c r="M3" s="8"/>
      <c r="N3" s="5">
        <v>2</v>
      </c>
      <c r="O3" s="9" t="s">
        <v>26</v>
      </c>
      <c r="P3" s="10" t="s">
        <v>27</v>
      </c>
      <c r="Q3" s="8"/>
      <c r="R3" s="10"/>
      <c r="S3" s="10"/>
    </row>
    <row r="4" spans="1:19" ht="39" x14ac:dyDescent="0.35">
      <c r="A4" s="8"/>
      <c r="B4" s="8"/>
      <c r="C4" s="8"/>
      <c r="D4" s="8"/>
      <c r="E4" s="8"/>
      <c r="F4" s="8"/>
      <c r="G4" s="8"/>
      <c r="H4" s="8"/>
      <c r="I4" s="8"/>
      <c r="J4" s="8"/>
      <c r="K4" s="8"/>
      <c r="L4" s="8"/>
      <c r="M4" s="8"/>
      <c r="N4" s="5">
        <v>3</v>
      </c>
      <c r="O4" s="9" t="s">
        <v>84</v>
      </c>
      <c r="P4" s="10" t="s">
        <v>28</v>
      </c>
      <c r="Q4" s="8" t="s">
        <v>29</v>
      </c>
      <c r="R4" s="10" t="s">
        <v>85</v>
      </c>
      <c r="S4" s="10"/>
    </row>
    <row r="5" spans="1:19" ht="39" x14ac:dyDescent="0.35">
      <c r="A5" s="8"/>
      <c r="B5" s="8"/>
      <c r="C5" s="8"/>
      <c r="D5" s="8"/>
      <c r="E5" s="8"/>
      <c r="F5" s="8"/>
      <c r="G5" s="8"/>
      <c r="H5" s="8"/>
      <c r="I5" s="8"/>
      <c r="J5" s="8"/>
      <c r="K5" s="8"/>
      <c r="L5" s="8"/>
      <c r="M5" s="8"/>
      <c r="N5" s="5">
        <v>4</v>
      </c>
      <c r="O5" s="9" t="s">
        <v>56</v>
      </c>
      <c r="P5" s="10" t="s">
        <v>86</v>
      </c>
      <c r="Q5" s="8"/>
      <c r="R5" s="10"/>
      <c r="S5" s="10"/>
    </row>
    <row r="6" spans="1:19" ht="39" x14ac:dyDescent="0.35">
      <c r="A6" s="8"/>
      <c r="B6" s="8"/>
      <c r="C6" s="8"/>
      <c r="D6" s="8"/>
      <c r="E6" s="8"/>
      <c r="F6" s="8"/>
      <c r="G6" s="8"/>
      <c r="H6" s="8"/>
      <c r="I6" s="8"/>
      <c r="J6" s="8"/>
      <c r="K6" s="8"/>
      <c r="L6" s="8"/>
      <c r="M6" s="8"/>
      <c r="N6" s="5">
        <v>5</v>
      </c>
      <c r="O6" s="9" t="s">
        <v>87</v>
      </c>
      <c r="P6" s="10" t="s">
        <v>57</v>
      </c>
      <c r="Q6" s="8"/>
      <c r="R6" s="10" t="s">
        <v>94</v>
      </c>
      <c r="S6" s="10"/>
    </row>
    <row r="7" spans="1:19" ht="39" x14ac:dyDescent="0.35">
      <c r="A7" s="8"/>
      <c r="B7" s="8"/>
      <c r="C7" s="8"/>
      <c r="D7" s="8"/>
      <c r="E7" s="8"/>
      <c r="F7" s="8"/>
      <c r="G7" s="8"/>
      <c r="H7" s="8"/>
      <c r="I7" s="8"/>
      <c r="J7" s="8"/>
      <c r="K7" s="8"/>
      <c r="L7" s="8"/>
      <c r="M7" s="8"/>
      <c r="N7" s="5">
        <v>6</v>
      </c>
      <c r="O7" s="9" t="s">
        <v>88</v>
      </c>
      <c r="P7" s="10" t="s">
        <v>30</v>
      </c>
      <c r="Q7" s="8"/>
      <c r="R7" s="10" t="s">
        <v>95</v>
      </c>
      <c r="S7" s="10"/>
    </row>
    <row r="8" spans="1:19" ht="39" x14ac:dyDescent="0.35">
      <c r="A8" s="8"/>
      <c r="B8" s="8"/>
      <c r="C8" s="8"/>
      <c r="D8" s="8"/>
      <c r="E8" s="8"/>
      <c r="F8" s="8"/>
      <c r="G8" s="8"/>
      <c r="H8" s="8"/>
      <c r="I8" s="8"/>
      <c r="J8" s="8"/>
      <c r="K8" s="8"/>
      <c r="L8" s="8"/>
      <c r="M8" s="8"/>
      <c r="N8" s="5">
        <v>7</v>
      </c>
      <c r="O8" s="9" t="s">
        <v>89</v>
      </c>
      <c r="P8" s="10" t="s">
        <v>31</v>
      </c>
      <c r="Q8" s="8"/>
      <c r="R8" s="10" t="s">
        <v>96</v>
      </c>
      <c r="S8" s="10"/>
    </row>
    <row r="9" spans="1:19" ht="39" x14ac:dyDescent="0.35">
      <c r="A9" s="8"/>
      <c r="B9" s="8"/>
      <c r="C9" s="8"/>
      <c r="D9" s="8"/>
      <c r="E9" s="8"/>
      <c r="F9" s="8"/>
      <c r="G9" s="8"/>
      <c r="H9" s="8"/>
      <c r="I9" s="8"/>
      <c r="J9" s="8"/>
      <c r="K9" s="8"/>
      <c r="L9" s="8"/>
      <c r="M9" s="8"/>
      <c r="N9" s="5">
        <v>8</v>
      </c>
      <c r="O9" s="9" t="s">
        <v>90</v>
      </c>
      <c r="P9" s="10" t="s">
        <v>32</v>
      </c>
      <c r="Q9" s="11" t="s">
        <v>33</v>
      </c>
      <c r="R9" s="10" t="s">
        <v>91</v>
      </c>
      <c r="S9" s="10"/>
    </row>
    <row r="10" spans="1:19" ht="117" x14ac:dyDescent="0.35">
      <c r="A10" s="8"/>
      <c r="B10" s="8"/>
      <c r="C10" s="8"/>
      <c r="D10" s="8"/>
      <c r="E10" s="8"/>
      <c r="F10" s="8"/>
      <c r="G10" s="8"/>
      <c r="H10" s="8"/>
      <c r="I10" s="8"/>
      <c r="J10" s="8"/>
      <c r="K10" s="8"/>
      <c r="L10" s="8"/>
      <c r="M10" s="8"/>
      <c r="N10" s="5">
        <v>9</v>
      </c>
      <c r="O10" s="9" t="s">
        <v>92</v>
      </c>
      <c r="P10" s="10" t="s">
        <v>58</v>
      </c>
      <c r="Q10" s="10"/>
      <c r="R10" s="10" t="s">
        <v>93</v>
      </c>
      <c r="S10" s="10"/>
    </row>
    <row r="11" spans="1:19" ht="52" x14ac:dyDescent="0.35">
      <c r="A11" s="8"/>
      <c r="B11" s="8"/>
      <c r="C11" s="8"/>
      <c r="D11" s="8"/>
      <c r="E11" s="8"/>
      <c r="F11" s="8"/>
      <c r="G11" s="8"/>
      <c r="H11" s="8"/>
      <c r="I11" s="8"/>
      <c r="J11" s="8"/>
      <c r="K11" s="8"/>
      <c r="L11" s="8"/>
      <c r="M11" s="8"/>
      <c r="N11" s="5">
        <v>10</v>
      </c>
      <c r="O11" s="9" t="s">
        <v>34</v>
      </c>
      <c r="P11" s="10" t="s">
        <v>59</v>
      </c>
      <c r="Q11" s="8"/>
      <c r="R11" s="10"/>
      <c r="S11" s="10"/>
    </row>
    <row r="12" spans="1:19" ht="59" customHeight="1" x14ac:dyDescent="0.35">
      <c r="A12" s="8"/>
      <c r="B12" s="8"/>
      <c r="C12" s="8"/>
      <c r="D12" s="8"/>
      <c r="E12" s="8"/>
      <c r="F12" s="8"/>
      <c r="G12" s="8"/>
      <c r="H12" s="8"/>
      <c r="I12" s="8"/>
      <c r="J12" s="8"/>
      <c r="K12" s="8"/>
      <c r="L12" s="8"/>
      <c r="M12" s="8"/>
      <c r="N12" s="5">
        <v>11</v>
      </c>
      <c r="O12" s="9" t="s">
        <v>35</v>
      </c>
      <c r="P12" s="10" t="s">
        <v>60</v>
      </c>
      <c r="Q12" s="8"/>
      <c r="R12" s="8"/>
      <c r="S12" s="10"/>
    </row>
    <row r="13" spans="1:19" ht="38.5" customHeight="1" x14ac:dyDescent="0.35">
      <c r="A13" s="8"/>
      <c r="B13" s="8"/>
      <c r="C13" s="8"/>
      <c r="D13" s="8"/>
      <c r="E13" s="8"/>
      <c r="F13" s="8"/>
      <c r="G13" s="8"/>
      <c r="H13" s="8"/>
      <c r="I13" s="8"/>
      <c r="J13" s="8"/>
      <c r="K13" s="8"/>
      <c r="L13" s="8"/>
      <c r="M13" s="8"/>
      <c r="N13" s="5">
        <v>12</v>
      </c>
      <c r="O13" s="9" t="s">
        <v>36</v>
      </c>
      <c r="P13" s="10" t="s">
        <v>61</v>
      </c>
      <c r="Q13" s="8"/>
      <c r="R13" s="8"/>
      <c r="S13" s="10"/>
    </row>
    <row r="14" spans="1:19" ht="28" customHeight="1" x14ac:dyDescent="0.35">
      <c r="A14" s="8"/>
      <c r="B14" s="8"/>
      <c r="C14" s="8"/>
      <c r="D14" s="8"/>
      <c r="E14" s="8"/>
      <c r="F14" s="8"/>
      <c r="G14" s="8"/>
      <c r="H14" s="8"/>
      <c r="I14" s="8"/>
      <c r="J14" s="8"/>
      <c r="K14" s="8"/>
      <c r="L14" s="8"/>
      <c r="M14" s="8"/>
      <c r="N14" s="5">
        <v>13</v>
      </c>
      <c r="O14" s="8" t="s">
        <v>62</v>
      </c>
      <c r="P14" s="8" t="s">
        <v>63</v>
      </c>
      <c r="Q14" s="8"/>
      <c r="R14" s="8" t="s">
        <v>97</v>
      </c>
      <c r="S14" s="10"/>
    </row>
    <row r="15" spans="1:19" ht="182" x14ac:dyDescent="0.35">
      <c r="A15" s="8"/>
      <c r="B15" s="8"/>
      <c r="C15" s="8"/>
      <c r="D15" s="8"/>
      <c r="E15" s="8"/>
      <c r="F15" s="8"/>
      <c r="G15" s="8"/>
      <c r="H15" s="8"/>
      <c r="I15" s="8"/>
      <c r="J15" s="8"/>
      <c r="K15" s="8"/>
      <c r="L15" s="8"/>
      <c r="M15" s="8" t="s">
        <v>65</v>
      </c>
      <c r="N15" s="5">
        <v>14</v>
      </c>
      <c r="O15" s="9" t="s">
        <v>64</v>
      </c>
      <c r="P15" s="10" t="s">
        <v>37</v>
      </c>
      <c r="Q15" s="8"/>
      <c r="R15" s="8" t="s">
        <v>98</v>
      </c>
      <c r="S15" s="10"/>
    </row>
    <row r="16" spans="1:19" ht="117" x14ac:dyDescent="0.35">
      <c r="A16" s="8"/>
      <c r="B16" s="8"/>
      <c r="C16" s="8"/>
      <c r="D16" s="8"/>
      <c r="E16" s="8"/>
      <c r="F16" s="8"/>
      <c r="G16" s="8"/>
      <c r="H16" s="8"/>
      <c r="I16" s="8"/>
      <c r="J16" s="8"/>
      <c r="K16" s="8"/>
      <c r="L16" s="8"/>
      <c r="M16" s="8"/>
      <c r="N16" s="5">
        <v>15</v>
      </c>
      <c r="O16" s="9" t="s">
        <v>66</v>
      </c>
      <c r="P16" s="10" t="s">
        <v>67</v>
      </c>
      <c r="Q16" s="8"/>
      <c r="R16" s="8"/>
      <c r="S16" s="10"/>
    </row>
    <row r="17" spans="1:19" ht="39" x14ac:dyDescent="0.35">
      <c r="A17" s="8"/>
      <c r="B17" s="8"/>
      <c r="C17" s="8"/>
      <c r="D17" s="8"/>
      <c r="E17" s="8"/>
      <c r="F17" s="8"/>
      <c r="G17" s="8"/>
      <c r="H17" s="8"/>
      <c r="I17" s="8"/>
      <c r="J17" s="8"/>
      <c r="K17" s="8"/>
      <c r="L17" s="8"/>
      <c r="M17" s="8"/>
      <c r="N17" s="5">
        <v>16</v>
      </c>
      <c r="O17" s="9" t="s">
        <v>104</v>
      </c>
      <c r="P17" s="10" t="s">
        <v>105</v>
      </c>
      <c r="Q17" s="11" t="s">
        <v>38</v>
      </c>
      <c r="R17" s="8" t="s">
        <v>103</v>
      </c>
      <c r="S17" s="10"/>
    </row>
    <row r="18" spans="1:19" ht="26" x14ac:dyDescent="0.35">
      <c r="A18" s="8"/>
      <c r="B18" s="8"/>
      <c r="C18" s="8"/>
      <c r="D18" s="8"/>
      <c r="E18" s="8"/>
      <c r="F18" s="8"/>
      <c r="G18" s="8"/>
      <c r="H18" s="8"/>
      <c r="I18" s="8"/>
      <c r="J18" s="8"/>
      <c r="K18" s="8"/>
      <c r="L18" s="8"/>
      <c r="M18" s="8"/>
      <c r="N18" s="5">
        <v>17</v>
      </c>
      <c r="O18" s="9" t="s">
        <v>100</v>
      </c>
      <c r="P18" s="10" t="s">
        <v>99</v>
      </c>
      <c r="Q18" s="10"/>
      <c r="R18" s="10"/>
      <c r="S18" s="10"/>
    </row>
    <row r="19" spans="1:19" ht="52" x14ac:dyDescent="0.35">
      <c r="A19" s="8"/>
      <c r="B19" s="8"/>
      <c r="C19" s="8"/>
      <c r="D19" s="8"/>
      <c r="E19" s="8"/>
      <c r="F19" s="8"/>
      <c r="G19" s="8"/>
      <c r="H19" s="8"/>
      <c r="I19" s="8"/>
      <c r="J19" s="8"/>
      <c r="K19" s="8"/>
      <c r="L19" s="8"/>
      <c r="M19" s="8"/>
      <c r="N19" s="5">
        <v>18</v>
      </c>
      <c r="O19" s="9" t="s">
        <v>101</v>
      </c>
      <c r="P19" s="10" t="s">
        <v>102</v>
      </c>
      <c r="Q19" s="10"/>
      <c r="R19" s="10"/>
      <c r="S19" s="10"/>
    </row>
    <row r="20" spans="1:19" ht="39" x14ac:dyDescent="0.35">
      <c r="A20" s="8"/>
      <c r="B20" s="8"/>
      <c r="C20" s="8"/>
      <c r="D20" s="8"/>
      <c r="E20" s="8"/>
      <c r="F20" s="8"/>
      <c r="G20" s="8"/>
      <c r="H20" s="8"/>
      <c r="I20" s="8"/>
      <c r="J20" s="8"/>
      <c r="K20" s="8"/>
      <c r="L20" s="8"/>
      <c r="M20" s="8"/>
      <c r="N20" s="5">
        <v>19</v>
      </c>
      <c r="O20" s="9" t="s">
        <v>68</v>
      </c>
      <c r="P20" s="10" t="s">
        <v>106</v>
      </c>
      <c r="Q20" s="10"/>
      <c r="R20" s="10"/>
      <c r="S20" s="10"/>
    </row>
    <row r="21" spans="1:19" ht="65" x14ac:dyDescent="0.35">
      <c r="A21" s="8"/>
      <c r="B21" s="8"/>
      <c r="C21" s="8"/>
      <c r="D21" s="8"/>
      <c r="E21" s="8"/>
      <c r="F21" s="8"/>
      <c r="G21" s="8"/>
      <c r="H21" s="8"/>
      <c r="I21" s="8"/>
      <c r="J21" s="8"/>
      <c r="K21" s="8"/>
      <c r="L21" s="8"/>
      <c r="M21" s="8"/>
      <c r="N21" s="5">
        <v>20</v>
      </c>
      <c r="O21" s="8" t="s">
        <v>69</v>
      </c>
      <c r="P21" s="10" t="s">
        <v>70</v>
      </c>
      <c r="Q21" s="10"/>
      <c r="R21" s="10"/>
      <c r="S21" s="10"/>
    </row>
    <row r="22" spans="1:19" ht="39" x14ac:dyDescent="0.35">
      <c r="A22" s="8"/>
      <c r="B22" s="8"/>
      <c r="C22" s="8"/>
      <c r="D22" s="8"/>
      <c r="E22" s="8"/>
      <c r="F22" s="8"/>
      <c r="G22" s="8"/>
      <c r="H22" s="8"/>
      <c r="I22" s="8"/>
      <c r="J22" s="8"/>
      <c r="K22" s="8"/>
      <c r="L22" s="8"/>
      <c r="M22" s="12"/>
      <c r="N22" s="5">
        <v>21</v>
      </c>
      <c r="O22" s="9" t="s">
        <v>107</v>
      </c>
      <c r="P22" s="10" t="s">
        <v>39</v>
      </c>
      <c r="Q22" s="10"/>
      <c r="R22" s="10" t="s">
        <v>108</v>
      </c>
      <c r="S22" s="10"/>
    </row>
    <row r="23" spans="1:19" ht="26" x14ac:dyDescent="0.35">
      <c r="A23" s="8"/>
      <c r="B23" s="8"/>
      <c r="C23" s="8"/>
      <c r="D23" s="8"/>
      <c r="E23" s="8"/>
      <c r="F23" s="8"/>
      <c r="G23" s="8"/>
      <c r="H23" s="8"/>
      <c r="I23" s="8"/>
      <c r="J23" s="8"/>
      <c r="K23" s="8"/>
      <c r="L23" s="8"/>
      <c r="M23" s="8"/>
      <c r="N23" s="5">
        <v>22</v>
      </c>
      <c r="O23" s="9" t="s">
        <v>40</v>
      </c>
      <c r="P23" s="10" t="s">
        <v>25</v>
      </c>
      <c r="Q23" s="10"/>
      <c r="R23" s="10"/>
      <c r="S23" s="10"/>
    </row>
    <row r="24" spans="1:19" ht="26" x14ac:dyDescent="0.35">
      <c r="A24" s="8"/>
      <c r="B24" s="8"/>
      <c r="C24" s="8"/>
      <c r="D24" s="8"/>
      <c r="E24" s="8"/>
      <c r="F24" s="8"/>
      <c r="G24" s="8"/>
      <c r="H24" s="8"/>
      <c r="I24" s="8"/>
      <c r="J24" s="8"/>
      <c r="K24" s="8"/>
      <c r="L24" s="8"/>
      <c r="M24" s="8"/>
      <c r="N24" s="5">
        <v>23</v>
      </c>
      <c r="O24" s="9" t="s">
        <v>41</v>
      </c>
      <c r="P24" s="10" t="s">
        <v>42</v>
      </c>
      <c r="Q24" s="10"/>
      <c r="R24" s="10"/>
      <c r="S24" s="10"/>
    </row>
    <row r="25" spans="1:19" ht="39" x14ac:dyDescent="0.35">
      <c r="A25" s="8"/>
      <c r="B25" s="8"/>
      <c r="C25" s="8"/>
      <c r="D25" s="8"/>
      <c r="E25" s="8"/>
      <c r="F25" s="8"/>
      <c r="G25" s="8"/>
      <c r="H25" s="8"/>
      <c r="I25" s="8"/>
      <c r="J25" s="8"/>
      <c r="K25" s="8"/>
      <c r="L25" s="8"/>
      <c r="M25" s="8"/>
      <c r="N25" s="5">
        <v>24</v>
      </c>
      <c r="O25" s="9" t="s">
        <v>43</v>
      </c>
      <c r="P25" s="10" t="s">
        <v>44</v>
      </c>
      <c r="Q25" s="10"/>
      <c r="R25" s="10"/>
      <c r="S25" s="10"/>
    </row>
    <row r="26" spans="1:19" ht="39" x14ac:dyDescent="0.35">
      <c r="A26" s="8"/>
      <c r="B26" s="8"/>
      <c r="C26" s="8"/>
      <c r="D26" s="8"/>
      <c r="E26" s="8"/>
      <c r="F26" s="8"/>
      <c r="G26" s="8"/>
      <c r="H26" s="8"/>
      <c r="I26" s="8"/>
      <c r="J26" s="8"/>
      <c r="K26" s="8"/>
      <c r="L26" s="8"/>
      <c r="M26" s="8"/>
      <c r="N26" s="5">
        <v>25</v>
      </c>
      <c r="O26" s="9" t="s">
        <v>45</v>
      </c>
      <c r="P26" s="10" t="s">
        <v>46</v>
      </c>
      <c r="Q26" s="10"/>
      <c r="R26" s="10"/>
      <c r="S26" s="10"/>
    </row>
    <row r="27" spans="1:19" ht="26" x14ac:dyDescent="0.35">
      <c r="A27" s="8"/>
      <c r="B27" s="8"/>
      <c r="C27" s="8"/>
      <c r="D27" s="8"/>
      <c r="E27" s="8"/>
      <c r="F27" s="8"/>
      <c r="G27" s="8"/>
      <c r="H27" s="8"/>
      <c r="I27" s="8"/>
      <c r="J27" s="8"/>
      <c r="K27" s="8"/>
      <c r="L27" s="8"/>
      <c r="M27" s="8"/>
      <c r="N27" s="5">
        <v>26</v>
      </c>
      <c r="O27" s="9" t="s">
        <v>47</v>
      </c>
      <c r="P27" s="10" t="s">
        <v>48</v>
      </c>
      <c r="Q27" s="10"/>
      <c r="R27" s="10"/>
      <c r="S27" s="10"/>
    </row>
    <row r="28" spans="1:19" ht="52" customHeight="1" x14ac:dyDescent="0.35">
      <c r="A28" s="8"/>
      <c r="B28" s="8"/>
      <c r="C28" s="8"/>
      <c r="D28" s="8"/>
      <c r="E28" s="8"/>
      <c r="F28" s="8"/>
      <c r="G28" s="8"/>
      <c r="H28" s="8"/>
      <c r="I28" s="8"/>
      <c r="J28" s="8"/>
      <c r="K28" s="8"/>
      <c r="L28" s="8"/>
      <c r="M28" s="168" t="s">
        <v>111</v>
      </c>
      <c r="N28" s="5">
        <v>27</v>
      </c>
      <c r="O28" s="9" t="s">
        <v>109</v>
      </c>
      <c r="P28" s="10" t="s">
        <v>32</v>
      </c>
      <c r="Q28" s="11" t="s">
        <v>49</v>
      </c>
      <c r="R28" s="10" t="s">
        <v>110</v>
      </c>
      <c r="S28" s="10"/>
    </row>
    <row r="29" spans="1:19" ht="117" x14ac:dyDescent="0.35">
      <c r="A29" s="8"/>
      <c r="B29" s="8"/>
      <c r="C29" s="8"/>
      <c r="D29" s="8"/>
      <c r="E29" s="8"/>
      <c r="F29" s="8"/>
      <c r="G29" s="8"/>
      <c r="H29" s="8"/>
      <c r="I29" s="8"/>
      <c r="J29" s="8"/>
      <c r="K29" s="8"/>
      <c r="L29" s="8"/>
      <c r="M29" s="169"/>
      <c r="N29" s="5">
        <v>28</v>
      </c>
      <c r="O29" s="9" t="s">
        <v>71</v>
      </c>
      <c r="P29" s="10" t="s">
        <v>72</v>
      </c>
      <c r="Q29" s="10"/>
      <c r="R29" s="10"/>
      <c r="S29" s="10"/>
    </row>
    <row r="30" spans="1:19" ht="52" x14ac:dyDescent="0.35">
      <c r="A30" s="8"/>
      <c r="B30" s="8"/>
      <c r="C30" s="8"/>
      <c r="D30" s="8"/>
      <c r="E30" s="8"/>
      <c r="F30" s="8"/>
      <c r="G30" s="8"/>
      <c r="H30" s="8"/>
      <c r="I30" s="8"/>
      <c r="J30" s="8"/>
      <c r="K30" s="8"/>
      <c r="L30" s="8"/>
      <c r="M30" s="8"/>
      <c r="N30" s="5">
        <v>29</v>
      </c>
      <c r="O30" s="9" t="s">
        <v>34</v>
      </c>
      <c r="P30" s="10" t="s">
        <v>112</v>
      </c>
      <c r="Q30" s="10"/>
      <c r="R30" s="10"/>
      <c r="S30" s="10"/>
    </row>
    <row r="31" spans="1:19" ht="39" x14ac:dyDescent="0.35">
      <c r="A31" s="8"/>
      <c r="B31" s="8"/>
      <c r="C31" s="8"/>
      <c r="D31" s="8"/>
      <c r="E31" s="8"/>
      <c r="F31" s="8"/>
      <c r="G31" s="8"/>
      <c r="H31" s="8"/>
      <c r="I31" s="8"/>
      <c r="J31" s="8"/>
      <c r="K31" s="8"/>
      <c r="L31" s="8"/>
      <c r="M31" s="8"/>
      <c r="N31" s="5">
        <v>30</v>
      </c>
      <c r="O31" s="9" t="s">
        <v>73</v>
      </c>
      <c r="P31" s="10" t="s">
        <v>74</v>
      </c>
      <c r="Q31" s="10"/>
      <c r="R31" s="10"/>
      <c r="S31" s="10"/>
    </row>
    <row r="32" spans="1:19" ht="52" x14ac:dyDescent="0.35">
      <c r="A32" s="8"/>
      <c r="B32" s="8"/>
      <c r="C32" s="8"/>
      <c r="D32" s="8"/>
      <c r="E32" s="8"/>
      <c r="F32" s="8"/>
      <c r="G32" s="8"/>
      <c r="H32" s="8"/>
      <c r="I32" s="8"/>
      <c r="J32" s="8"/>
      <c r="K32" s="8"/>
      <c r="L32" s="8"/>
      <c r="M32" s="8" t="s">
        <v>111</v>
      </c>
      <c r="N32" s="5">
        <v>31</v>
      </c>
      <c r="O32" s="9" t="s">
        <v>113</v>
      </c>
      <c r="P32" s="10" t="s">
        <v>50</v>
      </c>
      <c r="Q32" s="10"/>
      <c r="R32" s="10" t="s">
        <v>108</v>
      </c>
      <c r="S32" s="10"/>
    </row>
    <row r="33" spans="1:19" ht="26" x14ac:dyDescent="0.35">
      <c r="A33" s="8"/>
      <c r="B33" s="8"/>
      <c r="C33" s="8"/>
      <c r="D33" s="8"/>
      <c r="E33" s="8"/>
      <c r="F33" s="8"/>
      <c r="G33" s="8"/>
      <c r="H33" s="8"/>
      <c r="I33" s="8"/>
      <c r="J33" s="8"/>
      <c r="K33" s="8"/>
      <c r="L33" s="8"/>
      <c r="M33" s="8"/>
      <c r="N33" s="5">
        <v>32</v>
      </c>
      <c r="O33" s="9" t="s">
        <v>51</v>
      </c>
      <c r="P33" s="10" t="s">
        <v>25</v>
      </c>
      <c r="Q33" s="10"/>
      <c r="R33" s="10"/>
      <c r="S33" s="10"/>
    </row>
    <row r="34" spans="1:19" ht="26" x14ac:dyDescent="0.35">
      <c r="A34" s="8"/>
      <c r="B34" s="8"/>
      <c r="C34" s="8"/>
      <c r="D34" s="8"/>
      <c r="E34" s="8"/>
      <c r="F34" s="8"/>
      <c r="G34" s="8"/>
      <c r="H34" s="8"/>
      <c r="I34" s="8"/>
      <c r="J34" s="8"/>
      <c r="K34" s="8"/>
      <c r="L34" s="8"/>
      <c r="M34" s="8"/>
      <c r="N34" s="5">
        <v>33</v>
      </c>
      <c r="O34" s="9" t="s">
        <v>41</v>
      </c>
      <c r="P34" s="10" t="s">
        <v>42</v>
      </c>
      <c r="Q34" s="10"/>
      <c r="R34" s="10"/>
      <c r="S34" s="10"/>
    </row>
    <row r="35" spans="1:19" ht="39" x14ac:dyDescent="0.35">
      <c r="A35" s="8"/>
      <c r="B35" s="8"/>
      <c r="C35" s="8"/>
      <c r="D35" s="8"/>
      <c r="E35" s="8"/>
      <c r="F35" s="8"/>
      <c r="G35" s="8"/>
      <c r="H35" s="8"/>
      <c r="I35" s="8"/>
      <c r="J35" s="8"/>
      <c r="K35" s="8"/>
      <c r="L35" s="8"/>
      <c r="M35" s="8"/>
      <c r="N35" s="5">
        <v>34</v>
      </c>
      <c r="O35" s="9" t="s">
        <v>43</v>
      </c>
      <c r="P35" s="10" t="s">
        <v>44</v>
      </c>
      <c r="Q35" s="10"/>
      <c r="R35" s="10"/>
      <c r="S35" s="10"/>
    </row>
    <row r="36" spans="1:19" ht="39" x14ac:dyDescent="0.35">
      <c r="A36" s="8"/>
      <c r="B36" s="8"/>
      <c r="C36" s="8"/>
      <c r="D36" s="8"/>
      <c r="E36" s="8"/>
      <c r="F36" s="8"/>
      <c r="G36" s="8"/>
      <c r="H36" s="8"/>
      <c r="I36" s="8"/>
      <c r="J36" s="8"/>
      <c r="K36" s="8"/>
      <c r="L36" s="8"/>
      <c r="M36" s="8"/>
      <c r="N36" s="5">
        <v>35</v>
      </c>
      <c r="O36" s="9" t="s">
        <v>45</v>
      </c>
      <c r="P36" s="10" t="s">
        <v>46</v>
      </c>
      <c r="Q36" s="10"/>
      <c r="R36" s="10"/>
      <c r="S36" s="10"/>
    </row>
    <row r="37" spans="1:19" ht="26" x14ac:dyDescent="0.35">
      <c r="A37" s="8"/>
      <c r="B37" s="8"/>
      <c r="C37" s="8"/>
      <c r="D37" s="8"/>
      <c r="E37" s="8"/>
      <c r="F37" s="8"/>
      <c r="G37" s="8"/>
      <c r="H37" s="8"/>
      <c r="I37" s="8"/>
      <c r="J37" s="8"/>
      <c r="K37" s="8"/>
      <c r="L37" s="8"/>
      <c r="M37" s="8"/>
      <c r="N37" s="5">
        <v>36</v>
      </c>
      <c r="O37" s="9" t="s">
        <v>47</v>
      </c>
      <c r="P37" s="10" t="s">
        <v>48</v>
      </c>
      <c r="Q37" s="10"/>
      <c r="R37" s="10"/>
      <c r="S37" s="10"/>
    </row>
    <row r="38" spans="1:19" ht="52" x14ac:dyDescent="0.35">
      <c r="A38" s="8"/>
      <c r="B38" s="8"/>
      <c r="C38" s="8"/>
      <c r="D38" s="8"/>
      <c r="E38" s="8"/>
      <c r="F38" s="8"/>
      <c r="G38" s="8"/>
      <c r="H38" s="8"/>
      <c r="I38" s="8"/>
      <c r="J38" s="8"/>
      <c r="K38" s="8"/>
      <c r="L38" s="8"/>
      <c r="M38" s="8" t="s">
        <v>116</v>
      </c>
      <c r="N38" s="5">
        <v>37</v>
      </c>
      <c r="O38" s="9" t="s">
        <v>115</v>
      </c>
      <c r="P38" s="10" t="s">
        <v>32</v>
      </c>
      <c r="Q38" s="11" t="s">
        <v>52</v>
      </c>
      <c r="R38" s="10" t="s">
        <v>114</v>
      </c>
      <c r="S38" s="10"/>
    </row>
    <row r="39" spans="1:19" ht="52" x14ac:dyDescent="0.35">
      <c r="A39" s="8"/>
      <c r="B39" s="8"/>
      <c r="C39" s="8"/>
      <c r="D39" s="8"/>
      <c r="E39" s="8"/>
      <c r="F39" s="8"/>
      <c r="G39" s="8"/>
      <c r="H39" s="8"/>
      <c r="I39" s="8"/>
      <c r="J39" s="8"/>
      <c r="K39" s="8"/>
      <c r="L39" s="8"/>
      <c r="M39" s="8"/>
      <c r="N39" s="5">
        <v>38</v>
      </c>
      <c r="O39" s="9" t="s">
        <v>34</v>
      </c>
      <c r="P39" s="10" t="s">
        <v>76</v>
      </c>
      <c r="Q39" s="10"/>
      <c r="R39" s="10"/>
      <c r="S39" s="10"/>
    </row>
    <row r="40" spans="1:19" ht="39" x14ac:dyDescent="0.35">
      <c r="A40" s="8"/>
      <c r="B40" s="8"/>
      <c r="C40" s="8"/>
      <c r="D40" s="8"/>
      <c r="E40" s="8"/>
      <c r="F40" s="8"/>
      <c r="G40" s="8"/>
      <c r="H40" s="8"/>
      <c r="I40" s="8"/>
      <c r="J40" s="8"/>
      <c r="K40" s="8"/>
      <c r="L40" s="8"/>
      <c r="M40" s="8"/>
      <c r="N40" s="5">
        <v>39</v>
      </c>
      <c r="O40" s="9" t="s">
        <v>73</v>
      </c>
      <c r="P40" s="10" t="s">
        <v>75</v>
      </c>
      <c r="Q40" s="10"/>
      <c r="R40" s="10"/>
      <c r="S40" s="10"/>
    </row>
    <row r="41" spans="1:19" ht="52" customHeight="1" x14ac:dyDescent="0.35">
      <c r="A41" s="8"/>
      <c r="B41" s="8"/>
      <c r="C41" s="8"/>
      <c r="D41" s="8"/>
      <c r="E41" s="8"/>
      <c r="F41" s="8"/>
      <c r="G41" s="8"/>
      <c r="H41" s="8"/>
      <c r="I41" s="8"/>
      <c r="J41" s="8"/>
      <c r="K41" s="8"/>
      <c r="L41" s="8"/>
      <c r="M41" s="168" t="s">
        <v>116</v>
      </c>
      <c r="N41" s="5">
        <v>40</v>
      </c>
      <c r="O41" s="9" t="s">
        <v>118</v>
      </c>
      <c r="P41" s="10" t="s">
        <v>53</v>
      </c>
      <c r="Q41" s="10"/>
      <c r="R41" s="10" t="s">
        <v>117</v>
      </c>
      <c r="S41" s="10"/>
    </row>
    <row r="42" spans="1:19" ht="117" x14ac:dyDescent="0.35">
      <c r="A42" s="8"/>
      <c r="B42" s="8"/>
      <c r="C42" s="8"/>
      <c r="D42" s="8"/>
      <c r="E42" s="8"/>
      <c r="F42" s="8"/>
      <c r="G42" s="8"/>
      <c r="H42" s="8"/>
      <c r="I42" s="8"/>
      <c r="J42" s="8"/>
      <c r="K42" s="8"/>
      <c r="L42" s="8"/>
      <c r="M42" s="169"/>
      <c r="N42" s="5">
        <v>41</v>
      </c>
      <c r="O42" s="9" t="s">
        <v>119</v>
      </c>
      <c r="P42" s="10" t="s">
        <v>121</v>
      </c>
      <c r="Q42" s="10"/>
      <c r="R42" s="10" t="s">
        <v>120</v>
      </c>
      <c r="S42" s="10"/>
    </row>
    <row r="43" spans="1:19" ht="26" x14ac:dyDescent="0.35">
      <c r="A43" s="8"/>
      <c r="B43" s="8"/>
      <c r="C43" s="8"/>
      <c r="D43" s="8"/>
      <c r="E43" s="8"/>
      <c r="F43" s="8"/>
      <c r="G43" s="8"/>
      <c r="H43" s="8"/>
      <c r="I43" s="8"/>
      <c r="J43" s="8"/>
      <c r="K43" s="8"/>
      <c r="L43" s="8"/>
      <c r="M43" s="8"/>
      <c r="N43" s="5">
        <v>42</v>
      </c>
      <c r="O43" s="9" t="s">
        <v>24</v>
      </c>
      <c r="P43" s="10" t="s">
        <v>25</v>
      </c>
      <c r="Q43" s="10"/>
      <c r="R43" s="10"/>
      <c r="S43" s="10"/>
    </row>
    <row r="44" spans="1:19" ht="52" customHeight="1" x14ac:dyDescent="0.35">
      <c r="A44" s="8"/>
      <c r="B44" s="8"/>
      <c r="C44" s="8"/>
      <c r="D44" s="8"/>
      <c r="E44" s="8"/>
      <c r="F44" s="8"/>
      <c r="G44" s="8"/>
      <c r="H44" s="8"/>
      <c r="I44" s="8"/>
      <c r="J44" s="8"/>
      <c r="K44" s="8"/>
      <c r="L44" s="8"/>
      <c r="M44" s="168" t="s">
        <v>116</v>
      </c>
      <c r="N44" s="5">
        <v>43</v>
      </c>
      <c r="O44" s="9" t="s">
        <v>77</v>
      </c>
      <c r="P44" s="10" t="s">
        <v>54</v>
      </c>
      <c r="Q44" s="10"/>
      <c r="R44" s="10" t="s">
        <v>122</v>
      </c>
      <c r="S44" s="10"/>
    </row>
    <row r="45" spans="1:19" ht="117" x14ac:dyDescent="0.35">
      <c r="A45" s="8"/>
      <c r="B45" s="8"/>
      <c r="C45" s="8"/>
      <c r="D45" s="8"/>
      <c r="E45" s="8"/>
      <c r="F45" s="8"/>
      <c r="G45" s="8"/>
      <c r="H45" s="8"/>
      <c r="I45" s="8"/>
      <c r="J45" s="8"/>
      <c r="K45" s="8"/>
      <c r="L45" s="8"/>
      <c r="M45" s="170"/>
      <c r="N45" s="5">
        <v>44</v>
      </c>
      <c r="O45" s="9" t="s">
        <v>79</v>
      </c>
      <c r="P45" s="10" t="s">
        <v>78</v>
      </c>
      <c r="Q45" s="10"/>
      <c r="R45" s="10" t="s">
        <v>124</v>
      </c>
      <c r="S45" s="10"/>
    </row>
    <row r="46" spans="1:19" ht="26" x14ac:dyDescent="0.35">
      <c r="A46" s="8"/>
      <c r="B46" s="8"/>
      <c r="C46" s="8"/>
      <c r="D46" s="8"/>
      <c r="E46" s="8"/>
      <c r="F46" s="8"/>
      <c r="G46" s="8"/>
      <c r="H46" s="8"/>
      <c r="I46" s="8"/>
      <c r="J46" s="8"/>
      <c r="K46" s="8"/>
      <c r="L46" s="8"/>
      <c r="M46" s="169"/>
      <c r="N46" s="5">
        <v>45</v>
      </c>
      <c r="O46" s="9" t="s">
        <v>80</v>
      </c>
      <c r="P46" s="10" t="s">
        <v>55</v>
      </c>
      <c r="Q46" s="10"/>
      <c r="R46" s="10" t="s">
        <v>123</v>
      </c>
      <c r="S46" s="10"/>
    </row>
    <row r="47" spans="1:19" ht="26" x14ac:dyDescent="0.35">
      <c r="A47" s="8"/>
      <c r="B47" s="8"/>
      <c r="C47" s="8"/>
      <c r="D47" s="8"/>
      <c r="E47" s="8"/>
      <c r="F47" s="8"/>
      <c r="G47" s="8"/>
      <c r="H47" s="8"/>
      <c r="I47" s="8"/>
      <c r="J47" s="8"/>
      <c r="K47" s="8"/>
      <c r="L47" s="8"/>
      <c r="M47" s="8"/>
      <c r="N47" s="5">
        <v>46</v>
      </c>
      <c r="O47" s="9" t="s">
        <v>82</v>
      </c>
      <c r="P47" s="10" t="s">
        <v>83</v>
      </c>
      <c r="Q47" s="10"/>
      <c r="R47" s="10"/>
      <c r="S47" s="10"/>
    </row>
  </sheetData>
  <mergeCells count="3">
    <mergeCell ref="M41:M42"/>
    <mergeCell ref="M28:M29"/>
    <mergeCell ref="M44:M4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TEST_DATA</vt:lpstr>
      <vt:lpstr>TESTCASE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terms:modified xsi:type="dcterms:W3CDTF">2023-05-16T10:57:42Z</dcterms:modified>
</cp:coreProperties>
</file>