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firstSheet="1" activeTab="1"/>
  </bookViews>
  <sheets>
    <sheet name="Pre-requisites" sheetId="2" r:id="rId1"/>
    <sheet name="TC_Existing Account" sheetId="8" r:id="rId2"/>
    <sheet name="UC01 - CALCULATOIN" sheetId="3" r:id="rId3"/>
    <sheet name="Bug_ID"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78" i="8" l="1"/>
  <c r="G378" i="8"/>
  <c r="H377" i="8"/>
  <c r="G375" i="8"/>
  <c r="G373" i="8"/>
  <c r="B377" i="8" l="1"/>
  <c r="B376" i="8"/>
  <c r="B375" i="8"/>
  <c r="B374" i="8"/>
  <c r="B373" i="8"/>
  <c r="G377" i="8"/>
  <c r="G376" i="8"/>
  <c r="G374" i="8"/>
  <c r="H373" i="8"/>
  <c r="K107" i="8" l="1"/>
  <c r="K103" i="8"/>
  <c r="K99" i="8"/>
  <c r="K98" i="8"/>
  <c r="K97" i="8" l="1"/>
  <c r="S97" i="8"/>
  <c r="K123" i="8"/>
  <c r="K119" i="8"/>
  <c r="K115" i="8"/>
  <c r="K114" i="8"/>
  <c r="K96" i="8" s="1"/>
  <c r="S113" i="8" l="1"/>
  <c r="K113" i="8"/>
  <c r="S95" i="8" s="1"/>
  <c r="K95" i="8" l="1"/>
  <c r="E131" i="8"/>
  <c r="B153" i="8" s="1"/>
  <c r="E130" i="8"/>
  <c r="N353" i="8"/>
  <c r="M353" i="8" s="1"/>
  <c r="K353" i="8" l="1"/>
  <c r="J353" i="8"/>
  <c r="I353" i="8"/>
  <c r="H353" i="8"/>
  <c r="F353" i="8"/>
  <c r="A350" i="8" l="1"/>
  <c r="A343" i="8"/>
  <c r="D160" i="8" l="1"/>
  <c r="F76" i="8" l="1"/>
  <c r="E76" i="8"/>
  <c r="B130" i="8" l="1"/>
  <c r="K346" i="8" l="1"/>
  <c r="F346" i="8"/>
  <c r="K339" i="8"/>
  <c r="C357" i="8"/>
  <c r="J346" i="8"/>
  <c r="I346" i="8"/>
  <c r="H346" i="8"/>
  <c r="J339" i="8"/>
  <c r="I339" i="8"/>
  <c r="F362" i="8" l="1"/>
  <c r="F363" i="8"/>
  <c r="F364" i="8"/>
  <c r="F361" i="8"/>
  <c r="J97" i="8"/>
  <c r="J113" i="8"/>
  <c r="J95" i="8" l="1"/>
  <c r="D316" i="8"/>
  <c r="D296" i="8"/>
  <c r="D257" i="8"/>
  <c r="D237" i="8"/>
  <c r="H331" i="8"/>
  <c r="G331" i="8"/>
  <c r="K328" i="8"/>
  <c r="J328" i="8"/>
  <c r="H321" i="8"/>
  <c r="M320" i="8"/>
  <c r="K320" i="8"/>
  <c r="L320" i="8" s="1"/>
  <c r="G320" i="8"/>
  <c r="K319" i="8"/>
  <c r="L319" i="8" s="1"/>
  <c r="G319" i="8"/>
  <c r="K318" i="8"/>
  <c r="L318" i="8" s="1"/>
  <c r="G318" i="8"/>
  <c r="H317" i="8"/>
  <c r="M316" i="8"/>
  <c r="K316" i="8"/>
  <c r="L316" i="8" s="1"/>
  <c r="G316" i="8"/>
  <c r="K315" i="8"/>
  <c r="L315" i="8" s="1"/>
  <c r="G315" i="8"/>
  <c r="H313" i="8"/>
  <c r="M312" i="8"/>
  <c r="K312" i="8"/>
  <c r="G312" i="8"/>
  <c r="M311" i="8"/>
  <c r="K311" i="8"/>
  <c r="K304" i="8"/>
  <c r="L304" i="8" s="1"/>
  <c r="H304" i="8"/>
  <c r="G304" i="8"/>
  <c r="M300" i="8"/>
  <c r="K300" i="8"/>
  <c r="L300" i="8" s="1"/>
  <c r="H300" i="8"/>
  <c r="G300" i="8"/>
  <c r="M298" i="8"/>
  <c r="K298" i="8"/>
  <c r="L298" i="8" s="1"/>
  <c r="G298" i="8"/>
  <c r="M296" i="8"/>
  <c r="K296" i="8"/>
  <c r="G296" i="8"/>
  <c r="M295" i="8"/>
  <c r="K295" i="8"/>
  <c r="K256" i="8"/>
  <c r="L256" i="8" s="1"/>
  <c r="G256" i="8"/>
  <c r="K269" i="8"/>
  <c r="J269" i="8"/>
  <c r="K170" i="8"/>
  <c r="K260" i="8"/>
  <c r="H260" i="8" s="1"/>
  <c r="G260" i="8"/>
  <c r="H272" i="8"/>
  <c r="G272" i="8"/>
  <c r="H262" i="8"/>
  <c r="M261" i="8"/>
  <c r="K261" i="8"/>
  <c r="G261" i="8"/>
  <c r="K259" i="8"/>
  <c r="L259" i="8" s="1"/>
  <c r="G259" i="8"/>
  <c r="H258" i="8"/>
  <c r="M257" i="8"/>
  <c r="K257" i="8"/>
  <c r="L257" i="8" s="1"/>
  <c r="G257" i="8"/>
  <c r="H254" i="8"/>
  <c r="M253" i="8"/>
  <c r="K253" i="8"/>
  <c r="H253" i="8" s="1"/>
  <c r="G253" i="8"/>
  <c r="M252" i="8"/>
  <c r="K252" i="8"/>
  <c r="K245" i="8"/>
  <c r="L245" i="8" s="1"/>
  <c r="H245" i="8"/>
  <c r="G245" i="8"/>
  <c r="M241" i="8"/>
  <c r="K241" i="8"/>
  <c r="G241" i="8"/>
  <c r="M239" i="8"/>
  <c r="K239" i="8"/>
  <c r="L239" i="8" s="1"/>
  <c r="G239" i="8"/>
  <c r="M237" i="8"/>
  <c r="K237" i="8"/>
  <c r="H237" i="8" s="1"/>
  <c r="G237" i="8"/>
  <c r="M236" i="8"/>
  <c r="K236" i="8"/>
  <c r="M235" i="8"/>
  <c r="H205" i="8"/>
  <c r="G205" i="8"/>
  <c r="G202" i="8"/>
  <c r="F202" i="8"/>
  <c r="K192" i="8"/>
  <c r="L192" i="8" s="1"/>
  <c r="G192" i="8"/>
  <c r="M172" i="8"/>
  <c r="K172" i="8"/>
  <c r="L172" i="8" s="1"/>
  <c r="G172" i="8"/>
  <c r="H195" i="8"/>
  <c r="M194" i="8"/>
  <c r="K194" i="8"/>
  <c r="L194" i="8" s="1"/>
  <c r="G194" i="8"/>
  <c r="H191" i="8"/>
  <c r="M190" i="8"/>
  <c r="K190" i="8"/>
  <c r="H190" i="8" s="1"/>
  <c r="G190" i="8"/>
  <c r="H187" i="8"/>
  <c r="M186" i="8"/>
  <c r="K186" i="8"/>
  <c r="G186" i="8"/>
  <c r="M185" i="8"/>
  <c r="K185" i="8"/>
  <c r="K178" i="8"/>
  <c r="L178" i="8" s="1"/>
  <c r="H178" i="8"/>
  <c r="G178" i="8"/>
  <c r="M174" i="8"/>
  <c r="K174" i="8"/>
  <c r="L174" i="8" s="1"/>
  <c r="G174" i="8"/>
  <c r="M170" i="8"/>
  <c r="G170" i="8"/>
  <c r="M169" i="8"/>
  <c r="K169" i="8"/>
  <c r="B131" i="8"/>
  <c r="H124" i="8"/>
  <c r="M123" i="8"/>
  <c r="H123" i="8"/>
  <c r="G123" i="8"/>
  <c r="H120" i="8"/>
  <c r="M119" i="8"/>
  <c r="H119" i="8"/>
  <c r="G119" i="8"/>
  <c r="H116" i="8"/>
  <c r="M115" i="8"/>
  <c r="L115" i="8"/>
  <c r="G115" i="8"/>
  <c r="M114" i="8"/>
  <c r="L107" i="8"/>
  <c r="H107" i="8"/>
  <c r="G107" i="8"/>
  <c r="M103" i="8"/>
  <c r="H103" i="8"/>
  <c r="G103" i="8"/>
  <c r="M98" i="8"/>
  <c r="M99" i="8"/>
  <c r="H99" i="8"/>
  <c r="G99" i="8"/>
  <c r="H80" i="8"/>
  <c r="G80" i="8"/>
  <c r="B163" i="8"/>
  <c r="D172" i="8" s="1"/>
  <c r="E170" i="8" s="1"/>
  <c r="D72" i="8"/>
  <c r="C72" i="8"/>
  <c r="B8" i="8"/>
  <c r="T184" i="8" l="1"/>
  <c r="M184" i="8"/>
  <c r="H315" i="8"/>
  <c r="K293" i="8"/>
  <c r="T97" i="8"/>
  <c r="M97" i="8"/>
  <c r="T168" i="8"/>
  <c r="M168" i="8"/>
  <c r="L170" i="8"/>
  <c r="S168" i="8"/>
  <c r="K168" i="8"/>
  <c r="F328" i="8"/>
  <c r="T113" i="8"/>
  <c r="M113" i="8"/>
  <c r="H186" i="8"/>
  <c r="S184" i="8"/>
  <c r="K184" i="8"/>
  <c r="H202" i="8"/>
  <c r="L269" i="8"/>
  <c r="L328" i="8"/>
  <c r="H261" i="8"/>
  <c r="F269" i="8"/>
  <c r="K251" i="8"/>
  <c r="H257" i="8"/>
  <c r="H298" i="8"/>
  <c r="K310" i="8"/>
  <c r="M294" i="8"/>
  <c r="M310" i="8"/>
  <c r="L260" i="8"/>
  <c r="L237" i="8"/>
  <c r="K294" i="8"/>
  <c r="K292" i="8" s="1"/>
  <c r="B328" i="8" s="1"/>
  <c r="H239" i="8"/>
  <c r="M293" i="8"/>
  <c r="H319" i="8"/>
  <c r="L261" i="8"/>
  <c r="M167" i="8"/>
  <c r="B289" i="8"/>
  <c r="B230" i="8"/>
  <c r="F369" i="8" s="1"/>
  <c r="H316" i="8"/>
  <c r="H296" i="8"/>
  <c r="H312" i="8"/>
  <c r="L312" i="8"/>
  <c r="H318" i="8"/>
  <c r="H320" i="8"/>
  <c r="L296" i="8"/>
  <c r="L253" i="8"/>
  <c r="H256" i="8"/>
  <c r="L241" i="8"/>
  <c r="K235" i="8"/>
  <c r="M251" i="8"/>
  <c r="M233" i="8" s="1"/>
  <c r="C269" i="8" s="1"/>
  <c r="K234" i="8"/>
  <c r="M234" i="8"/>
  <c r="H241" i="8"/>
  <c r="H259" i="8"/>
  <c r="D190" i="8"/>
  <c r="D170" i="8"/>
  <c r="H192" i="8"/>
  <c r="D192" i="8"/>
  <c r="E190" i="8" s="1"/>
  <c r="H172" i="8"/>
  <c r="L190" i="8"/>
  <c r="K167" i="8"/>
  <c r="H194" i="8"/>
  <c r="L186" i="8"/>
  <c r="H174" i="8"/>
  <c r="H170" i="8"/>
  <c r="L119" i="8"/>
  <c r="M96" i="8"/>
  <c r="L99" i="8"/>
  <c r="H115" i="8"/>
  <c r="L103" i="8"/>
  <c r="C84" i="8"/>
  <c r="L123" i="8"/>
  <c r="K233" i="8" l="1"/>
  <c r="B269" i="8" s="1"/>
  <c r="D269" i="8" s="1"/>
  <c r="M292" i="8"/>
  <c r="C328" i="8" s="1"/>
  <c r="T95" i="8"/>
  <c r="M95" i="8"/>
  <c r="S166" i="8"/>
  <c r="E205" i="8" s="1"/>
  <c r="K166" i="8"/>
  <c r="B202" i="8" s="1"/>
  <c r="M166" i="8"/>
  <c r="C202" i="8" s="1"/>
  <c r="T166" i="8"/>
  <c r="F205" i="8" s="1"/>
  <c r="G130" i="8"/>
  <c r="H269" i="8"/>
  <c r="G269" i="8"/>
  <c r="H131" i="8"/>
  <c r="G153" i="8" s="1"/>
  <c r="H130" i="8"/>
  <c r="F368" i="8"/>
  <c r="G364" i="8"/>
  <c r="G361" i="8"/>
  <c r="D239" i="8"/>
  <c r="E237" i="8" s="1"/>
  <c r="E331" i="8"/>
  <c r="D318" i="8"/>
  <c r="E316" i="8" s="1"/>
  <c r="D298" i="8"/>
  <c r="E296" i="8" s="1"/>
  <c r="D259" i="8"/>
  <c r="E257" i="8" s="1"/>
  <c r="F272" i="8"/>
  <c r="E269" i="8" l="1"/>
  <c r="E272" i="8"/>
  <c r="F331" i="8"/>
  <c r="G328" i="8"/>
  <c r="E328" i="8"/>
  <c r="D328" i="8"/>
  <c r="D202" i="8"/>
  <c r="E202" i="8"/>
  <c r="F130" i="8"/>
  <c r="F131" i="8"/>
  <c r="C153" i="8" s="1"/>
  <c r="G135" i="8"/>
  <c r="G131" i="8"/>
  <c r="F135" i="8" s="1"/>
  <c r="H156" i="8"/>
  <c r="B135" i="8"/>
  <c r="H328" i="8"/>
  <c r="F156" i="8" l="1"/>
  <c r="H135" i="8"/>
  <c r="G156" i="8"/>
  <c r="F153" i="8"/>
  <c r="H153" i="8" s="1"/>
  <c r="C135" i="8"/>
  <c r="E135" i="8" s="1"/>
  <c r="E156" i="8"/>
  <c r="D135" i="8" l="1"/>
  <c r="E153" i="8"/>
  <c r="D153" i="8"/>
  <c r="C8" i="3"/>
  <c r="C5" i="3"/>
  <c r="C4" i="3"/>
  <c r="C3" i="3"/>
  <c r="C2" i="3"/>
  <c r="C9" i="3" l="1"/>
  <c r="C10" i="3" s="1"/>
  <c r="C12" i="3" l="1"/>
  <c r="C13" i="3" s="1"/>
</calcChain>
</file>

<file path=xl/comments1.xml><?xml version="1.0" encoding="utf-8"?>
<comments xmlns="http://schemas.openxmlformats.org/spreadsheetml/2006/main">
  <authors>
    <author>Author</author>
  </authors>
  <commentList>
    <comment ref="K115"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186"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253"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12" authorId="0" shapeId="0">
      <text>
        <r>
          <rPr>
            <b/>
            <sz val="9"/>
            <color indexed="81"/>
            <rFont val="Tahoma"/>
            <family val="2"/>
          </rPr>
          <t>Author:</t>
        </r>
        <r>
          <rPr>
            <sz val="9"/>
            <color indexed="81"/>
            <rFont val="Tahoma"/>
            <family val="2"/>
          </rPr>
          <t xml:space="preserve">
in the rate schedule , flat chagges added - 3000 for paraticular condition </t>
        </r>
      </text>
    </comment>
  </commentList>
</comments>
</file>

<file path=xl/sharedStrings.xml><?xml version="1.0" encoding="utf-8"?>
<sst xmlns="http://schemas.openxmlformats.org/spreadsheetml/2006/main" count="1822" uniqueCount="574">
  <si>
    <t>Division</t>
  </si>
  <si>
    <t>Person Name</t>
  </si>
  <si>
    <t>AccountID</t>
  </si>
  <si>
    <t>Customer Class</t>
  </si>
  <si>
    <t>USD</t>
  </si>
  <si>
    <t>DM-CORP</t>
  </si>
  <si>
    <t>IND</t>
  </si>
  <si>
    <t>Contract Type</t>
  </si>
  <si>
    <t>DM_BK</t>
  </si>
  <si>
    <t>Price Item</t>
  </si>
  <si>
    <t>Algorithm</t>
  </si>
  <si>
    <t>Description</t>
  </si>
  <si>
    <t xml:space="preserve">Algorithm code </t>
  </si>
  <si>
    <t>INDIA DIVISION</t>
  </si>
  <si>
    <t>VG_PRASN_IND</t>
  </si>
  <si>
    <t>Deal Management Customer Class</t>
  </si>
  <si>
    <t>RATE SCHEDULE</t>
  </si>
  <si>
    <t>Rate Schedule</t>
  </si>
  <si>
    <t>SQI</t>
  </si>
  <si>
    <t>value</t>
  </si>
  <si>
    <t>condition</t>
  </si>
  <si>
    <t>DM-RT01</t>
  </si>
  <si>
    <t>BK-NBR</t>
  </si>
  <si>
    <t>DM-RT02</t>
  </si>
  <si>
    <t>BK-VAL</t>
  </si>
  <si>
    <t>DM-RT03</t>
  </si>
  <si>
    <t>FIX-CHARGE</t>
  </si>
  <si>
    <t>only for state (MH &amp; AP)</t>
  </si>
  <si>
    <t>MH</t>
  </si>
  <si>
    <t>AP</t>
  </si>
  <si>
    <t>TN</t>
  </si>
  <si>
    <t>UC01</t>
  </si>
  <si>
    <t>CHARACTERSTIC</t>
  </si>
  <si>
    <t>Chara Type</t>
  </si>
  <si>
    <t>Characteristic Value</t>
  </si>
  <si>
    <t>Characteristic Desc</t>
  </si>
  <si>
    <t>Characteristic Entity</t>
  </si>
  <si>
    <t>VG_STATE</t>
  </si>
  <si>
    <t>VIRGIN STATE</t>
  </si>
  <si>
    <t>ANDRA PRADESH</t>
  </si>
  <si>
    <t>Person</t>
  </si>
  <si>
    <t>MAHARASHTRA</t>
  </si>
  <si>
    <t>TAMIL NADU</t>
  </si>
  <si>
    <t>PARAMETER</t>
  </si>
  <si>
    <t>Parameter</t>
  </si>
  <si>
    <t>Parameter Value</t>
  </si>
  <si>
    <t>Parameter Desc</t>
  </si>
  <si>
    <t xml:space="preserve">DESC </t>
  </si>
  <si>
    <t>Source Entity</t>
  </si>
  <si>
    <t>Transaction</t>
  </si>
  <si>
    <t>DM_CURRENCY</t>
  </si>
  <si>
    <t>INR</t>
  </si>
  <si>
    <t>DM_TYPE</t>
  </si>
  <si>
    <t>BT</t>
  </si>
  <si>
    <t>PriceList -1</t>
  </si>
  <si>
    <t>Effective Start Date</t>
  </si>
  <si>
    <t>Effective End Date</t>
  </si>
  <si>
    <t>Rate</t>
  </si>
  <si>
    <t>Customer</t>
  </si>
  <si>
    <t>Price item</t>
  </si>
  <si>
    <t>sFromCurrency</t>
  </si>
  <si>
    <t>sToCurrency</t>
  </si>
  <si>
    <t>sDivision</t>
  </si>
  <si>
    <t>sConvType</t>
  </si>
  <si>
    <t>sStartDate</t>
  </si>
  <si>
    <t>sEndDate</t>
  </si>
  <si>
    <t>sExchgRate</t>
  </si>
  <si>
    <t>sSpread</t>
  </si>
  <si>
    <t>Exchange Rate ID</t>
  </si>
  <si>
    <t>No</t>
  </si>
  <si>
    <t>contract type</t>
  </si>
  <si>
    <t>division</t>
  </si>
  <si>
    <t>CM_PPBSEG</t>
  </si>
  <si>
    <t>Generate bill seg from post-proc price assignments</t>
  </si>
  <si>
    <t>CM_RATE_STEP</t>
  </si>
  <si>
    <t>Rate Algorithm</t>
  </si>
  <si>
    <t>Algorithm Code</t>
  </si>
  <si>
    <t>Stacking Required</t>
  </si>
  <si>
    <t>CM_RATEVALUE</t>
  </si>
  <si>
    <t>DM-ANO1</t>
  </si>
  <si>
    <t>ABC_Cust1Auto,IND</t>
  </si>
  <si>
    <t>Yes</t>
  </si>
  <si>
    <t>RM</t>
  </si>
  <si>
    <t>PM</t>
  </si>
  <si>
    <t>SPM</t>
  </si>
  <si>
    <t>PRDM</t>
  </si>
  <si>
    <t>USER</t>
  </si>
  <si>
    <t xml:space="preserve">REPORTING SET UP </t>
  </si>
  <si>
    <t>FEATURE CONFIG</t>
  </si>
  <si>
    <t>C1-DEAL</t>
  </si>
  <si>
    <t>PI_021</t>
  </si>
  <si>
    <t>PI_022</t>
  </si>
  <si>
    <t>PI_023</t>
  </si>
  <si>
    <t>PI_024</t>
  </si>
  <si>
    <t>PI_025</t>
  </si>
  <si>
    <t>PI_026</t>
  </si>
  <si>
    <t>PI_027</t>
  </si>
  <si>
    <t>PI_028</t>
  </si>
  <si>
    <t>PI_029</t>
  </si>
  <si>
    <t>PI_030</t>
  </si>
  <si>
    <t>PI_031</t>
  </si>
  <si>
    <t>PI_032</t>
  </si>
  <si>
    <t>RMBK1</t>
  </si>
  <si>
    <t>PMBK1</t>
  </si>
  <si>
    <t>SPMBK1</t>
  </si>
  <si>
    <t>PRDMBK1</t>
  </si>
  <si>
    <t>9.95</t>
  </si>
  <si>
    <t>Search Entity</t>
  </si>
  <si>
    <t>Search By</t>
  </si>
  <si>
    <t xml:space="preserve">Person Name </t>
  </si>
  <si>
    <t>SCRIPT DATA</t>
  </si>
  <si>
    <t xml:space="preserve">Deal Creation </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</si>
  <si>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</si>
  <si>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</si>
  <si>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</si>
  <si>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</si>
  <si>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</si>
  <si>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</si>
  <si>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</si>
  <si>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</si>
  <si>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</si>
  <si>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</si>
  <si>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</si>
  <si>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</si>
  <si>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</si>
  <si>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</si>
  <si>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T&amp;C1</t>
  </si>
  <si>
    <t>T&amp;C3</t>
  </si>
  <si>
    <t>DEAL_AUTO_01</t>
  </si>
  <si>
    <t>Yearly</t>
  </si>
  <si>
    <t>Deal ID</t>
  </si>
  <si>
    <t xml:space="preserve">Deal Information </t>
  </si>
  <si>
    <t>1573809619,ABC_Cust1Auto,IND,07-03-2021,USD,DEAL_AUTO_01,DEAL_AUTO_12101 ,(1),Contracted Deal-No</t>
  </si>
  <si>
    <t>United States Dollars</t>
  </si>
  <si>
    <t xml:space="preserve"> Deal type code for Post Processing Approval</t>
  </si>
  <si>
    <t>Deal</t>
  </si>
  <si>
    <t>Creation Date</t>
  </si>
  <si>
    <t>Review Date</t>
  </si>
  <si>
    <t>Accptance Date</t>
  </si>
  <si>
    <t>Deal Status</t>
  </si>
  <si>
    <t>Deal Version Status</t>
  </si>
  <si>
    <t>Pending Simulation</t>
  </si>
  <si>
    <t>Price List Assignment</t>
  </si>
  <si>
    <t>Price List ID</t>
  </si>
  <si>
    <t>Priority</t>
  </si>
  <si>
    <t>Price List Inheritance</t>
  </si>
  <si>
    <t>Search</t>
  </si>
  <si>
    <t>Filter</t>
  </si>
  <si>
    <t>Assignment Level</t>
  </si>
  <si>
    <t>Select All</t>
  </si>
  <si>
    <t>yes</t>
  </si>
  <si>
    <t>Expected Result</t>
  </si>
  <si>
    <t xml:space="preserve">Not Display </t>
  </si>
  <si>
    <t xml:space="preserve">Pricing And Commitment Screen </t>
  </si>
  <si>
    <t>Price Item Hierarhcy</t>
  </si>
  <si>
    <t>Pricing Information</t>
  </si>
  <si>
    <t>Avg Price</t>
  </si>
  <si>
    <t>Volume</t>
  </si>
  <si>
    <t>Revenue</t>
  </si>
  <si>
    <t>Varation</t>
  </si>
  <si>
    <t>Cost</t>
  </si>
  <si>
    <t>T&amp;C</t>
  </si>
  <si>
    <t>Section</t>
  </si>
  <si>
    <t>DE_AUT01,Corporate Banking</t>
  </si>
  <si>
    <t>DE_AUT02,Account Services</t>
  </si>
  <si>
    <t>DE_AUTO4,Reporting/SWIFT</t>
  </si>
  <si>
    <t>Original</t>
  </si>
  <si>
    <t>Seasonal</t>
  </si>
  <si>
    <t>Recommended</t>
  </si>
  <si>
    <t>Starte Date</t>
  </si>
  <si>
    <t>End Date</t>
  </si>
  <si>
    <t>Projected</t>
  </si>
  <si>
    <t>INR,BT</t>
  </si>
  <si>
    <t>Level</t>
  </si>
  <si>
    <t>Status</t>
  </si>
  <si>
    <t>Approver</t>
  </si>
  <si>
    <t>PriceList</t>
  </si>
  <si>
    <t>PI_033</t>
  </si>
  <si>
    <t>amt5</t>
  </si>
  <si>
    <t>1573809619 /  0237665113</t>
  </si>
  <si>
    <t>Revenue Varation</t>
  </si>
  <si>
    <t>Original Revenue</t>
  </si>
  <si>
    <t>Original Cost</t>
  </si>
  <si>
    <t>PENDING FOR APPROVAL</t>
  </si>
  <si>
    <t xml:space="preserve">DEAL FINANCIAL SUMMARY </t>
  </si>
  <si>
    <t>PERSON HIERARHCY SECTION</t>
  </si>
  <si>
    <t>Approval Status</t>
  </si>
  <si>
    <t>Profit</t>
  </si>
  <si>
    <t>Profit Varation</t>
  </si>
  <si>
    <t xml:space="preserve">PROJECTED </t>
  </si>
  <si>
    <t>ORIGINAL</t>
  </si>
  <si>
    <t>Projected Revenue</t>
  </si>
  <si>
    <t>Projected Cost</t>
  </si>
  <si>
    <t>Profitability(%)</t>
  </si>
  <si>
    <t>Adhoc Revenue</t>
  </si>
  <si>
    <t>Adhoc Revenue and Cost</t>
  </si>
  <si>
    <t>Sequence</t>
  </si>
  <si>
    <t>Currency</t>
  </si>
  <si>
    <t>Amount</t>
  </si>
  <si>
    <t>Revenue/cost Type</t>
  </si>
  <si>
    <t>Amount Type</t>
  </si>
  <si>
    <t>Courier Cost</t>
  </si>
  <si>
    <t>Travel Cost</t>
  </si>
  <si>
    <t>Simulated</t>
  </si>
  <si>
    <t xml:space="preserve">Simulation - 1 </t>
  </si>
  <si>
    <t>Simulation - 2 ( after Adding Adhoc Revenue)</t>
  </si>
  <si>
    <t>Seasonal Date</t>
  </si>
  <si>
    <t>PRE-REQUISITE DATA</t>
  </si>
  <si>
    <t>CrawlingAlgorithm_Sce1</t>
  </si>
  <si>
    <t>Create Person</t>
  </si>
  <si>
    <t>PersonID</t>
  </si>
  <si>
    <t>Customer Segment</t>
  </si>
  <si>
    <t>Customer Tier</t>
  </si>
  <si>
    <t>Child Person1</t>
  </si>
  <si>
    <t>Child Person2</t>
  </si>
  <si>
    <t>Business Banking</t>
  </si>
  <si>
    <t>Create Account</t>
  </si>
  <si>
    <t>Account_Division</t>
  </si>
  <si>
    <t>Account Set Up Date</t>
  </si>
  <si>
    <t>Invoice Currency</t>
  </si>
  <si>
    <t>Bill Cycle</t>
  </si>
  <si>
    <t xml:space="preserve">Account Identifier (External Account Identifier) </t>
  </si>
  <si>
    <t>Account Charactersitics</t>
  </si>
  <si>
    <t>01-01-2019</t>
  </si>
  <si>
    <t>Banking - End of month billing</t>
  </si>
  <si>
    <t xml:space="preserve">1) Effective Date : 01-01-2019,Characteristic Type: Account Number,Characteristic Value: Person ID
2) Effective Date : 01-01-2019,Characteristic Type: Account Type,Characteristic Value: SAVINGS
</t>
  </si>
  <si>
    <t>Active</t>
  </si>
  <si>
    <t>Create Price Item</t>
  </si>
  <si>
    <t>Grouping</t>
  </si>
  <si>
    <t>Price Item Group</t>
  </si>
  <si>
    <t>Price Item Description</t>
  </si>
  <si>
    <t>Cost Type_1</t>
  </si>
  <si>
    <t>Cost_1</t>
  </si>
  <si>
    <t>Cost Type_2</t>
  </si>
  <si>
    <t>Cost_2</t>
  </si>
  <si>
    <t>To Do Role</t>
  </si>
  <si>
    <t>Floor</t>
  </si>
  <si>
    <t>Ceil</t>
  </si>
  <si>
    <t>PRICE ITEM MANAGER TO DO TYPE</t>
  </si>
  <si>
    <t>PRICE ITEM MANAGER TO DO ROLE</t>
  </si>
  <si>
    <t>AVERAGE PRICE FLOOR AND CEIL LIMITS</t>
  </si>
  <si>
    <t xml:space="preserve">CURRENCY </t>
  </si>
  <si>
    <t>Corporate Banking</t>
  </si>
  <si>
    <t>Account Services</t>
  </si>
  <si>
    <t>V1-Account Opening Fee</t>
  </si>
  <si>
    <t>Fixed Internal</t>
  </si>
  <si>
    <t>Variable Internal</t>
  </si>
  <si>
    <t>PRDM1</t>
  </si>
  <si>
    <t>AVR</t>
  </si>
  <si>
    <t>V2-Monthly Acct Serv Fee</t>
  </si>
  <si>
    <t>V3-Audit Reports</t>
  </si>
  <si>
    <t>Payment Services</t>
  </si>
  <si>
    <t>V4-SEPA Transfers</t>
  </si>
  <si>
    <t xml:space="preserve">Reporting /SWIFT </t>
  </si>
  <si>
    <t>V5-Domestic Funds Transfer Fee</t>
  </si>
  <si>
    <t>V6-Electronic Credits</t>
  </si>
  <si>
    <t>V7-Direct Debit</t>
  </si>
  <si>
    <t>V8-Cheque Collections</t>
  </si>
  <si>
    <t xml:space="preserve">V9-Domestic Liquidity </t>
  </si>
  <si>
    <t>V10-Third Party Bank</t>
  </si>
  <si>
    <t>MT943_SWIFT_01</t>
  </si>
  <si>
    <t>NA</t>
  </si>
  <si>
    <t>MT943_SWIFT_02</t>
  </si>
  <si>
    <t>Inactive</t>
  </si>
  <si>
    <t>Create Pricelist</t>
  </si>
  <si>
    <t>Pricelist ID</t>
  </si>
  <si>
    <t>Price List Description</t>
  </si>
  <si>
    <t xml:space="preserve">Price List Start Date </t>
  </si>
  <si>
    <t>9041938027</t>
  </si>
  <si>
    <t>Global Pricelist</t>
  </si>
  <si>
    <t>01-01-2015</t>
  </si>
  <si>
    <t>UK,IND,RG-MH</t>
  </si>
  <si>
    <t>Mange Price item Assignments To Pricelist</t>
  </si>
  <si>
    <t>Search with Price Item</t>
  </si>
  <si>
    <t>Pricing Currency</t>
  </si>
  <si>
    <t>Apply To</t>
  </si>
  <si>
    <t>Tiering Criteria</t>
  </si>
  <si>
    <t>Tiering Range:
From</t>
  </si>
  <si>
    <t>Tiering Range:
To</t>
  </si>
  <si>
    <t>Type</t>
  </si>
  <si>
    <t>FLAT</t>
  </si>
  <si>
    <t>Regular</t>
  </si>
  <si>
    <t>DM_AN01</t>
  </si>
  <si>
    <t>POST</t>
  </si>
  <si>
    <t>DM-NBRST</t>
  </si>
  <si>
    <t>STEP</t>
  </si>
  <si>
    <t>No of Transaction</t>
  </si>
  <si>
    <t>DM-NBRTH</t>
  </si>
  <si>
    <t>THRESHOLD</t>
  </si>
  <si>
    <t>Price List Assignment Details</t>
  </si>
  <si>
    <t>PersonName</t>
  </si>
  <si>
    <t>Account / Customer</t>
  </si>
  <si>
    <t>Agreed Pricing</t>
  </si>
  <si>
    <t xml:space="preserve">Rate schedule </t>
  </si>
  <si>
    <t>V33_Audit Reports Currenc and saving boths acct</t>
  </si>
  <si>
    <t>16.66</t>
  </si>
  <si>
    <t>1908311135</t>
  </si>
  <si>
    <t>0.25</t>
  </si>
  <si>
    <t>112.04</t>
  </si>
  <si>
    <t>276.25</t>
  </si>
  <si>
    <t>12.95</t>
  </si>
  <si>
    <t>12.15</t>
  </si>
  <si>
    <t>11.95</t>
  </si>
  <si>
    <t>0.15</t>
  </si>
  <si>
    <t>0.75</t>
  </si>
  <si>
    <t>6.67</t>
  </si>
  <si>
    <t>0.3</t>
  </si>
  <si>
    <t>2.05</t>
  </si>
  <si>
    <t>Parameter-1</t>
  </si>
  <si>
    <t>Parameter-2</t>
  </si>
  <si>
    <t>0.4</t>
  </si>
  <si>
    <t>0.6</t>
  </si>
  <si>
    <t>13.5</t>
  </si>
  <si>
    <t>Deal Approval Profile Code For Deal Level Approvers(RM,PM,SPM)</t>
  </si>
  <si>
    <t>Create Approval Profile</t>
  </si>
  <si>
    <t>Detailed Description</t>
  </si>
  <si>
    <t>DEALAPP</t>
  </si>
  <si>
    <t>Deal Approval Profile code for deal level approval</t>
  </si>
  <si>
    <t>Approval Hierarchy</t>
  </si>
  <si>
    <t>To Do Type</t>
  </si>
  <si>
    <t>Propose Price</t>
  </si>
  <si>
    <t>Submit price item for approval</t>
  </si>
  <si>
    <t>Approve Deal</t>
  </si>
  <si>
    <t xml:space="preserve">View Only Eligible price items </t>
  </si>
  <si>
    <t>Min Profitability %</t>
  </si>
  <si>
    <t>Max Profitability %</t>
  </si>
  <si>
    <t>C1_DPL</t>
  </si>
  <si>
    <t>RM1</t>
  </si>
  <si>
    <t>PM1</t>
  </si>
  <si>
    <t>SPM1</t>
  </si>
  <si>
    <t>Deal type for Deal Level Approval</t>
  </si>
  <si>
    <t>Create Deal Type</t>
  </si>
  <si>
    <t>Deal Commitment Frequency</t>
  </si>
  <si>
    <t>Price Item Approval Required</t>
  </si>
  <si>
    <t>Assign only if in range</t>
  </si>
  <si>
    <t>Division Level Approval Required</t>
  </si>
  <si>
    <t>Highest Level Approval Required</t>
  </si>
  <si>
    <t>Pre-Approve Existing Pricing</t>
  </si>
  <si>
    <t>DLAPR</t>
  </si>
  <si>
    <t xml:space="preserve">Deal type code for Approve Deal </t>
  </si>
  <si>
    <t>Monthly</t>
  </si>
  <si>
    <t>Deal Approval Profile Code</t>
  </si>
  <si>
    <t>01-01-2018</t>
  </si>
  <si>
    <t>IND
DIVISION</t>
  </si>
  <si>
    <t>Algorithms</t>
  </si>
  <si>
    <t>System Event</t>
  </si>
  <si>
    <t>Characteristics</t>
  </si>
  <si>
    <t>Effective Date</t>
  </si>
  <si>
    <t>Characteristic Type</t>
  </si>
  <si>
    <t>Users For Deal  Level</t>
  </si>
  <si>
    <t>Password</t>
  </si>
  <si>
    <t>Access Group</t>
  </si>
  <si>
    <t>rmbk1000</t>
  </si>
  <si>
    <t>Relationship Manager 1</t>
  </si>
  <si>
    <t>System Default</t>
  </si>
  <si>
    <t>pmbk1000</t>
  </si>
  <si>
    <t>Pricing Manager 1</t>
  </si>
  <si>
    <t>spmbk1000</t>
  </si>
  <si>
    <t>Senior Pricing Manager 1</t>
  </si>
  <si>
    <t>Product Manager 1</t>
  </si>
  <si>
    <t>User</t>
  </si>
  <si>
    <t>Main</t>
  </si>
  <si>
    <t>User ID</t>
  </si>
  <si>
    <t>Login ID</t>
  </si>
  <si>
    <t>Last Name</t>
  </si>
  <si>
    <t>First Name</t>
  </si>
  <si>
    <t>Language</t>
  </si>
  <si>
    <t>Display Profile ID</t>
  </si>
  <si>
    <t>Time Zone</t>
  </si>
  <si>
    <t>Email Address</t>
  </si>
  <si>
    <t>Dashboard Width</t>
  </si>
  <si>
    <t>Home Page</t>
  </si>
  <si>
    <t>Lower Age Limit for Yellow Bar</t>
  </si>
  <si>
    <t>Upper Age Limit for Yellow Bar</t>
  </si>
  <si>
    <t>Manager1</t>
  </si>
  <si>
    <t>Relationship</t>
  </si>
  <si>
    <t>English</t>
  </si>
  <si>
    <t>NORTHAM</t>
  </si>
  <si>
    <t>abc@oracle.com</t>
  </si>
  <si>
    <t>c1bk360TabMenu</t>
  </si>
  <si>
    <t>User Group</t>
  </si>
  <si>
    <t>Expiration Date</t>
  </si>
  <si>
    <t>ALL_SERVICES</t>
  </si>
  <si>
    <t>01-01-2100</t>
  </si>
  <si>
    <t>C1_BSERVICES</t>
  </si>
  <si>
    <t>To Do Roles</t>
  </si>
  <si>
    <t>Access Security</t>
  </si>
  <si>
    <t>Default Acess Group</t>
  </si>
  <si>
    <t>Data Access Role</t>
  </si>
  <si>
    <t>***</t>
  </si>
  <si>
    <t>To Do Type-Deal and Price Item Level</t>
  </si>
  <si>
    <t>To Do Type Usage</t>
  </si>
  <si>
    <t>Navigation Option</t>
  </si>
  <si>
    <t>Creation Process</t>
  </si>
  <si>
    <t>Routing Process</t>
  </si>
  <si>
    <t>Message Category</t>
  </si>
  <si>
    <t>Message Number</t>
  </si>
  <si>
    <t>Priority 10 -- Highest</t>
  </si>
  <si>
    <t>Automatic</t>
  </si>
  <si>
    <t>C1_PHRCY</t>
  </si>
  <si>
    <t xml:space="preserve">  Sequence</t>
  </si>
  <si>
    <t>Deal To Do Type</t>
  </si>
  <si>
    <t>Y</t>
  </si>
  <si>
    <t>Roles</t>
  </si>
  <si>
    <t xml:space="preserve">  To Do Type</t>
  </si>
  <si>
    <t xml:space="preserve">   To Do Role</t>
  </si>
  <si>
    <t xml:space="preserve">  Use as Default</t>
  </si>
  <si>
    <t>check</t>
  </si>
  <si>
    <t>Sort Keys</t>
  </si>
  <si>
    <t xml:space="preserve"> Use as Default</t>
  </si>
  <si>
    <t xml:space="preserve"> Sort Order</t>
  </si>
  <si>
    <t>Approval Transaction Date time</t>
  </si>
  <si>
    <t>Ascending</t>
  </si>
  <si>
    <t>Drill Keys</t>
  </si>
  <si>
    <t>Prospect Hierarchy</t>
  </si>
  <si>
    <t>Table</t>
  </si>
  <si>
    <t>Field</t>
  </si>
  <si>
    <t>C1_DEAL_APPROVAL</t>
  </si>
  <si>
    <t>MODEL_ID</t>
  </si>
  <si>
    <t>C1_DEAL</t>
  </si>
  <si>
    <t>DEAL_ID</t>
  </si>
  <si>
    <t>DealApprovalProfile</t>
  </si>
  <si>
    <t>Approval Profile Currency</t>
  </si>
  <si>
    <t>Minimum  Profit</t>
  </si>
  <si>
    <t>Maximum profit</t>
  </si>
  <si>
    <t>Minimum Profit Variation%</t>
  </si>
  <si>
    <t>Max Profit Variation</t>
  </si>
  <si>
    <t xml:space="preserve">Minimum Revenue </t>
  </si>
  <si>
    <t>Maximum Revenue</t>
  </si>
  <si>
    <t>Maximum Profit Variation%</t>
  </si>
  <si>
    <t>Minimum Profit Variation</t>
  </si>
  <si>
    <t>Product Level Approval Required</t>
  </si>
  <si>
    <t>To Do Reminder days</t>
  </si>
  <si>
    <t>To do High Priority days</t>
  </si>
  <si>
    <t>To Do type</t>
  </si>
  <si>
    <t>Questionnaire Templated</t>
  </si>
  <si>
    <t>C1-DLREM</t>
  </si>
  <si>
    <t xml:space="preserve">Deal Approval Profiles </t>
  </si>
  <si>
    <t>Approval Type</t>
  </si>
  <si>
    <t>Product</t>
  </si>
  <si>
    <t>prdmbk100</t>
  </si>
  <si>
    <t>Pricing</t>
  </si>
  <si>
    <t>Senior Pricing</t>
  </si>
  <si>
    <t>Post Processing Price Item Post Simulation</t>
  </si>
  <si>
    <t>10</t>
  </si>
  <si>
    <t>C1_ANNPOST</t>
  </si>
  <si>
    <t>Default Commitment Value</t>
  </si>
  <si>
    <t>1</t>
  </si>
  <si>
    <t xml:space="preserve"> DLPRTEXLR</t>
  </si>
  <si>
    <t>Account Limit for Online hierarchy Creation</t>
  </si>
  <si>
    <t>Character to Indicate T&amp;C in deal extract</t>
  </si>
  <si>
    <t>Deal Price item status char type</t>
  </si>
  <si>
    <t>Not found</t>
  </si>
  <si>
    <t>*</t>
  </si>
  <si>
    <t>Deal Profitability Export Report</t>
  </si>
  <si>
    <t>DLPRTEXLR</t>
  </si>
  <si>
    <t>Standard Price list Search</t>
  </si>
  <si>
    <t>4</t>
  </si>
  <si>
    <t>C1_GET_STDPL</t>
  </si>
  <si>
    <t>Preference to Assigned Pricelist for Ceil floor limit check</t>
  </si>
  <si>
    <t>Refer Volume Aggregation</t>
  </si>
  <si>
    <t>N</t>
  </si>
  <si>
    <t>C1-DLRM</t>
  </si>
  <si>
    <t>DIVISION</t>
  </si>
  <si>
    <t>DIVISION Description</t>
  </si>
  <si>
    <t>Deal Approval - To Do Type</t>
  </si>
  <si>
    <t>Used to create To Do for Hierarchy Creation, Simulation, Approval Workflow.</t>
  </si>
  <si>
    <t>C1-GENBSICPA</t>
  </si>
  <si>
    <t>Generate bill segment from post-proc price assignm</t>
  </si>
  <si>
    <t>PAC_Cust2Auto,IND</t>
  </si>
  <si>
    <t>PAC_Acct_01</t>
  </si>
  <si>
    <t>3970846500</t>
  </si>
  <si>
    <t>3353104474</t>
  </si>
  <si>
    <t>5417730766</t>
  </si>
  <si>
    <t>Deal Profitability Export to excel</t>
  </si>
  <si>
    <t>Usage Period</t>
  </si>
  <si>
    <t>Acceptance Date</t>
  </si>
  <si>
    <t>Finalized Date</t>
  </si>
  <si>
    <t>Approved</t>
  </si>
  <si>
    <t>Relationship Manager1</t>
  </si>
  <si>
    <t>Error</t>
  </si>
  <si>
    <t>Bug No.</t>
  </si>
  <si>
    <t>Pending For Approval</t>
  </si>
  <si>
    <t xml:space="preserve">Deal To Do </t>
  </si>
  <si>
    <t>Customer Accpeted Screen</t>
  </si>
  <si>
    <t>Effective End date</t>
  </si>
  <si>
    <t xml:space="preserve">Comments </t>
  </si>
  <si>
    <t xml:space="preserve">Deal has been accepted </t>
  </si>
  <si>
    <t>Customer Accepted</t>
  </si>
  <si>
    <t xml:space="preserve">Apply Back </t>
  </si>
  <si>
    <t>=A4</t>
  </si>
  <si>
    <t>Account Details</t>
  </si>
  <si>
    <t>Account ID</t>
  </si>
  <si>
    <t>DEAL_ACCT_01</t>
  </si>
  <si>
    <t>Account</t>
  </si>
  <si>
    <t>Account Price List</t>
  </si>
  <si>
    <t>Price Item Level</t>
  </si>
  <si>
    <t>Account Agreed</t>
  </si>
  <si>
    <t xml:space="preserve">RECOMMENDED </t>
  </si>
  <si>
    <t>Simulation - 2 ( To update recommended price item )</t>
  </si>
  <si>
    <t xml:space="preserve">Simulation - 2 ( To update recommended price item )  - pi_027 and pi_028( inr parameter ) </t>
  </si>
  <si>
    <t>1573809619,PAC_Cust2Auto,IND,07-03-2021,USD,DEAL_AUTO_01,DEAL_AUTO_12101 ,(1),Contracted Deal-No</t>
  </si>
  <si>
    <t xml:space="preserve">Simulation - 2 ( To update rate - PI_021,PI_027,PI_028) and update commitment  - PI_022,PI_028) and add sesasonal pricing  for price item - PI,021,PI_028(inr - parameter))   </t>
  </si>
  <si>
    <t>Finalized</t>
  </si>
  <si>
    <r>
      <t>Access Group: *** Currency: USD Deal Id : 5474016354 Customer Name: PAC_Cust2Auto,IND Deal Creation Date : 2021-10-24 -</t>
    </r>
    <r>
      <rPr>
        <b/>
        <sz val="11"/>
        <color theme="1"/>
        <rFont val="Calibri"/>
        <family val="2"/>
        <scheme val="minor"/>
      </rPr>
      <t xml:space="preserve"> Deal Assigned to next Level Successfully</t>
    </r>
  </si>
  <si>
    <t>SEQUENCE</t>
  </si>
  <si>
    <t>PROCESS</t>
  </si>
  <si>
    <t>APPROVAL TYPE</t>
  </si>
  <si>
    <t>PRODUCT</t>
  </si>
  <si>
    <t>APPROVAL LEVEL</t>
  </si>
  <si>
    <t>TO DO ROLE</t>
  </si>
  <si>
    <t>USER NAME</t>
  </si>
  <si>
    <t>ACTION TAKEN</t>
  </si>
  <si>
    <t>Submission</t>
  </si>
  <si>
    <t xml:space="preserve"> </t>
  </si>
  <si>
    <t>Level 0</t>
  </si>
  <si>
    <t>Manager1, Relationship</t>
  </si>
  <si>
    <t>Submitted</t>
  </si>
  <si>
    <t>Approval</t>
  </si>
  <si>
    <t>Level 1</t>
  </si>
  <si>
    <t>Unapproved</t>
  </si>
  <si>
    <t>Access Group: *** Currency: USD Deal Id : XXXXXXXX Customer Name: PAC_Cust2Auto,IND Deal Creation Date : 2021-10-24 - Deal Assigned to You for Approval</t>
  </si>
  <si>
    <t>Level 2</t>
  </si>
  <si>
    <t>APPROVED</t>
  </si>
  <si>
    <t xml:space="preserve">TO DO SECTION </t>
  </si>
  <si>
    <t xml:space="preserve"> Access Group: *** Currency: USD Deal Id : 5474016354 Customer Name: PAC_Cust2Auto,IND Deal Creation Date : 2021-10-24 - Returned Deal to Submitter as Rejected</t>
  </si>
  <si>
    <t>Manager1, Pricing</t>
  </si>
  <si>
    <t>Send Deal For Approval</t>
  </si>
  <si>
    <t>Manager1, Senior Pricing</t>
  </si>
  <si>
    <t>Rejected</t>
  </si>
  <si>
    <t>Return</t>
  </si>
  <si>
    <t>Returned Deal to Submitter as Rejected</t>
  </si>
  <si>
    <t>Fully Orchestrated</t>
  </si>
  <si>
    <t>PRICELIST</t>
  </si>
  <si>
    <t xml:space="preserve">ACCOUNT ID </t>
  </si>
  <si>
    <t>PRICE LIST INFORMATION</t>
  </si>
  <si>
    <t>ASSIGNEMNT STATUS</t>
  </si>
  <si>
    <t>ACTIVE</t>
  </si>
  <si>
    <t xml:space="preserve">price item </t>
  </si>
  <si>
    <t xml:space="preserve">pricing parameter </t>
  </si>
  <si>
    <t>assignemtn level</t>
  </si>
  <si>
    <t>rate info</t>
  </si>
  <si>
    <t>12.00,USD,FLAT</t>
  </si>
  <si>
    <t xml:space="preserve"> Account Agreed</t>
  </si>
  <si>
    <t>0.59,USD,FLAT</t>
  </si>
  <si>
    <t>0.89,USD,FLAT</t>
  </si>
  <si>
    <t>Effective price assignment for account  -- PROPOSED PRICING</t>
  </si>
  <si>
    <t>Effective price assignment for account  -- SEASONAL PRICING</t>
  </si>
  <si>
    <t>11.00,USD,FLAT</t>
  </si>
  <si>
    <t>0.63,USD,FLAT</t>
  </si>
  <si>
    <t>DEAL_T&amp;C1</t>
  </si>
  <si>
    <t>DEAL_T&amp;C2</t>
  </si>
  <si>
    <t>DEAL_T&amp;C3</t>
  </si>
  <si>
    <t>DEAL_T&amp;C7,DEAL_T&amp;C8</t>
  </si>
  <si>
    <t>DEAL_T&amp;C5,DEAL_T&amp;C6</t>
  </si>
  <si>
    <t>DEAL_T&amp;C3,DEAL_T&amp;C4</t>
  </si>
  <si>
    <t>Prize Item</t>
  </si>
  <si>
    <t>ERROR</t>
  </si>
  <si>
    <t>PI_021#PI_022#PI_023#PI_027#PI_028#PI_028</t>
  </si>
  <si>
    <t>PENDING FOR APPROVAL#PENDING FOR APPROVAL#APPROVED#ERROR#ERROR#ERROR</t>
  </si>
  <si>
    <t>APPROVED#APPROVED#APPROVED#ERROR#ERROR#ERROR</t>
  </si>
  <si>
    <t>APPROVED#APPROVED#APPROVED#APPROVER-RECOMMENDED#APPROVER-RECOMMENDED#APPROVER-RECOMMENDED</t>
  </si>
  <si>
    <t>Bug ID</t>
  </si>
  <si>
    <t>Assignement Level</t>
  </si>
  <si>
    <t>Rate Info</t>
  </si>
  <si>
    <t>Trigger</t>
  </si>
  <si>
    <t xml:space="preserve">Rate Schedule </t>
  </si>
  <si>
    <t>Deal Corporate Banking Rate: P * Q</t>
  </si>
  <si>
    <t>Deal Corporate Banking Rate multiple SQI : P * Q</t>
  </si>
  <si>
    <t>12.00</t>
  </si>
  <si>
    <t>11.00</t>
  </si>
  <si>
    <t>0.63</t>
  </si>
  <si>
    <t>0.89</t>
  </si>
  <si>
    <t>0.59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</si>
</sst>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
    <numFmt numFmtId="165" formatCode="[$-409]d\-mmm\-yy;@"/>
    <numFmt numFmtId="166" formatCode="mm/dd/yyyy"/>
    <numFmt numFmtId="167" formatCode="&quot;$&quot;###0.00"/>
  </numFmts>
  <fonts count="16" x14ac:knownFonts="1">
    <font>
      <sz val="11"/>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
      <sz val="10"/>
      <name val="Arial"/>
      <family val="2"/>
    </font>
    <font>
      <sz val="9"/>
      <color indexed="81"/>
      <name val="Tahoma"/>
      <family val="2"/>
    </font>
    <font>
      <b/>
      <sz val="9"/>
      <color indexed="81"/>
      <name val="Tahoma"/>
      <family val="2"/>
    </font>
    <font>
      <sz val="14"/>
      <color theme="1"/>
      <name val="Calibri"/>
      <family val="2"/>
      <scheme val="minor"/>
    </font>
    <font>
      <b/>
      <sz val="8"/>
      <color theme="1"/>
      <name val="Arial"/>
      <family val="2"/>
    </font>
    <font>
      <b/>
      <sz val="16"/>
      <color theme="1"/>
      <name val="Calibri"/>
      <family val="2"/>
      <scheme val="minor"/>
    </font>
    <font>
      <sz val="16"/>
      <color theme="1"/>
      <name val="Calibri"/>
      <family val="2"/>
      <scheme val="minor"/>
    </font>
    <font>
      <sz val="12"/>
      <color theme="1"/>
      <name val="Calibri"/>
      <family val="2"/>
      <scheme val="minor"/>
    </font>
    <font>
      <u/>
      <sz val="11"/>
      <color theme="10"/>
      <name val="Calibri"/>
      <family val="2"/>
      <scheme val="minor"/>
    </font>
    <font>
      <sz val="11"/>
      <color rgb="FFFF0000"/>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FF99"/>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9AD0E8"/>
        <bgColor indexed="64"/>
      </patternFill>
    </fill>
    <fill>
      <patternFill patternType="solid">
        <fgColor rgb="FF0070C0"/>
        <bgColor indexed="64"/>
      </patternFill>
    </fill>
    <fill>
      <patternFill patternType="solid">
        <fgColor theme="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rgb="FFFF0000"/>
        <bgColor indexed="64"/>
      </patternFill>
    </fill>
    <fill>
      <patternFill patternType="solid">
        <fgColor theme="9"/>
        <bgColor indexed="64"/>
      </patternFill>
    </fill>
    <fill>
      <patternFill patternType="solid">
        <fgColor rgb="FFFFFF66"/>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s>
  <cellStyleXfs count="3">
    <xf numFmtId="0" fontId="0" fillId="0" borderId="0"/>
    <xf numFmtId="0" fontId="6" fillId="0" borderId="0"/>
    <xf numFmtId="0" fontId="14" fillId="0" borderId="0" applyNumberFormat="0" applyFill="0" applyBorder="0" applyAlignment="0" applyProtection="0"/>
  </cellStyleXfs>
  <cellXfs count="200">
    <xf numFmtId="0" fontId="0" fillId="0" borderId="0" xfId="0"/>
    <xf numFmtId="0" fontId="0" fillId="0" borderId="1" xfId="0" applyBorder="1"/>
    <xf numFmtId="49" fontId="0" fillId="5" borderId="1" xfId="0" applyNumberFormat="1" applyFill="1" applyBorder="1" applyAlignment="1">
      <alignment vertical="top"/>
    </xf>
    <xf numFmtId="0" fontId="0" fillId="5" borderId="1" xfId="0" applyFill="1" applyBorder="1"/>
    <xf numFmtId="0" fontId="4" fillId="5" borderId="1" xfId="0" applyNumberFormat="1" applyFont="1" applyFill="1" applyBorder="1" applyAlignment="1">
      <alignment vertical="top"/>
    </xf>
    <xf numFmtId="49" fontId="3" fillId="4" borderId="6" xfId="0" applyNumberFormat="1" applyFont="1" applyFill="1" applyBorder="1" applyAlignment="1">
      <alignment vertical="top"/>
    </xf>
    <xf numFmtId="49" fontId="0" fillId="5" borderId="1" xfId="0" applyNumberFormat="1" applyFill="1" applyBorder="1"/>
    <xf numFmtId="49" fontId="0" fillId="5" borderId="1" xfId="0" applyNumberFormat="1" applyFill="1" applyBorder="1" applyAlignment="1">
      <alignment horizontal="left" vertical="top"/>
    </xf>
    <xf numFmtId="0" fontId="0" fillId="0" borderId="0" xfId="0" applyBorder="1"/>
    <xf numFmtId="15" fontId="0" fillId="5" borderId="1" xfId="0" applyNumberFormat="1" applyFill="1" applyBorder="1"/>
    <xf numFmtId="0" fontId="3" fillId="4" borderId="1" xfId="0" quotePrefix="1" applyNumberFormat="1" applyFont="1" applyFill="1" applyBorder="1" applyAlignment="1">
      <alignment vertical="top"/>
    </xf>
    <xf numFmtId="0" fontId="3" fillId="4" borderId="1" xfId="0" applyNumberFormat="1" applyFont="1" applyFill="1" applyBorder="1" applyAlignment="1">
      <alignment vertical="top"/>
    </xf>
    <xf numFmtId="0" fontId="0" fillId="0" borderId="0" xfId="0" applyFill="1" applyBorder="1"/>
    <xf numFmtId="0" fontId="0" fillId="4" borderId="1" xfId="0" applyFill="1" applyBorder="1"/>
    <xf numFmtId="0" fontId="5" fillId="4" borderId="1" xfId="0" applyFont="1" applyFill="1" applyBorder="1"/>
    <xf numFmtId="0" fontId="3" fillId="4" borderId="5" xfId="0" quotePrefix="1" applyNumberFormat="1" applyFont="1" applyFill="1" applyBorder="1" applyAlignment="1">
      <alignment vertical="top"/>
    </xf>
    <xf numFmtId="0" fontId="0" fillId="0" borderId="1" xfId="0" applyBorder="1" applyAlignment="1">
      <alignment horizontal="left"/>
    </xf>
    <xf numFmtId="49" fontId="0" fillId="5" borderId="1" xfId="0" quotePrefix="1" applyNumberFormat="1" applyFill="1" applyBorder="1"/>
    <xf numFmtId="0" fontId="0" fillId="5" borderId="1" xfId="0" applyFill="1" applyBorder="1" applyAlignment="1">
      <alignment horizontal="left"/>
    </xf>
    <xf numFmtId="49" fontId="0" fillId="5" borderId="1" xfId="0" quotePrefix="1" applyNumberFormat="1" applyFill="1" applyBorder="1" applyAlignment="1">
      <alignment horizontal="left"/>
    </xf>
    <xf numFmtId="49" fontId="0" fillId="5" borderId="1" xfId="0" applyNumberFormat="1" applyFill="1" applyBorder="1" applyAlignment="1">
      <alignment horizontal="left"/>
    </xf>
    <xf numFmtId="0" fontId="5" fillId="3" borderId="1" xfId="0" applyFont="1" applyFill="1" applyBorder="1" applyAlignment="1">
      <alignment horizontal="left"/>
    </xf>
    <xf numFmtId="0" fontId="5" fillId="3" borderId="6" xfId="0" applyFont="1" applyFill="1" applyBorder="1" applyAlignment="1">
      <alignment horizontal="left"/>
    </xf>
    <xf numFmtId="0" fontId="0" fillId="5" borderId="1" xfId="0" applyFill="1" applyBorder="1" applyAlignment="1">
      <alignment horizontal="left" wrapText="1"/>
    </xf>
    <xf numFmtId="49" fontId="0" fillId="5" borderId="1" xfId="0" quotePrefix="1" applyNumberFormat="1" applyFill="1" applyBorder="1" applyAlignment="1">
      <alignment horizontal="left" wrapText="1"/>
    </xf>
    <xf numFmtId="0" fontId="5" fillId="3" borderId="10" xfId="0" applyFont="1" applyFill="1" applyBorder="1" applyAlignment="1">
      <alignment horizontal="left"/>
    </xf>
    <xf numFmtId="0" fontId="0" fillId="12" borderId="1" xfId="0" applyFill="1" applyBorder="1"/>
    <xf numFmtId="0" fontId="0" fillId="11" borderId="1" xfId="0" applyFill="1" applyBorder="1" applyAlignment="1">
      <alignment horizontal="left" vertical="top"/>
    </xf>
    <xf numFmtId="3" fontId="0" fillId="11" borderId="1" xfId="0" applyNumberFormat="1" applyFill="1" applyBorder="1" applyAlignment="1">
      <alignment horizontal="left" vertical="top"/>
    </xf>
    <xf numFmtId="0" fontId="0" fillId="12" borderId="1" xfId="0" applyFill="1" applyBorder="1" applyAlignment="1">
      <alignment horizontal="left" vertical="top"/>
    </xf>
    <xf numFmtId="3" fontId="0" fillId="12" borderId="1" xfId="0" applyNumberFormat="1" applyFill="1" applyBorder="1" applyAlignment="1">
      <alignment horizontal="left" vertical="top"/>
    </xf>
    <xf numFmtId="164" fontId="0" fillId="11" borderId="1" xfId="0" applyNumberFormat="1" applyFill="1" applyBorder="1" applyAlignment="1">
      <alignment horizontal="left" vertical="top"/>
    </xf>
    <xf numFmtId="0" fontId="0" fillId="13" borderId="1" xfId="0" applyFill="1" applyBorder="1"/>
    <xf numFmtId="164" fontId="0" fillId="12" borderId="1" xfId="0" applyNumberFormat="1" applyFill="1" applyBorder="1" applyAlignment="1">
      <alignment horizontal="left" vertical="top"/>
    </xf>
    <xf numFmtId="2" fontId="0" fillId="11" borderId="1" xfId="0" applyNumberFormat="1" applyFill="1" applyBorder="1" applyAlignment="1">
      <alignment horizontal="left" vertical="top"/>
    </xf>
    <xf numFmtId="2" fontId="0" fillId="12" borderId="1" xfId="0" applyNumberFormat="1" applyFill="1" applyBorder="1" applyAlignment="1">
      <alignment horizontal="left" vertical="top"/>
    </xf>
    <xf numFmtId="0" fontId="5" fillId="3" borderId="6" xfId="0" applyFont="1" applyFill="1" applyBorder="1" applyAlignment="1">
      <alignment horizontal="left" vertical="top"/>
    </xf>
    <xf numFmtId="0" fontId="0" fillId="2" borderId="1" xfId="0" applyFill="1" applyBorder="1" applyAlignment="1">
      <alignment horizontal="left" vertical="top"/>
    </xf>
    <xf numFmtId="0" fontId="0" fillId="14" borderId="1" xfId="0" applyFill="1" applyBorder="1" applyAlignment="1">
      <alignment horizontal="left" vertical="top"/>
    </xf>
    <xf numFmtId="2" fontId="0" fillId="2" borderId="1" xfId="0" applyNumberFormat="1" applyFill="1" applyBorder="1" applyAlignment="1">
      <alignment horizontal="left" vertical="top"/>
    </xf>
    <xf numFmtId="2" fontId="0" fillId="14" borderId="1" xfId="0" applyNumberFormat="1" applyFill="1" applyBorder="1" applyAlignment="1">
      <alignment horizontal="left" vertical="top"/>
    </xf>
    <xf numFmtId="164" fontId="0" fillId="0" borderId="0" xfId="0" applyNumberFormat="1"/>
    <xf numFmtId="0" fontId="5" fillId="9" borderId="1" xfId="0" applyFont="1" applyFill="1" applyBorder="1" applyAlignment="1">
      <alignment horizontal="left" vertical="top"/>
    </xf>
    <xf numFmtId="3" fontId="5" fillId="9" borderId="1" xfId="0" applyNumberFormat="1" applyFont="1" applyFill="1" applyBorder="1" applyAlignment="1">
      <alignment horizontal="left" vertical="top"/>
    </xf>
    <xf numFmtId="164" fontId="5" fillId="9" borderId="1" xfId="0" applyNumberFormat="1" applyFont="1" applyFill="1" applyBorder="1" applyAlignment="1">
      <alignment horizontal="left" vertical="top"/>
    </xf>
    <xf numFmtId="0" fontId="5" fillId="10" borderId="1" xfId="0" applyFont="1" applyFill="1" applyBorder="1" applyAlignment="1">
      <alignment horizontal="left" vertical="top"/>
    </xf>
    <xf numFmtId="3" fontId="5" fillId="10" borderId="1" xfId="0" applyNumberFormat="1" applyFont="1" applyFill="1" applyBorder="1" applyAlignment="1">
      <alignment horizontal="left" vertical="top"/>
    </xf>
    <xf numFmtId="164" fontId="5" fillId="10" borderId="1" xfId="0" applyNumberFormat="1" applyFont="1" applyFill="1" applyBorder="1" applyAlignment="1">
      <alignment horizontal="left" vertical="top"/>
    </xf>
    <xf numFmtId="2" fontId="0" fillId="5" borderId="1" xfId="0" applyNumberFormat="1" applyFill="1" applyBorder="1" applyAlignment="1">
      <alignment horizontal="left"/>
    </xf>
    <xf numFmtId="164" fontId="0" fillId="5" borderId="1" xfId="0" applyNumberFormat="1" applyFill="1" applyBorder="1" applyAlignment="1">
      <alignment horizontal="left"/>
    </xf>
    <xf numFmtId="0" fontId="5" fillId="7" borderId="8" xfId="0" applyFont="1" applyFill="1" applyBorder="1" applyAlignment="1">
      <alignment vertical="top"/>
    </xf>
    <xf numFmtId="0" fontId="5" fillId="7" borderId="0" xfId="0" applyFont="1" applyFill="1" applyBorder="1" applyAlignment="1">
      <alignment vertical="top"/>
    </xf>
    <xf numFmtId="49" fontId="5" fillId="5" borderId="1" xfId="0" applyNumberFormat="1" applyFont="1" applyFill="1" applyBorder="1" applyAlignment="1">
      <alignment horizontal="left" vertical="top"/>
    </xf>
    <xf numFmtId="0" fontId="0" fillId="5" borderId="1" xfId="0" applyFill="1" applyBorder="1" applyAlignment="1">
      <alignment vertical="top" wrapText="1"/>
    </xf>
    <xf numFmtId="49" fontId="0" fillId="5" borderId="1" xfId="0" quotePrefix="1" applyNumberFormat="1" applyFill="1" applyBorder="1" applyAlignment="1">
      <alignment vertical="top" wrapText="1"/>
    </xf>
    <xf numFmtId="15" fontId="5" fillId="15" borderId="0" xfId="0" applyNumberFormat="1" applyFont="1" applyFill="1" applyAlignment="1">
      <alignment horizontal="left"/>
    </xf>
    <xf numFmtId="15" fontId="0" fillId="11" borderId="1" xfId="0" applyNumberFormat="1" applyFill="1" applyBorder="1" applyAlignment="1">
      <alignment horizontal="left" vertical="top"/>
    </xf>
    <xf numFmtId="0" fontId="0" fillId="5" borderId="8" xfId="0" applyFill="1" applyBorder="1" applyAlignment="1">
      <alignment horizontal="left"/>
    </xf>
    <xf numFmtId="164" fontId="0" fillId="5" borderId="0" xfId="0" applyNumberFormat="1" applyFill="1" applyBorder="1" applyAlignment="1">
      <alignment horizontal="left"/>
    </xf>
    <xf numFmtId="2" fontId="0" fillId="5" borderId="0" xfId="0" applyNumberFormat="1" applyFill="1" applyBorder="1" applyAlignment="1">
      <alignment horizontal="left"/>
    </xf>
    <xf numFmtId="49" fontId="0" fillId="0" borderId="0" xfId="0" applyNumberFormat="1" applyAlignment="1">
      <alignment vertical="top"/>
    </xf>
    <xf numFmtId="49" fontId="0" fillId="0" borderId="0" xfId="0" applyNumberFormat="1" applyAlignment="1">
      <alignment vertical="top" wrapText="1"/>
    </xf>
    <xf numFmtId="49" fontId="0" fillId="16" borderId="0" xfId="0" applyNumberFormat="1" applyFill="1" applyAlignment="1">
      <alignment vertical="top"/>
    </xf>
    <xf numFmtId="49" fontId="2" fillId="2" borderId="1" xfId="0" applyNumberFormat="1" applyFont="1" applyFill="1" applyBorder="1" applyAlignment="1">
      <alignment vertical="top"/>
    </xf>
    <xf numFmtId="49" fontId="9" fillId="0" borderId="0" xfId="0" applyNumberFormat="1" applyFont="1" applyAlignment="1">
      <alignment vertical="top"/>
    </xf>
    <xf numFmtId="49" fontId="9" fillId="0" borderId="0" xfId="0" applyNumberFormat="1" applyFont="1" applyAlignment="1">
      <alignment vertical="top" wrapText="1"/>
    </xf>
    <xf numFmtId="49" fontId="9" fillId="16" borderId="0" xfId="0" applyNumberFormat="1" applyFont="1" applyFill="1" applyAlignment="1">
      <alignment vertical="top"/>
    </xf>
    <xf numFmtId="49" fontId="3" fillId="4" borderId="1" xfId="0" applyNumberFormat="1" applyFont="1" applyFill="1" applyBorder="1" applyAlignment="1">
      <alignment vertical="top"/>
    </xf>
    <xf numFmtId="49" fontId="4" fillId="5" borderId="1" xfId="0" applyNumberFormat="1" applyFont="1" applyFill="1" applyBorder="1" applyAlignment="1">
      <alignment vertical="top"/>
    </xf>
    <xf numFmtId="2" fontId="4" fillId="5" borderId="1" xfId="0" applyNumberFormat="1" applyFont="1" applyFill="1" applyBorder="1" applyAlignment="1" applyProtection="1">
      <alignment vertical="top"/>
      <protection locked="0"/>
    </xf>
    <xf numFmtId="49" fontId="3" fillId="4" borderId="5" xfId="0" applyNumberFormat="1" applyFont="1" applyFill="1" applyBorder="1" applyAlignment="1">
      <alignment vertical="top"/>
    </xf>
    <xf numFmtId="49" fontId="3" fillId="4" borderId="5" xfId="0" applyNumberFormat="1" applyFont="1" applyFill="1" applyBorder="1" applyAlignment="1">
      <alignment vertical="top" wrapText="1"/>
    </xf>
    <xf numFmtId="49" fontId="0" fillId="5" borderId="1" xfId="0" applyNumberFormat="1" applyFill="1" applyBorder="1" applyAlignment="1">
      <alignment vertical="top" wrapText="1"/>
    </xf>
    <xf numFmtId="49" fontId="3" fillId="4" borderId="1" xfId="0" applyNumberFormat="1" applyFont="1" applyFill="1" applyBorder="1" applyAlignment="1">
      <alignment horizontal="left" vertical="top"/>
    </xf>
    <xf numFmtId="49" fontId="0" fillId="5" borderId="1" xfId="0" quotePrefix="1" applyNumberFormat="1" applyFill="1" applyBorder="1" applyAlignment="1">
      <alignment vertical="top"/>
    </xf>
    <xf numFmtId="49" fontId="3" fillId="4" borderId="7" xfId="0" applyNumberFormat="1" applyFont="1" applyFill="1" applyBorder="1" applyAlignment="1">
      <alignment vertical="top"/>
    </xf>
    <xf numFmtId="49" fontId="3" fillId="4" borderId="11" xfId="0" applyNumberFormat="1" applyFont="1" applyFill="1" applyBorder="1" applyAlignment="1">
      <alignment vertical="top" wrapText="1"/>
    </xf>
    <xf numFmtId="49" fontId="3" fillId="4" borderId="11" xfId="0" applyNumberFormat="1" applyFont="1" applyFill="1" applyBorder="1" applyAlignment="1">
      <alignment vertical="top"/>
    </xf>
    <xf numFmtId="0" fontId="10" fillId="6" borderId="1" xfId="0" applyFont="1" applyFill="1" applyBorder="1" applyAlignment="1">
      <alignment horizontal="left" vertical="top" wrapText="1"/>
    </xf>
    <xf numFmtId="49" fontId="0" fillId="5" borderId="2" xfId="0" applyNumberFormat="1" applyFill="1" applyBorder="1" applyAlignment="1">
      <alignment vertical="top"/>
    </xf>
    <xf numFmtId="0" fontId="4" fillId="5" borderId="3" xfId="0" applyNumberFormat="1" applyFont="1" applyFill="1" applyBorder="1" applyAlignment="1">
      <alignment vertical="top"/>
    </xf>
    <xf numFmtId="49" fontId="0" fillId="5" borderId="3" xfId="0" applyNumberFormat="1" applyFill="1" applyBorder="1" applyAlignment="1">
      <alignment vertical="top"/>
    </xf>
    <xf numFmtId="0" fontId="10" fillId="6" borderId="2" xfId="0" applyFont="1" applyFill="1" applyBorder="1" applyAlignment="1">
      <alignment horizontal="left" vertical="top" wrapText="1"/>
    </xf>
    <xf numFmtId="49" fontId="0" fillId="0" borderId="1" xfId="0" applyNumberFormat="1" applyBorder="1" applyAlignment="1">
      <alignment vertical="top"/>
    </xf>
    <xf numFmtId="49" fontId="0" fillId="0" borderId="1" xfId="0" applyNumberFormat="1" applyBorder="1" applyAlignment="1">
      <alignment vertical="top" wrapText="1"/>
    </xf>
    <xf numFmtId="15" fontId="0" fillId="2" borderId="1" xfId="0" applyNumberFormat="1" applyFill="1" applyBorder="1" applyAlignment="1">
      <alignment horizontal="left" vertical="top"/>
    </xf>
    <xf numFmtId="0" fontId="11" fillId="17" borderId="0" xfId="0" applyFont="1" applyFill="1"/>
    <xf numFmtId="0" fontId="12" fillId="17" borderId="0" xfId="0" applyFont="1" applyFill="1"/>
    <xf numFmtId="0" fontId="0" fillId="0" borderId="0" xfId="0" applyAlignment="1">
      <alignment wrapText="1"/>
    </xf>
    <xf numFmtId="49" fontId="0" fillId="4" borderId="5" xfId="0" applyNumberFormat="1" applyFont="1" applyFill="1" applyBorder="1" applyAlignment="1">
      <alignment vertical="top" wrapText="1"/>
    </xf>
    <xf numFmtId="49" fontId="0" fillId="4" borderId="1" xfId="0" applyNumberFormat="1" applyFont="1" applyFill="1" applyBorder="1" applyAlignment="1">
      <alignment vertical="top" wrapText="1"/>
    </xf>
    <xf numFmtId="2" fontId="0" fillId="18" borderId="1" xfId="0" applyNumberFormat="1" applyFont="1" applyFill="1" applyBorder="1" applyAlignment="1" applyProtection="1">
      <alignment vertical="top" wrapText="1"/>
      <protection locked="0"/>
    </xf>
    <xf numFmtId="49" fontId="0" fillId="18" borderId="1" xfId="0" applyNumberFormat="1" applyFont="1" applyFill="1" applyBorder="1" applyAlignment="1">
      <alignment vertical="top" wrapText="1"/>
    </xf>
    <xf numFmtId="49" fontId="0" fillId="18" borderId="1" xfId="0" applyNumberFormat="1" applyFont="1" applyFill="1" applyBorder="1" applyAlignment="1" applyProtection="1">
      <alignment vertical="top" wrapText="1"/>
      <protection locked="0"/>
    </xf>
    <xf numFmtId="49" fontId="2" fillId="3" borderId="2" xfId="0" applyNumberFormat="1" applyFont="1" applyFill="1" applyBorder="1" applyAlignment="1">
      <alignment vertical="top" wrapText="1"/>
    </xf>
    <xf numFmtId="49" fontId="2" fillId="3" borderId="3" xfId="0" applyNumberFormat="1" applyFont="1" applyFill="1" applyBorder="1" applyAlignment="1">
      <alignment vertical="top" wrapText="1"/>
    </xf>
    <xf numFmtId="2" fontId="0" fillId="18" borderId="1" xfId="0" quotePrefix="1" applyNumberFormat="1" applyFont="1" applyFill="1" applyBorder="1" applyAlignment="1" applyProtection="1">
      <alignment vertical="top" wrapText="1"/>
      <protection locked="0"/>
    </xf>
    <xf numFmtId="0" fontId="5" fillId="0" borderId="0" xfId="0" applyFont="1"/>
    <xf numFmtId="0" fontId="0" fillId="3" borderId="1" xfId="0" applyFill="1" applyBorder="1"/>
    <xf numFmtId="0" fontId="0" fillId="18" borderId="1" xfId="0" applyFill="1" applyBorder="1"/>
    <xf numFmtId="49" fontId="3" fillId="4" borderId="1" xfId="0" applyNumberFormat="1" applyFont="1" applyFill="1" applyBorder="1" applyAlignment="1">
      <alignment vertical="top" wrapText="1"/>
    </xf>
    <xf numFmtId="0" fontId="13" fillId="0" borderId="0" xfId="0" applyFont="1"/>
    <xf numFmtId="0" fontId="14" fillId="18" borderId="1" xfId="2" applyFill="1" applyBorder="1"/>
    <xf numFmtId="49" fontId="5" fillId="4" borderId="1" xfId="0" applyNumberFormat="1" applyFont="1" applyFill="1" applyBorder="1" applyAlignment="1">
      <alignment vertical="top" wrapText="1"/>
    </xf>
    <xf numFmtId="0" fontId="0" fillId="18" borderId="1" xfId="0" quotePrefix="1" applyFill="1" applyBorder="1"/>
    <xf numFmtId="49" fontId="5" fillId="4" borderId="5" xfId="0" applyNumberFormat="1" applyFont="1" applyFill="1" applyBorder="1" applyAlignment="1">
      <alignment vertical="top" wrapText="1"/>
    </xf>
    <xf numFmtId="0" fontId="0" fillId="18" borderId="1" xfId="0" applyFont="1" applyFill="1" applyBorder="1"/>
    <xf numFmtId="0" fontId="0" fillId="18" borderId="1" xfId="0" applyFont="1" applyFill="1" applyBorder="1" applyAlignment="1">
      <alignment wrapText="1"/>
    </xf>
    <xf numFmtId="0" fontId="0" fillId="0" borderId="0" xfId="0" applyFont="1"/>
    <xf numFmtId="0" fontId="0" fillId="18" borderId="1" xfId="0" applyFont="1" applyFill="1" applyBorder="1" applyAlignment="1">
      <alignment horizontal="center"/>
    </xf>
    <xf numFmtId="49" fontId="3" fillId="4" borderId="7" xfId="0" applyNumberFormat="1" applyFont="1" applyFill="1" applyBorder="1" applyAlignment="1">
      <alignment vertical="top" wrapText="1"/>
    </xf>
    <xf numFmtId="49" fontId="13" fillId="16" borderId="1" xfId="0" applyNumberFormat="1" applyFont="1" applyFill="1" applyBorder="1" applyAlignment="1">
      <alignment vertical="top" wrapText="1"/>
    </xf>
    <xf numFmtId="0" fontId="0" fillId="18" borderId="2" xfId="0" applyFont="1" applyFill="1" applyBorder="1"/>
    <xf numFmtId="0" fontId="0" fillId="16" borderId="1" xfId="0" applyFont="1" applyFill="1" applyBorder="1"/>
    <xf numFmtId="0" fontId="3" fillId="0" borderId="0" xfId="0" applyFont="1"/>
    <xf numFmtId="0" fontId="0" fillId="18" borderId="1" xfId="0" applyFill="1" applyBorder="1" applyAlignment="1">
      <alignment horizontal="center"/>
    </xf>
    <xf numFmtId="2" fontId="0" fillId="21" borderId="1" xfId="0" applyNumberFormat="1" applyFont="1" applyFill="1" applyBorder="1" applyAlignment="1" applyProtection="1">
      <alignment vertical="top" wrapText="1"/>
      <protection locked="0"/>
    </xf>
    <xf numFmtId="0" fontId="0" fillId="22" borderId="0" xfId="0" applyFill="1"/>
    <xf numFmtId="0" fontId="2" fillId="22" borderId="0" xfId="0" applyFont="1" applyFill="1"/>
    <xf numFmtId="0" fontId="11" fillId="19" borderId="0" xfId="0" applyFont="1" applyFill="1" applyAlignment="1"/>
    <xf numFmtId="0" fontId="0" fillId="2" borderId="1" xfId="0" applyFill="1" applyBorder="1"/>
    <xf numFmtId="0" fontId="0" fillId="21" borderId="1" xfId="0" applyFill="1" applyBorder="1"/>
    <xf numFmtId="0" fontId="0" fillId="21" borderId="1" xfId="0" applyFill="1" applyBorder="1" applyAlignment="1">
      <alignment horizontal="right"/>
    </xf>
    <xf numFmtId="0" fontId="0" fillId="10" borderId="1" xfId="0" applyFill="1" applyBorder="1"/>
    <xf numFmtId="0" fontId="0" fillId="10" borderId="1" xfId="0" applyFill="1" applyBorder="1" applyAlignment="1">
      <alignment horizontal="right"/>
    </xf>
    <xf numFmtId="0" fontId="0" fillId="10" borderId="0" xfId="0" applyFill="1" applyBorder="1"/>
    <xf numFmtId="0" fontId="0" fillId="5" borderId="0" xfId="0" applyFill="1" applyBorder="1"/>
    <xf numFmtId="15" fontId="0" fillId="5" borderId="1" xfId="0" quotePrefix="1" applyNumberFormat="1" applyFill="1" applyBorder="1" applyAlignment="1">
      <alignment horizontal="left" wrapText="1"/>
    </xf>
    <xf numFmtId="0" fontId="5" fillId="15" borderId="0" xfId="0" applyFont="1" applyFill="1" applyAlignment="1">
      <alignment horizontal="left"/>
    </xf>
    <xf numFmtId="0" fontId="5" fillId="3" borderId="10" xfId="0" applyFont="1" applyFill="1" applyBorder="1" applyAlignment="1">
      <alignment horizontal="left" vertical="top"/>
    </xf>
    <xf numFmtId="0" fontId="0" fillId="2" borderId="1" xfId="0" applyFill="1" applyBorder="1" applyAlignment="1">
      <alignment horizontal="left" wrapText="1"/>
    </xf>
    <xf numFmtId="0" fontId="0" fillId="8" borderId="1" xfId="0" applyFill="1" applyBorder="1" applyAlignment="1">
      <alignment horizontal="left" vertical="top"/>
    </xf>
    <xf numFmtId="2" fontId="0" fillId="8" borderId="1" xfId="0" applyNumberFormat="1" applyFill="1" applyBorder="1" applyAlignment="1">
      <alignment horizontal="left" vertical="top"/>
    </xf>
    <xf numFmtId="3" fontId="0" fillId="8" borderId="1" xfId="0" applyNumberFormat="1" applyFill="1" applyBorder="1" applyAlignment="1">
      <alignment horizontal="left" vertical="top"/>
    </xf>
    <xf numFmtId="0" fontId="0" fillId="23" borderId="1" xfId="0" applyFill="1" applyBorder="1" applyAlignment="1">
      <alignment horizontal="left" vertical="top"/>
    </xf>
    <xf numFmtId="164" fontId="0" fillId="23" borderId="1" xfId="0" applyNumberFormat="1" applyFill="1" applyBorder="1" applyAlignment="1">
      <alignment horizontal="left" vertical="top"/>
    </xf>
    <xf numFmtId="3" fontId="0" fillId="23" borderId="1" xfId="0" applyNumberFormat="1" applyFill="1" applyBorder="1" applyAlignment="1">
      <alignment horizontal="left" vertical="top"/>
    </xf>
    <xf numFmtId="2" fontId="0" fillId="24" borderId="1" xfId="0" applyNumberFormat="1" applyFill="1" applyBorder="1" applyAlignment="1">
      <alignment horizontal="left" vertical="top"/>
    </xf>
    <xf numFmtId="0" fontId="0" fillId="24" borderId="1" xfId="0" applyFill="1" applyBorder="1" applyAlignment="1">
      <alignment horizontal="left" vertical="top"/>
    </xf>
    <xf numFmtId="164" fontId="0" fillId="24" borderId="1" xfId="0" applyNumberFormat="1" applyFill="1" applyBorder="1" applyAlignment="1">
      <alignment horizontal="left" vertical="top"/>
    </xf>
    <xf numFmtId="3" fontId="0" fillId="24" borderId="1" xfId="0" applyNumberFormat="1" applyFill="1" applyBorder="1" applyAlignment="1">
      <alignment horizontal="left" vertical="top"/>
    </xf>
    <xf numFmtId="0" fontId="5" fillId="24" borderId="1" xfId="0" applyFont="1" applyFill="1" applyBorder="1" applyAlignment="1">
      <alignment horizontal="left"/>
    </xf>
    <xf numFmtId="0" fontId="5" fillId="24" borderId="4" xfId="0" applyFont="1" applyFill="1" applyBorder="1" applyAlignment="1"/>
    <xf numFmtId="0" fontId="0" fillId="5" borderId="0" xfId="0" applyFill="1" applyBorder="1" applyAlignment="1">
      <alignment vertical="top" wrapText="1"/>
    </xf>
    <xf numFmtId="49" fontId="0" fillId="5" borderId="0" xfId="0" quotePrefix="1" applyNumberFormat="1" applyFill="1" applyBorder="1" applyAlignment="1">
      <alignment vertical="top" wrapText="1"/>
    </xf>
    <xf numFmtId="0" fontId="0" fillId="8" borderId="1" xfId="0" applyFill="1" applyBorder="1" applyAlignment="1">
      <alignment horizontal="left"/>
    </xf>
    <xf numFmtId="0" fontId="0" fillId="0" borderId="1" xfId="0" applyBorder="1" applyAlignment="1">
      <alignment wrapText="1"/>
    </xf>
    <xf numFmtId="165" fontId="0" fillId="5" borderId="1" xfId="0" applyNumberFormat="1" applyFill="1" applyBorder="1" applyAlignment="1">
      <alignment horizontal="left" wrapText="1"/>
    </xf>
    <xf numFmtId="15" fontId="0" fillId="5" borderId="0" xfId="0" applyNumberFormat="1" applyFill="1" applyAlignment="1">
      <alignment horizontal="left"/>
    </xf>
    <xf numFmtId="0" fontId="5" fillId="3" borderId="10" xfId="0" applyFont="1" applyFill="1" applyBorder="1" applyAlignment="1">
      <alignment horizontal="left" vertical="top"/>
    </xf>
    <xf numFmtId="0" fontId="5" fillId="3" borderId="10" xfId="0" applyFont="1" applyFill="1" applyBorder="1" applyAlignment="1">
      <alignment horizontal="left" vertical="top"/>
    </xf>
    <xf numFmtId="2" fontId="5" fillId="9" borderId="1" xfId="0" applyNumberFormat="1" applyFont="1" applyFill="1" applyBorder="1" applyAlignment="1">
      <alignment horizontal="left" vertical="top"/>
    </xf>
    <xf numFmtId="49" fontId="0" fillId="0" borderId="0" xfId="0" applyNumberFormat="1"/>
    <xf numFmtId="0" fontId="0" fillId="5" borderId="1" xfId="0" applyNumberFormat="1" applyFill="1" applyBorder="1" applyAlignment="1">
      <alignment horizontal="left"/>
    </xf>
    <xf numFmtId="0" fontId="5" fillId="3" borderId="10" xfId="0" applyFont="1" applyFill="1" applyBorder="1" applyAlignment="1">
      <alignment horizontal="left" vertical="top"/>
    </xf>
    <xf numFmtId="166" fontId="0" fillId="0" borderId="0" xfId="0" applyNumberFormat="1"/>
    <xf numFmtId="0" fontId="0" fillId="5" borderId="1" xfId="0" quotePrefix="1" applyNumberFormat="1" applyFill="1" applyBorder="1" applyAlignment="1">
      <alignment horizontal="left" wrapText="1"/>
    </xf>
    <xf numFmtId="2" fontId="15" fillId="5" borderId="1" xfId="0" applyNumberFormat="1" applyFont="1" applyFill="1" applyBorder="1" applyAlignment="1">
      <alignment horizontal="left"/>
    </xf>
    <xf numFmtId="2" fontId="5" fillId="10" borderId="1" xfId="0" applyNumberFormat="1" applyFont="1" applyFill="1" applyBorder="1" applyAlignment="1">
      <alignment horizontal="left" vertical="top"/>
    </xf>
    <xf numFmtId="167" fontId="5" fillId="10" borderId="1" xfId="0" applyNumberFormat="1" applyFont="1" applyFill="1" applyBorder="1" applyAlignment="1">
      <alignment horizontal="left" vertical="top"/>
    </xf>
    <xf numFmtId="167" fontId="5" fillId="9" borderId="1" xfId="0" applyNumberFormat="1" applyFont="1" applyFill="1" applyBorder="1" applyAlignment="1">
      <alignment horizontal="left" vertical="top"/>
    </xf>
    <xf numFmtId="2" fontId="0" fillId="0" borderId="0" xfId="0" applyNumberFormat="1"/>
    <xf numFmtId="49" fontId="0" fillId="0" borderId="1" xfId="0" applyNumberFormat="1" applyBorder="1"/>
    <xf numFmtId="15" fontId="0" fillId="0" borderId="1" xfId="0" applyNumberFormat="1" applyBorder="1"/>
    <xf numFmtId="49" fontId="0" fillId="0" borderId="1" xfId="0" quotePrefix="1" applyNumberFormat="1" applyBorder="1"/>
    <xf numFmtId="0" fontId="0" fillId="0" borderId="1" xfId="0" applyFill="1" applyBorder="1"/>
    <xf numFmtId="14" fontId="0" fillId="16" borderId="1" xfId="0" quotePrefix="1" applyNumberFormat="1" applyFill="1" applyBorder="1"/>
    <xf numFmtId="0" fontId="0" fillId="16" borderId="1" xfId="0" quotePrefix="1" applyNumberFormat="1" applyFill="1" applyBorder="1"/>
    <xf numFmtId="2" fontId="0" fillId="0" borderId="1" xfId="0" quotePrefix="1" applyNumberFormat="1" applyBorder="1"/>
    <xf numFmtId="49" fontId="2" fillId="3" borderId="2" xfId="0" applyNumberFormat="1" applyFont="1" applyFill="1" applyBorder="1" applyAlignment="1">
      <alignment horizontal="left" vertical="top" wrapText="1"/>
    </xf>
    <xf numFmtId="49" fontId="2" fillId="3" borderId="3" xfId="0" applyNumberFormat="1" applyFont="1" applyFill="1" applyBorder="1" applyAlignment="1">
      <alignment horizontal="left" vertical="top" wrapText="1"/>
    </xf>
    <xf numFmtId="49" fontId="2" fillId="3" borderId="4" xfId="0" applyNumberFormat="1" applyFont="1" applyFill="1" applyBorder="1" applyAlignment="1">
      <alignment horizontal="left" vertical="top" wrapText="1"/>
    </xf>
    <xf numFmtId="49" fontId="11" fillId="20" borderId="2" xfId="0" applyNumberFormat="1" applyFont="1" applyFill="1" applyBorder="1" applyAlignment="1">
      <alignment horizontal="left" vertical="top" wrapText="1"/>
    </xf>
    <xf numFmtId="49" fontId="11" fillId="20" borderId="3" xfId="0" applyNumberFormat="1" applyFont="1" applyFill="1" applyBorder="1" applyAlignment="1">
      <alignment horizontal="left" vertical="top" wrapText="1"/>
    </xf>
    <xf numFmtId="49" fontId="11" fillId="20" borderId="4" xfId="0" applyNumberFormat="1" applyFont="1" applyFill="1" applyBorder="1" applyAlignment="1">
      <alignment horizontal="left" vertical="top" wrapText="1"/>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49" fontId="1" fillId="17" borderId="1" xfId="0" applyNumberFormat="1" applyFont="1" applyFill="1" applyBorder="1" applyAlignment="1">
      <alignment horizontal="center" vertical="center"/>
    </xf>
    <xf numFmtId="49" fontId="2" fillId="3" borderId="2" xfId="0" applyNumberFormat="1" applyFont="1" applyFill="1" applyBorder="1" applyAlignment="1">
      <alignment horizontal="left" vertical="top"/>
    </xf>
    <xf numFmtId="49" fontId="2" fillId="3" borderId="3" xfId="0" applyNumberFormat="1" applyFont="1" applyFill="1" applyBorder="1" applyAlignment="1">
      <alignment horizontal="left" vertical="top"/>
    </xf>
    <xf numFmtId="49" fontId="2" fillId="3" borderId="4" xfId="0" applyNumberFormat="1" applyFont="1" applyFill="1" applyBorder="1" applyAlignment="1">
      <alignment horizontal="left" vertical="top"/>
    </xf>
    <xf numFmtId="49" fontId="2" fillId="3" borderId="1" xfId="0" applyNumberFormat="1" applyFont="1" applyFill="1" applyBorder="1" applyAlignment="1">
      <alignment horizontal="left" vertical="top"/>
    </xf>
    <xf numFmtId="49" fontId="2" fillId="3" borderId="8" xfId="0" applyNumberFormat="1" applyFont="1" applyFill="1" applyBorder="1" applyAlignment="1">
      <alignment horizontal="left" vertical="top"/>
    </xf>
    <xf numFmtId="49" fontId="2" fillId="3" borderId="0" xfId="0" applyNumberFormat="1" applyFont="1" applyFill="1" applyBorder="1" applyAlignment="1">
      <alignment horizontal="left" vertical="top"/>
    </xf>
    <xf numFmtId="49" fontId="2" fillId="3" borderId="1" xfId="0" applyNumberFormat="1" applyFont="1" applyFill="1" applyBorder="1" applyAlignment="1">
      <alignment vertical="top"/>
    </xf>
    <xf numFmtId="0" fontId="1" fillId="8" borderId="0" xfId="0" applyFont="1" applyFill="1" applyAlignment="1">
      <alignment horizontal="left" vertical="top"/>
    </xf>
    <xf numFmtId="0" fontId="5" fillId="7" borderId="1" xfId="0" applyFont="1" applyFill="1" applyBorder="1" applyAlignment="1">
      <alignment vertical="top"/>
    </xf>
    <xf numFmtId="0" fontId="5" fillId="15" borderId="0" xfId="0" applyFont="1" applyFill="1" applyAlignment="1">
      <alignment horizontal="left"/>
    </xf>
    <xf numFmtId="0" fontId="5" fillId="7" borderId="7" xfId="0" applyFont="1" applyFill="1" applyBorder="1" applyAlignment="1">
      <alignment horizontal="left" vertical="top"/>
    </xf>
    <xf numFmtId="0" fontId="5" fillId="7" borderId="9" xfId="0" applyFont="1" applyFill="1" applyBorder="1" applyAlignment="1">
      <alignment horizontal="left" vertical="top"/>
    </xf>
    <xf numFmtId="0" fontId="5" fillId="3" borderId="10" xfId="0" applyFont="1" applyFill="1" applyBorder="1" applyAlignment="1">
      <alignment horizontal="left" vertical="top"/>
    </xf>
    <xf numFmtId="0" fontId="5" fillId="3" borderId="5" xfId="0" applyFont="1" applyFill="1" applyBorder="1" applyAlignment="1">
      <alignment horizontal="left" vertical="top"/>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1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24" borderId="2" xfId="0" applyFont="1" applyFill="1" applyBorder="1" applyAlignment="1">
      <alignment horizontal="center"/>
    </xf>
    <xf numFmtId="0" fontId="5" fillId="24" borderId="3" xfId="0" applyFont="1" applyFill="1" applyBorder="1" applyAlignment="1">
      <alignment horizontal="center"/>
    </xf>
    <xf numFmtId="0" fontId="5" fillId="7" borderId="0" xfId="0" applyFont="1" applyFill="1" applyAlignment="1">
      <alignment horizontal="left"/>
    </xf>
  </cellXfs>
  <cellStyles count="3">
    <cellStyle name="Hyperlink" xfId="2" builtinId="8"/>
    <cellStyle name="Normal" xfId="0" builtinId="0"/>
    <cellStyle name="Normal 2" xfId="1"/>
  </cellStyles>
  <dxfs count="0"/>
  <tableStyles count="0" defaultTableStyle="TableStyleMedium2" defaultPivotStyle="PivotStyleLight16"/>
  <colors>
    <mruColors>
      <color rgb="FFFFFF66"/>
      <color rgb="FFFFFF99"/>
      <color rgb="FF9AD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nju.k.kumari@oracle.com" TargetMode="External"/><Relationship Id="rId2" Type="http://schemas.openxmlformats.org/officeDocument/2006/relationships/hyperlink" Target="mailto:anju.k.kumari@oracle.com" TargetMode="External"/><Relationship Id="rId1" Type="http://schemas.openxmlformats.org/officeDocument/2006/relationships/hyperlink" Target="mailto:anju.k.kumari@oracle.com" TargetMode="External"/><Relationship Id="rId5" Type="http://schemas.openxmlformats.org/officeDocument/2006/relationships/printerSettings" Target="../printerSettings/printerSettings1.bin"/><Relationship Id="rId4" Type="http://schemas.openxmlformats.org/officeDocument/2006/relationships/hyperlink" Target="mailto:anju.k.kumari@oracle.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7"/>
  <sheetViews>
    <sheetView topLeftCell="A58" workbookViewId="0">
      <selection activeCell="D37" sqref="D37"/>
    </sheetView>
  </sheetViews>
  <sheetFormatPr defaultRowHeight="14.5" x14ac:dyDescent="0.35"/>
  <cols>
    <col min="1" max="1" width="20.1796875" bestFit="1" customWidth="1"/>
    <col min="2" max="2" width="29.1796875" bestFit="1" customWidth="1"/>
    <col min="3" max="3" width="17.453125" bestFit="1" customWidth="1"/>
    <col min="4" max="4" width="42.90625" bestFit="1" customWidth="1"/>
    <col min="5" max="5" width="17.54296875" bestFit="1" customWidth="1"/>
    <col min="6" max="6" width="12.90625" bestFit="1" customWidth="1"/>
    <col min="7" max="7" width="11.36328125" bestFit="1" customWidth="1"/>
    <col min="9" max="9" width="17.1796875" bestFit="1" customWidth="1"/>
    <col min="17" max="17" width="13.453125" bestFit="1" customWidth="1"/>
  </cols>
  <sheetData>
    <row r="1" spans="1:5" x14ac:dyDescent="0.35">
      <c r="A1" s="13" t="s">
        <v>10</v>
      </c>
      <c r="B1" s="8"/>
      <c r="C1" s="8"/>
      <c r="D1" s="8"/>
      <c r="E1" s="8"/>
    </row>
    <row r="2" spans="1:5" x14ac:dyDescent="0.35">
      <c r="A2" s="3" t="s">
        <v>14</v>
      </c>
      <c r="B2" s="8"/>
      <c r="C2" s="8"/>
      <c r="D2" s="8"/>
    </row>
    <row r="3" spans="1:5" x14ac:dyDescent="0.35">
      <c r="A3" s="13" t="s">
        <v>0</v>
      </c>
      <c r="B3" s="13" t="s">
        <v>11</v>
      </c>
      <c r="C3" s="13" t="s">
        <v>12</v>
      </c>
    </row>
    <row r="4" spans="1:5" x14ac:dyDescent="0.35">
      <c r="A4" s="3" t="s">
        <v>6</v>
      </c>
      <c r="B4" s="3" t="s">
        <v>13</v>
      </c>
      <c r="C4" s="3" t="s">
        <v>14</v>
      </c>
      <c r="D4" s="3"/>
    </row>
    <row r="5" spans="1:5" ht="15.5" x14ac:dyDescent="0.35">
      <c r="A5" s="15" t="s">
        <v>7</v>
      </c>
    </row>
    <row r="6" spans="1:5" x14ac:dyDescent="0.35">
      <c r="A6" s="13" t="s">
        <v>70</v>
      </c>
      <c r="B6" s="13" t="s">
        <v>71</v>
      </c>
      <c r="C6" s="13" t="s">
        <v>12</v>
      </c>
      <c r="D6" s="1"/>
    </row>
    <row r="7" spans="1:5" x14ac:dyDescent="0.35">
      <c r="A7" s="3" t="s">
        <v>8</v>
      </c>
      <c r="B7" s="3" t="s">
        <v>13</v>
      </c>
      <c r="C7" s="3" t="s">
        <v>72</v>
      </c>
      <c r="D7" s="3" t="s">
        <v>73</v>
      </c>
    </row>
    <row r="8" spans="1:5" x14ac:dyDescent="0.35">
      <c r="A8" s="3"/>
      <c r="B8" s="126"/>
      <c r="C8" s="126" t="s">
        <v>467</v>
      </c>
      <c r="D8" s="126" t="s">
        <v>468</v>
      </c>
    </row>
    <row r="9" spans="1:5" ht="15.5" x14ac:dyDescent="0.35">
      <c r="A9" s="10" t="s">
        <v>3</v>
      </c>
    </row>
    <row r="10" spans="1:5" x14ac:dyDescent="0.35">
      <c r="A10" s="3" t="s">
        <v>5</v>
      </c>
      <c r="B10" s="3" t="s">
        <v>15</v>
      </c>
    </row>
    <row r="12" spans="1:5" ht="15.5" x14ac:dyDescent="0.35">
      <c r="A12" s="10" t="s">
        <v>16</v>
      </c>
    </row>
    <row r="13" spans="1:5" x14ac:dyDescent="0.35">
      <c r="A13" s="13" t="s">
        <v>17</v>
      </c>
      <c r="B13" s="13" t="s">
        <v>18</v>
      </c>
      <c r="C13" s="13" t="s">
        <v>19</v>
      </c>
      <c r="D13" s="13" t="s">
        <v>20</v>
      </c>
    </row>
    <row r="14" spans="1:5" x14ac:dyDescent="0.35">
      <c r="A14" s="3" t="s">
        <v>21</v>
      </c>
      <c r="B14" s="3" t="s">
        <v>22</v>
      </c>
      <c r="C14" s="3"/>
      <c r="D14" s="3"/>
    </row>
    <row r="15" spans="1:5" x14ac:dyDescent="0.35">
      <c r="A15" s="3" t="s">
        <v>25</v>
      </c>
      <c r="B15" s="3" t="s">
        <v>22</v>
      </c>
      <c r="C15" s="3"/>
      <c r="D15" s="3"/>
    </row>
    <row r="16" spans="1:5" x14ac:dyDescent="0.35">
      <c r="A16" s="3"/>
      <c r="B16" s="3" t="s">
        <v>24</v>
      </c>
      <c r="C16" s="3"/>
      <c r="D16" s="3"/>
    </row>
    <row r="17" spans="1:9" x14ac:dyDescent="0.35">
      <c r="A17" s="3"/>
      <c r="B17" s="3" t="s">
        <v>26</v>
      </c>
      <c r="C17" s="3">
        <v>3000</v>
      </c>
      <c r="D17" s="3" t="s">
        <v>27</v>
      </c>
    </row>
    <row r="18" spans="1:9" x14ac:dyDescent="0.35">
      <c r="A18" s="3" t="s">
        <v>79</v>
      </c>
      <c r="B18" s="3"/>
      <c r="C18" s="3"/>
      <c r="D18" s="3"/>
    </row>
    <row r="19" spans="1:9" x14ac:dyDescent="0.35">
      <c r="A19" s="3" t="s">
        <v>31</v>
      </c>
      <c r="B19" s="3"/>
      <c r="C19" s="3"/>
      <c r="D19" s="3"/>
    </row>
    <row r="20" spans="1:9" x14ac:dyDescent="0.35">
      <c r="A20" s="3" t="s">
        <v>284</v>
      </c>
      <c r="B20" s="3" t="s">
        <v>22</v>
      </c>
      <c r="C20" s="126"/>
      <c r="D20" s="126"/>
    </row>
    <row r="21" spans="1:9" x14ac:dyDescent="0.35">
      <c r="A21" s="3" t="s">
        <v>287</v>
      </c>
      <c r="B21" s="3" t="s">
        <v>22</v>
      </c>
      <c r="C21" s="126"/>
      <c r="D21" s="126"/>
    </row>
    <row r="22" spans="1:9" ht="15.5" x14ac:dyDescent="0.35">
      <c r="A22" s="10" t="s">
        <v>75</v>
      </c>
      <c r="B22" s="8"/>
      <c r="C22" s="8"/>
      <c r="D22" s="8"/>
    </row>
    <row r="23" spans="1:9" x14ac:dyDescent="0.35">
      <c r="A23" s="14" t="s">
        <v>76</v>
      </c>
      <c r="B23" s="13" t="s">
        <v>77</v>
      </c>
      <c r="C23" s="8"/>
      <c r="D23" s="8"/>
    </row>
    <row r="24" spans="1:9" x14ac:dyDescent="0.35">
      <c r="A24" s="120" t="s">
        <v>74</v>
      </c>
      <c r="B24" s="3" t="s">
        <v>69</v>
      </c>
      <c r="C24" s="8"/>
      <c r="D24" s="8"/>
    </row>
    <row r="25" spans="1:9" x14ac:dyDescent="0.35">
      <c r="A25" s="120" t="s">
        <v>78</v>
      </c>
      <c r="B25" s="3" t="s">
        <v>69</v>
      </c>
    </row>
    <row r="26" spans="1:9" x14ac:dyDescent="0.35">
      <c r="A26" s="8"/>
      <c r="B26" s="12"/>
    </row>
    <row r="27" spans="1:9" ht="15.5" x14ac:dyDescent="0.35">
      <c r="A27" s="10" t="s">
        <v>60</v>
      </c>
      <c r="B27" s="10" t="s">
        <v>61</v>
      </c>
      <c r="C27" s="10" t="s">
        <v>62</v>
      </c>
      <c r="D27" s="11" t="s">
        <v>63</v>
      </c>
      <c r="E27" s="11" t="s">
        <v>64</v>
      </c>
      <c r="F27" s="11" t="s">
        <v>65</v>
      </c>
      <c r="G27" s="11" t="s">
        <v>66</v>
      </c>
      <c r="H27" s="11" t="s">
        <v>67</v>
      </c>
      <c r="I27" s="11" t="s">
        <v>68</v>
      </c>
    </row>
    <row r="28" spans="1:9" x14ac:dyDescent="0.35">
      <c r="A28" s="4" t="s">
        <v>4</v>
      </c>
      <c r="B28" s="4" t="s">
        <v>51</v>
      </c>
      <c r="C28" s="4" t="s">
        <v>6</v>
      </c>
      <c r="D28" s="4"/>
      <c r="E28" s="9">
        <v>43831</v>
      </c>
      <c r="F28" s="4"/>
      <c r="G28" s="4">
        <v>70</v>
      </c>
      <c r="H28" s="4"/>
      <c r="I28" s="4">
        <v>5253365589</v>
      </c>
    </row>
    <row r="30" spans="1:9" ht="15.5" x14ac:dyDescent="0.35">
      <c r="A30" s="10" t="s">
        <v>32</v>
      </c>
    </row>
    <row r="31" spans="1:9" ht="15.5" x14ac:dyDescent="0.35">
      <c r="A31" s="10" t="s">
        <v>33</v>
      </c>
      <c r="B31" s="10" t="s">
        <v>11</v>
      </c>
      <c r="C31" s="10" t="s">
        <v>34</v>
      </c>
      <c r="D31" s="11" t="s">
        <v>35</v>
      </c>
      <c r="E31" s="11" t="s">
        <v>36</v>
      </c>
    </row>
    <row r="32" spans="1:9" x14ac:dyDescent="0.35">
      <c r="A32" s="3" t="s">
        <v>37</v>
      </c>
      <c r="B32" s="3" t="s">
        <v>38</v>
      </c>
      <c r="C32" s="3" t="s">
        <v>29</v>
      </c>
      <c r="D32" s="3" t="s">
        <v>39</v>
      </c>
      <c r="E32" s="3" t="s">
        <v>40</v>
      </c>
    </row>
    <row r="33" spans="1:5" x14ac:dyDescent="0.35">
      <c r="A33" s="3"/>
      <c r="B33" s="3"/>
      <c r="C33" s="3" t="s">
        <v>28</v>
      </c>
      <c r="D33" s="3" t="s">
        <v>41</v>
      </c>
      <c r="E33" s="3"/>
    </row>
    <row r="34" spans="1:5" x14ac:dyDescent="0.35">
      <c r="A34" s="3"/>
      <c r="B34" s="3"/>
      <c r="C34" s="3" t="s">
        <v>30</v>
      </c>
      <c r="D34" s="3" t="s">
        <v>42</v>
      </c>
      <c r="E34" s="3"/>
    </row>
    <row r="39" spans="1:5" ht="15.5" x14ac:dyDescent="0.35">
      <c r="A39" s="10" t="s">
        <v>43</v>
      </c>
    </row>
    <row r="40" spans="1:5" ht="15.5" x14ac:dyDescent="0.35">
      <c r="A40" s="10" t="s">
        <v>44</v>
      </c>
      <c r="B40" s="10" t="s">
        <v>45</v>
      </c>
      <c r="C40" s="10" t="s">
        <v>46</v>
      </c>
      <c r="D40" s="11" t="s">
        <v>47</v>
      </c>
      <c r="E40" s="11" t="s">
        <v>48</v>
      </c>
    </row>
    <row r="41" spans="1:5" x14ac:dyDescent="0.35">
      <c r="A41" s="3" t="s">
        <v>50</v>
      </c>
      <c r="B41" s="3" t="s">
        <v>51</v>
      </c>
      <c r="C41" s="3" t="s">
        <v>51</v>
      </c>
      <c r="D41" s="3"/>
      <c r="E41" s="3" t="s">
        <v>49</v>
      </c>
    </row>
    <row r="42" spans="1:5" x14ac:dyDescent="0.35">
      <c r="A42" s="3"/>
      <c r="B42" s="3" t="s">
        <v>4</v>
      </c>
      <c r="C42" s="3" t="s">
        <v>4</v>
      </c>
      <c r="D42" s="3" t="s">
        <v>50</v>
      </c>
      <c r="E42" s="3" t="s">
        <v>49</v>
      </c>
    </row>
    <row r="43" spans="1:5" x14ac:dyDescent="0.35">
      <c r="A43" s="3" t="s">
        <v>52</v>
      </c>
      <c r="B43" s="3" t="s">
        <v>53</v>
      </c>
      <c r="C43" s="3" t="s">
        <v>53</v>
      </c>
      <c r="D43" s="3" t="s">
        <v>50</v>
      </c>
      <c r="E43" s="3" t="s">
        <v>49</v>
      </c>
    </row>
    <row r="46" spans="1:5" x14ac:dyDescent="0.35">
      <c r="A46" s="120" t="s">
        <v>87</v>
      </c>
      <c r="B46" s="120"/>
      <c r="C46" s="120"/>
      <c r="D46" s="120"/>
    </row>
    <row r="47" spans="1:5" x14ac:dyDescent="0.35">
      <c r="A47" s="121" t="s">
        <v>448</v>
      </c>
      <c r="B47" s="120" t="s">
        <v>474</v>
      </c>
      <c r="C47" s="120"/>
      <c r="D47" s="120"/>
    </row>
    <row r="49" spans="1:17" x14ac:dyDescent="0.35">
      <c r="A49" s="120" t="s">
        <v>88</v>
      </c>
      <c r="B49" s="120"/>
      <c r="C49" s="120"/>
      <c r="D49" s="120"/>
    </row>
    <row r="50" spans="1:17" x14ac:dyDescent="0.35">
      <c r="A50" s="120" t="s">
        <v>89</v>
      </c>
      <c r="B50" s="120"/>
      <c r="C50" s="120"/>
      <c r="D50" s="120"/>
    </row>
    <row r="51" spans="1:17" x14ac:dyDescent="0.35">
      <c r="A51" s="123" t="s">
        <v>449</v>
      </c>
      <c r="B51" s="123">
        <v>5000</v>
      </c>
      <c r="C51" s="123"/>
      <c r="D51" s="123"/>
    </row>
    <row r="52" spans="1:17" x14ac:dyDescent="0.35">
      <c r="A52" s="123" t="s">
        <v>450</v>
      </c>
      <c r="B52" s="123">
        <v>2</v>
      </c>
      <c r="C52" s="123" t="s">
        <v>453</v>
      </c>
      <c r="D52" s="123"/>
    </row>
    <row r="53" spans="1:17" x14ac:dyDescent="0.35">
      <c r="A53" s="123" t="s">
        <v>451</v>
      </c>
      <c r="B53" s="124" t="s">
        <v>452</v>
      </c>
      <c r="C53" s="123"/>
      <c r="D53" s="123"/>
    </row>
    <row r="54" spans="1:17" x14ac:dyDescent="0.35">
      <c r="A54" s="123" t="s">
        <v>454</v>
      </c>
      <c r="B54" s="124" t="s">
        <v>455</v>
      </c>
      <c r="C54" s="123"/>
      <c r="D54" s="123"/>
    </row>
    <row r="55" spans="1:17" x14ac:dyDescent="0.35">
      <c r="A55" s="123" t="s">
        <v>459</v>
      </c>
      <c r="B55" s="123"/>
      <c r="C55" s="123"/>
      <c r="D55" s="123"/>
    </row>
    <row r="56" spans="1:17" x14ac:dyDescent="0.35">
      <c r="A56" s="121" t="s">
        <v>460</v>
      </c>
      <c r="B56" s="122" t="s">
        <v>461</v>
      </c>
      <c r="C56" s="123"/>
      <c r="D56" s="123"/>
    </row>
    <row r="58" spans="1:17" x14ac:dyDescent="0.35">
      <c r="A58" s="123" t="s">
        <v>463</v>
      </c>
      <c r="B58" s="123" t="s">
        <v>464</v>
      </c>
    </row>
    <row r="59" spans="1:17" x14ac:dyDescent="0.35">
      <c r="A59" s="125" t="s">
        <v>6</v>
      </c>
      <c r="B59" t="s">
        <v>13</v>
      </c>
    </row>
    <row r="62" spans="1:17" s="87" customFormat="1" ht="21" x14ac:dyDescent="0.5">
      <c r="A62" s="86" t="s">
        <v>313</v>
      </c>
      <c r="B62" s="86"/>
    </row>
    <row r="64" spans="1:17" ht="18.5" x14ac:dyDescent="0.35">
      <c r="A64" s="169" t="s">
        <v>314</v>
      </c>
      <c r="B64" s="170"/>
      <c r="C64" s="170"/>
      <c r="D64" s="171"/>
      <c r="E64" s="88"/>
      <c r="F64" s="88"/>
      <c r="G64" s="88"/>
      <c r="H64" s="88"/>
      <c r="I64" s="88"/>
      <c r="J64" s="88"/>
      <c r="K64" s="88"/>
      <c r="L64" s="88"/>
      <c r="M64" s="88"/>
      <c r="N64" s="88"/>
      <c r="O64" s="88"/>
      <c r="P64" s="88"/>
      <c r="Q64" s="88"/>
    </row>
    <row r="65" spans="1:17" ht="29" x14ac:dyDescent="0.35">
      <c r="A65" s="89" t="s">
        <v>421</v>
      </c>
      <c r="B65" s="89" t="s">
        <v>11</v>
      </c>
      <c r="C65" s="89" t="s">
        <v>315</v>
      </c>
      <c r="D65" s="90" t="s">
        <v>422</v>
      </c>
      <c r="E65" s="90" t="s">
        <v>174</v>
      </c>
      <c r="F65" s="88"/>
      <c r="G65" s="88"/>
      <c r="H65" s="88"/>
      <c r="I65" s="88"/>
      <c r="J65" s="88"/>
      <c r="K65" s="88"/>
      <c r="L65" s="88"/>
      <c r="M65" s="88"/>
      <c r="N65" s="88"/>
      <c r="O65" s="88"/>
      <c r="P65" s="88"/>
      <c r="Q65" s="88"/>
    </row>
    <row r="66" spans="1:17" ht="63" customHeight="1" x14ac:dyDescent="0.35">
      <c r="A66" s="91" t="s">
        <v>316</v>
      </c>
      <c r="B66" s="91" t="s">
        <v>317</v>
      </c>
      <c r="C66" s="92" t="s">
        <v>317</v>
      </c>
      <c r="D66" s="92" t="s">
        <v>4</v>
      </c>
      <c r="E66" s="92" t="s">
        <v>226</v>
      </c>
      <c r="F66" s="88"/>
      <c r="G66" s="88"/>
      <c r="H66" s="88"/>
      <c r="I66" s="88"/>
      <c r="J66" s="88"/>
      <c r="K66" s="88"/>
      <c r="L66" s="88"/>
      <c r="M66" s="88"/>
      <c r="N66" s="88"/>
      <c r="O66" s="88"/>
      <c r="P66" s="88"/>
      <c r="Q66" s="88"/>
    </row>
    <row r="67" spans="1:17" x14ac:dyDescent="0.35">
      <c r="A67" s="88"/>
      <c r="B67" s="88"/>
      <c r="C67" s="88"/>
      <c r="D67" s="88"/>
      <c r="E67" s="88"/>
      <c r="F67" s="88"/>
      <c r="G67" s="88"/>
      <c r="H67" s="88"/>
      <c r="I67" s="88"/>
      <c r="J67" s="88"/>
      <c r="K67" s="88"/>
      <c r="L67" s="88"/>
      <c r="M67" s="88"/>
      <c r="N67" s="88"/>
      <c r="O67" s="88"/>
      <c r="P67" s="88"/>
      <c r="Q67" s="88"/>
    </row>
    <row r="68" spans="1:17" ht="18.5" x14ac:dyDescent="0.35">
      <c r="A68" s="169" t="s">
        <v>318</v>
      </c>
      <c r="B68" s="170"/>
      <c r="C68" s="170"/>
      <c r="D68" s="171"/>
      <c r="E68" s="88"/>
      <c r="F68" s="88"/>
      <c r="G68" s="88"/>
      <c r="H68" s="88"/>
      <c r="I68" s="88"/>
      <c r="J68" s="88"/>
      <c r="K68" s="88"/>
      <c r="L68" s="88"/>
      <c r="M68" s="88"/>
      <c r="N68" s="88"/>
      <c r="O68" s="88"/>
      <c r="P68" s="88"/>
      <c r="Q68" s="88"/>
    </row>
    <row r="69" spans="1:17" ht="58" x14ac:dyDescent="0.35">
      <c r="A69" s="89" t="s">
        <v>173</v>
      </c>
      <c r="B69" s="89" t="s">
        <v>319</v>
      </c>
      <c r="C69" s="89" t="s">
        <v>235</v>
      </c>
      <c r="D69" s="89" t="s">
        <v>320</v>
      </c>
      <c r="E69" s="89" t="s">
        <v>321</v>
      </c>
      <c r="F69" s="89" t="s">
        <v>322</v>
      </c>
      <c r="G69" s="89" t="s">
        <v>323</v>
      </c>
      <c r="H69" s="89" t="s">
        <v>324</v>
      </c>
      <c r="I69" s="89" t="s">
        <v>325</v>
      </c>
      <c r="J69" s="89" t="s">
        <v>423</v>
      </c>
      <c r="K69" s="89" t="s">
        <v>424</v>
      </c>
      <c r="L69" s="89" t="s">
        <v>425</v>
      </c>
      <c r="M69" s="89" t="s">
        <v>429</v>
      </c>
      <c r="N69" s="89" t="s">
        <v>430</v>
      </c>
      <c r="O69" s="89" t="s">
        <v>426</v>
      </c>
      <c r="P69" s="89" t="s">
        <v>427</v>
      </c>
      <c r="Q69" s="89" t="s">
        <v>428</v>
      </c>
    </row>
    <row r="70" spans="1:17" x14ac:dyDescent="0.35">
      <c r="A70" s="93">
        <v>0</v>
      </c>
      <c r="B70" s="91" t="s">
        <v>326</v>
      </c>
      <c r="C70" s="91" t="s">
        <v>327</v>
      </c>
      <c r="D70" s="91" t="s">
        <v>69</v>
      </c>
      <c r="E70" s="91" t="s">
        <v>81</v>
      </c>
      <c r="F70" s="91" t="s">
        <v>81</v>
      </c>
      <c r="G70" s="91" t="s">
        <v>69</v>
      </c>
      <c r="H70" s="91">
        <v>0</v>
      </c>
      <c r="I70" s="91">
        <v>100</v>
      </c>
      <c r="J70" s="91"/>
      <c r="K70" s="91"/>
      <c r="L70" s="91">
        <v>0</v>
      </c>
      <c r="M70" s="91">
        <v>100</v>
      </c>
      <c r="N70" s="91"/>
      <c r="O70" s="91"/>
      <c r="P70" s="91">
        <v>0</v>
      </c>
      <c r="Q70" s="91">
        <v>4000000000</v>
      </c>
    </row>
    <row r="71" spans="1:17" x14ac:dyDescent="0.35">
      <c r="A71" s="93">
        <v>1</v>
      </c>
      <c r="B71" s="91" t="s">
        <v>326</v>
      </c>
      <c r="C71" s="91" t="s">
        <v>328</v>
      </c>
      <c r="D71" s="91" t="s">
        <v>69</v>
      </c>
      <c r="E71" s="91" t="s">
        <v>81</v>
      </c>
      <c r="F71" s="91" t="s">
        <v>81</v>
      </c>
      <c r="G71" s="91" t="s">
        <v>81</v>
      </c>
      <c r="H71" s="91">
        <v>0</v>
      </c>
      <c r="I71" s="91">
        <v>100</v>
      </c>
      <c r="J71" s="91"/>
      <c r="K71" s="91"/>
      <c r="L71" s="91">
        <v>0</v>
      </c>
      <c r="M71" s="91">
        <v>100</v>
      </c>
      <c r="N71" s="91"/>
      <c r="O71" s="91"/>
      <c r="P71" s="91">
        <v>0</v>
      </c>
      <c r="Q71" s="91">
        <v>6000000000</v>
      </c>
    </row>
    <row r="72" spans="1:17" x14ac:dyDescent="0.35">
      <c r="A72" s="93">
        <v>2</v>
      </c>
      <c r="B72" s="91" t="s">
        <v>326</v>
      </c>
      <c r="C72" s="91" t="s">
        <v>329</v>
      </c>
      <c r="D72" s="91" t="s">
        <v>69</v>
      </c>
      <c r="E72" s="91" t="s">
        <v>81</v>
      </c>
      <c r="F72" s="91" t="s">
        <v>81</v>
      </c>
      <c r="G72" s="91" t="s">
        <v>81</v>
      </c>
      <c r="H72" s="91">
        <v>0</v>
      </c>
      <c r="I72" s="91">
        <v>100</v>
      </c>
      <c r="J72" s="91"/>
      <c r="K72" s="91"/>
      <c r="L72" s="91">
        <v>0</v>
      </c>
      <c r="M72" s="91">
        <v>100</v>
      </c>
      <c r="N72" s="91"/>
      <c r="O72" s="91"/>
      <c r="P72" s="91">
        <v>0</v>
      </c>
      <c r="Q72" s="91">
        <v>7000000000</v>
      </c>
    </row>
    <row r="75" spans="1:17" s="87" customFormat="1" ht="21" x14ac:dyDescent="0.5">
      <c r="A75" s="86" t="s">
        <v>330</v>
      </c>
      <c r="B75" s="86"/>
    </row>
    <row r="77" spans="1:17" ht="18.5" x14ac:dyDescent="0.35">
      <c r="A77" s="169" t="s">
        <v>331</v>
      </c>
      <c r="B77" s="170"/>
      <c r="C77" s="170"/>
      <c r="D77" s="171"/>
      <c r="E77" s="88"/>
      <c r="F77" s="88"/>
      <c r="G77" s="88"/>
      <c r="H77" s="88"/>
      <c r="I77" s="88"/>
      <c r="J77" s="88"/>
    </row>
    <row r="78" spans="1:17" ht="61.5" customHeight="1" x14ac:dyDescent="0.35">
      <c r="A78" s="89" t="s">
        <v>113</v>
      </c>
      <c r="B78" s="89" t="s">
        <v>11</v>
      </c>
      <c r="C78" s="89" t="s">
        <v>315</v>
      </c>
      <c r="D78" s="89" t="s">
        <v>332</v>
      </c>
      <c r="E78" s="89" t="s">
        <v>333</v>
      </c>
      <c r="F78" s="89" t="s">
        <v>334</v>
      </c>
      <c r="G78" s="89" t="s">
        <v>431</v>
      </c>
      <c r="H78" s="89" t="s">
        <v>335</v>
      </c>
      <c r="I78" s="89" t="s">
        <v>336</v>
      </c>
      <c r="J78" s="89" t="s">
        <v>174</v>
      </c>
      <c r="K78" s="89" t="s">
        <v>337</v>
      </c>
      <c r="L78" s="89" t="s">
        <v>432</v>
      </c>
      <c r="M78" s="89" t="s">
        <v>433</v>
      </c>
      <c r="N78" s="89" t="s">
        <v>434</v>
      </c>
      <c r="O78" s="89" t="s">
        <v>435</v>
      </c>
    </row>
    <row r="79" spans="1:17" ht="52" customHeight="1" x14ac:dyDescent="0.35">
      <c r="A79" s="91" t="s">
        <v>338</v>
      </c>
      <c r="B79" s="91" t="s">
        <v>339</v>
      </c>
      <c r="C79" s="91" t="s">
        <v>339</v>
      </c>
      <c r="D79" s="91" t="s">
        <v>340</v>
      </c>
      <c r="E79" s="91" t="s">
        <v>81</v>
      </c>
      <c r="F79" s="91" t="s">
        <v>69</v>
      </c>
      <c r="G79" s="91" t="s">
        <v>69</v>
      </c>
      <c r="H79" s="91" t="s">
        <v>69</v>
      </c>
      <c r="I79" s="91" t="s">
        <v>81</v>
      </c>
      <c r="J79" s="91" t="s">
        <v>226</v>
      </c>
      <c r="K79" s="91" t="s">
        <v>69</v>
      </c>
      <c r="L79" s="91" t="s">
        <v>69</v>
      </c>
      <c r="M79" s="91" t="s">
        <v>69</v>
      </c>
      <c r="N79" s="116" t="s">
        <v>436</v>
      </c>
      <c r="O79" s="91" t="s">
        <v>69</v>
      </c>
    </row>
    <row r="81" spans="1:8" ht="18.5" x14ac:dyDescent="0.35">
      <c r="A81" s="169" t="s">
        <v>437</v>
      </c>
      <c r="B81" s="170"/>
      <c r="C81" s="170"/>
      <c r="D81" s="171"/>
      <c r="E81" s="88"/>
      <c r="F81" s="88"/>
      <c r="G81" s="88"/>
    </row>
    <row r="82" spans="1:8" ht="58" x14ac:dyDescent="0.35">
      <c r="A82" s="89" t="s">
        <v>55</v>
      </c>
      <c r="B82" s="89" t="s">
        <v>56</v>
      </c>
      <c r="C82" s="89" t="s">
        <v>438</v>
      </c>
      <c r="D82" s="89" t="s">
        <v>0</v>
      </c>
      <c r="E82" s="89" t="s">
        <v>211</v>
      </c>
      <c r="F82" s="89" t="s">
        <v>212</v>
      </c>
      <c r="G82" s="89" t="s">
        <v>439</v>
      </c>
      <c r="H82" s="89" t="s">
        <v>341</v>
      </c>
    </row>
    <row r="83" spans="1:8" ht="15.5" customHeight="1" x14ac:dyDescent="0.35">
      <c r="A83" s="93" t="s">
        <v>342</v>
      </c>
      <c r="B83" s="91"/>
      <c r="C83" s="91" t="s">
        <v>135</v>
      </c>
      <c r="D83" s="93" t="s">
        <v>343</v>
      </c>
      <c r="E83" s="91"/>
      <c r="F83" s="91"/>
      <c r="G83" s="91"/>
      <c r="H83" s="91" t="s">
        <v>316</v>
      </c>
    </row>
    <row r="85" spans="1:8" ht="18.5" x14ac:dyDescent="0.35">
      <c r="A85" s="94" t="s">
        <v>344</v>
      </c>
      <c r="B85" s="95"/>
      <c r="C85" s="95"/>
    </row>
    <row r="86" spans="1:8" x14ac:dyDescent="0.35">
      <c r="A86" s="89" t="s">
        <v>345</v>
      </c>
      <c r="B86" s="89" t="s">
        <v>196</v>
      </c>
      <c r="C86" s="89" t="s">
        <v>10</v>
      </c>
    </row>
    <row r="87" spans="1:8" ht="18" customHeight="1" x14ac:dyDescent="0.35">
      <c r="A87" s="91" t="s">
        <v>443</v>
      </c>
      <c r="B87" s="93" t="s">
        <v>444</v>
      </c>
      <c r="C87" s="91" t="s">
        <v>445</v>
      </c>
    </row>
    <row r="88" spans="1:8" ht="18" customHeight="1" x14ac:dyDescent="0.35">
      <c r="A88" s="91" t="s">
        <v>456</v>
      </c>
      <c r="B88" s="93" t="s">
        <v>457</v>
      </c>
      <c r="C88" s="91" t="s">
        <v>458</v>
      </c>
    </row>
    <row r="90" spans="1:8" ht="18.5" customHeight="1" x14ac:dyDescent="0.35">
      <c r="A90" s="94" t="s">
        <v>346</v>
      </c>
      <c r="B90" s="95"/>
      <c r="C90" s="95"/>
    </row>
    <row r="91" spans="1:8" x14ac:dyDescent="0.35">
      <c r="A91" s="89" t="s">
        <v>347</v>
      </c>
      <c r="B91" s="89" t="s">
        <v>348</v>
      </c>
      <c r="C91" s="89" t="s">
        <v>34</v>
      </c>
    </row>
    <row r="92" spans="1:8" x14ac:dyDescent="0.35">
      <c r="A92" s="96" t="s">
        <v>270</v>
      </c>
      <c r="B92" s="91" t="s">
        <v>446</v>
      </c>
      <c r="C92" s="96" t="s">
        <v>447</v>
      </c>
    </row>
    <row r="94" spans="1:8" ht="21" x14ac:dyDescent="0.5">
      <c r="A94" s="119" t="s">
        <v>349</v>
      </c>
      <c r="B94" s="119"/>
      <c r="C94" s="119"/>
      <c r="D94" s="119"/>
    </row>
    <row r="95" spans="1:8" x14ac:dyDescent="0.35">
      <c r="A95" s="97"/>
    </row>
    <row r="96" spans="1:8" x14ac:dyDescent="0.35">
      <c r="A96" s="98" t="s">
        <v>86</v>
      </c>
      <c r="B96" s="98" t="s">
        <v>350</v>
      </c>
      <c r="C96" s="98" t="s">
        <v>11</v>
      </c>
      <c r="D96" s="98" t="s">
        <v>351</v>
      </c>
    </row>
    <row r="97" spans="1:12" x14ac:dyDescent="0.35">
      <c r="A97" s="99" t="s">
        <v>102</v>
      </c>
      <c r="B97" s="99" t="s">
        <v>352</v>
      </c>
      <c r="C97" s="99" t="s">
        <v>353</v>
      </c>
      <c r="D97" s="99" t="s">
        <v>354</v>
      </c>
    </row>
    <row r="98" spans="1:12" x14ac:dyDescent="0.35">
      <c r="A98" s="99" t="s">
        <v>103</v>
      </c>
      <c r="B98" s="99" t="s">
        <v>355</v>
      </c>
      <c r="C98" s="99" t="s">
        <v>356</v>
      </c>
      <c r="D98" s="99" t="s">
        <v>354</v>
      </c>
    </row>
    <row r="99" spans="1:12" x14ac:dyDescent="0.35">
      <c r="A99" s="99" t="s">
        <v>104</v>
      </c>
      <c r="B99" s="99" t="s">
        <v>357</v>
      </c>
      <c r="C99" s="99" t="s">
        <v>358</v>
      </c>
      <c r="D99" s="99" t="s">
        <v>354</v>
      </c>
    </row>
    <row r="100" spans="1:12" x14ac:dyDescent="0.35">
      <c r="A100" s="99" t="s">
        <v>105</v>
      </c>
      <c r="B100" s="99" t="s">
        <v>440</v>
      </c>
      <c r="C100" s="99" t="s">
        <v>359</v>
      </c>
      <c r="D100" s="99" t="s">
        <v>354</v>
      </c>
    </row>
    <row r="102" spans="1:12" ht="18.5" x14ac:dyDescent="0.35">
      <c r="A102" s="169" t="s">
        <v>360</v>
      </c>
      <c r="B102" s="170"/>
      <c r="C102" s="170"/>
      <c r="D102" s="171"/>
    </row>
    <row r="104" spans="1:12" s="117" customFormat="1" ht="18.5" x14ac:dyDescent="0.45">
      <c r="A104" s="118" t="s">
        <v>102</v>
      </c>
    </row>
    <row r="105" spans="1:12" ht="18.5" x14ac:dyDescent="0.35">
      <c r="A105" s="169" t="s">
        <v>361</v>
      </c>
      <c r="B105" s="170"/>
      <c r="C105" s="170"/>
      <c r="D105" s="171"/>
    </row>
    <row r="106" spans="1:12" s="101" customFormat="1" ht="35" customHeight="1" x14ac:dyDescent="0.35">
      <c r="A106" s="71" t="s">
        <v>362</v>
      </c>
      <c r="B106" s="71" t="s">
        <v>363</v>
      </c>
      <c r="C106" s="71" t="s">
        <v>364</v>
      </c>
      <c r="D106" s="100" t="s">
        <v>365</v>
      </c>
      <c r="E106" s="100" t="s">
        <v>366</v>
      </c>
      <c r="F106" s="100" t="s">
        <v>367</v>
      </c>
      <c r="G106" s="100" t="s">
        <v>368</v>
      </c>
      <c r="H106" s="100" t="s">
        <v>369</v>
      </c>
      <c r="I106" s="100" t="s">
        <v>370</v>
      </c>
      <c r="J106" s="100" t="s">
        <v>371</v>
      </c>
      <c r="K106" s="100" t="s">
        <v>372</v>
      </c>
      <c r="L106" s="100" t="s">
        <v>373</v>
      </c>
    </row>
    <row r="107" spans="1:12" x14ac:dyDescent="0.35">
      <c r="A107" s="99" t="s">
        <v>102</v>
      </c>
      <c r="B107" s="99" t="s">
        <v>102</v>
      </c>
      <c r="C107" s="99" t="s">
        <v>374</v>
      </c>
      <c r="D107" s="99" t="s">
        <v>375</v>
      </c>
      <c r="E107" s="99" t="s">
        <v>376</v>
      </c>
      <c r="F107" s="99" t="s">
        <v>377</v>
      </c>
      <c r="G107" s="99"/>
      <c r="H107" s="102" t="s">
        <v>378</v>
      </c>
      <c r="I107" s="99">
        <v>200</v>
      </c>
      <c r="J107" s="99" t="s">
        <v>379</v>
      </c>
      <c r="K107" s="99">
        <v>50</v>
      </c>
      <c r="L107" s="99">
        <v>100</v>
      </c>
    </row>
    <row r="109" spans="1:12" x14ac:dyDescent="0.35">
      <c r="A109" s="103" t="s">
        <v>380</v>
      </c>
      <c r="B109" s="103" t="s">
        <v>381</v>
      </c>
    </row>
    <row r="110" spans="1:12" x14ac:dyDescent="0.35">
      <c r="A110" s="99" t="s">
        <v>382</v>
      </c>
      <c r="B110" s="104" t="s">
        <v>383</v>
      </c>
    </row>
    <row r="111" spans="1:12" x14ac:dyDescent="0.35">
      <c r="A111" s="99" t="s">
        <v>384</v>
      </c>
      <c r="B111" s="104" t="s">
        <v>383</v>
      </c>
    </row>
    <row r="113" spans="1:12" s="117" customFormat="1" ht="18.5" x14ac:dyDescent="0.45">
      <c r="A113" s="118" t="s">
        <v>103</v>
      </c>
    </row>
    <row r="114" spans="1:12" ht="18.5" x14ac:dyDescent="0.35">
      <c r="A114" s="169" t="s">
        <v>361</v>
      </c>
      <c r="B114" s="170"/>
      <c r="C114" s="170"/>
      <c r="D114" s="171"/>
    </row>
    <row r="115" spans="1:12" s="101" customFormat="1" ht="35" customHeight="1" x14ac:dyDescent="0.35">
      <c r="A115" s="71" t="s">
        <v>362</v>
      </c>
      <c r="B115" s="71" t="s">
        <v>363</v>
      </c>
      <c r="C115" s="71" t="s">
        <v>364</v>
      </c>
      <c r="D115" s="100" t="s">
        <v>365</v>
      </c>
      <c r="E115" s="100" t="s">
        <v>366</v>
      </c>
      <c r="F115" s="100" t="s">
        <v>367</v>
      </c>
      <c r="G115" s="100" t="s">
        <v>368</v>
      </c>
      <c r="H115" s="100" t="s">
        <v>369</v>
      </c>
      <c r="I115" s="100" t="s">
        <v>370</v>
      </c>
      <c r="J115" s="100" t="s">
        <v>371</v>
      </c>
      <c r="K115" s="100" t="s">
        <v>372</v>
      </c>
      <c r="L115" s="100" t="s">
        <v>373</v>
      </c>
    </row>
    <row r="116" spans="1:12" x14ac:dyDescent="0.35">
      <c r="A116" s="99" t="s">
        <v>103</v>
      </c>
      <c r="B116" s="99" t="s">
        <v>103</v>
      </c>
      <c r="C116" s="99" t="s">
        <v>374</v>
      </c>
      <c r="D116" s="99" t="s">
        <v>441</v>
      </c>
      <c r="E116" s="99" t="s">
        <v>376</v>
      </c>
      <c r="F116" s="99" t="s">
        <v>377</v>
      </c>
      <c r="G116" s="99"/>
      <c r="H116" s="102" t="s">
        <v>378</v>
      </c>
      <c r="I116" s="99">
        <v>200</v>
      </c>
      <c r="J116" s="99" t="s">
        <v>379</v>
      </c>
      <c r="K116" s="99">
        <v>50</v>
      </c>
      <c r="L116" s="99">
        <v>100</v>
      </c>
    </row>
    <row r="118" spans="1:12" x14ac:dyDescent="0.35">
      <c r="A118" s="103" t="s">
        <v>380</v>
      </c>
      <c r="B118" s="103" t="s">
        <v>381</v>
      </c>
    </row>
    <row r="119" spans="1:12" x14ac:dyDescent="0.35">
      <c r="A119" s="99" t="s">
        <v>382</v>
      </c>
      <c r="B119" s="104" t="s">
        <v>383</v>
      </c>
    </row>
    <row r="120" spans="1:12" x14ac:dyDescent="0.35">
      <c r="A120" s="99" t="s">
        <v>384</v>
      </c>
      <c r="B120" s="104" t="s">
        <v>383</v>
      </c>
    </row>
    <row r="122" spans="1:12" s="117" customFormat="1" ht="18.5" x14ac:dyDescent="0.45">
      <c r="A122" s="118" t="s">
        <v>104</v>
      </c>
    </row>
    <row r="123" spans="1:12" ht="18.5" x14ac:dyDescent="0.35">
      <c r="A123" s="169" t="s">
        <v>361</v>
      </c>
      <c r="B123" s="170"/>
      <c r="C123" s="170"/>
      <c r="D123" s="171"/>
    </row>
    <row r="124" spans="1:12" s="101" customFormat="1" ht="35" customHeight="1" x14ac:dyDescent="0.35">
      <c r="A124" s="71" t="s">
        <v>362</v>
      </c>
      <c r="B124" s="71" t="s">
        <v>363</v>
      </c>
      <c r="C124" s="71" t="s">
        <v>364</v>
      </c>
      <c r="D124" s="100" t="s">
        <v>365</v>
      </c>
      <c r="E124" s="100" t="s">
        <v>366</v>
      </c>
      <c r="F124" s="100" t="s">
        <v>367</v>
      </c>
      <c r="G124" s="100" t="s">
        <v>368</v>
      </c>
      <c r="H124" s="100" t="s">
        <v>369</v>
      </c>
      <c r="I124" s="100" t="s">
        <v>370</v>
      </c>
      <c r="J124" s="100" t="s">
        <v>371</v>
      </c>
      <c r="K124" s="100" t="s">
        <v>372</v>
      </c>
      <c r="L124" s="100" t="s">
        <v>373</v>
      </c>
    </row>
    <row r="125" spans="1:12" x14ac:dyDescent="0.35">
      <c r="A125" s="99" t="s">
        <v>104</v>
      </c>
      <c r="B125" s="99" t="s">
        <v>104</v>
      </c>
      <c r="C125" s="99" t="s">
        <v>374</v>
      </c>
      <c r="D125" s="99" t="s">
        <v>442</v>
      </c>
      <c r="E125" s="99" t="s">
        <v>376</v>
      </c>
      <c r="F125" s="99" t="s">
        <v>377</v>
      </c>
      <c r="G125" s="99"/>
      <c r="H125" s="102" t="s">
        <v>378</v>
      </c>
      <c r="I125" s="99">
        <v>200</v>
      </c>
      <c r="J125" s="99" t="s">
        <v>379</v>
      </c>
      <c r="K125" s="99">
        <v>50</v>
      </c>
      <c r="L125" s="99">
        <v>100</v>
      </c>
    </row>
    <row r="127" spans="1:12" x14ac:dyDescent="0.35">
      <c r="A127" s="103" t="s">
        <v>380</v>
      </c>
      <c r="B127" s="103" t="s">
        <v>381</v>
      </c>
    </row>
    <row r="128" spans="1:12" x14ac:dyDescent="0.35">
      <c r="A128" s="99" t="s">
        <v>382</v>
      </c>
      <c r="B128" s="104" t="s">
        <v>383</v>
      </c>
    </row>
    <row r="129" spans="1:12" x14ac:dyDescent="0.35">
      <c r="A129" s="99" t="s">
        <v>384</v>
      </c>
      <c r="B129" s="104" t="s">
        <v>383</v>
      </c>
    </row>
    <row r="131" spans="1:12" s="117" customFormat="1" ht="18.5" x14ac:dyDescent="0.45">
      <c r="A131" s="118" t="s">
        <v>105</v>
      </c>
    </row>
    <row r="132" spans="1:12" ht="18.5" x14ac:dyDescent="0.35">
      <c r="A132" s="169" t="s">
        <v>361</v>
      </c>
      <c r="B132" s="170"/>
      <c r="C132" s="170"/>
      <c r="D132" s="171"/>
    </row>
    <row r="133" spans="1:12" s="101" customFormat="1" ht="35" customHeight="1" x14ac:dyDescent="0.35">
      <c r="A133" s="71" t="s">
        <v>362</v>
      </c>
      <c r="B133" s="71" t="s">
        <v>363</v>
      </c>
      <c r="C133" s="71" t="s">
        <v>364</v>
      </c>
      <c r="D133" s="100" t="s">
        <v>365</v>
      </c>
      <c r="E133" s="100" t="s">
        <v>366</v>
      </c>
      <c r="F133" s="100" t="s">
        <v>367</v>
      </c>
      <c r="G133" s="100" t="s">
        <v>368</v>
      </c>
      <c r="H133" s="100" t="s">
        <v>369</v>
      </c>
      <c r="I133" s="100" t="s">
        <v>370</v>
      </c>
      <c r="J133" s="100" t="s">
        <v>371</v>
      </c>
      <c r="K133" s="100" t="s">
        <v>372</v>
      </c>
      <c r="L133" s="100" t="s">
        <v>373</v>
      </c>
    </row>
    <row r="134" spans="1:12" x14ac:dyDescent="0.35">
      <c r="A134" s="99" t="s">
        <v>105</v>
      </c>
      <c r="B134" s="99" t="s">
        <v>105</v>
      </c>
      <c r="C134" s="99" t="s">
        <v>374</v>
      </c>
      <c r="D134" s="99" t="s">
        <v>9</v>
      </c>
      <c r="E134" s="99" t="s">
        <v>376</v>
      </c>
      <c r="F134" s="99" t="s">
        <v>377</v>
      </c>
      <c r="G134" s="99"/>
      <c r="H134" s="102" t="s">
        <v>378</v>
      </c>
      <c r="I134" s="99">
        <v>200</v>
      </c>
      <c r="J134" s="99" t="s">
        <v>379</v>
      </c>
      <c r="K134" s="99">
        <v>50</v>
      </c>
      <c r="L134" s="99">
        <v>100</v>
      </c>
    </row>
    <row r="136" spans="1:12" x14ac:dyDescent="0.35">
      <c r="A136" s="103" t="s">
        <v>380</v>
      </c>
      <c r="B136" s="103" t="s">
        <v>381</v>
      </c>
    </row>
    <row r="137" spans="1:12" x14ac:dyDescent="0.35">
      <c r="A137" s="99" t="s">
        <v>382</v>
      </c>
      <c r="B137" s="104" t="s">
        <v>383</v>
      </c>
    </row>
    <row r="138" spans="1:12" x14ac:dyDescent="0.35">
      <c r="A138" s="99" t="s">
        <v>384</v>
      </c>
      <c r="B138" s="104" t="s">
        <v>383</v>
      </c>
    </row>
    <row r="141" spans="1:12" ht="18.5" x14ac:dyDescent="0.35">
      <c r="A141" s="169" t="s">
        <v>385</v>
      </c>
      <c r="B141" s="170"/>
      <c r="C141" s="170"/>
      <c r="D141" s="171"/>
    </row>
    <row r="142" spans="1:12" ht="17.5" customHeight="1" x14ac:dyDescent="0.35">
      <c r="A142" s="71" t="s">
        <v>362</v>
      </c>
      <c r="B142" s="71" t="s">
        <v>235</v>
      </c>
    </row>
    <row r="143" spans="1:12" x14ac:dyDescent="0.35">
      <c r="A143" s="99" t="s">
        <v>102</v>
      </c>
      <c r="B143" s="99" t="s">
        <v>327</v>
      </c>
    </row>
    <row r="145" spans="1:4" ht="18.5" x14ac:dyDescent="0.35">
      <c r="A145" s="169" t="s">
        <v>386</v>
      </c>
      <c r="B145" s="170"/>
      <c r="C145" s="170"/>
      <c r="D145" s="171"/>
    </row>
    <row r="146" spans="1:4" ht="15.5" x14ac:dyDescent="0.35">
      <c r="A146" s="71" t="s">
        <v>362</v>
      </c>
      <c r="B146" s="71" t="s">
        <v>387</v>
      </c>
      <c r="C146" s="71" t="s">
        <v>388</v>
      </c>
      <c r="D146" s="71" t="s">
        <v>381</v>
      </c>
    </row>
    <row r="147" spans="1:4" x14ac:dyDescent="0.35">
      <c r="A147" s="99" t="s">
        <v>102</v>
      </c>
      <c r="B147" s="99" t="s">
        <v>389</v>
      </c>
      <c r="C147" s="99" t="s">
        <v>389</v>
      </c>
      <c r="D147" s="104" t="s">
        <v>383</v>
      </c>
    </row>
    <row r="149" spans="1:4" ht="17.5" customHeight="1" x14ac:dyDescent="0.35">
      <c r="A149" s="71" t="s">
        <v>362</v>
      </c>
      <c r="B149" s="71" t="s">
        <v>235</v>
      </c>
    </row>
    <row r="150" spans="1:4" x14ac:dyDescent="0.35">
      <c r="A150" s="99" t="s">
        <v>103</v>
      </c>
      <c r="B150" s="99" t="s">
        <v>328</v>
      </c>
    </row>
    <row r="152" spans="1:4" ht="18.5" x14ac:dyDescent="0.35">
      <c r="A152" s="169" t="s">
        <v>386</v>
      </c>
      <c r="B152" s="170"/>
      <c r="C152" s="170"/>
      <c r="D152" s="171"/>
    </row>
    <row r="153" spans="1:4" ht="15.5" x14ac:dyDescent="0.35">
      <c r="A153" s="71" t="s">
        <v>362</v>
      </c>
      <c r="B153" s="71" t="s">
        <v>387</v>
      </c>
      <c r="C153" s="71" t="s">
        <v>388</v>
      </c>
      <c r="D153" s="71" t="s">
        <v>381</v>
      </c>
    </row>
    <row r="154" spans="1:4" x14ac:dyDescent="0.35">
      <c r="A154" s="99" t="s">
        <v>103</v>
      </c>
      <c r="B154" s="99" t="s">
        <v>389</v>
      </c>
      <c r="C154" s="99" t="s">
        <v>389</v>
      </c>
      <c r="D154" s="104" t="s">
        <v>383</v>
      </c>
    </row>
    <row r="156" spans="1:4" ht="17.5" customHeight="1" x14ac:dyDescent="0.35">
      <c r="A156" s="71" t="s">
        <v>362</v>
      </c>
      <c r="B156" s="71" t="s">
        <v>235</v>
      </c>
    </row>
    <row r="157" spans="1:4" x14ac:dyDescent="0.35">
      <c r="A157" s="99" t="s">
        <v>104</v>
      </c>
      <c r="B157" s="99" t="s">
        <v>104</v>
      </c>
    </row>
    <row r="159" spans="1:4" ht="18.5" x14ac:dyDescent="0.35">
      <c r="A159" s="169" t="s">
        <v>386</v>
      </c>
      <c r="B159" s="170"/>
      <c r="C159" s="170"/>
      <c r="D159" s="171"/>
    </row>
    <row r="160" spans="1:4" ht="15.5" x14ac:dyDescent="0.35">
      <c r="A160" s="71" t="s">
        <v>362</v>
      </c>
      <c r="B160" s="71" t="s">
        <v>387</v>
      </c>
      <c r="C160" s="71" t="s">
        <v>388</v>
      </c>
      <c r="D160" s="71" t="s">
        <v>381</v>
      </c>
    </row>
    <row r="161" spans="1:10" x14ac:dyDescent="0.35">
      <c r="A161" s="99" t="s">
        <v>104</v>
      </c>
      <c r="B161" s="99" t="s">
        <v>389</v>
      </c>
      <c r="C161" s="99" t="s">
        <v>389</v>
      </c>
      <c r="D161" s="104" t="s">
        <v>383</v>
      </c>
    </row>
    <row r="163" spans="1:10" ht="17.5" customHeight="1" x14ac:dyDescent="0.35">
      <c r="A163" s="71" t="s">
        <v>362</v>
      </c>
      <c r="B163" s="71" t="s">
        <v>235</v>
      </c>
    </row>
    <row r="164" spans="1:10" x14ac:dyDescent="0.35">
      <c r="A164" s="99" t="s">
        <v>105</v>
      </c>
      <c r="B164" s="99" t="s">
        <v>105</v>
      </c>
    </row>
    <row r="166" spans="1:10" ht="18.5" x14ac:dyDescent="0.35">
      <c r="A166" s="169" t="s">
        <v>386</v>
      </c>
      <c r="B166" s="170"/>
      <c r="C166" s="170"/>
      <c r="D166" s="171"/>
    </row>
    <row r="167" spans="1:10" ht="15.5" x14ac:dyDescent="0.35">
      <c r="A167" s="71" t="s">
        <v>362</v>
      </c>
      <c r="B167" s="71" t="s">
        <v>387</v>
      </c>
      <c r="C167" s="71" t="s">
        <v>388</v>
      </c>
      <c r="D167" s="71" t="s">
        <v>381</v>
      </c>
    </row>
    <row r="168" spans="1:10" x14ac:dyDescent="0.35">
      <c r="A168" s="99" t="s">
        <v>104</v>
      </c>
      <c r="B168" s="99" t="s">
        <v>389</v>
      </c>
      <c r="C168" s="99" t="s">
        <v>389</v>
      </c>
      <c r="D168" s="104" t="s">
        <v>383</v>
      </c>
    </row>
    <row r="171" spans="1:10" ht="21" x14ac:dyDescent="0.35">
      <c r="A171" s="172" t="s">
        <v>390</v>
      </c>
      <c r="B171" s="173"/>
      <c r="C171" s="173"/>
      <c r="D171" s="174"/>
    </row>
    <row r="173" spans="1:10" ht="18.5" x14ac:dyDescent="0.35">
      <c r="A173" s="94" t="s">
        <v>361</v>
      </c>
      <c r="B173" s="95"/>
      <c r="C173" s="95"/>
      <c r="D173" s="95"/>
    </row>
    <row r="174" spans="1:10" ht="31" x14ac:dyDescent="0.35">
      <c r="A174" s="71" t="s">
        <v>319</v>
      </c>
      <c r="B174" s="71" t="s">
        <v>11</v>
      </c>
      <c r="C174" s="71" t="s">
        <v>315</v>
      </c>
      <c r="D174" s="71" t="s">
        <v>144</v>
      </c>
      <c r="E174" s="105" t="s">
        <v>391</v>
      </c>
      <c r="F174" s="105" t="s">
        <v>392</v>
      </c>
      <c r="G174" s="105" t="s">
        <v>393</v>
      </c>
      <c r="H174" s="105" t="s">
        <v>394</v>
      </c>
      <c r="I174" s="105" t="s">
        <v>395</v>
      </c>
      <c r="J174" s="105" t="s">
        <v>396</v>
      </c>
    </row>
    <row r="175" spans="1:10" s="108" customFormat="1" ht="87" x14ac:dyDescent="0.35">
      <c r="A175" s="106" t="s">
        <v>462</v>
      </c>
      <c r="B175" s="106" t="s">
        <v>465</v>
      </c>
      <c r="C175" s="107" t="s">
        <v>466</v>
      </c>
      <c r="D175" s="107" t="s">
        <v>397</v>
      </c>
      <c r="E175" s="106" t="s">
        <v>398</v>
      </c>
      <c r="F175" s="106" t="s">
        <v>399</v>
      </c>
      <c r="G175" s="106"/>
      <c r="H175" s="106"/>
      <c r="I175" s="106">
        <v>3000</v>
      </c>
      <c r="J175" s="106">
        <v>28</v>
      </c>
    </row>
    <row r="178" spans="1:4" s="101" customFormat="1" ht="31" x14ac:dyDescent="0.35">
      <c r="A178" s="71" t="s">
        <v>348</v>
      </c>
      <c r="B178" s="71" t="s">
        <v>400</v>
      </c>
      <c r="C178" s="71" t="s">
        <v>34</v>
      </c>
    </row>
    <row r="179" spans="1:4" s="108" customFormat="1" x14ac:dyDescent="0.35">
      <c r="A179" s="106" t="s">
        <v>401</v>
      </c>
      <c r="B179" s="109">
        <v>1</v>
      </c>
      <c r="C179" s="106" t="s">
        <v>402</v>
      </c>
    </row>
    <row r="181" spans="1:4" ht="18.5" x14ac:dyDescent="0.35">
      <c r="A181" s="94" t="s">
        <v>403</v>
      </c>
      <c r="B181" s="95"/>
      <c r="C181" s="95"/>
      <c r="D181" s="95"/>
    </row>
    <row r="182" spans="1:4" s="101" customFormat="1" ht="15.5" x14ac:dyDescent="0.35">
      <c r="A182" s="71" t="s">
        <v>404</v>
      </c>
    </row>
    <row r="183" spans="1:4" s="108" customFormat="1" x14ac:dyDescent="0.35">
      <c r="A183" s="106" t="s">
        <v>462</v>
      </c>
    </row>
    <row r="185" spans="1:4" s="101" customFormat="1" ht="15.5" x14ac:dyDescent="0.35">
      <c r="A185" s="71" t="s">
        <v>405</v>
      </c>
      <c r="B185" s="71" t="s">
        <v>406</v>
      </c>
    </row>
    <row r="186" spans="1:4" s="108" customFormat="1" x14ac:dyDescent="0.35">
      <c r="A186" s="106" t="s">
        <v>327</v>
      </c>
      <c r="B186" s="106" t="s">
        <v>407</v>
      </c>
    </row>
    <row r="187" spans="1:4" s="108" customFormat="1" x14ac:dyDescent="0.35">
      <c r="A187" s="91" t="s">
        <v>328</v>
      </c>
      <c r="B187" s="106"/>
    </row>
    <row r="188" spans="1:4" s="108" customFormat="1" x14ac:dyDescent="0.35">
      <c r="A188" s="91" t="s">
        <v>329</v>
      </c>
      <c r="B188" s="106"/>
    </row>
    <row r="189" spans="1:4" s="108" customFormat="1" x14ac:dyDescent="0.35">
      <c r="A189" s="91" t="s">
        <v>247</v>
      </c>
      <c r="B189" s="106"/>
    </row>
    <row r="191" spans="1:4" ht="18" customHeight="1" x14ac:dyDescent="0.35">
      <c r="A191" s="94" t="s">
        <v>408</v>
      </c>
      <c r="B191" s="95"/>
      <c r="C191" s="95"/>
      <c r="D191" s="95"/>
    </row>
    <row r="192" spans="1:4" s="101" customFormat="1" ht="15.5" x14ac:dyDescent="0.35">
      <c r="A192" s="110" t="s">
        <v>404</v>
      </c>
      <c r="B192" s="111"/>
      <c r="C192" s="111"/>
    </row>
    <row r="193" spans="1:5" s="108" customFormat="1" x14ac:dyDescent="0.35">
      <c r="A193" s="112" t="s">
        <v>462</v>
      </c>
      <c r="B193" s="113"/>
      <c r="C193" s="113"/>
    </row>
    <row r="195" spans="1:5" s="114" customFormat="1" ht="15.5" x14ac:dyDescent="0.35">
      <c r="A195" s="71" t="s">
        <v>400</v>
      </c>
      <c r="B195" s="71" t="s">
        <v>11</v>
      </c>
      <c r="C195" s="71" t="s">
        <v>409</v>
      </c>
      <c r="D195" s="71" t="s">
        <v>410</v>
      </c>
      <c r="E195"/>
    </row>
    <row r="196" spans="1:5" x14ac:dyDescent="0.35">
      <c r="A196" s="115">
        <v>1</v>
      </c>
      <c r="B196" s="99" t="s">
        <v>411</v>
      </c>
      <c r="C196" s="99" t="s">
        <v>407</v>
      </c>
      <c r="D196" s="99" t="s">
        <v>412</v>
      </c>
    </row>
    <row r="198" spans="1:5" ht="20" customHeight="1" x14ac:dyDescent="0.35">
      <c r="A198" s="94" t="s">
        <v>413</v>
      </c>
      <c r="B198" s="95"/>
      <c r="C198" s="95"/>
      <c r="D198" s="95"/>
    </row>
    <row r="199" spans="1:5" ht="15.5" x14ac:dyDescent="0.35">
      <c r="A199" s="110" t="s">
        <v>319</v>
      </c>
    </row>
    <row r="200" spans="1:5" x14ac:dyDescent="0.35">
      <c r="A200" s="99" t="s">
        <v>462</v>
      </c>
    </row>
    <row r="202" spans="1:5" ht="15.5" x14ac:dyDescent="0.35">
      <c r="A202" s="110" t="s">
        <v>392</v>
      </c>
    </row>
    <row r="203" spans="1:5" x14ac:dyDescent="0.35">
      <c r="A203" s="99" t="s">
        <v>414</v>
      </c>
    </row>
    <row r="205" spans="1:5" ht="21.5" customHeight="1" x14ac:dyDescent="0.35">
      <c r="A205" s="110" t="s">
        <v>196</v>
      </c>
      <c r="B205" s="110" t="s">
        <v>415</v>
      </c>
      <c r="C205" s="110" t="s">
        <v>416</v>
      </c>
    </row>
    <row r="206" spans="1:5" s="108" customFormat="1" x14ac:dyDescent="0.35">
      <c r="A206" s="109">
        <v>1</v>
      </c>
      <c r="B206" s="106" t="s">
        <v>417</v>
      </c>
      <c r="C206" s="106" t="s">
        <v>418</v>
      </c>
    </row>
    <row r="207" spans="1:5" s="108" customFormat="1" x14ac:dyDescent="0.35">
      <c r="A207" s="109">
        <v>2</v>
      </c>
      <c r="B207" s="106" t="s">
        <v>419</v>
      </c>
      <c r="C207" s="106" t="s">
        <v>420</v>
      </c>
    </row>
  </sheetData>
  <mergeCells count="15">
    <mergeCell ref="A64:D64"/>
    <mergeCell ref="A68:D68"/>
    <mergeCell ref="A77:D77"/>
    <mergeCell ref="A81:D81"/>
    <mergeCell ref="A102:D102"/>
    <mergeCell ref="A105:D105"/>
    <mergeCell ref="A141:D141"/>
    <mergeCell ref="A145:D145"/>
    <mergeCell ref="A171:D171"/>
    <mergeCell ref="A152:D152"/>
    <mergeCell ref="A159:D159"/>
    <mergeCell ref="A166:D166"/>
    <mergeCell ref="A114:D114"/>
    <mergeCell ref="A123:D123"/>
    <mergeCell ref="A132:D132"/>
  </mergeCells>
  <hyperlinks>
    <hyperlink ref="H107" r:id="rId1"/>
    <hyperlink ref="H116" r:id="rId2"/>
    <hyperlink ref="H125" r:id="rId3"/>
    <hyperlink ref="H134"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378"/>
  <sheetViews>
    <sheetView tabSelected="1" topLeftCell="A245" zoomScale="52" zoomScaleNormal="52" workbookViewId="0">
      <selection activeCell="H276" sqref="H276"/>
    </sheetView>
  </sheetViews>
  <sheetFormatPr defaultRowHeight="14.5" x14ac:dyDescent="0.35"/>
  <cols>
    <col min="1" max="1" width="28.90625" bestFit="1" customWidth="1"/>
    <col min="2" max="2" width="23.1796875" bestFit="1" customWidth="1"/>
    <col min="3" max="3" width="22.81640625" bestFit="1" customWidth="1"/>
    <col min="4" max="4" width="47.81640625" bestFit="1" customWidth="1"/>
    <col min="5" max="5" width="18.453125" customWidth="1"/>
    <col min="6" max="6" width="15.81640625" customWidth="1"/>
    <col min="7" max="7" width="39.81640625" bestFit="1" customWidth="1"/>
    <col min="8" max="8" width="74.453125" bestFit="1" customWidth="1"/>
    <col min="9" max="9" width="46.90625" bestFit="1" customWidth="1"/>
    <col min="10" max="10" width="18.453125" bestFit="1" customWidth="1"/>
    <col min="11" max="11" width="22.6328125" bestFit="1" customWidth="1"/>
    <col min="12" max="12" width="21.1796875" bestFit="1" customWidth="1"/>
    <col min="13" max="13" width="23.6328125" bestFit="1" customWidth="1"/>
    <col min="14" max="14" width="13.36328125" bestFit="1" customWidth="1"/>
    <col min="15" max="15" width="25.08984375" customWidth="1"/>
    <col min="16" max="16" width="34.08984375" customWidth="1"/>
    <col min="17" max="17" width="39.453125" bestFit="1" customWidth="1"/>
    <col min="18" max="18" width="36.453125" customWidth="1"/>
    <col min="19" max="19" width="11.81640625" bestFit="1" customWidth="1"/>
  </cols>
  <sheetData>
    <row r="1" spans="1:118" s="60" customFormat="1" ht="23.5" x14ac:dyDescent="0.35">
      <c r="A1" s="177" t="s">
        <v>207</v>
      </c>
      <c r="B1" s="177"/>
      <c r="C1" s="177"/>
      <c r="D1" s="177"/>
      <c r="E1" s="177"/>
      <c r="F1" s="177"/>
      <c r="G1" s="177"/>
      <c r="H1" s="177"/>
      <c r="I1" s="177"/>
      <c r="J1" s="177"/>
      <c r="L1" s="61"/>
      <c r="N1" s="61"/>
      <c r="O1" s="61"/>
      <c r="P1" s="61"/>
      <c r="Q1" s="61"/>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row>
    <row r="2" spans="1:118" s="64" customFormat="1" ht="18.5" x14ac:dyDescent="0.35">
      <c r="A2" s="63" t="s">
        <v>208</v>
      </c>
      <c r="B2" s="178" t="s">
        <v>209</v>
      </c>
      <c r="C2" s="179"/>
      <c r="D2" s="179"/>
      <c r="E2" s="180"/>
      <c r="F2" s="60"/>
      <c r="G2" s="61"/>
      <c r="H2" s="60"/>
      <c r="I2" s="60"/>
      <c r="L2" s="65"/>
      <c r="V2" s="60"/>
      <c r="AB2" s="60"/>
      <c r="AJ2" s="60"/>
      <c r="BA2" s="60"/>
      <c r="BJ2" s="60"/>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row>
    <row r="3" spans="1:118" ht="15.5" x14ac:dyDescent="0.35">
      <c r="A3" s="67" t="s">
        <v>210</v>
      </c>
      <c r="B3" s="67" t="s">
        <v>0</v>
      </c>
      <c r="C3" s="67" t="s">
        <v>1</v>
      </c>
      <c r="D3" s="5" t="s">
        <v>211</v>
      </c>
      <c r="E3" s="5" t="s">
        <v>212</v>
      </c>
      <c r="F3" s="67" t="s">
        <v>213</v>
      </c>
      <c r="G3" s="67" t="s">
        <v>214</v>
      </c>
    </row>
    <row r="4" spans="1:118" x14ac:dyDescent="0.35">
      <c r="A4" s="68" t="s">
        <v>471</v>
      </c>
      <c r="B4" s="2" t="s">
        <v>13</v>
      </c>
      <c r="C4" s="4" t="s">
        <v>469</v>
      </c>
      <c r="D4" s="4" t="s">
        <v>215</v>
      </c>
      <c r="E4" s="4"/>
      <c r="F4" s="3"/>
      <c r="G4" s="69"/>
    </row>
    <row r="6" spans="1:118" s="60" customFormat="1" ht="18.5" x14ac:dyDescent="0.35">
      <c r="A6" s="181" t="s">
        <v>216</v>
      </c>
      <c r="B6" s="181"/>
      <c r="C6" s="181"/>
      <c r="D6" s="181"/>
      <c r="E6" s="181"/>
      <c r="F6" s="181"/>
      <c r="G6" s="181"/>
      <c r="H6" s="181"/>
      <c r="I6" s="181"/>
      <c r="J6" s="181"/>
      <c r="L6" s="61"/>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c r="CY6" s="62"/>
      <c r="CZ6" s="62"/>
      <c r="DA6" s="62"/>
      <c r="DB6" s="62"/>
      <c r="DC6" s="62"/>
      <c r="DD6" s="62"/>
      <c r="DE6" s="62"/>
      <c r="DF6" s="62"/>
      <c r="DG6" s="62"/>
      <c r="DH6" s="62"/>
      <c r="DI6" s="62"/>
      <c r="DJ6" s="62"/>
      <c r="DK6" s="62"/>
      <c r="DL6" s="62"/>
    </row>
    <row r="7" spans="1:118" s="60" customFormat="1" ht="77.5" x14ac:dyDescent="0.35">
      <c r="A7" s="70" t="s">
        <v>210</v>
      </c>
      <c r="B7" s="70" t="s">
        <v>1</v>
      </c>
      <c r="C7" s="70" t="s">
        <v>2</v>
      </c>
      <c r="D7" s="70" t="s">
        <v>3</v>
      </c>
      <c r="E7" s="70" t="s">
        <v>217</v>
      </c>
      <c r="F7" s="70" t="s">
        <v>218</v>
      </c>
      <c r="G7" s="71" t="s">
        <v>219</v>
      </c>
      <c r="H7" s="70" t="s">
        <v>220</v>
      </c>
      <c r="I7" s="71" t="s">
        <v>221</v>
      </c>
      <c r="J7" s="71" t="s">
        <v>222</v>
      </c>
      <c r="L7" s="61"/>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2"/>
      <c r="BU7" s="62"/>
      <c r="BV7" s="62"/>
      <c r="BW7" s="62"/>
      <c r="BX7" s="62"/>
      <c r="BY7" s="62"/>
      <c r="BZ7" s="62"/>
      <c r="CA7" s="62"/>
      <c r="CB7" s="62"/>
      <c r="CC7" s="62"/>
      <c r="CD7" s="62"/>
      <c r="CE7" s="62"/>
      <c r="CF7" s="62"/>
      <c r="CG7" s="62"/>
      <c r="CH7" s="62"/>
      <c r="CI7" s="62"/>
      <c r="CJ7" s="62"/>
      <c r="CK7" s="62"/>
      <c r="CL7" s="62"/>
      <c r="CM7" s="62"/>
      <c r="CN7" s="62"/>
      <c r="CO7" s="62"/>
      <c r="CP7" s="62"/>
      <c r="CQ7" s="62"/>
      <c r="CR7" s="62"/>
      <c r="CS7" s="62"/>
      <c r="CT7" s="62"/>
      <c r="CU7" s="62"/>
      <c r="CV7" s="62"/>
      <c r="CW7" s="62"/>
      <c r="CX7" s="62"/>
      <c r="CY7" s="62"/>
      <c r="CZ7" s="62"/>
      <c r="DA7" s="62"/>
      <c r="DB7" s="62"/>
      <c r="DC7" s="62"/>
      <c r="DD7" s="62"/>
      <c r="DE7" s="62"/>
      <c r="DF7" s="62"/>
      <c r="DG7" s="62"/>
      <c r="DH7" s="62"/>
      <c r="DI7" s="62"/>
      <c r="DJ7" s="62"/>
      <c r="DK7" s="62"/>
      <c r="DL7" s="62"/>
      <c r="DM7" s="62"/>
      <c r="DN7" s="62"/>
    </row>
    <row r="8" spans="1:118" ht="33.65" customHeight="1" x14ac:dyDescent="0.35">
      <c r="A8" s="2" t="s">
        <v>490</v>
      </c>
      <c r="B8" s="2" t="str">
        <f>C4</f>
        <v>PAC_Cust2Auto,IND</v>
      </c>
      <c r="C8" s="2" t="s">
        <v>472</v>
      </c>
      <c r="D8" s="2" t="s">
        <v>5</v>
      </c>
      <c r="E8" s="2" t="s">
        <v>6</v>
      </c>
      <c r="F8" s="2" t="s">
        <v>223</v>
      </c>
      <c r="G8" s="2" t="s">
        <v>4</v>
      </c>
      <c r="H8" s="2" t="s">
        <v>224</v>
      </c>
      <c r="I8" s="2" t="s">
        <v>470</v>
      </c>
      <c r="J8" s="72" t="s">
        <v>225</v>
      </c>
    </row>
    <row r="10" spans="1:118" ht="18.5" x14ac:dyDescent="0.35">
      <c r="A10" s="182" t="s">
        <v>227</v>
      </c>
      <c r="B10" s="183"/>
      <c r="C10" s="183"/>
      <c r="D10" s="183"/>
      <c r="E10" s="183"/>
      <c r="F10" s="183"/>
      <c r="G10" s="183"/>
    </row>
    <row r="11" spans="1:118" ht="15.5" x14ac:dyDescent="0.35">
      <c r="A11" s="73" t="s">
        <v>228</v>
      </c>
      <c r="B11" s="73" t="s">
        <v>229</v>
      </c>
      <c r="C11" s="67" t="s">
        <v>9</v>
      </c>
      <c r="D11" s="67" t="s">
        <v>230</v>
      </c>
      <c r="E11" s="67" t="s">
        <v>7</v>
      </c>
      <c r="F11" s="67" t="s">
        <v>0</v>
      </c>
      <c r="G11" s="67" t="s">
        <v>231</v>
      </c>
      <c r="H11" s="67" t="s">
        <v>232</v>
      </c>
      <c r="I11" s="67" t="s">
        <v>233</v>
      </c>
      <c r="J11" s="67" t="s">
        <v>234</v>
      </c>
      <c r="K11" s="67" t="s">
        <v>226</v>
      </c>
      <c r="L11" s="67" t="s">
        <v>235</v>
      </c>
      <c r="M11" s="67" t="s">
        <v>236</v>
      </c>
      <c r="N11" s="67" t="s">
        <v>237</v>
      </c>
      <c r="O11" s="67" t="s">
        <v>238</v>
      </c>
      <c r="P11" s="67" t="s">
        <v>239</v>
      </c>
      <c r="Q11" s="67" t="s">
        <v>240</v>
      </c>
      <c r="R11" s="67" t="s">
        <v>18</v>
      </c>
      <c r="S11" s="67" t="s">
        <v>241</v>
      </c>
    </row>
    <row r="12" spans="1:118" x14ac:dyDescent="0.35">
      <c r="A12" s="2" t="s">
        <v>242</v>
      </c>
      <c r="B12" s="2" t="s">
        <v>243</v>
      </c>
      <c r="C12" s="2" t="s">
        <v>90</v>
      </c>
      <c r="D12" s="2" t="s">
        <v>244</v>
      </c>
      <c r="E12" s="2" t="s">
        <v>8</v>
      </c>
      <c r="F12" s="2" t="s">
        <v>6</v>
      </c>
      <c r="G12" s="2" t="s">
        <v>245</v>
      </c>
      <c r="H12" s="2">
        <v>10</v>
      </c>
      <c r="I12" s="2" t="s">
        <v>246</v>
      </c>
      <c r="J12" s="2">
        <v>3</v>
      </c>
      <c r="K12" s="2" t="s">
        <v>81</v>
      </c>
      <c r="L12" s="2" t="s">
        <v>82</v>
      </c>
      <c r="M12" s="2">
        <v>0</v>
      </c>
      <c r="N12" s="2">
        <v>10</v>
      </c>
      <c r="O12" s="2" t="s">
        <v>247</v>
      </c>
      <c r="P12" s="2" t="s">
        <v>247</v>
      </c>
      <c r="Q12" s="2" t="s">
        <v>248</v>
      </c>
      <c r="R12" s="2" t="s">
        <v>22</v>
      </c>
      <c r="S12" s="2" t="s">
        <v>4</v>
      </c>
    </row>
    <row r="13" spans="1:118" x14ac:dyDescent="0.35">
      <c r="A13" s="2"/>
      <c r="B13" s="2"/>
      <c r="C13" s="2" t="s">
        <v>91</v>
      </c>
      <c r="D13" s="2" t="s">
        <v>249</v>
      </c>
      <c r="E13" s="2" t="s">
        <v>8</v>
      </c>
      <c r="F13" s="2" t="s">
        <v>6</v>
      </c>
      <c r="G13" s="2" t="s">
        <v>245</v>
      </c>
      <c r="H13" s="2">
        <v>10</v>
      </c>
      <c r="I13" s="2" t="s">
        <v>246</v>
      </c>
      <c r="J13" s="2">
        <v>3</v>
      </c>
      <c r="K13" s="2" t="s">
        <v>81</v>
      </c>
      <c r="L13" s="2" t="s">
        <v>82</v>
      </c>
      <c r="M13" s="2">
        <v>0</v>
      </c>
      <c r="N13" s="2">
        <v>10</v>
      </c>
      <c r="O13" s="2" t="s">
        <v>247</v>
      </c>
      <c r="P13" s="2" t="s">
        <v>247</v>
      </c>
      <c r="Q13" s="2" t="s">
        <v>248</v>
      </c>
      <c r="R13" s="2" t="s">
        <v>22</v>
      </c>
      <c r="S13" s="2" t="s">
        <v>4</v>
      </c>
    </row>
    <row r="14" spans="1:118" x14ac:dyDescent="0.35">
      <c r="A14" s="2"/>
      <c r="B14" s="2"/>
      <c r="C14" s="2" t="s">
        <v>92</v>
      </c>
      <c r="D14" s="2" t="s">
        <v>250</v>
      </c>
      <c r="E14" s="2" t="s">
        <v>8</v>
      </c>
      <c r="F14" s="2" t="s">
        <v>6</v>
      </c>
      <c r="G14" s="2" t="s">
        <v>245</v>
      </c>
      <c r="H14" s="2">
        <v>10</v>
      </c>
      <c r="I14" s="2" t="s">
        <v>246</v>
      </c>
      <c r="J14" s="2">
        <v>3</v>
      </c>
      <c r="K14" s="2" t="s">
        <v>81</v>
      </c>
      <c r="L14" s="2" t="s">
        <v>82</v>
      </c>
      <c r="M14" s="2">
        <v>0</v>
      </c>
      <c r="N14" s="2">
        <v>10</v>
      </c>
      <c r="O14" s="2" t="s">
        <v>247</v>
      </c>
      <c r="P14" s="2" t="s">
        <v>247</v>
      </c>
      <c r="Q14" s="2" t="s">
        <v>248</v>
      </c>
      <c r="R14" s="2" t="s">
        <v>22</v>
      </c>
      <c r="S14" s="2" t="s">
        <v>4</v>
      </c>
    </row>
    <row r="15" spans="1:118" x14ac:dyDescent="0.35">
      <c r="A15" s="2"/>
      <c r="B15" s="2"/>
      <c r="C15" s="2" t="s">
        <v>92</v>
      </c>
      <c r="D15" s="2" t="s">
        <v>250</v>
      </c>
      <c r="E15" s="2" t="s">
        <v>8</v>
      </c>
      <c r="F15" s="2" t="s">
        <v>6</v>
      </c>
      <c r="G15" s="2" t="s">
        <v>245</v>
      </c>
      <c r="H15" s="2">
        <v>10</v>
      </c>
      <c r="I15" s="2" t="s">
        <v>246</v>
      </c>
      <c r="J15" s="2">
        <v>3</v>
      </c>
      <c r="K15" s="2" t="s">
        <v>81</v>
      </c>
      <c r="L15" s="2" t="s">
        <v>82</v>
      </c>
      <c r="M15" s="2">
        <v>0</v>
      </c>
      <c r="N15" s="2">
        <v>10</v>
      </c>
      <c r="O15" s="2" t="s">
        <v>247</v>
      </c>
      <c r="P15" s="2" t="s">
        <v>247</v>
      </c>
      <c r="Q15" s="2" t="s">
        <v>248</v>
      </c>
      <c r="R15" s="2" t="s">
        <v>22</v>
      </c>
      <c r="S15" s="2" t="s">
        <v>4</v>
      </c>
    </row>
    <row r="16" spans="1:118" x14ac:dyDescent="0.35">
      <c r="A16" s="2"/>
      <c r="B16" s="2"/>
      <c r="C16" s="2" t="s">
        <v>177</v>
      </c>
      <c r="D16" s="2" t="s">
        <v>294</v>
      </c>
      <c r="E16" s="2" t="s">
        <v>8</v>
      </c>
      <c r="F16" s="2" t="s">
        <v>6</v>
      </c>
      <c r="G16" s="2" t="s">
        <v>245</v>
      </c>
      <c r="H16" s="2">
        <v>10</v>
      </c>
      <c r="I16" s="2" t="s">
        <v>246</v>
      </c>
      <c r="J16" s="2">
        <v>3</v>
      </c>
      <c r="K16" s="2" t="s">
        <v>81</v>
      </c>
      <c r="L16" s="2" t="s">
        <v>82</v>
      </c>
      <c r="M16" s="2">
        <v>0</v>
      </c>
      <c r="N16" s="2">
        <v>10</v>
      </c>
      <c r="O16" s="2" t="s">
        <v>247</v>
      </c>
      <c r="P16" s="2" t="s">
        <v>247</v>
      </c>
      <c r="Q16" s="2" t="s">
        <v>248</v>
      </c>
      <c r="R16" s="2" t="s">
        <v>22</v>
      </c>
      <c r="S16" s="2" t="s">
        <v>4</v>
      </c>
    </row>
    <row r="17" spans="1:117" x14ac:dyDescent="0.35">
      <c r="A17" s="2"/>
      <c r="B17" s="2" t="s">
        <v>251</v>
      </c>
      <c r="C17" s="2" t="s">
        <v>93</v>
      </c>
      <c r="D17" s="2" t="s">
        <v>252</v>
      </c>
      <c r="E17" s="2" t="s">
        <v>8</v>
      </c>
      <c r="F17" s="2" t="s">
        <v>6</v>
      </c>
      <c r="G17" s="2" t="s">
        <v>245</v>
      </c>
      <c r="H17" s="2">
        <v>10</v>
      </c>
      <c r="I17" s="2" t="s">
        <v>246</v>
      </c>
      <c r="J17" s="2">
        <v>3</v>
      </c>
      <c r="K17" s="2" t="s">
        <v>81</v>
      </c>
      <c r="L17" s="2" t="s">
        <v>83</v>
      </c>
      <c r="M17" s="2">
        <v>10</v>
      </c>
      <c r="N17" s="2">
        <v>20</v>
      </c>
      <c r="O17" s="2" t="s">
        <v>247</v>
      </c>
      <c r="P17" s="2" t="s">
        <v>247</v>
      </c>
      <c r="Q17" s="2" t="s">
        <v>248</v>
      </c>
      <c r="R17" s="2" t="s">
        <v>22</v>
      </c>
      <c r="S17" s="2" t="s">
        <v>4</v>
      </c>
    </row>
    <row r="18" spans="1:117" x14ac:dyDescent="0.35">
      <c r="A18" s="2"/>
      <c r="B18" s="2" t="s">
        <v>253</v>
      </c>
      <c r="C18" s="2" t="s">
        <v>94</v>
      </c>
      <c r="D18" s="2" t="s">
        <v>254</v>
      </c>
      <c r="E18" s="2" t="s">
        <v>8</v>
      </c>
      <c r="F18" s="2" t="s">
        <v>6</v>
      </c>
      <c r="G18" s="2" t="s">
        <v>245</v>
      </c>
      <c r="H18" s="2">
        <v>10</v>
      </c>
      <c r="I18" s="2" t="s">
        <v>246</v>
      </c>
      <c r="J18" s="2">
        <v>3</v>
      </c>
      <c r="K18" s="2" t="s">
        <v>81</v>
      </c>
      <c r="L18" s="2" t="s">
        <v>83</v>
      </c>
      <c r="M18" s="2">
        <v>10</v>
      </c>
      <c r="N18" s="2">
        <v>20</v>
      </c>
      <c r="O18" s="2" t="s">
        <v>247</v>
      </c>
      <c r="P18" s="2" t="s">
        <v>247</v>
      </c>
      <c r="Q18" s="2" t="s">
        <v>248</v>
      </c>
      <c r="R18" s="2" t="s">
        <v>22</v>
      </c>
      <c r="S18" s="2" t="s">
        <v>4</v>
      </c>
    </row>
    <row r="19" spans="1:117" x14ac:dyDescent="0.35">
      <c r="A19" s="2"/>
      <c r="B19" s="2"/>
      <c r="C19" s="2" t="s">
        <v>95</v>
      </c>
      <c r="D19" s="2" t="s">
        <v>255</v>
      </c>
      <c r="E19" s="2" t="s">
        <v>8</v>
      </c>
      <c r="F19" s="2" t="s">
        <v>6</v>
      </c>
      <c r="G19" s="2" t="s">
        <v>245</v>
      </c>
      <c r="H19" s="2">
        <v>10</v>
      </c>
      <c r="I19" s="2" t="s">
        <v>246</v>
      </c>
      <c r="J19" s="2">
        <v>3</v>
      </c>
      <c r="K19" s="2" t="s">
        <v>81</v>
      </c>
      <c r="L19" s="2" t="s">
        <v>83</v>
      </c>
      <c r="M19" s="2">
        <v>10</v>
      </c>
      <c r="N19" s="2">
        <v>20</v>
      </c>
      <c r="O19" s="2" t="s">
        <v>247</v>
      </c>
      <c r="P19" s="2" t="s">
        <v>247</v>
      </c>
      <c r="Q19" s="2" t="s">
        <v>248</v>
      </c>
      <c r="R19" s="2" t="s">
        <v>22</v>
      </c>
      <c r="S19" s="2" t="s">
        <v>4</v>
      </c>
    </row>
    <row r="20" spans="1:117" x14ac:dyDescent="0.35">
      <c r="A20" s="2"/>
      <c r="B20" s="2"/>
      <c r="C20" s="2" t="s">
        <v>96</v>
      </c>
      <c r="D20" s="2" t="s">
        <v>256</v>
      </c>
      <c r="E20" s="2" t="s">
        <v>8</v>
      </c>
      <c r="F20" s="2" t="s">
        <v>6</v>
      </c>
      <c r="G20" s="2" t="s">
        <v>245</v>
      </c>
      <c r="H20" s="2">
        <v>10</v>
      </c>
      <c r="I20" s="2" t="s">
        <v>246</v>
      </c>
      <c r="J20" s="2">
        <v>3</v>
      </c>
      <c r="K20" s="2" t="s">
        <v>81</v>
      </c>
      <c r="L20" s="2" t="s">
        <v>84</v>
      </c>
      <c r="M20" s="2">
        <v>20</v>
      </c>
      <c r="N20" s="2">
        <v>30</v>
      </c>
      <c r="O20" s="2" t="s">
        <v>247</v>
      </c>
      <c r="P20" s="2" t="s">
        <v>247</v>
      </c>
      <c r="Q20" s="2" t="s">
        <v>248</v>
      </c>
      <c r="R20" s="2" t="s">
        <v>22</v>
      </c>
      <c r="S20" s="2" t="s">
        <v>4</v>
      </c>
    </row>
    <row r="21" spans="1:117" x14ac:dyDescent="0.35">
      <c r="A21" s="2"/>
      <c r="B21" s="2"/>
      <c r="C21" s="2" t="s">
        <v>97</v>
      </c>
      <c r="D21" s="2" t="s">
        <v>257</v>
      </c>
      <c r="E21" s="2" t="s">
        <v>8</v>
      </c>
      <c r="F21" s="2" t="s">
        <v>6</v>
      </c>
      <c r="G21" s="2" t="s">
        <v>245</v>
      </c>
      <c r="H21" s="2">
        <v>10</v>
      </c>
      <c r="I21" s="2" t="s">
        <v>246</v>
      </c>
      <c r="J21" s="2">
        <v>3</v>
      </c>
      <c r="K21" s="2" t="s">
        <v>81</v>
      </c>
      <c r="L21" s="2" t="s">
        <v>84</v>
      </c>
      <c r="M21" s="2">
        <v>20</v>
      </c>
      <c r="N21" s="2">
        <v>30</v>
      </c>
      <c r="O21" s="2" t="s">
        <v>247</v>
      </c>
      <c r="P21" s="2" t="s">
        <v>247</v>
      </c>
      <c r="Q21" s="2" t="s">
        <v>248</v>
      </c>
      <c r="R21" s="2" t="s">
        <v>22</v>
      </c>
      <c r="S21" s="2" t="s">
        <v>4</v>
      </c>
    </row>
    <row r="22" spans="1:117" x14ac:dyDescent="0.35">
      <c r="A22" s="2"/>
      <c r="B22" s="2"/>
      <c r="C22" s="2" t="s">
        <v>98</v>
      </c>
      <c r="D22" s="2" t="s">
        <v>258</v>
      </c>
      <c r="E22" s="2" t="s">
        <v>8</v>
      </c>
      <c r="F22" s="2" t="s">
        <v>6</v>
      </c>
      <c r="G22" s="2" t="s">
        <v>245</v>
      </c>
      <c r="H22" s="2">
        <v>10</v>
      </c>
      <c r="I22" s="2" t="s">
        <v>246</v>
      </c>
      <c r="J22" s="2">
        <v>3</v>
      </c>
      <c r="K22" s="2" t="s">
        <v>81</v>
      </c>
      <c r="L22" s="2" t="s">
        <v>84</v>
      </c>
      <c r="M22" s="2">
        <v>20</v>
      </c>
      <c r="N22" s="2">
        <v>30</v>
      </c>
      <c r="O22" s="2" t="s">
        <v>247</v>
      </c>
      <c r="P22" s="2" t="s">
        <v>247</v>
      </c>
      <c r="Q22" s="2" t="s">
        <v>248</v>
      </c>
      <c r="R22" s="2" t="s">
        <v>22</v>
      </c>
      <c r="S22" s="2" t="s">
        <v>4</v>
      </c>
    </row>
    <row r="23" spans="1:117" x14ac:dyDescent="0.35">
      <c r="A23" s="2"/>
      <c r="B23" s="2"/>
      <c r="C23" s="2" t="s">
        <v>99</v>
      </c>
      <c r="D23" s="2" t="s">
        <v>259</v>
      </c>
      <c r="E23" s="2" t="s">
        <v>8</v>
      </c>
      <c r="F23" s="2" t="s">
        <v>6</v>
      </c>
      <c r="G23" s="2" t="s">
        <v>245</v>
      </c>
      <c r="H23" s="2">
        <v>10</v>
      </c>
      <c r="I23" s="2" t="s">
        <v>246</v>
      </c>
      <c r="J23" s="2">
        <v>3</v>
      </c>
      <c r="K23" s="2" t="s">
        <v>81</v>
      </c>
      <c r="L23" s="2" t="s">
        <v>85</v>
      </c>
      <c r="M23" s="2">
        <v>0</v>
      </c>
      <c r="N23" s="2">
        <v>30</v>
      </c>
      <c r="O23" s="2" t="s">
        <v>247</v>
      </c>
      <c r="P23" s="2" t="s">
        <v>247</v>
      </c>
      <c r="Q23" s="2" t="s">
        <v>248</v>
      </c>
      <c r="R23" s="2" t="s">
        <v>22</v>
      </c>
      <c r="S23" s="2" t="s">
        <v>4</v>
      </c>
    </row>
    <row r="24" spans="1:117" x14ac:dyDescent="0.35">
      <c r="A24" s="2"/>
      <c r="B24" s="2"/>
      <c r="C24" s="2" t="s">
        <v>100</v>
      </c>
      <c r="D24" s="2" t="s">
        <v>260</v>
      </c>
      <c r="E24" s="2" t="s">
        <v>8</v>
      </c>
      <c r="F24" s="2" t="s">
        <v>6</v>
      </c>
      <c r="G24" s="2" t="s">
        <v>245</v>
      </c>
      <c r="H24" s="2">
        <v>10</v>
      </c>
      <c r="I24" s="2" t="s">
        <v>246</v>
      </c>
      <c r="J24" s="2">
        <v>3</v>
      </c>
      <c r="K24" s="2" t="s">
        <v>81</v>
      </c>
      <c r="L24" s="2" t="s">
        <v>84</v>
      </c>
      <c r="M24" s="2">
        <v>20</v>
      </c>
      <c r="N24" s="2">
        <v>30</v>
      </c>
      <c r="O24" s="2" t="s">
        <v>247</v>
      </c>
      <c r="P24" s="2" t="s">
        <v>247</v>
      </c>
      <c r="Q24" s="2" t="s">
        <v>248</v>
      </c>
      <c r="R24" s="2" t="s">
        <v>22</v>
      </c>
      <c r="S24" s="2" t="s">
        <v>4</v>
      </c>
    </row>
    <row r="25" spans="1:117" x14ac:dyDescent="0.35">
      <c r="A25" s="2" t="s">
        <v>261</v>
      </c>
      <c r="B25" s="2" t="s">
        <v>261</v>
      </c>
      <c r="C25" s="2" t="s">
        <v>101</v>
      </c>
      <c r="D25" s="2" t="s">
        <v>262</v>
      </c>
      <c r="E25" s="2" t="s">
        <v>8</v>
      </c>
      <c r="F25" s="2" t="s">
        <v>6</v>
      </c>
      <c r="G25" s="2" t="s">
        <v>245</v>
      </c>
      <c r="H25" s="2">
        <v>10</v>
      </c>
      <c r="I25" s="2" t="s">
        <v>246</v>
      </c>
      <c r="J25" s="2">
        <v>3</v>
      </c>
      <c r="K25" s="2" t="s">
        <v>263</v>
      </c>
      <c r="L25" s="2" t="s">
        <v>82</v>
      </c>
      <c r="M25" s="2">
        <v>20</v>
      </c>
      <c r="N25" s="2">
        <v>30</v>
      </c>
      <c r="O25" s="2" t="s">
        <v>247</v>
      </c>
      <c r="P25" s="2" t="s">
        <v>247</v>
      </c>
      <c r="Q25" s="2" t="s">
        <v>248</v>
      </c>
      <c r="R25" s="2" t="s">
        <v>22</v>
      </c>
      <c r="S25" s="2" t="s">
        <v>4</v>
      </c>
    </row>
    <row r="26" spans="1:117" ht="18.5" x14ac:dyDescent="0.35">
      <c r="A26" s="184" t="s">
        <v>264</v>
      </c>
      <c r="B26" s="184"/>
      <c r="C26" s="184"/>
    </row>
    <row r="27" spans="1:117" ht="15.5" x14ac:dyDescent="0.35">
      <c r="A27" s="70" t="s">
        <v>265</v>
      </c>
      <c r="B27" s="70" t="s">
        <v>266</v>
      </c>
      <c r="C27" s="71" t="s">
        <v>267</v>
      </c>
      <c r="D27" s="67" t="s">
        <v>0</v>
      </c>
    </row>
    <row r="28" spans="1:117" x14ac:dyDescent="0.35">
      <c r="A28" s="2" t="s">
        <v>268</v>
      </c>
      <c r="B28" s="2" t="s">
        <v>269</v>
      </c>
      <c r="C28" s="2" t="s">
        <v>270</v>
      </c>
      <c r="D28" s="2" t="s">
        <v>271</v>
      </c>
    </row>
    <row r="29" spans="1:117" x14ac:dyDescent="0.35">
      <c r="A29" s="74" t="s">
        <v>296</v>
      </c>
      <c r="B29" s="2" t="s">
        <v>54</v>
      </c>
      <c r="C29" s="2" t="s">
        <v>270</v>
      </c>
      <c r="D29" s="2" t="s">
        <v>271</v>
      </c>
    </row>
    <row r="31" spans="1:117" s="60" customFormat="1" ht="18" customHeight="1" x14ac:dyDescent="0.35">
      <c r="A31" s="181" t="s">
        <v>272</v>
      </c>
      <c r="B31" s="181"/>
      <c r="C31" s="181"/>
      <c r="D31" s="181"/>
      <c r="E31" s="181"/>
      <c r="F31" s="181"/>
      <c r="G31" s="181"/>
      <c r="H31" s="181"/>
      <c r="I31" s="181"/>
      <c r="J31" s="181"/>
      <c r="O31" s="61"/>
      <c r="P31" s="61"/>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row>
    <row r="32" spans="1:117" s="60" customFormat="1" ht="21" x14ac:dyDescent="0.35">
      <c r="A32" s="70" t="s">
        <v>265</v>
      </c>
      <c r="B32" s="70" t="s">
        <v>266</v>
      </c>
      <c r="C32" s="70" t="s">
        <v>273</v>
      </c>
      <c r="D32" s="75" t="s">
        <v>17</v>
      </c>
      <c r="E32" s="75" t="s">
        <v>55</v>
      </c>
      <c r="F32" s="75" t="s">
        <v>56</v>
      </c>
      <c r="G32" s="75" t="s">
        <v>274</v>
      </c>
      <c r="H32" s="75" t="s">
        <v>275</v>
      </c>
      <c r="I32" s="76" t="s">
        <v>57</v>
      </c>
      <c r="J32" s="77" t="s">
        <v>276</v>
      </c>
      <c r="K32" s="78" t="s">
        <v>277</v>
      </c>
      <c r="L32" s="82" t="s">
        <v>278</v>
      </c>
      <c r="M32" s="83" t="s">
        <v>18</v>
      </c>
      <c r="N32" s="83" t="s">
        <v>279</v>
      </c>
      <c r="O32" s="84" t="s">
        <v>308</v>
      </c>
      <c r="P32" s="84" t="s">
        <v>309</v>
      </c>
      <c r="Q32" s="61"/>
      <c r="R32" s="61"/>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row>
    <row r="33" spans="1:117" s="60" customFormat="1" x14ac:dyDescent="0.35">
      <c r="A33" s="2" t="s">
        <v>268</v>
      </c>
      <c r="B33" s="2" t="s">
        <v>269</v>
      </c>
      <c r="C33" s="2" t="s">
        <v>100</v>
      </c>
      <c r="D33" s="2" t="s">
        <v>21</v>
      </c>
      <c r="E33" s="2" t="s">
        <v>270</v>
      </c>
      <c r="F33" s="2"/>
      <c r="G33" s="2" t="s">
        <v>4</v>
      </c>
      <c r="H33" s="2" t="s">
        <v>280</v>
      </c>
      <c r="I33" s="2" t="s">
        <v>295</v>
      </c>
      <c r="J33" s="2"/>
      <c r="K33" s="2"/>
      <c r="L33" s="79"/>
      <c r="M33" s="2"/>
      <c r="N33" s="83" t="s">
        <v>281</v>
      </c>
      <c r="O33" s="84"/>
      <c r="P33" s="84"/>
      <c r="Q33" s="61"/>
      <c r="R33" s="61"/>
      <c r="BO33" s="62"/>
      <c r="BP33" s="62"/>
      <c r="BQ33" s="62"/>
      <c r="BR33" s="62"/>
      <c r="BS33" s="62"/>
      <c r="BT33" s="62"/>
      <c r="BU33" s="62"/>
      <c r="BV33" s="62"/>
      <c r="BW33" s="62"/>
      <c r="BX33" s="62"/>
      <c r="BY33" s="62"/>
      <c r="BZ33" s="62"/>
      <c r="CA33" s="62"/>
      <c r="CB33" s="62"/>
      <c r="CC33" s="62"/>
      <c r="CD33" s="62"/>
      <c r="CE33" s="62"/>
      <c r="CF33" s="62"/>
      <c r="CG33" s="62"/>
      <c r="CH33" s="62"/>
      <c r="CI33" s="62"/>
      <c r="CJ33" s="62"/>
      <c r="CK33" s="62"/>
      <c r="CL33" s="62"/>
      <c r="CM33" s="62"/>
      <c r="CN33" s="62"/>
      <c r="CO33" s="62"/>
      <c r="CP33" s="62"/>
      <c r="CQ33" s="62"/>
      <c r="CR33" s="62"/>
      <c r="CS33" s="62"/>
      <c r="CT33" s="62"/>
      <c r="CU33" s="62"/>
      <c r="CV33" s="62"/>
      <c r="CW33" s="62"/>
      <c r="CX33" s="62"/>
      <c r="CY33" s="62"/>
      <c r="CZ33" s="62"/>
      <c r="DA33" s="62"/>
      <c r="DB33" s="62"/>
      <c r="DC33" s="62"/>
      <c r="DD33" s="62"/>
      <c r="DE33" s="62"/>
      <c r="DF33" s="62"/>
      <c r="DG33" s="62"/>
      <c r="DH33" s="62"/>
      <c r="DI33" s="62"/>
      <c r="DJ33" s="62"/>
      <c r="DK33" s="62"/>
      <c r="DL33" s="62"/>
      <c r="DM33" s="62"/>
    </row>
    <row r="34" spans="1:117" s="60" customFormat="1" x14ac:dyDescent="0.35">
      <c r="A34" s="74" t="s">
        <v>473</v>
      </c>
      <c r="B34" s="2" t="s">
        <v>54</v>
      </c>
      <c r="C34" s="2" t="s">
        <v>90</v>
      </c>
      <c r="D34" s="2" t="s">
        <v>21</v>
      </c>
      <c r="E34" s="2" t="s">
        <v>270</v>
      </c>
      <c r="F34" s="2"/>
      <c r="G34" s="2" t="s">
        <v>4</v>
      </c>
      <c r="H34" s="2" t="s">
        <v>280</v>
      </c>
      <c r="I34" s="74" t="s">
        <v>297</v>
      </c>
      <c r="J34" s="2"/>
      <c r="K34" s="2"/>
      <c r="L34" s="79"/>
      <c r="M34" s="2"/>
      <c r="N34" s="83" t="s">
        <v>281</v>
      </c>
      <c r="O34" s="84"/>
      <c r="P34" s="84"/>
      <c r="Q34" s="61"/>
      <c r="R34" s="61"/>
      <c r="BO34" s="62"/>
      <c r="BP34" s="62"/>
      <c r="BQ34" s="62"/>
      <c r="BR34" s="62"/>
      <c r="BS34" s="62"/>
      <c r="BT34" s="62"/>
      <c r="BU34" s="62"/>
      <c r="BV34" s="62"/>
      <c r="BW34" s="62"/>
      <c r="BX34" s="62"/>
      <c r="BY34" s="62"/>
      <c r="BZ34" s="62"/>
      <c r="CA34" s="62"/>
      <c r="CB34" s="62"/>
      <c r="CC34" s="62"/>
      <c r="CD34" s="62"/>
      <c r="CE34" s="62"/>
      <c r="CF34" s="62"/>
      <c r="CG34" s="62"/>
      <c r="CH34" s="62"/>
      <c r="CI34" s="62"/>
      <c r="CJ34" s="62"/>
      <c r="CK34" s="62"/>
      <c r="CL34" s="62"/>
      <c r="CM34" s="62"/>
      <c r="CN34" s="62"/>
      <c r="CO34" s="62"/>
      <c r="CP34" s="62"/>
      <c r="CQ34" s="62"/>
      <c r="CR34" s="62"/>
      <c r="CS34" s="62"/>
      <c r="CT34" s="62"/>
      <c r="CU34" s="62"/>
      <c r="CV34" s="62"/>
      <c r="CW34" s="62"/>
      <c r="CX34" s="62"/>
      <c r="CY34" s="62"/>
      <c r="CZ34" s="62"/>
      <c r="DA34" s="62"/>
      <c r="DB34" s="62"/>
      <c r="DC34" s="62"/>
      <c r="DD34" s="62"/>
      <c r="DE34" s="62"/>
      <c r="DF34" s="62"/>
      <c r="DG34" s="62"/>
      <c r="DH34" s="62"/>
      <c r="DI34" s="62"/>
      <c r="DJ34" s="62"/>
      <c r="DK34" s="62"/>
      <c r="DL34" s="62"/>
      <c r="DM34" s="62"/>
    </row>
    <row r="35" spans="1:117" s="60" customFormat="1" x14ac:dyDescent="0.35">
      <c r="A35" s="2"/>
      <c r="B35" s="2"/>
      <c r="C35" s="2" t="s">
        <v>91</v>
      </c>
      <c r="D35" s="2" t="s">
        <v>21</v>
      </c>
      <c r="E35" s="2" t="s">
        <v>270</v>
      </c>
      <c r="F35" s="2"/>
      <c r="G35" s="2" t="s">
        <v>4</v>
      </c>
      <c r="H35" s="2" t="s">
        <v>280</v>
      </c>
      <c r="I35" s="74" t="s">
        <v>298</v>
      </c>
      <c r="J35" s="2"/>
      <c r="K35" s="2"/>
      <c r="L35" s="79"/>
      <c r="M35" s="2"/>
      <c r="N35" s="83" t="s">
        <v>283</v>
      </c>
      <c r="O35" s="84"/>
      <c r="P35" s="84"/>
      <c r="Q35" s="61"/>
      <c r="R35" s="61"/>
      <c r="BO35" s="62"/>
      <c r="BP35" s="62"/>
      <c r="BQ35" s="62"/>
      <c r="BR35" s="62"/>
      <c r="BS35" s="62"/>
      <c r="BT35" s="62"/>
      <c r="BU35" s="62"/>
      <c r="BV35" s="62"/>
      <c r="BW35" s="62"/>
      <c r="BX35" s="62"/>
      <c r="BY35" s="62"/>
      <c r="BZ35" s="62"/>
      <c r="CA35" s="62"/>
      <c r="CB35" s="62"/>
      <c r="CC35" s="62"/>
      <c r="CD35" s="62"/>
      <c r="CE35" s="62"/>
      <c r="CF35" s="62"/>
      <c r="CG35" s="62"/>
      <c r="CH35" s="62"/>
      <c r="CI35" s="62"/>
      <c r="CJ35" s="62"/>
      <c r="CK35" s="62"/>
      <c r="CL35" s="62"/>
      <c r="CM35" s="62"/>
      <c r="CN35" s="62"/>
      <c r="CO35" s="62"/>
      <c r="CP35" s="62"/>
      <c r="CQ35" s="62"/>
      <c r="CR35" s="62"/>
      <c r="CS35" s="62"/>
      <c r="CT35" s="62"/>
      <c r="CU35" s="62"/>
      <c r="CV35" s="62"/>
      <c r="CW35" s="62"/>
      <c r="CX35" s="62"/>
      <c r="CY35" s="62"/>
      <c r="CZ35" s="62"/>
      <c r="DA35" s="62"/>
      <c r="DB35" s="62"/>
      <c r="DC35" s="62"/>
      <c r="DD35" s="62"/>
      <c r="DE35" s="62"/>
      <c r="DF35" s="62"/>
      <c r="DG35" s="62"/>
      <c r="DH35" s="62"/>
      <c r="DI35" s="62"/>
      <c r="DJ35" s="62"/>
      <c r="DK35" s="62"/>
      <c r="DL35" s="62"/>
      <c r="DM35" s="62"/>
    </row>
    <row r="36" spans="1:117" s="60" customFormat="1" x14ac:dyDescent="0.35">
      <c r="A36" s="2"/>
      <c r="B36" s="2"/>
      <c r="C36" s="2" t="s">
        <v>92</v>
      </c>
      <c r="D36" s="2" t="s">
        <v>282</v>
      </c>
      <c r="E36" s="2" t="s">
        <v>270</v>
      </c>
      <c r="F36" s="2"/>
      <c r="G36" s="2" t="s">
        <v>4</v>
      </c>
      <c r="H36" s="2" t="s">
        <v>280</v>
      </c>
      <c r="I36" s="2" t="s">
        <v>299</v>
      </c>
      <c r="J36" s="2"/>
      <c r="K36" s="2"/>
      <c r="L36" s="79"/>
      <c r="M36" s="2"/>
      <c r="N36" s="83" t="s">
        <v>283</v>
      </c>
      <c r="O36" s="84"/>
      <c r="P36" s="84"/>
      <c r="Q36" s="61"/>
      <c r="R36" s="61"/>
      <c r="BO36" s="62"/>
      <c r="BP36" s="62"/>
      <c r="BQ36" s="62"/>
      <c r="BR36" s="62"/>
      <c r="BS36" s="62"/>
      <c r="BT36" s="62"/>
      <c r="BU36" s="62"/>
      <c r="BV36" s="62"/>
      <c r="BW36" s="62"/>
      <c r="BX36" s="62"/>
      <c r="BY36" s="62"/>
      <c r="BZ36" s="62"/>
      <c r="CA36" s="62"/>
      <c r="CB36" s="62"/>
      <c r="CC36" s="62"/>
      <c r="CD36" s="62"/>
      <c r="CE36" s="62"/>
      <c r="CF36" s="62"/>
      <c r="CG36" s="62"/>
      <c r="CH36" s="62"/>
      <c r="CI36" s="62"/>
      <c r="CJ36" s="62"/>
      <c r="CK36" s="62"/>
      <c r="CL36" s="62"/>
      <c r="CM36" s="62"/>
      <c r="CN36" s="62"/>
      <c r="CO36" s="62"/>
      <c r="CP36" s="62"/>
      <c r="CQ36" s="62"/>
      <c r="CR36" s="62"/>
      <c r="CS36" s="62"/>
      <c r="CT36" s="62"/>
      <c r="CU36" s="62"/>
      <c r="CV36" s="62"/>
      <c r="CW36" s="62"/>
      <c r="CX36" s="62"/>
      <c r="CY36" s="62"/>
      <c r="CZ36" s="62"/>
      <c r="DA36" s="62"/>
      <c r="DB36" s="62"/>
      <c r="DC36" s="62"/>
      <c r="DD36" s="62"/>
      <c r="DE36" s="62"/>
      <c r="DF36" s="62"/>
      <c r="DG36" s="62"/>
      <c r="DH36" s="62"/>
      <c r="DI36" s="62"/>
      <c r="DJ36" s="62"/>
      <c r="DK36" s="62"/>
      <c r="DL36" s="62"/>
      <c r="DM36" s="62"/>
    </row>
    <row r="37" spans="1:117" s="60" customFormat="1" x14ac:dyDescent="0.35">
      <c r="A37" s="2"/>
      <c r="B37" s="2"/>
      <c r="C37" s="2" t="s">
        <v>177</v>
      </c>
      <c r="D37" s="2" t="s">
        <v>282</v>
      </c>
      <c r="E37" s="2" t="s">
        <v>270</v>
      </c>
      <c r="F37" s="2"/>
      <c r="G37" s="2" t="s">
        <v>4</v>
      </c>
      <c r="H37" s="2" t="s">
        <v>280</v>
      </c>
      <c r="I37" s="74" t="s">
        <v>298</v>
      </c>
      <c r="J37" s="2"/>
      <c r="K37" s="2"/>
      <c r="L37" s="79"/>
      <c r="M37" s="2"/>
      <c r="N37" s="83" t="s">
        <v>283</v>
      </c>
      <c r="O37" s="84"/>
      <c r="P37" s="84"/>
      <c r="Q37" s="61"/>
      <c r="R37" s="61"/>
      <c r="BO37" s="62"/>
      <c r="BP37" s="62"/>
      <c r="BQ37" s="62"/>
      <c r="BR37" s="62"/>
      <c r="BS37" s="62"/>
      <c r="BT37" s="62"/>
      <c r="BU37" s="62"/>
      <c r="BV37" s="62"/>
      <c r="BW37" s="62"/>
      <c r="BX37" s="62"/>
      <c r="BY37" s="62"/>
      <c r="BZ37" s="62"/>
      <c r="CA37" s="62"/>
      <c r="CB37" s="62"/>
      <c r="CC37" s="62"/>
      <c r="CD37" s="62"/>
      <c r="CE37" s="62"/>
      <c r="CF37" s="62"/>
      <c r="CG37" s="62"/>
      <c r="CH37" s="62"/>
      <c r="CI37" s="62"/>
      <c r="CJ37" s="62"/>
      <c r="CK37" s="62"/>
      <c r="CL37" s="62"/>
      <c r="CM37" s="62"/>
      <c r="CN37" s="62"/>
      <c r="CO37" s="62"/>
      <c r="CP37" s="62"/>
      <c r="CQ37" s="62"/>
      <c r="CR37" s="62"/>
      <c r="CS37" s="62"/>
      <c r="CT37" s="62"/>
      <c r="CU37" s="62"/>
      <c r="CV37" s="62"/>
      <c r="CW37" s="62"/>
      <c r="CX37" s="62"/>
      <c r="CY37" s="62"/>
      <c r="CZ37" s="62"/>
      <c r="DA37" s="62"/>
      <c r="DB37" s="62"/>
      <c r="DC37" s="62"/>
      <c r="DD37" s="62"/>
      <c r="DE37" s="62"/>
      <c r="DF37" s="62"/>
      <c r="DG37" s="62"/>
      <c r="DH37" s="62"/>
      <c r="DI37" s="62"/>
      <c r="DJ37" s="62"/>
      <c r="DK37" s="62"/>
      <c r="DL37" s="62"/>
      <c r="DM37" s="62"/>
    </row>
    <row r="38" spans="1:117" s="60" customFormat="1" x14ac:dyDescent="0.35">
      <c r="A38" s="2"/>
      <c r="B38" s="2"/>
      <c r="C38" s="2" t="s">
        <v>93</v>
      </c>
      <c r="D38" s="2" t="s">
        <v>284</v>
      </c>
      <c r="E38" s="2" t="s">
        <v>270</v>
      </c>
      <c r="F38" s="2"/>
      <c r="G38" s="2" t="s">
        <v>4</v>
      </c>
      <c r="H38" s="2" t="s">
        <v>285</v>
      </c>
      <c r="I38" s="2" t="s">
        <v>300</v>
      </c>
      <c r="J38" s="2" t="s">
        <v>286</v>
      </c>
      <c r="K38" s="2">
        <v>0</v>
      </c>
      <c r="L38" s="79">
        <v>1000</v>
      </c>
      <c r="M38" s="2"/>
      <c r="N38" s="83" t="s">
        <v>281</v>
      </c>
      <c r="O38" s="84"/>
      <c r="P38" s="84"/>
      <c r="Q38" s="61"/>
      <c r="R38" s="61"/>
      <c r="BO38" s="62"/>
      <c r="BP38" s="62"/>
      <c r="BQ38" s="62"/>
      <c r="BR38" s="62"/>
      <c r="BS38" s="62"/>
      <c r="BT38" s="62"/>
      <c r="BU38" s="62"/>
      <c r="BV38" s="62"/>
      <c r="BW38" s="62"/>
      <c r="BX38" s="62"/>
      <c r="BY38" s="62"/>
      <c r="BZ38" s="62"/>
      <c r="CA38" s="62"/>
      <c r="CB38" s="62"/>
      <c r="CC38" s="62"/>
      <c r="CD38" s="62"/>
      <c r="CE38" s="62"/>
      <c r="CF38" s="62"/>
      <c r="CG38" s="62"/>
      <c r="CH38" s="62"/>
      <c r="CI38" s="62"/>
      <c r="CJ38" s="62"/>
      <c r="CK38" s="62"/>
      <c r="CL38" s="62"/>
      <c r="CM38" s="62"/>
      <c r="CN38" s="62"/>
      <c r="CO38" s="62"/>
      <c r="CP38" s="62"/>
      <c r="CQ38" s="62"/>
      <c r="CR38" s="62"/>
      <c r="CS38" s="62"/>
      <c r="CT38" s="62"/>
      <c r="CU38" s="62"/>
      <c r="CV38" s="62"/>
      <c r="CW38" s="62"/>
      <c r="CX38" s="62"/>
      <c r="CY38" s="62"/>
      <c r="CZ38" s="62"/>
      <c r="DA38" s="62"/>
      <c r="DB38" s="62"/>
      <c r="DC38" s="62"/>
      <c r="DD38" s="62"/>
      <c r="DE38" s="62"/>
      <c r="DF38" s="62"/>
      <c r="DG38" s="62"/>
      <c r="DH38" s="62"/>
      <c r="DI38" s="62"/>
      <c r="DJ38" s="62"/>
      <c r="DK38" s="62"/>
      <c r="DL38" s="62"/>
      <c r="DM38" s="62"/>
    </row>
    <row r="39" spans="1:117" s="60" customFormat="1" x14ac:dyDescent="0.35">
      <c r="A39" s="2"/>
      <c r="B39" s="2"/>
      <c r="C39" s="2"/>
      <c r="D39" s="2"/>
      <c r="E39" s="2"/>
      <c r="F39" s="2"/>
      <c r="G39" s="2"/>
      <c r="H39" s="2" t="s">
        <v>285</v>
      </c>
      <c r="I39" s="2" t="s">
        <v>301</v>
      </c>
      <c r="J39" s="2" t="s">
        <v>286</v>
      </c>
      <c r="K39" s="2">
        <v>1000</v>
      </c>
      <c r="L39" s="79">
        <v>5000</v>
      </c>
      <c r="M39" s="2"/>
      <c r="N39" s="83" t="s">
        <v>281</v>
      </c>
      <c r="O39" s="84"/>
      <c r="P39" s="84"/>
      <c r="Q39" s="61"/>
      <c r="R39" s="61"/>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2"/>
      <c r="CM39" s="62"/>
      <c r="CN39" s="62"/>
      <c r="CO39" s="62"/>
      <c r="CP39" s="62"/>
      <c r="CQ39" s="62"/>
      <c r="CR39" s="62"/>
      <c r="CS39" s="62"/>
      <c r="CT39" s="62"/>
      <c r="CU39" s="62"/>
      <c r="CV39" s="62"/>
      <c r="CW39" s="62"/>
      <c r="CX39" s="62"/>
      <c r="CY39" s="62"/>
      <c r="CZ39" s="62"/>
      <c r="DA39" s="62"/>
      <c r="DB39" s="62"/>
      <c r="DC39" s="62"/>
      <c r="DD39" s="62"/>
      <c r="DE39" s="62"/>
      <c r="DF39" s="62"/>
      <c r="DG39" s="62"/>
      <c r="DH39" s="62"/>
      <c r="DI39" s="62"/>
      <c r="DJ39" s="62"/>
      <c r="DK39" s="62"/>
      <c r="DL39" s="62"/>
      <c r="DM39" s="62"/>
    </row>
    <row r="40" spans="1:117" s="60" customFormat="1" x14ac:dyDescent="0.35">
      <c r="A40" s="2"/>
      <c r="B40" s="2"/>
      <c r="C40" s="2"/>
      <c r="D40" s="2"/>
      <c r="E40" s="2"/>
      <c r="F40" s="2"/>
      <c r="G40" s="2"/>
      <c r="H40" s="2" t="s">
        <v>285</v>
      </c>
      <c r="I40" s="2" t="s">
        <v>302</v>
      </c>
      <c r="J40" s="2" t="s">
        <v>286</v>
      </c>
      <c r="K40" s="2">
        <v>5000</v>
      </c>
      <c r="L40" s="79"/>
      <c r="M40" s="2"/>
      <c r="N40" s="83" t="s">
        <v>281</v>
      </c>
      <c r="O40" s="84"/>
      <c r="P40" s="84"/>
      <c r="Q40" s="61"/>
      <c r="R40" s="61"/>
      <c r="BO40" s="62"/>
      <c r="BP40" s="62"/>
      <c r="BQ40" s="62"/>
      <c r="BR40" s="62"/>
      <c r="BS40" s="62"/>
      <c r="BT40" s="62"/>
      <c r="BU40" s="62"/>
      <c r="BV40" s="62"/>
      <c r="BW40" s="62"/>
      <c r="BX40" s="62"/>
      <c r="BY40" s="62"/>
      <c r="BZ40" s="62"/>
      <c r="CA40" s="62"/>
      <c r="CB40" s="62"/>
      <c r="CC40" s="62"/>
      <c r="CD40" s="62"/>
      <c r="CE40" s="62"/>
      <c r="CF40" s="62"/>
      <c r="CG40" s="62"/>
      <c r="CH40" s="62"/>
      <c r="CI40" s="62"/>
      <c r="CJ40" s="62"/>
      <c r="CK40" s="62"/>
      <c r="CL40" s="62"/>
      <c r="CM40" s="62"/>
      <c r="CN40" s="62"/>
      <c r="CO40" s="62"/>
      <c r="CP40" s="62"/>
      <c r="CQ40" s="62"/>
      <c r="CR40" s="62"/>
      <c r="CS40" s="62"/>
      <c r="CT40" s="62"/>
      <c r="CU40" s="62"/>
      <c r="CV40" s="62"/>
      <c r="CW40" s="62"/>
      <c r="CX40" s="62"/>
      <c r="CY40" s="62"/>
      <c r="CZ40" s="62"/>
      <c r="DA40" s="62"/>
      <c r="DB40" s="62"/>
      <c r="DC40" s="62"/>
      <c r="DD40" s="62"/>
      <c r="DE40" s="62"/>
      <c r="DF40" s="62"/>
      <c r="DG40" s="62"/>
      <c r="DH40" s="62"/>
      <c r="DI40" s="62"/>
      <c r="DJ40" s="62"/>
      <c r="DK40" s="62"/>
      <c r="DL40" s="62"/>
      <c r="DM40" s="62"/>
    </row>
    <row r="41" spans="1:117" s="60" customFormat="1" x14ac:dyDescent="0.35">
      <c r="A41" s="2"/>
      <c r="B41" s="2"/>
      <c r="C41" s="2" t="s">
        <v>94</v>
      </c>
      <c r="D41" s="2" t="s">
        <v>287</v>
      </c>
      <c r="E41" s="2" t="s">
        <v>270</v>
      </c>
      <c r="F41" s="2"/>
      <c r="G41" s="2" t="s">
        <v>4</v>
      </c>
      <c r="H41" s="2" t="s">
        <v>285</v>
      </c>
      <c r="I41" s="2" t="s">
        <v>300</v>
      </c>
      <c r="J41" s="2" t="s">
        <v>286</v>
      </c>
      <c r="K41" s="2">
        <v>0</v>
      </c>
      <c r="L41" s="79">
        <v>1000</v>
      </c>
      <c r="M41" s="2"/>
      <c r="N41" s="83" t="s">
        <v>281</v>
      </c>
      <c r="O41" s="84"/>
      <c r="P41" s="84"/>
      <c r="Q41" s="61"/>
      <c r="R41" s="61"/>
      <c r="BO41" s="62"/>
      <c r="BP41" s="62"/>
      <c r="BQ41" s="62"/>
      <c r="BR41" s="62"/>
      <c r="BS41" s="62"/>
      <c r="BT41" s="62"/>
      <c r="BU41" s="62"/>
      <c r="BV41" s="62"/>
      <c r="BW41" s="62"/>
      <c r="BX41" s="62"/>
      <c r="BY41" s="62"/>
      <c r="BZ41" s="62"/>
      <c r="CA41" s="62"/>
      <c r="CB41" s="62"/>
      <c r="CC41" s="62"/>
      <c r="CD41" s="62"/>
      <c r="CE41" s="62"/>
      <c r="CF41" s="62"/>
      <c r="CG41" s="62"/>
      <c r="CH41" s="62"/>
      <c r="CI41" s="62"/>
      <c r="CJ41" s="62"/>
      <c r="CK41" s="62"/>
      <c r="CL41" s="62"/>
      <c r="CM41" s="62"/>
      <c r="CN41" s="62"/>
      <c r="CO41" s="62"/>
      <c r="CP41" s="62"/>
      <c r="CQ41" s="62"/>
      <c r="CR41" s="62"/>
      <c r="CS41" s="62"/>
      <c r="CT41" s="62"/>
      <c r="CU41" s="62"/>
      <c r="CV41" s="62"/>
      <c r="CW41" s="62"/>
      <c r="CX41" s="62"/>
      <c r="CY41" s="62"/>
      <c r="CZ41" s="62"/>
      <c r="DA41" s="62"/>
      <c r="DB41" s="62"/>
      <c r="DC41" s="62"/>
      <c r="DD41" s="62"/>
      <c r="DE41" s="62"/>
      <c r="DF41" s="62"/>
      <c r="DG41" s="62"/>
      <c r="DH41" s="62"/>
      <c r="DI41" s="62"/>
      <c r="DJ41" s="62"/>
      <c r="DK41" s="62"/>
      <c r="DL41" s="62"/>
      <c r="DM41" s="62"/>
    </row>
    <row r="42" spans="1:117" s="60" customFormat="1" x14ac:dyDescent="0.35">
      <c r="A42" s="2"/>
      <c r="B42" s="2"/>
      <c r="C42" s="2"/>
      <c r="D42" s="2"/>
      <c r="E42" s="2"/>
      <c r="F42" s="2"/>
      <c r="G42" s="2"/>
      <c r="H42" s="2" t="s">
        <v>285</v>
      </c>
      <c r="I42" s="2" t="s">
        <v>301</v>
      </c>
      <c r="J42" s="2" t="s">
        <v>286</v>
      </c>
      <c r="K42" s="2">
        <v>1000</v>
      </c>
      <c r="L42" s="79">
        <v>5000</v>
      </c>
      <c r="M42" s="2"/>
      <c r="N42" s="83" t="s">
        <v>281</v>
      </c>
      <c r="O42" s="84"/>
      <c r="P42" s="84"/>
      <c r="Q42" s="61"/>
      <c r="R42" s="61"/>
      <c r="BO42" s="62"/>
      <c r="BP42" s="62"/>
      <c r="BQ42" s="62"/>
      <c r="BR42" s="62"/>
      <c r="BS42" s="62"/>
      <c r="BT42" s="62"/>
      <c r="BU42" s="62"/>
      <c r="BV42" s="62"/>
      <c r="BW42" s="62"/>
      <c r="BX42" s="62"/>
      <c r="BY42" s="62"/>
      <c r="BZ42" s="62"/>
      <c r="CA42" s="62"/>
      <c r="CB42" s="62"/>
      <c r="CC42" s="62"/>
      <c r="CD42" s="62"/>
      <c r="CE42" s="62"/>
      <c r="CF42" s="62"/>
      <c r="CG42" s="62"/>
      <c r="CH42" s="62"/>
      <c r="CI42" s="62"/>
      <c r="CJ42" s="62"/>
      <c r="CK42" s="62"/>
      <c r="CL42" s="62"/>
      <c r="CM42" s="62"/>
      <c r="CN42" s="62"/>
      <c r="CO42" s="62"/>
      <c r="CP42" s="62"/>
      <c r="CQ42" s="62"/>
      <c r="CR42" s="62"/>
      <c r="CS42" s="62"/>
      <c r="CT42" s="62"/>
      <c r="CU42" s="62"/>
      <c r="CV42" s="62"/>
      <c r="CW42" s="62"/>
      <c r="CX42" s="62"/>
      <c r="CY42" s="62"/>
      <c r="CZ42" s="62"/>
      <c r="DA42" s="62"/>
      <c r="DB42" s="62"/>
      <c r="DC42" s="62"/>
      <c r="DD42" s="62"/>
      <c r="DE42" s="62"/>
      <c r="DF42" s="62"/>
      <c r="DG42" s="62"/>
      <c r="DH42" s="62"/>
      <c r="DI42" s="62"/>
      <c r="DJ42" s="62"/>
      <c r="DK42" s="62"/>
      <c r="DL42" s="62"/>
      <c r="DM42" s="62"/>
    </row>
    <row r="43" spans="1:117" s="60" customFormat="1" x14ac:dyDescent="0.35">
      <c r="A43" s="2"/>
      <c r="B43" s="2"/>
      <c r="C43" s="2"/>
      <c r="D43" s="2"/>
      <c r="E43" s="2"/>
      <c r="F43" s="2"/>
      <c r="G43" s="2"/>
      <c r="H43" s="2" t="s">
        <v>285</v>
      </c>
      <c r="I43" s="2" t="s">
        <v>302</v>
      </c>
      <c r="J43" s="2" t="s">
        <v>286</v>
      </c>
      <c r="K43" s="2">
        <v>5000</v>
      </c>
      <c r="L43" s="79"/>
      <c r="M43" s="2"/>
      <c r="N43" s="83" t="s">
        <v>281</v>
      </c>
      <c r="O43" s="84"/>
      <c r="P43" s="84"/>
      <c r="Q43" s="61"/>
      <c r="R43" s="61"/>
      <c r="BO43" s="62"/>
      <c r="BP43" s="62"/>
      <c r="BQ43" s="62"/>
      <c r="BR43" s="62"/>
      <c r="BS43" s="62"/>
      <c r="BT43" s="62"/>
      <c r="BU43" s="62"/>
      <c r="BV43" s="62"/>
      <c r="BW43" s="62"/>
      <c r="BX43" s="62"/>
      <c r="BY43" s="62"/>
      <c r="BZ43" s="62"/>
      <c r="CA43" s="62"/>
      <c r="CB43" s="62"/>
      <c r="CC43" s="62"/>
      <c r="CD43" s="62"/>
      <c r="CE43" s="62"/>
      <c r="CF43" s="62"/>
      <c r="CG43" s="62"/>
      <c r="CH43" s="62"/>
      <c r="CI43" s="62"/>
      <c r="CJ43" s="62"/>
      <c r="CK43" s="62"/>
      <c r="CL43" s="62"/>
      <c r="CM43" s="62"/>
      <c r="CN43" s="62"/>
      <c r="CO43" s="62"/>
      <c r="CP43" s="62"/>
      <c r="CQ43" s="62"/>
      <c r="CR43" s="62"/>
      <c r="CS43" s="62"/>
      <c r="CT43" s="62"/>
      <c r="CU43" s="62"/>
      <c r="CV43" s="62"/>
      <c r="CW43" s="62"/>
      <c r="CX43" s="62"/>
      <c r="CY43" s="62"/>
      <c r="CZ43" s="62"/>
      <c r="DA43" s="62"/>
      <c r="DB43" s="62"/>
      <c r="DC43" s="62"/>
      <c r="DD43" s="62"/>
      <c r="DE43" s="62"/>
      <c r="DF43" s="62"/>
      <c r="DG43" s="62"/>
      <c r="DH43" s="62"/>
      <c r="DI43" s="62"/>
      <c r="DJ43" s="62"/>
      <c r="DK43" s="62"/>
      <c r="DL43" s="62"/>
      <c r="DM43" s="62"/>
    </row>
    <row r="44" spans="1:117" s="60" customFormat="1" x14ac:dyDescent="0.35">
      <c r="A44" s="2"/>
      <c r="B44" s="2"/>
      <c r="C44" s="2" t="s">
        <v>95</v>
      </c>
      <c r="D44" s="2" t="s">
        <v>31</v>
      </c>
      <c r="E44" s="2"/>
      <c r="F44" s="2"/>
      <c r="G44" s="2"/>
      <c r="H44" s="2" t="s">
        <v>280</v>
      </c>
      <c r="I44" s="2">
        <v>20</v>
      </c>
      <c r="J44" s="2"/>
      <c r="K44" s="2"/>
      <c r="L44" s="79"/>
      <c r="M44" s="2"/>
      <c r="N44" s="83" t="s">
        <v>281</v>
      </c>
      <c r="O44" s="84"/>
      <c r="P44" s="84"/>
      <c r="Q44" s="61"/>
      <c r="R44" s="61"/>
      <c r="BO44" s="62"/>
      <c r="BP44" s="62"/>
      <c r="BQ44" s="62"/>
      <c r="BR44" s="62"/>
      <c r="BS44" s="62"/>
      <c r="BT44" s="62"/>
      <c r="BU44" s="62"/>
      <c r="BV44" s="62"/>
      <c r="BW44" s="62"/>
      <c r="BX44" s="62"/>
      <c r="BY44" s="62"/>
      <c r="BZ44" s="62"/>
      <c r="CA44" s="62"/>
      <c r="CB44" s="62"/>
      <c r="CC44" s="62"/>
      <c r="CD44" s="62"/>
      <c r="CE44" s="62"/>
      <c r="CF44" s="62"/>
      <c r="CG44" s="62"/>
      <c r="CH44" s="62"/>
      <c r="CI44" s="62"/>
      <c r="CJ44" s="62"/>
      <c r="CK44" s="62"/>
      <c r="CL44" s="62"/>
      <c r="CM44" s="62"/>
      <c r="CN44" s="62"/>
      <c r="CO44" s="62"/>
      <c r="CP44" s="62"/>
      <c r="CQ44" s="62"/>
      <c r="CR44" s="62"/>
      <c r="CS44" s="62"/>
      <c r="CT44" s="62"/>
      <c r="CU44" s="62"/>
      <c r="CV44" s="62"/>
      <c r="CW44" s="62"/>
      <c r="CX44" s="62"/>
      <c r="CY44" s="62"/>
      <c r="CZ44" s="62"/>
      <c r="DA44" s="62"/>
      <c r="DB44" s="62"/>
      <c r="DC44" s="62"/>
      <c r="DD44" s="62"/>
      <c r="DE44" s="62"/>
      <c r="DF44" s="62"/>
      <c r="DG44" s="62"/>
      <c r="DH44" s="62"/>
      <c r="DI44" s="62"/>
      <c r="DJ44" s="62"/>
      <c r="DK44" s="62"/>
      <c r="DL44" s="62"/>
      <c r="DM44" s="62"/>
    </row>
    <row r="45" spans="1:117" s="60" customFormat="1" x14ac:dyDescent="0.35">
      <c r="A45" s="2"/>
      <c r="B45" s="2"/>
      <c r="C45" s="2"/>
      <c r="D45" s="2"/>
      <c r="E45" s="2"/>
      <c r="F45" s="2"/>
      <c r="G45" s="2"/>
      <c r="H45" s="2" t="s">
        <v>288</v>
      </c>
      <c r="I45" s="2">
        <v>10</v>
      </c>
      <c r="J45" s="2" t="s">
        <v>286</v>
      </c>
      <c r="K45" s="2">
        <v>0</v>
      </c>
      <c r="L45" s="79">
        <v>1000</v>
      </c>
      <c r="M45" s="2"/>
      <c r="N45" s="83" t="s">
        <v>281</v>
      </c>
      <c r="O45" s="84"/>
      <c r="P45" s="84"/>
      <c r="Q45" s="61"/>
      <c r="R45" s="61"/>
      <c r="BO45" s="62"/>
      <c r="BP45" s="62"/>
      <c r="BQ45" s="62"/>
      <c r="BR45" s="62"/>
      <c r="BS45" s="62"/>
      <c r="BT45" s="62"/>
      <c r="BU45" s="62"/>
      <c r="BV45" s="62"/>
      <c r="BW45" s="62"/>
      <c r="BX45" s="62"/>
      <c r="BY45" s="62"/>
      <c r="BZ45" s="62"/>
      <c r="CA45" s="62"/>
      <c r="CB45" s="62"/>
      <c r="CC45" s="62"/>
      <c r="CD45" s="62"/>
      <c r="CE45" s="62"/>
      <c r="CF45" s="62"/>
      <c r="CG45" s="62"/>
      <c r="CH45" s="62"/>
      <c r="CI45" s="62"/>
      <c r="CJ45" s="62"/>
      <c r="CK45" s="62"/>
      <c r="CL45" s="62"/>
      <c r="CM45" s="62"/>
      <c r="CN45" s="62"/>
      <c r="CO45" s="62"/>
      <c r="CP45" s="62"/>
      <c r="CQ45" s="62"/>
      <c r="CR45" s="62"/>
      <c r="CS45" s="62"/>
      <c r="CT45" s="62"/>
      <c r="CU45" s="62"/>
      <c r="CV45" s="62"/>
      <c r="CW45" s="62"/>
      <c r="CX45" s="62"/>
      <c r="CY45" s="62"/>
      <c r="CZ45" s="62"/>
      <c r="DA45" s="62"/>
      <c r="DB45" s="62"/>
      <c r="DC45" s="62"/>
      <c r="DD45" s="62"/>
      <c r="DE45" s="62"/>
      <c r="DF45" s="62"/>
      <c r="DG45" s="62"/>
      <c r="DH45" s="62"/>
      <c r="DI45" s="62"/>
      <c r="DJ45" s="62"/>
      <c r="DK45" s="62"/>
      <c r="DL45" s="62"/>
      <c r="DM45" s="62"/>
    </row>
    <row r="46" spans="1:117" s="60" customFormat="1" x14ac:dyDescent="0.35">
      <c r="A46" s="2"/>
      <c r="B46" s="2"/>
      <c r="C46" s="2"/>
      <c r="D46" s="2"/>
      <c r="E46" s="2"/>
      <c r="F46" s="2"/>
      <c r="G46" s="2"/>
      <c r="H46" s="2" t="s">
        <v>288</v>
      </c>
      <c r="I46" s="2">
        <v>8</v>
      </c>
      <c r="J46" s="2" t="s">
        <v>286</v>
      </c>
      <c r="K46" s="2">
        <v>1000</v>
      </c>
      <c r="L46" s="79">
        <v>5000</v>
      </c>
      <c r="M46" s="2"/>
      <c r="N46" s="83" t="s">
        <v>281</v>
      </c>
      <c r="O46" s="84"/>
      <c r="P46" s="84"/>
      <c r="Q46" s="61"/>
      <c r="R46" s="61"/>
      <c r="BO46" s="62"/>
      <c r="BP46" s="62"/>
      <c r="BQ46" s="62"/>
      <c r="BR46" s="62"/>
      <c r="BS46" s="62"/>
      <c r="BT46" s="62"/>
      <c r="BU46" s="62"/>
      <c r="BV46" s="62"/>
      <c r="BW46" s="62"/>
      <c r="BX46" s="62"/>
      <c r="BY46" s="62"/>
      <c r="BZ46" s="62"/>
      <c r="CA46" s="62"/>
      <c r="CB46" s="62"/>
      <c r="CC46" s="62"/>
      <c r="CD46" s="62"/>
      <c r="CE46" s="62"/>
      <c r="CF46" s="62"/>
      <c r="CG46" s="62"/>
      <c r="CH46" s="62"/>
      <c r="CI46" s="62"/>
      <c r="CJ46" s="62"/>
      <c r="CK46" s="62"/>
      <c r="CL46" s="62"/>
      <c r="CM46" s="62"/>
      <c r="CN46" s="62"/>
      <c r="CO46" s="62"/>
      <c r="CP46" s="62"/>
      <c r="CQ46" s="62"/>
      <c r="CR46" s="62"/>
      <c r="CS46" s="62"/>
      <c r="CT46" s="62"/>
      <c r="CU46" s="62"/>
      <c r="CV46" s="62"/>
      <c r="CW46" s="62"/>
      <c r="CX46" s="62"/>
      <c r="CY46" s="62"/>
      <c r="CZ46" s="62"/>
      <c r="DA46" s="62"/>
      <c r="DB46" s="62"/>
      <c r="DC46" s="62"/>
      <c r="DD46" s="62"/>
      <c r="DE46" s="62"/>
      <c r="DF46" s="62"/>
      <c r="DG46" s="62"/>
      <c r="DH46" s="62"/>
      <c r="DI46" s="62"/>
      <c r="DJ46" s="62"/>
      <c r="DK46" s="62"/>
      <c r="DL46" s="62"/>
      <c r="DM46" s="62"/>
    </row>
    <row r="47" spans="1:117" s="60" customFormat="1" x14ac:dyDescent="0.35">
      <c r="A47" s="2"/>
      <c r="B47" s="2"/>
      <c r="C47" s="2"/>
      <c r="D47" s="2"/>
      <c r="E47" s="2"/>
      <c r="F47" s="2"/>
      <c r="G47" s="2"/>
      <c r="H47" s="2" t="s">
        <v>288</v>
      </c>
      <c r="I47" s="2">
        <v>6</v>
      </c>
      <c r="J47" s="2" t="s">
        <v>286</v>
      </c>
      <c r="K47" s="2">
        <v>5000</v>
      </c>
      <c r="L47" s="79"/>
      <c r="M47" s="2"/>
      <c r="N47" s="83" t="s">
        <v>281</v>
      </c>
      <c r="O47" s="84"/>
      <c r="P47" s="84"/>
      <c r="Q47" s="61"/>
      <c r="R47" s="61"/>
      <c r="BO47" s="62"/>
      <c r="BP47" s="62"/>
      <c r="BQ47" s="62"/>
      <c r="BR47" s="62"/>
      <c r="BS47" s="62"/>
      <c r="BT47" s="62"/>
      <c r="BU47" s="62"/>
      <c r="BV47" s="62"/>
      <c r="BW47" s="62"/>
      <c r="BX47" s="62"/>
      <c r="BY47" s="62"/>
      <c r="BZ47" s="62"/>
      <c r="CA47" s="62"/>
      <c r="CB47" s="62"/>
      <c r="CC47" s="62"/>
      <c r="CD47" s="62"/>
      <c r="CE47" s="62"/>
      <c r="CF47" s="62"/>
      <c r="CG47" s="62"/>
      <c r="CH47" s="62"/>
      <c r="CI47" s="62"/>
      <c r="CJ47" s="62"/>
      <c r="CK47" s="62"/>
      <c r="CL47" s="62"/>
      <c r="CM47" s="62"/>
      <c r="CN47" s="62"/>
      <c r="CO47" s="62"/>
      <c r="CP47" s="62"/>
      <c r="CQ47" s="62"/>
      <c r="CR47" s="62"/>
      <c r="CS47" s="62"/>
      <c r="CT47" s="62"/>
      <c r="CU47" s="62"/>
      <c r="CV47" s="62"/>
      <c r="CW47" s="62"/>
      <c r="CX47" s="62"/>
      <c r="CY47" s="62"/>
      <c r="CZ47" s="62"/>
      <c r="DA47" s="62"/>
      <c r="DB47" s="62"/>
      <c r="DC47" s="62"/>
      <c r="DD47" s="62"/>
      <c r="DE47" s="62"/>
      <c r="DF47" s="62"/>
      <c r="DG47" s="62"/>
      <c r="DH47" s="62"/>
      <c r="DI47" s="62"/>
      <c r="DJ47" s="62"/>
      <c r="DK47" s="62"/>
      <c r="DL47" s="62"/>
      <c r="DM47" s="62"/>
    </row>
    <row r="48" spans="1:117" s="60" customFormat="1" x14ac:dyDescent="0.35">
      <c r="A48" s="2"/>
      <c r="B48" s="2"/>
      <c r="C48" s="2"/>
      <c r="D48" s="2"/>
      <c r="E48" s="2"/>
      <c r="F48" s="2"/>
      <c r="G48" s="2"/>
      <c r="H48" s="2" t="s">
        <v>285</v>
      </c>
      <c r="I48" s="2">
        <v>5</v>
      </c>
      <c r="J48" s="2" t="s">
        <v>286</v>
      </c>
      <c r="K48" s="2">
        <v>0</v>
      </c>
      <c r="L48" s="79">
        <v>1000</v>
      </c>
      <c r="M48" s="2"/>
      <c r="N48" s="83" t="s">
        <v>281</v>
      </c>
      <c r="O48" s="84"/>
      <c r="P48" s="84"/>
      <c r="Q48" s="61"/>
      <c r="R48" s="61"/>
      <c r="BO48" s="62"/>
      <c r="BP48" s="62"/>
      <c r="BQ48" s="62"/>
      <c r="BR48" s="62"/>
      <c r="BS48" s="62"/>
      <c r="BT48" s="62"/>
      <c r="BU48" s="62"/>
      <c r="BV48" s="62"/>
      <c r="BW48" s="62"/>
      <c r="BX48" s="62"/>
      <c r="BY48" s="62"/>
      <c r="BZ48" s="62"/>
      <c r="CA48" s="62"/>
      <c r="CB48" s="62"/>
      <c r="CC48" s="62"/>
      <c r="CD48" s="62"/>
      <c r="CE48" s="62"/>
      <c r="CF48" s="62"/>
      <c r="CG48" s="62"/>
      <c r="CH48" s="62"/>
      <c r="CI48" s="62"/>
      <c r="CJ48" s="62"/>
      <c r="CK48" s="62"/>
      <c r="CL48" s="62"/>
      <c r="CM48" s="62"/>
      <c r="CN48" s="62"/>
      <c r="CO48" s="62"/>
      <c r="CP48" s="62"/>
      <c r="CQ48" s="62"/>
      <c r="CR48" s="62"/>
      <c r="CS48" s="62"/>
      <c r="CT48" s="62"/>
      <c r="CU48" s="62"/>
      <c r="CV48" s="62"/>
      <c r="CW48" s="62"/>
      <c r="CX48" s="62"/>
      <c r="CY48" s="62"/>
      <c r="CZ48" s="62"/>
      <c r="DA48" s="62"/>
      <c r="DB48" s="62"/>
      <c r="DC48" s="62"/>
      <c r="DD48" s="62"/>
      <c r="DE48" s="62"/>
      <c r="DF48" s="62"/>
      <c r="DG48" s="62"/>
      <c r="DH48" s="62"/>
      <c r="DI48" s="62"/>
      <c r="DJ48" s="62"/>
      <c r="DK48" s="62"/>
      <c r="DL48" s="62"/>
      <c r="DM48" s="62"/>
    </row>
    <row r="49" spans="1:117" s="60" customFormat="1" x14ac:dyDescent="0.35">
      <c r="A49" s="2"/>
      <c r="B49" s="2"/>
      <c r="C49" s="2"/>
      <c r="D49" s="2"/>
      <c r="E49" s="2"/>
      <c r="F49" s="2"/>
      <c r="G49" s="2"/>
      <c r="H49" s="2" t="s">
        <v>285</v>
      </c>
      <c r="I49" s="2">
        <v>4</v>
      </c>
      <c r="J49" s="2" t="s">
        <v>286</v>
      </c>
      <c r="K49" s="2">
        <v>1000</v>
      </c>
      <c r="L49" s="79">
        <v>5000</v>
      </c>
      <c r="M49" s="2"/>
      <c r="N49" s="83" t="s">
        <v>281</v>
      </c>
      <c r="O49" s="84"/>
      <c r="P49" s="84"/>
      <c r="Q49" s="61"/>
      <c r="R49" s="61"/>
      <c r="BO49" s="62"/>
      <c r="BP49" s="62"/>
      <c r="BQ49" s="62"/>
      <c r="BR49" s="62"/>
      <c r="BS49" s="62"/>
      <c r="BT49" s="62"/>
      <c r="BU49" s="62"/>
      <c r="BV49" s="62"/>
      <c r="BW49" s="62"/>
      <c r="BX49" s="62"/>
      <c r="BY49" s="62"/>
      <c r="BZ49" s="62"/>
      <c r="CA49" s="62"/>
      <c r="CB49" s="62"/>
      <c r="CC49" s="62"/>
      <c r="CD49" s="62"/>
      <c r="CE49" s="62"/>
      <c r="CF49" s="62"/>
      <c r="CG49" s="62"/>
      <c r="CH49" s="62"/>
      <c r="CI49" s="62"/>
      <c r="CJ49" s="62"/>
      <c r="CK49" s="62"/>
      <c r="CL49" s="62"/>
      <c r="CM49" s="62"/>
      <c r="CN49" s="62"/>
      <c r="CO49" s="62"/>
      <c r="CP49" s="62"/>
      <c r="CQ49" s="62"/>
      <c r="CR49" s="62"/>
      <c r="CS49" s="62"/>
      <c r="CT49" s="62"/>
      <c r="CU49" s="62"/>
      <c r="CV49" s="62"/>
      <c r="CW49" s="62"/>
      <c r="CX49" s="62"/>
      <c r="CY49" s="62"/>
      <c r="CZ49" s="62"/>
      <c r="DA49" s="62"/>
      <c r="DB49" s="62"/>
      <c r="DC49" s="62"/>
      <c r="DD49" s="62"/>
      <c r="DE49" s="62"/>
      <c r="DF49" s="62"/>
      <c r="DG49" s="62"/>
      <c r="DH49" s="62"/>
      <c r="DI49" s="62"/>
      <c r="DJ49" s="62"/>
      <c r="DK49" s="62"/>
      <c r="DL49" s="62"/>
      <c r="DM49" s="62"/>
    </row>
    <row r="50" spans="1:117" s="60" customFormat="1" x14ac:dyDescent="0.35">
      <c r="A50" s="2"/>
      <c r="B50" s="2"/>
      <c r="C50" s="2" t="s">
        <v>96</v>
      </c>
      <c r="D50" s="2" t="s">
        <v>25</v>
      </c>
      <c r="E50" s="2" t="s">
        <v>270</v>
      </c>
      <c r="F50" s="2"/>
      <c r="G50" s="2" t="s">
        <v>4</v>
      </c>
      <c r="H50" s="2" t="s">
        <v>280</v>
      </c>
      <c r="I50" s="74" t="s">
        <v>303</v>
      </c>
      <c r="J50" s="2"/>
      <c r="K50" s="2"/>
      <c r="L50" s="79"/>
      <c r="M50" s="2"/>
      <c r="N50" s="83" t="s">
        <v>281</v>
      </c>
      <c r="O50" s="84"/>
      <c r="P50" s="84"/>
      <c r="Q50" s="61"/>
      <c r="R50" s="61"/>
      <c r="BO50" s="62"/>
      <c r="BP50" s="62"/>
      <c r="BQ50" s="62"/>
      <c r="BR50" s="62"/>
      <c r="BS50" s="62"/>
      <c r="BT50" s="62"/>
      <c r="BU50" s="62"/>
      <c r="BV50" s="62"/>
      <c r="BW50" s="62"/>
      <c r="BX50" s="62"/>
      <c r="BY50" s="62"/>
      <c r="BZ50" s="62"/>
      <c r="CA50" s="62"/>
      <c r="CB50" s="62"/>
      <c r="CC50" s="62"/>
      <c r="CD50" s="62"/>
      <c r="CE50" s="62"/>
      <c r="CF50" s="62"/>
      <c r="CG50" s="62"/>
      <c r="CH50" s="62"/>
      <c r="CI50" s="62"/>
      <c r="CJ50" s="62"/>
      <c r="CK50" s="62"/>
      <c r="CL50" s="62"/>
      <c r="CM50" s="62"/>
      <c r="CN50" s="62"/>
      <c r="CO50" s="62"/>
      <c r="CP50" s="62"/>
      <c r="CQ50" s="62"/>
      <c r="CR50" s="62"/>
      <c r="CS50" s="62"/>
      <c r="CT50" s="62"/>
      <c r="CU50" s="62"/>
      <c r="CV50" s="62"/>
      <c r="CW50" s="62"/>
      <c r="CX50" s="62"/>
      <c r="CY50" s="62"/>
      <c r="CZ50" s="62"/>
      <c r="DA50" s="62"/>
      <c r="DB50" s="62"/>
      <c r="DC50" s="62"/>
      <c r="DD50" s="62"/>
      <c r="DE50" s="62"/>
      <c r="DF50" s="62"/>
      <c r="DG50" s="62"/>
      <c r="DH50" s="62"/>
      <c r="DI50" s="62"/>
      <c r="DJ50" s="62"/>
      <c r="DK50" s="62"/>
      <c r="DL50" s="62"/>
      <c r="DM50" s="62"/>
    </row>
    <row r="51" spans="1:117" s="60" customFormat="1" x14ac:dyDescent="0.35">
      <c r="A51" s="2"/>
      <c r="B51" s="2"/>
      <c r="C51" s="2" t="s">
        <v>97</v>
      </c>
      <c r="D51" s="2" t="s">
        <v>21</v>
      </c>
      <c r="E51" s="2" t="s">
        <v>270</v>
      </c>
      <c r="F51" s="2"/>
      <c r="G51" s="2" t="s">
        <v>4</v>
      </c>
      <c r="H51" s="2" t="s">
        <v>280</v>
      </c>
      <c r="I51" s="74" t="s">
        <v>304</v>
      </c>
      <c r="J51" s="2"/>
      <c r="K51" s="2"/>
      <c r="L51" s="79"/>
      <c r="M51" s="2"/>
      <c r="N51" s="83" t="s">
        <v>281</v>
      </c>
      <c r="O51" s="84" t="s">
        <v>51</v>
      </c>
      <c r="P51" s="84"/>
      <c r="Q51" s="61"/>
      <c r="R51" s="61"/>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2"/>
      <c r="CM51" s="62"/>
      <c r="CN51" s="62"/>
      <c r="CO51" s="62"/>
      <c r="CP51" s="62"/>
      <c r="CQ51" s="62"/>
      <c r="CR51" s="62"/>
      <c r="CS51" s="62"/>
      <c r="CT51" s="62"/>
      <c r="CU51" s="62"/>
      <c r="CV51" s="62"/>
      <c r="CW51" s="62"/>
      <c r="CX51" s="62"/>
      <c r="CY51" s="62"/>
      <c r="CZ51" s="62"/>
      <c r="DA51" s="62"/>
      <c r="DB51" s="62"/>
      <c r="DC51" s="62"/>
      <c r="DD51" s="62"/>
      <c r="DE51" s="62"/>
      <c r="DF51" s="62"/>
      <c r="DG51" s="62"/>
      <c r="DH51" s="62"/>
      <c r="DI51" s="62"/>
      <c r="DJ51" s="62"/>
      <c r="DK51" s="62"/>
      <c r="DL51" s="62"/>
      <c r="DM51" s="62"/>
    </row>
    <row r="52" spans="1:117" s="60" customFormat="1" x14ac:dyDescent="0.35">
      <c r="A52" s="2"/>
      <c r="B52" s="2"/>
      <c r="C52" s="2" t="s">
        <v>97</v>
      </c>
      <c r="D52" s="2" t="s">
        <v>21</v>
      </c>
      <c r="E52" s="2" t="s">
        <v>270</v>
      </c>
      <c r="F52" s="2"/>
      <c r="G52" s="2" t="s">
        <v>4</v>
      </c>
      <c r="H52" s="2" t="s">
        <v>280</v>
      </c>
      <c r="I52" s="2" t="s">
        <v>305</v>
      </c>
      <c r="J52" s="2"/>
      <c r="K52" s="2"/>
      <c r="L52" s="79"/>
      <c r="M52" s="2"/>
      <c r="N52" s="83" t="s">
        <v>281</v>
      </c>
      <c r="O52" s="84" t="s">
        <v>4</v>
      </c>
      <c r="P52" s="84"/>
      <c r="Q52" s="61"/>
      <c r="R52" s="61"/>
      <c r="BO52" s="62"/>
      <c r="BP52" s="62"/>
      <c r="BQ52" s="62"/>
      <c r="BR52" s="62"/>
      <c r="BS52" s="62"/>
      <c r="BT52" s="62"/>
      <c r="BU52" s="62"/>
      <c r="BV52" s="62"/>
      <c r="BW52" s="62"/>
      <c r="BX52" s="62"/>
      <c r="BY52" s="62"/>
      <c r="BZ52" s="62"/>
      <c r="CA52" s="62"/>
      <c r="CB52" s="62"/>
      <c r="CC52" s="62"/>
      <c r="CD52" s="62"/>
      <c r="CE52" s="62"/>
      <c r="CF52" s="62"/>
      <c r="CG52" s="62"/>
      <c r="CH52" s="62"/>
      <c r="CI52" s="62"/>
      <c r="CJ52" s="62"/>
      <c r="CK52" s="62"/>
      <c r="CL52" s="62"/>
      <c r="CM52" s="62"/>
      <c r="CN52" s="62"/>
      <c r="CO52" s="62"/>
      <c r="CP52" s="62"/>
      <c r="CQ52" s="62"/>
      <c r="CR52" s="62"/>
      <c r="CS52" s="62"/>
      <c r="CT52" s="62"/>
      <c r="CU52" s="62"/>
      <c r="CV52" s="62"/>
      <c r="CW52" s="62"/>
      <c r="CX52" s="62"/>
      <c r="CY52" s="62"/>
      <c r="CZ52" s="62"/>
      <c r="DA52" s="62"/>
      <c r="DB52" s="62"/>
      <c r="DC52" s="62"/>
      <c r="DD52" s="62"/>
      <c r="DE52" s="62"/>
      <c r="DF52" s="62"/>
      <c r="DG52" s="62"/>
      <c r="DH52" s="62"/>
      <c r="DI52" s="62"/>
      <c r="DJ52" s="62"/>
      <c r="DK52" s="62"/>
      <c r="DL52" s="62"/>
      <c r="DM52" s="62"/>
    </row>
    <row r="53" spans="1:117" s="60" customFormat="1" x14ac:dyDescent="0.35">
      <c r="A53" s="2"/>
      <c r="B53" s="2"/>
      <c r="C53" s="2" t="s">
        <v>97</v>
      </c>
      <c r="D53" s="2" t="s">
        <v>21</v>
      </c>
      <c r="E53" s="2" t="s">
        <v>270</v>
      </c>
      <c r="F53" s="2"/>
      <c r="G53" s="2" t="s">
        <v>4</v>
      </c>
      <c r="H53" s="2" t="s">
        <v>280</v>
      </c>
      <c r="I53" s="74" t="s">
        <v>306</v>
      </c>
      <c r="J53" s="2"/>
      <c r="K53" s="2"/>
      <c r="L53" s="79"/>
      <c r="M53" s="2"/>
      <c r="N53" s="83" t="s">
        <v>281</v>
      </c>
      <c r="O53" s="84" t="s">
        <v>51</v>
      </c>
      <c r="P53" s="84" t="s">
        <v>53</v>
      </c>
      <c r="Q53" s="61"/>
      <c r="R53" s="61"/>
      <c r="BO53" s="62"/>
      <c r="BP53" s="62"/>
      <c r="BQ53" s="62"/>
      <c r="BR53" s="62"/>
      <c r="BS53" s="62"/>
      <c r="BT53" s="62"/>
      <c r="BU53" s="62"/>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c r="CT53" s="62"/>
      <c r="CU53" s="62"/>
      <c r="CV53" s="62"/>
      <c r="CW53" s="62"/>
      <c r="CX53" s="62"/>
      <c r="CY53" s="62"/>
      <c r="CZ53" s="62"/>
      <c r="DA53" s="62"/>
      <c r="DB53" s="62"/>
      <c r="DC53" s="62"/>
      <c r="DD53" s="62"/>
      <c r="DE53" s="62"/>
      <c r="DF53" s="62"/>
      <c r="DG53" s="62"/>
      <c r="DH53" s="62"/>
      <c r="DI53" s="62"/>
      <c r="DJ53" s="62"/>
      <c r="DK53" s="62"/>
      <c r="DL53" s="62"/>
      <c r="DM53" s="62"/>
    </row>
    <row r="54" spans="1:117" s="60" customFormat="1" x14ac:dyDescent="0.35">
      <c r="A54" s="2"/>
      <c r="B54" s="2"/>
      <c r="C54" s="2" t="s">
        <v>97</v>
      </c>
      <c r="D54" s="2" t="s">
        <v>21</v>
      </c>
      <c r="E54" s="2" t="s">
        <v>270</v>
      </c>
      <c r="F54" s="2"/>
      <c r="G54" s="2" t="s">
        <v>4</v>
      </c>
      <c r="H54" s="2" t="s">
        <v>280</v>
      </c>
      <c r="I54" s="74" t="s">
        <v>307</v>
      </c>
      <c r="J54" s="2"/>
      <c r="K54" s="2"/>
      <c r="L54" s="79"/>
      <c r="M54" s="2"/>
      <c r="N54" s="83" t="s">
        <v>281</v>
      </c>
      <c r="O54" s="84"/>
      <c r="P54" s="84"/>
      <c r="Q54" s="61"/>
      <c r="R54" s="61"/>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2"/>
      <c r="CM54" s="62"/>
      <c r="CN54" s="62"/>
      <c r="CO54" s="62"/>
      <c r="CP54" s="62"/>
      <c r="CQ54" s="62"/>
      <c r="CR54" s="62"/>
      <c r="CS54" s="62"/>
      <c r="CT54" s="62"/>
      <c r="CU54" s="62"/>
      <c r="CV54" s="62"/>
      <c r="CW54" s="62"/>
      <c r="CX54" s="62"/>
      <c r="CY54" s="62"/>
      <c r="CZ54" s="62"/>
      <c r="DA54" s="62"/>
      <c r="DB54" s="62"/>
      <c r="DC54" s="62"/>
      <c r="DD54" s="62"/>
      <c r="DE54" s="62"/>
      <c r="DF54" s="62"/>
      <c r="DG54" s="62"/>
      <c r="DH54" s="62"/>
      <c r="DI54" s="62"/>
      <c r="DJ54" s="62"/>
      <c r="DK54" s="62"/>
      <c r="DL54" s="62"/>
      <c r="DM54" s="62"/>
    </row>
    <row r="55" spans="1:117" s="60" customFormat="1" x14ac:dyDescent="0.35">
      <c r="A55" s="2"/>
      <c r="B55" s="2"/>
      <c r="C55" s="2" t="s">
        <v>98</v>
      </c>
      <c r="D55" s="2" t="s">
        <v>21</v>
      </c>
      <c r="E55" s="2" t="s">
        <v>270</v>
      </c>
      <c r="F55" s="2"/>
      <c r="G55" s="2" t="s">
        <v>4</v>
      </c>
      <c r="H55" s="2" t="s">
        <v>280</v>
      </c>
      <c r="I55" s="74" t="s">
        <v>310</v>
      </c>
      <c r="J55" s="2"/>
      <c r="K55" s="2"/>
      <c r="L55" s="79"/>
      <c r="M55" s="2"/>
      <c r="N55" s="83" t="s">
        <v>281</v>
      </c>
      <c r="O55" s="84"/>
      <c r="P55" s="84"/>
      <c r="Q55" s="61"/>
      <c r="R55" s="61"/>
      <c r="BO55" s="62"/>
      <c r="BP55" s="62"/>
      <c r="BQ55" s="62"/>
      <c r="BR55" s="62"/>
      <c r="BS55" s="62"/>
      <c r="BT55" s="62"/>
      <c r="BU55" s="62"/>
      <c r="BV55" s="62"/>
      <c r="BW55" s="62"/>
      <c r="BX55" s="62"/>
      <c r="BY55" s="62"/>
      <c r="BZ55" s="62"/>
      <c r="CA55" s="62"/>
      <c r="CB55" s="62"/>
      <c r="CC55" s="62"/>
      <c r="CD55" s="62"/>
      <c r="CE55" s="62"/>
      <c r="CF55" s="62"/>
      <c r="CG55" s="62"/>
      <c r="CH55" s="62"/>
      <c r="CI55" s="62"/>
      <c r="CJ55" s="62"/>
      <c r="CK55" s="62"/>
      <c r="CL55" s="62"/>
      <c r="CM55" s="62"/>
      <c r="CN55" s="62"/>
      <c r="CO55" s="62"/>
      <c r="CP55" s="62"/>
      <c r="CQ55" s="62"/>
      <c r="CR55" s="62"/>
      <c r="CS55" s="62"/>
      <c r="CT55" s="62"/>
      <c r="CU55" s="62"/>
      <c r="CV55" s="62"/>
      <c r="CW55" s="62"/>
      <c r="CX55" s="62"/>
      <c r="CY55" s="62"/>
      <c r="CZ55" s="62"/>
      <c r="DA55" s="62"/>
      <c r="DB55" s="62"/>
      <c r="DC55" s="62"/>
      <c r="DD55" s="62"/>
      <c r="DE55" s="62"/>
      <c r="DF55" s="62"/>
      <c r="DG55" s="62"/>
      <c r="DH55" s="62"/>
      <c r="DI55" s="62"/>
      <c r="DJ55" s="62"/>
      <c r="DK55" s="62"/>
      <c r="DL55" s="62"/>
      <c r="DM55" s="62"/>
    </row>
    <row r="56" spans="1:117" s="60" customFormat="1" x14ac:dyDescent="0.35">
      <c r="A56" s="2"/>
      <c r="B56" s="2"/>
      <c r="C56" s="2" t="s">
        <v>99</v>
      </c>
      <c r="D56" s="2" t="s">
        <v>21</v>
      </c>
      <c r="E56" s="2" t="s">
        <v>270</v>
      </c>
      <c r="F56" s="2"/>
      <c r="G56" s="2" t="s">
        <v>4</v>
      </c>
      <c r="H56" s="2" t="s">
        <v>280</v>
      </c>
      <c r="I56" s="2" t="s">
        <v>311</v>
      </c>
      <c r="J56" s="2"/>
      <c r="K56" s="2"/>
      <c r="L56" s="79"/>
      <c r="M56" s="2"/>
      <c r="N56" s="83" t="s">
        <v>281</v>
      </c>
      <c r="O56" s="84"/>
      <c r="P56" s="84"/>
      <c r="Q56" s="61"/>
      <c r="R56" s="61"/>
      <c r="BO56" s="62"/>
      <c r="BP56" s="62"/>
      <c r="BQ56" s="62"/>
      <c r="BR56" s="62"/>
      <c r="BS56" s="62"/>
      <c r="BT56" s="62"/>
      <c r="BU56" s="62"/>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c r="CT56" s="62"/>
      <c r="CU56" s="62"/>
      <c r="CV56" s="62"/>
      <c r="CW56" s="62"/>
      <c r="CX56" s="62"/>
      <c r="CY56" s="62"/>
      <c r="CZ56" s="62"/>
      <c r="DA56" s="62"/>
      <c r="DB56" s="62"/>
      <c r="DC56" s="62"/>
      <c r="DD56" s="62"/>
      <c r="DE56" s="62"/>
      <c r="DF56" s="62"/>
      <c r="DG56" s="62"/>
      <c r="DH56" s="62"/>
      <c r="DI56" s="62"/>
      <c r="DJ56" s="62"/>
      <c r="DK56" s="62"/>
      <c r="DL56" s="62"/>
      <c r="DM56" s="62"/>
    </row>
    <row r="57" spans="1:117" s="60" customFormat="1" x14ac:dyDescent="0.35">
      <c r="A57" s="2"/>
      <c r="B57" s="2"/>
      <c r="C57" s="2" t="s">
        <v>101</v>
      </c>
      <c r="D57" s="2" t="s">
        <v>21</v>
      </c>
      <c r="E57" s="2" t="s">
        <v>270</v>
      </c>
      <c r="F57" s="2"/>
      <c r="G57" s="2" t="s">
        <v>4</v>
      </c>
      <c r="H57" s="2" t="s">
        <v>280</v>
      </c>
      <c r="I57" s="2">
        <v>15</v>
      </c>
      <c r="J57" s="2"/>
      <c r="K57" s="2"/>
      <c r="L57" s="79"/>
      <c r="M57" s="2"/>
      <c r="N57" s="83" t="s">
        <v>281</v>
      </c>
      <c r="O57" s="84"/>
      <c r="P57" s="84"/>
      <c r="Q57" s="61"/>
      <c r="R57" s="61"/>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2"/>
      <c r="CM57" s="62"/>
      <c r="CN57" s="62"/>
      <c r="CO57" s="62"/>
      <c r="CP57" s="62"/>
      <c r="CQ57" s="62"/>
      <c r="CR57" s="62"/>
      <c r="CS57" s="62"/>
      <c r="CT57" s="62"/>
      <c r="CU57" s="62"/>
      <c r="CV57" s="62"/>
      <c r="CW57" s="62"/>
      <c r="CX57" s="62"/>
      <c r="CY57" s="62"/>
      <c r="CZ57" s="62"/>
      <c r="DA57" s="62"/>
      <c r="DB57" s="62"/>
      <c r="DC57" s="62"/>
      <c r="DD57" s="62"/>
      <c r="DE57" s="62"/>
      <c r="DF57" s="62"/>
      <c r="DG57" s="62"/>
      <c r="DH57" s="62"/>
      <c r="DI57" s="62"/>
      <c r="DJ57" s="62"/>
      <c r="DK57" s="62"/>
      <c r="DL57" s="62"/>
      <c r="DM57" s="62"/>
    </row>
    <row r="58" spans="1:117" ht="18.5" x14ac:dyDescent="0.35">
      <c r="A58" s="178" t="s">
        <v>289</v>
      </c>
      <c r="B58" s="179"/>
      <c r="C58" s="179"/>
      <c r="D58" s="180"/>
    </row>
    <row r="59" spans="1:117" ht="15.5" x14ac:dyDescent="0.35">
      <c r="A59" s="70" t="s">
        <v>265</v>
      </c>
      <c r="B59" s="70" t="s">
        <v>266</v>
      </c>
      <c r="C59" s="71" t="s">
        <v>290</v>
      </c>
      <c r="D59" s="70" t="s">
        <v>291</v>
      </c>
      <c r="E59" s="67" t="s">
        <v>55</v>
      </c>
    </row>
    <row r="60" spans="1:117" x14ac:dyDescent="0.35">
      <c r="A60" s="2"/>
      <c r="B60" s="2" t="s">
        <v>269</v>
      </c>
      <c r="C60" s="4"/>
      <c r="D60" s="2"/>
      <c r="E60" s="2" t="s">
        <v>270</v>
      </c>
    </row>
    <row r="61" spans="1:117" x14ac:dyDescent="0.35">
      <c r="A61" s="74"/>
      <c r="B61" s="2" t="s">
        <v>54</v>
      </c>
      <c r="C61" s="4" t="s">
        <v>80</v>
      </c>
      <c r="D61" s="2" t="s">
        <v>58</v>
      </c>
      <c r="E61" s="2" t="s">
        <v>270</v>
      </c>
    </row>
    <row r="63" spans="1:117" ht="18.5" x14ac:dyDescent="0.35">
      <c r="A63" s="178" t="s">
        <v>292</v>
      </c>
      <c r="B63" s="179"/>
      <c r="C63" s="179"/>
      <c r="D63" s="180"/>
    </row>
    <row r="64" spans="1:117" ht="15.5" x14ac:dyDescent="0.35">
      <c r="A64" s="70" t="s">
        <v>291</v>
      </c>
      <c r="B64" s="71" t="s">
        <v>290</v>
      </c>
      <c r="C64" s="71" t="s">
        <v>59</v>
      </c>
      <c r="D64" s="70" t="s">
        <v>293</v>
      </c>
      <c r="E64" s="70" t="s">
        <v>57</v>
      </c>
      <c r="F64" s="5" t="s">
        <v>18</v>
      </c>
      <c r="G64" s="5"/>
    </row>
    <row r="65" spans="1:18" x14ac:dyDescent="0.35">
      <c r="A65" s="2" t="s">
        <v>58</v>
      </c>
      <c r="B65" s="4" t="s">
        <v>80</v>
      </c>
      <c r="C65" s="2" t="s">
        <v>90</v>
      </c>
      <c r="D65" s="2" t="s">
        <v>21</v>
      </c>
      <c r="E65" s="2" t="s">
        <v>312</v>
      </c>
      <c r="F65" s="2" t="s">
        <v>22</v>
      </c>
      <c r="G65" s="2"/>
    </row>
    <row r="66" spans="1:18" x14ac:dyDescent="0.35">
      <c r="A66" s="2" t="s">
        <v>58</v>
      </c>
      <c r="B66" s="4" t="s">
        <v>80</v>
      </c>
      <c r="C66" s="2" t="s">
        <v>91</v>
      </c>
      <c r="D66" s="2" t="s">
        <v>23</v>
      </c>
      <c r="E66" s="2" t="s">
        <v>106</v>
      </c>
      <c r="F66" s="2" t="s">
        <v>22</v>
      </c>
      <c r="G66" s="2"/>
    </row>
    <row r="67" spans="1:18" x14ac:dyDescent="0.35">
      <c r="A67" s="79"/>
      <c r="B67" s="80"/>
      <c r="C67" s="81"/>
      <c r="D67" s="81"/>
      <c r="E67" s="81"/>
      <c r="F67" s="81"/>
      <c r="G67" s="81"/>
    </row>
    <row r="68" spans="1:18" ht="50.4" customHeight="1" x14ac:dyDescent="0.35">
      <c r="A68" s="185" t="s">
        <v>110</v>
      </c>
      <c r="B68" s="185"/>
      <c r="C68" s="185"/>
      <c r="D68" s="185"/>
      <c r="E68" s="185"/>
      <c r="F68" s="185"/>
      <c r="G68" s="185"/>
      <c r="H68" s="185"/>
      <c r="I68" s="185"/>
      <c r="J68" s="185"/>
      <c r="K68" s="185"/>
    </row>
    <row r="70" spans="1:18" ht="16.75" customHeight="1" x14ac:dyDescent="0.35">
      <c r="A70" s="186" t="s">
        <v>107</v>
      </c>
      <c r="B70" s="186"/>
      <c r="C70" s="186"/>
      <c r="D70" s="186"/>
    </row>
    <row r="71" spans="1:18" x14ac:dyDescent="0.35">
      <c r="A71" s="21" t="s">
        <v>108</v>
      </c>
      <c r="B71" s="21" t="s">
        <v>492</v>
      </c>
      <c r="C71" s="21" t="s">
        <v>0</v>
      </c>
      <c r="D71" s="21" t="s">
        <v>109</v>
      </c>
    </row>
    <row r="72" spans="1:18" x14ac:dyDescent="0.35">
      <c r="A72" s="3" t="s">
        <v>491</v>
      </c>
      <c r="B72" s="17" t="s">
        <v>472</v>
      </c>
      <c r="C72" s="6" t="str">
        <f>B4</f>
        <v>INDIA DIVISION</v>
      </c>
      <c r="D72" s="3" t="str">
        <f>C4</f>
        <v>PAC_Cust2Auto,IND</v>
      </c>
    </row>
    <row r="74" spans="1:18" x14ac:dyDescent="0.35">
      <c r="A74" s="175" t="s">
        <v>111</v>
      </c>
      <c r="B74" s="176"/>
      <c r="C74" s="176"/>
      <c r="D74" s="176"/>
      <c r="E74" s="176"/>
      <c r="F74" s="176"/>
      <c r="G74" s="176"/>
      <c r="H74" s="176"/>
      <c r="I74" s="176"/>
      <c r="J74" s="176"/>
      <c r="K74" s="176"/>
      <c r="L74" s="176"/>
      <c r="M74" s="176"/>
      <c r="N74" s="176"/>
      <c r="O74" s="176"/>
      <c r="P74" s="176"/>
      <c r="Q74" s="176"/>
      <c r="R74" s="176"/>
    </row>
    <row r="75" spans="1:18" x14ac:dyDescent="0.35">
      <c r="A75" s="21" t="s">
        <v>112</v>
      </c>
      <c r="B75" s="21" t="s">
        <v>113</v>
      </c>
      <c r="C75" s="21" t="s">
        <v>114</v>
      </c>
      <c r="D75" s="21" t="s">
        <v>115</v>
      </c>
      <c r="E75" s="21" t="s">
        <v>116</v>
      </c>
      <c r="F75" s="21" t="s">
        <v>117</v>
      </c>
      <c r="G75" s="21" t="s">
        <v>118</v>
      </c>
      <c r="H75" s="21" t="s">
        <v>119</v>
      </c>
      <c r="I75" s="21" t="s">
        <v>120</v>
      </c>
      <c r="J75" s="21" t="s">
        <v>121</v>
      </c>
      <c r="K75" s="21" t="s">
        <v>122</v>
      </c>
      <c r="L75" s="21" t="s">
        <v>123</v>
      </c>
      <c r="M75" s="21" t="s">
        <v>124</v>
      </c>
      <c r="N75" s="21" t="s">
        <v>125</v>
      </c>
      <c r="O75" s="21" t="s">
        <v>126</v>
      </c>
      <c r="P75" s="21" t="s">
        <v>127</v>
      </c>
      <c r="Q75" s="21" t="s">
        <v>127</v>
      </c>
      <c r="R75" s="21" t="s">
        <v>130</v>
      </c>
    </row>
    <row r="76" spans="1:18" x14ac:dyDescent="0.35">
      <c r="A76" s="18" t="s">
        <v>493</v>
      </c>
      <c r="B76" s="19" t="s">
        <v>338</v>
      </c>
      <c r="C76" s="20" t="s">
        <v>133</v>
      </c>
      <c r="D76" s="18" t="s">
        <v>494</v>
      </c>
      <c r="E76" s="9" t="str">
        <f ca="1">TEXT(TODAY(),"MM-DD-YYYY")</f>
        <v>12-17-2021</v>
      </c>
      <c r="F76" s="9" t="str">
        <f ca="1">TEXT(TODAY(),"MM-DD-YYYY")</f>
        <v>12-17-2021</v>
      </c>
      <c r="G76" s="18" t="s">
        <v>129</v>
      </c>
      <c r="H76" s="18" t="s">
        <v>129</v>
      </c>
      <c r="I76" s="18" t="s">
        <v>129</v>
      </c>
      <c r="J76" s="18" t="s">
        <v>128</v>
      </c>
      <c r="K76" s="18" t="s">
        <v>128</v>
      </c>
      <c r="L76" s="18" t="s">
        <v>81</v>
      </c>
      <c r="M76" s="18" t="s">
        <v>81</v>
      </c>
      <c r="N76" s="18" t="s">
        <v>81</v>
      </c>
      <c r="O76" s="18" t="s">
        <v>550</v>
      </c>
      <c r="P76" s="18" t="s">
        <v>551</v>
      </c>
      <c r="Q76" s="18" t="s">
        <v>552</v>
      </c>
      <c r="R76" s="18" t="s">
        <v>179</v>
      </c>
    </row>
    <row r="78" spans="1:18" x14ac:dyDescent="0.35">
      <c r="A78" s="175" t="s">
        <v>131</v>
      </c>
      <c r="B78" s="176"/>
      <c r="C78" s="176"/>
      <c r="D78" s="176"/>
      <c r="E78" s="176"/>
      <c r="F78" s="176"/>
      <c r="G78" s="176"/>
      <c r="H78" s="176"/>
      <c r="I78" s="176"/>
      <c r="J78" s="176"/>
      <c r="K78" s="176"/>
      <c r="L78" s="176"/>
      <c r="M78" s="176"/>
      <c r="N78" s="176"/>
      <c r="O78" s="176"/>
      <c r="P78" s="176"/>
      <c r="Q78" s="176"/>
      <c r="R78" s="176"/>
    </row>
    <row r="79" spans="1:18" x14ac:dyDescent="0.35">
      <c r="A79" s="21" t="s">
        <v>131</v>
      </c>
      <c r="B79" s="21" t="s">
        <v>139</v>
      </c>
      <c r="C79" s="21" t="s">
        <v>140</v>
      </c>
      <c r="D79" s="21" t="s">
        <v>113</v>
      </c>
      <c r="E79" s="21" t="s">
        <v>114</v>
      </c>
      <c r="F79" s="21" t="s">
        <v>115</v>
      </c>
      <c r="G79" s="21" t="s">
        <v>116</v>
      </c>
      <c r="H79" s="21" t="s">
        <v>136</v>
      </c>
      <c r="I79" s="21" t="s">
        <v>137</v>
      </c>
      <c r="J79" s="21" t="s">
        <v>55</v>
      </c>
      <c r="K79" s="21" t="s">
        <v>56</v>
      </c>
      <c r="L79" s="21" t="s">
        <v>138</v>
      </c>
      <c r="M79" s="21" t="s">
        <v>477</v>
      </c>
      <c r="N79" s="21"/>
      <c r="O79" s="21"/>
      <c r="P79" s="21"/>
      <c r="Q79" s="21"/>
      <c r="R79" s="21"/>
    </row>
    <row r="80" spans="1:18" ht="72.5" x14ac:dyDescent="0.35">
      <c r="A80" s="130" t="s">
        <v>132</v>
      </c>
      <c r="B80" s="24" t="s">
        <v>141</v>
      </c>
      <c r="C80" s="24" t="s">
        <v>141</v>
      </c>
      <c r="D80" s="24" t="s">
        <v>134</v>
      </c>
      <c r="E80" s="20" t="s">
        <v>133</v>
      </c>
      <c r="F80" s="18" t="s">
        <v>494</v>
      </c>
      <c r="G80" s="9">
        <f ca="1">TODAY()</f>
        <v>44547</v>
      </c>
      <c r="H80" s="9">
        <f ca="1">TODAY()</f>
        <v>44547</v>
      </c>
      <c r="I80" s="18"/>
      <c r="J80" s="18"/>
      <c r="K80" s="18"/>
      <c r="L80" s="18"/>
      <c r="M80" s="18"/>
      <c r="N80" s="18"/>
      <c r="O80" s="18"/>
      <c r="P80" s="18"/>
      <c r="Q80" s="18"/>
      <c r="R80" s="18"/>
    </row>
    <row r="82" spans="1:20" x14ac:dyDescent="0.35">
      <c r="A82" s="175" t="s">
        <v>142</v>
      </c>
      <c r="B82" s="176"/>
      <c r="C82" s="176"/>
      <c r="D82" s="176"/>
      <c r="E82" s="176"/>
      <c r="G82" s="149" t="s">
        <v>556</v>
      </c>
      <c r="H82" s="149" t="s">
        <v>174</v>
      </c>
    </row>
    <row r="83" spans="1:20" x14ac:dyDescent="0.35">
      <c r="A83" s="25" t="s">
        <v>143</v>
      </c>
      <c r="B83" s="25" t="s">
        <v>144</v>
      </c>
      <c r="C83" s="25" t="s">
        <v>55</v>
      </c>
      <c r="D83" s="25" t="s">
        <v>56</v>
      </c>
      <c r="E83" s="22" t="s">
        <v>145</v>
      </c>
      <c r="G83" s="152" t="s">
        <v>558</v>
      </c>
      <c r="H83" s="152" t="s">
        <v>559</v>
      </c>
    </row>
    <row r="84" spans="1:20" x14ac:dyDescent="0.35">
      <c r="A84" s="6" t="s">
        <v>473</v>
      </c>
      <c r="B84" s="6">
        <v>1</v>
      </c>
      <c r="C84" s="9" t="str">
        <f ca="1">E76</f>
        <v>12-17-2021</v>
      </c>
      <c r="D84" s="3"/>
      <c r="E84" s="3"/>
      <c r="G84" s="152" t="s">
        <v>91</v>
      </c>
      <c r="H84" s="152" t="s">
        <v>183</v>
      </c>
    </row>
    <row r="85" spans="1:20" x14ac:dyDescent="0.35">
      <c r="G85" s="152" t="s">
        <v>92</v>
      </c>
      <c r="H85" s="152" t="s">
        <v>523</v>
      </c>
    </row>
    <row r="86" spans="1:20" x14ac:dyDescent="0.35">
      <c r="A86" s="175" t="s">
        <v>147</v>
      </c>
      <c r="B86" s="176"/>
      <c r="C86" s="176"/>
      <c r="D86" s="176"/>
      <c r="E86" s="176"/>
      <c r="G86" s="152" t="s">
        <v>96</v>
      </c>
      <c r="H86" s="152" t="s">
        <v>557</v>
      </c>
    </row>
    <row r="87" spans="1:20" x14ac:dyDescent="0.35">
      <c r="A87" s="25" t="s">
        <v>146</v>
      </c>
      <c r="B87" s="25" t="s">
        <v>148</v>
      </c>
      <c r="C87" s="25" t="s">
        <v>149</v>
      </c>
      <c r="D87" s="25" t="s">
        <v>151</v>
      </c>
      <c r="E87" s="22"/>
      <c r="G87" s="152" t="s">
        <v>97</v>
      </c>
      <c r="H87" s="152" t="s">
        <v>557</v>
      </c>
      <c r="K87" s="41"/>
    </row>
    <row r="88" spans="1:20" x14ac:dyDescent="0.35">
      <c r="A88" s="3" t="s">
        <v>101</v>
      </c>
      <c r="B88" s="6"/>
      <c r="C88" s="9"/>
      <c r="D88" s="3" t="s">
        <v>152</v>
      </c>
      <c r="E88" s="3"/>
      <c r="G88" s="152" t="s">
        <v>97</v>
      </c>
      <c r="H88" s="152" t="s">
        <v>557</v>
      </c>
    </row>
    <row r="89" spans="1:20" x14ac:dyDescent="0.35">
      <c r="A89" s="6"/>
      <c r="B89" s="3" t="s">
        <v>495</v>
      </c>
      <c r="C89" s="9" t="s">
        <v>150</v>
      </c>
      <c r="D89" s="3"/>
      <c r="E89" s="3"/>
    </row>
    <row r="90" spans="1:20" x14ac:dyDescent="0.35">
      <c r="A90" s="3"/>
      <c r="B90" s="3"/>
      <c r="C90" s="3"/>
      <c r="D90" s="3"/>
      <c r="E90" s="3"/>
    </row>
    <row r="92" spans="1:20" x14ac:dyDescent="0.35">
      <c r="A92" s="187" t="s">
        <v>204</v>
      </c>
      <c r="B92" s="187"/>
      <c r="C92" s="187"/>
      <c r="D92" s="187"/>
      <c r="E92" s="187"/>
    </row>
    <row r="93" spans="1:20" x14ac:dyDescent="0.35">
      <c r="A93" s="175" t="s">
        <v>153</v>
      </c>
      <c r="B93" s="176"/>
      <c r="C93" s="176"/>
      <c r="D93" s="176"/>
      <c r="E93" s="176"/>
    </row>
    <row r="94" spans="1:20" x14ac:dyDescent="0.35">
      <c r="A94" s="129" t="s">
        <v>154</v>
      </c>
      <c r="B94" s="129" t="s">
        <v>44</v>
      </c>
      <c r="C94" s="129" t="s">
        <v>162</v>
      </c>
      <c r="D94" s="36" t="s">
        <v>169</v>
      </c>
      <c r="E94" s="36" t="s">
        <v>170</v>
      </c>
      <c r="F94" s="36" t="s">
        <v>57</v>
      </c>
      <c r="G94" s="129" t="s">
        <v>155</v>
      </c>
      <c r="H94" s="129" t="s">
        <v>156</v>
      </c>
      <c r="I94" s="36" t="s">
        <v>18</v>
      </c>
      <c r="J94" s="36" t="s">
        <v>157</v>
      </c>
      <c r="K94" s="36" t="s">
        <v>158</v>
      </c>
      <c r="L94" s="36" t="s">
        <v>159</v>
      </c>
      <c r="M94" s="36" t="s">
        <v>160</v>
      </c>
      <c r="N94" s="36" t="s">
        <v>176</v>
      </c>
      <c r="O94" s="36" t="s">
        <v>173</v>
      </c>
      <c r="P94" s="36" t="s">
        <v>174</v>
      </c>
      <c r="Q94" s="36" t="s">
        <v>175</v>
      </c>
      <c r="R94" s="36" t="s">
        <v>161</v>
      </c>
    </row>
    <row r="95" spans="1:20" x14ac:dyDescent="0.35">
      <c r="A95" s="42" t="s">
        <v>163</v>
      </c>
      <c r="B95" s="42"/>
      <c r="C95" s="42" t="s">
        <v>171</v>
      </c>
      <c r="D95" s="42"/>
      <c r="E95" s="42"/>
      <c r="F95" s="42"/>
      <c r="G95" s="42"/>
      <c r="H95" s="42"/>
      <c r="I95" s="42"/>
      <c r="J95" s="43">
        <f>(J97+J113)</f>
        <v>5</v>
      </c>
      <c r="K95" s="159">
        <f>SUMIFS(K97:K127,C97:C127,C95,A97:A127,"*"&amp;"DE_"&amp;"*")</f>
        <v>10019.74</v>
      </c>
      <c r="L95" s="42"/>
      <c r="M95" s="160">
        <f>SUMIFS(M97:M126,C97:C126,C95,A97:A126,"*"&amp;"DE_"&amp;"*")</f>
        <v>65</v>
      </c>
      <c r="N95" s="42"/>
      <c r="O95" s="42"/>
      <c r="P95" s="42"/>
      <c r="Q95" s="42"/>
      <c r="R95" s="42" t="s">
        <v>553</v>
      </c>
      <c r="S95" s="161" t="str">
        <f>"$"&amp;SUMIFS(K97:K127,C97:C127,C95,A97:A127,"*"&amp;"DE_"&amp;"*")</f>
        <v>$10019.74</v>
      </c>
      <c r="T95" s="161" t="str">
        <f>"$"&amp;SUMIFS(M97:M126,C97:C126,C95,A97:A126,"*"&amp;"DE_"&amp;"*")&amp;".00"</f>
        <v>$65.00</v>
      </c>
    </row>
    <row r="96" spans="1:20" x14ac:dyDescent="0.35">
      <c r="A96" s="42" t="s">
        <v>163</v>
      </c>
      <c r="B96" s="42"/>
      <c r="C96" s="42" t="s">
        <v>166</v>
      </c>
      <c r="D96" s="42"/>
      <c r="E96" s="42"/>
      <c r="F96" s="42"/>
      <c r="G96" s="42"/>
      <c r="H96" s="42"/>
      <c r="I96" s="42"/>
      <c r="J96" s="43"/>
      <c r="K96" s="160">
        <f>SUMIFS(K97:K126,C97:C126,C96,A97:A126,"*"&amp;"DE_"&amp;"*")</f>
        <v>0</v>
      </c>
      <c r="L96" s="42"/>
      <c r="M96" s="160">
        <f>SUMIFS(M97:M126,C97:C126,C96,A97:A126,"*"&amp;"DE_"&amp;"*")</f>
        <v>0</v>
      </c>
      <c r="N96" s="42"/>
      <c r="O96" s="42"/>
      <c r="P96" s="42"/>
      <c r="Q96" s="42"/>
      <c r="R96" s="42"/>
      <c r="T96" s="161"/>
    </row>
    <row r="97" spans="1:20" x14ac:dyDescent="0.35">
      <c r="A97" s="45" t="s">
        <v>164</v>
      </c>
      <c r="B97" s="45"/>
      <c r="C97" s="45" t="s">
        <v>171</v>
      </c>
      <c r="D97" s="45"/>
      <c r="E97" s="45"/>
      <c r="F97" s="45"/>
      <c r="G97" s="45"/>
      <c r="H97" s="45"/>
      <c r="I97" s="45"/>
      <c r="J97" s="46">
        <f>(J99+J103)</f>
        <v>2</v>
      </c>
      <c r="K97" s="159">
        <f>SUMIFS(K99:K110,C99:C110,C97)</f>
        <v>7018.54</v>
      </c>
      <c r="L97" s="45"/>
      <c r="M97" s="159">
        <f>SUMIFS(M99:M110,C99:C110,C97)</f>
        <v>26</v>
      </c>
      <c r="N97" s="45"/>
      <c r="O97" s="45"/>
      <c r="P97" s="45"/>
      <c r="Q97" s="45"/>
      <c r="R97" s="45" t="s">
        <v>554</v>
      </c>
      <c r="S97" s="161" t="str">
        <f>"$"&amp;SUMIFS(K99:K110,C99:C110,C97)</f>
        <v>$7018.54</v>
      </c>
      <c r="T97" s="161" t="str">
        <f>"$"&amp;SUMIFS(M99:M110,C99:C110,C97)&amp;".00"</f>
        <v>$26.00</v>
      </c>
    </row>
    <row r="98" spans="1:20" x14ac:dyDescent="0.35">
      <c r="A98" s="45" t="s">
        <v>164</v>
      </c>
      <c r="B98" s="45"/>
      <c r="C98" s="45" t="s">
        <v>166</v>
      </c>
      <c r="D98" s="45"/>
      <c r="E98" s="45"/>
      <c r="F98" s="45"/>
      <c r="G98" s="45"/>
      <c r="H98" s="45"/>
      <c r="I98" s="45"/>
      <c r="J98" s="46"/>
      <c r="K98" s="159">
        <f>SUMIFS(K99:K110,C99:C110,C98)</f>
        <v>0</v>
      </c>
      <c r="L98" s="45"/>
      <c r="M98" s="159">
        <f>SUMIFS(M99:M110,C99:C110,C98)</f>
        <v>0</v>
      </c>
      <c r="N98" s="45"/>
      <c r="O98" s="45"/>
      <c r="P98" s="45"/>
      <c r="Q98" s="45"/>
      <c r="R98" s="45"/>
      <c r="S98" s="161"/>
    </row>
    <row r="99" spans="1:20" x14ac:dyDescent="0.35">
      <c r="A99" s="52" t="s">
        <v>90</v>
      </c>
      <c r="B99" s="7"/>
      <c r="C99" s="27" t="s">
        <v>171</v>
      </c>
      <c r="D99" s="27"/>
      <c r="E99" s="27"/>
      <c r="F99" s="27">
        <v>0.25</v>
      </c>
      <c r="G99" s="27" t="str">
        <f>CONCATENATE("USD,FLAT ",TEXT(F99,"0.00"))</f>
        <v>USD,FLAT 0.25</v>
      </c>
      <c r="H99" s="31">
        <f>K99/J99</f>
        <v>0.25</v>
      </c>
      <c r="I99" s="27" t="s">
        <v>22</v>
      </c>
      <c r="J99" s="28">
        <v>1</v>
      </c>
      <c r="K99" s="159">
        <f>(J99*F99)</f>
        <v>0.25</v>
      </c>
      <c r="L99" s="27" t="str">
        <f>TEXT(IFERROR(((K99-K100)/K100*100),"0.00"),"0.00")</f>
        <v>0.00</v>
      </c>
      <c r="M99" s="31">
        <f>(10+J99*3)</f>
        <v>13</v>
      </c>
      <c r="N99" s="27"/>
      <c r="O99" s="27" t="s">
        <v>495</v>
      </c>
      <c r="P99" s="27"/>
      <c r="Q99" s="27"/>
      <c r="R99" s="27" t="s">
        <v>555</v>
      </c>
      <c r="S99" s="161"/>
    </row>
    <row r="100" spans="1:20" x14ac:dyDescent="0.35">
      <c r="A100" s="7"/>
      <c r="B100" s="7"/>
      <c r="C100" s="29" t="s">
        <v>166</v>
      </c>
      <c r="D100" s="29"/>
      <c r="E100" s="29"/>
      <c r="F100" s="29"/>
      <c r="G100" s="29"/>
      <c r="H100" s="33"/>
      <c r="I100" s="29"/>
      <c r="J100" s="30"/>
      <c r="K100" s="158"/>
      <c r="L100" s="29"/>
      <c r="M100" s="33"/>
      <c r="N100" s="29"/>
      <c r="O100" s="29"/>
      <c r="P100" s="29"/>
      <c r="Q100" s="29"/>
      <c r="R100" s="29"/>
    </row>
    <row r="101" spans="1:20" hidden="1" x14ac:dyDescent="0.35">
      <c r="A101" s="7"/>
      <c r="B101" s="7"/>
      <c r="C101" s="37" t="s">
        <v>167</v>
      </c>
      <c r="D101" s="37"/>
      <c r="E101" s="37"/>
      <c r="F101" s="37"/>
      <c r="G101" s="37"/>
      <c r="H101" s="37"/>
      <c r="I101" s="37"/>
      <c r="J101" s="37"/>
      <c r="K101" s="158"/>
      <c r="L101" s="37"/>
      <c r="M101" s="37"/>
      <c r="N101" s="37"/>
      <c r="O101" s="37"/>
      <c r="P101" s="37"/>
      <c r="Q101" s="37"/>
      <c r="R101" s="37"/>
    </row>
    <row r="102" spans="1:20" hidden="1" x14ac:dyDescent="0.35">
      <c r="A102" s="7"/>
      <c r="B102" s="7"/>
      <c r="C102" s="38" t="s">
        <v>168</v>
      </c>
      <c r="D102" s="38"/>
      <c r="E102" s="38"/>
      <c r="F102" s="38"/>
      <c r="G102" s="38"/>
      <c r="H102" s="38"/>
      <c r="I102" s="38"/>
      <c r="J102" s="38"/>
      <c r="K102" s="158"/>
      <c r="L102" s="38"/>
      <c r="M102" s="38"/>
      <c r="N102" s="38"/>
      <c r="O102" s="38"/>
      <c r="P102" s="38"/>
      <c r="Q102" s="38"/>
      <c r="R102" s="38"/>
    </row>
    <row r="103" spans="1:20" x14ac:dyDescent="0.35">
      <c r="A103" s="52" t="s">
        <v>91</v>
      </c>
      <c r="B103" s="7"/>
      <c r="C103" s="27" t="s">
        <v>171</v>
      </c>
      <c r="D103" s="27"/>
      <c r="E103" s="27"/>
      <c r="F103" s="27">
        <v>112.04</v>
      </c>
      <c r="G103" s="27" t="str">
        <f>CONCATENATE("USD,FLAT ",TEXT(F103,"0.00"))</f>
        <v>USD,FLAT 112.04</v>
      </c>
      <c r="H103" s="31">
        <f>K103/J103</f>
        <v>112.04</v>
      </c>
      <c r="I103" s="27" t="s">
        <v>22</v>
      </c>
      <c r="J103" s="28">
        <v>1</v>
      </c>
      <c r="K103" s="159">
        <f>(J103*F103)</f>
        <v>112.04</v>
      </c>
      <c r="L103" s="27" t="str">
        <f>TEXT(IFERROR(((K103-K104)/K104*100),"0.00"),"0.00")</f>
        <v>0.00</v>
      </c>
      <c r="M103" s="31">
        <f>(10+J103*3)</f>
        <v>13</v>
      </c>
      <c r="N103" s="27"/>
      <c r="O103" s="27" t="s">
        <v>495</v>
      </c>
      <c r="P103" s="27"/>
      <c r="Q103" s="27"/>
      <c r="R103" s="27"/>
    </row>
    <row r="104" spans="1:20" x14ac:dyDescent="0.35">
      <c r="A104" s="7"/>
      <c r="B104" s="7"/>
      <c r="C104" s="29" t="s">
        <v>166</v>
      </c>
      <c r="D104" s="29"/>
      <c r="E104" s="29"/>
      <c r="F104" s="29"/>
      <c r="G104" s="29"/>
      <c r="H104" s="33"/>
      <c r="I104" s="29"/>
      <c r="J104" s="30"/>
      <c r="K104" s="158"/>
      <c r="L104" s="29"/>
      <c r="M104" s="33"/>
      <c r="N104" s="29"/>
      <c r="O104" s="29"/>
      <c r="P104" s="29"/>
      <c r="Q104" s="29"/>
      <c r="R104" s="29"/>
    </row>
    <row r="105" spans="1:20" hidden="1" x14ac:dyDescent="0.35">
      <c r="A105" s="7"/>
      <c r="B105" s="7"/>
      <c r="C105" s="37" t="s">
        <v>167</v>
      </c>
      <c r="D105" s="37"/>
      <c r="E105" s="37"/>
      <c r="F105" s="37"/>
      <c r="G105" s="37"/>
      <c r="H105" s="37"/>
      <c r="I105" s="37"/>
      <c r="J105" s="37"/>
      <c r="K105" s="158"/>
      <c r="L105" s="37"/>
      <c r="M105" s="37"/>
      <c r="N105" s="37"/>
      <c r="O105" s="37"/>
      <c r="P105" s="37"/>
      <c r="Q105" s="37"/>
      <c r="R105" s="37"/>
    </row>
    <row r="106" spans="1:20" hidden="1" x14ac:dyDescent="0.35">
      <c r="A106" s="7"/>
      <c r="B106" s="7"/>
      <c r="C106" s="38" t="s">
        <v>168</v>
      </c>
      <c r="D106" s="38"/>
      <c r="E106" s="38"/>
      <c r="F106" s="38"/>
      <c r="G106" s="38"/>
      <c r="H106" s="38"/>
      <c r="I106" s="38"/>
      <c r="J106" s="38"/>
      <c r="K106" s="158"/>
      <c r="L106" s="38"/>
      <c r="M106" s="38"/>
      <c r="N106" s="38"/>
      <c r="O106" s="38"/>
      <c r="P106" s="38"/>
      <c r="Q106" s="38"/>
      <c r="R106" s="38"/>
    </row>
    <row r="107" spans="1:20" x14ac:dyDescent="0.35">
      <c r="A107" s="52" t="s">
        <v>92</v>
      </c>
      <c r="B107" s="7"/>
      <c r="C107" s="27" t="s">
        <v>171</v>
      </c>
      <c r="D107" s="27"/>
      <c r="E107" s="27"/>
      <c r="F107" s="27">
        <v>276.25</v>
      </c>
      <c r="G107" s="27" t="str">
        <f>CONCATENATE("USD,FLAT ",TEXT(F107,"0.00"))</f>
        <v>USD,FLAT 276.25</v>
      </c>
      <c r="H107" s="31">
        <f>F107</f>
        <v>276.25</v>
      </c>
      <c r="I107" s="27"/>
      <c r="J107" s="28"/>
      <c r="K107" s="159">
        <f>(F107*5*5)</f>
        <v>6906.25</v>
      </c>
      <c r="L107" s="27" t="str">
        <f>TEXT(IFERROR(((K107-K108)/K108*100),"0.00"),"0.00")</f>
        <v>0.00</v>
      </c>
      <c r="M107" s="31">
        <v>0</v>
      </c>
      <c r="N107" s="27"/>
      <c r="O107" s="27" t="s">
        <v>495</v>
      </c>
      <c r="P107" s="27"/>
      <c r="Q107" s="27"/>
      <c r="R107" s="27"/>
    </row>
    <row r="108" spans="1:20" x14ac:dyDescent="0.35">
      <c r="A108" s="7"/>
      <c r="B108" s="7"/>
      <c r="C108" s="29" t="s">
        <v>166</v>
      </c>
      <c r="D108" s="29"/>
      <c r="E108" s="29"/>
      <c r="F108" s="29"/>
      <c r="G108" s="29"/>
      <c r="H108" s="33"/>
      <c r="I108" s="29"/>
      <c r="J108" s="30"/>
      <c r="K108" s="158"/>
      <c r="L108" s="29"/>
      <c r="M108" s="33"/>
      <c r="N108" s="29"/>
      <c r="O108" s="29"/>
      <c r="P108" s="29"/>
      <c r="Q108" s="29"/>
      <c r="R108" s="29"/>
    </row>
    <row r="109" spans="1:20" hidden="1" x14ac:dyDescent="0.35">
      <c r="A109" s="7"/>
      <c r="B109" s="7"/>
      <c r="C109" s="37" t="s">
        <v>167</v>
      </c>
      <c r="D109" s="37"/>
      <c r="E109" s="37"/>
      <c r="F109" s="37"/>
      <c r="G109" s="37"/>
      <c r="H109" s="37"/>
      <c r="I109" s="37"/>
      <c r="J109" s="37"/>
      <c r="K109" s="158"/>
      <c r="L109" s="37"/>
      <c r="M109" s="37"/>
      <c r="N109" s="37"/>
      <c r="O109" s="37"/>
      <c r="P109" s="37"/>
      <c r="Q109" s="37"/>
      <c r="R109" s="37"/>
    </row>
    <row r="110" spans="1:20" hidden="1" x14ac:dyDescent="0.35">
      <c r="A110" s="7"/>
      <c r="B110" s="7"/>
      <c r="C110" s="38" t="s">
        <v>168</v>
      </c>
      <c r="D110" s="38"/>
      <c r="E110" s="38"/>
      <c r="F110" s="38"/>
      <c r="G110" s="38"/>
      <c r="H110" s="38"/>
      <c r="I110" s="38"/>
      <c r="J110" s="38"/>
      <c r="K110" s="158"/>
      <c r="L110" s="38"/>
      <c r="M110" s="38"/>
      <c r="N110" s="38"/>
      <c r="O110" s="38"/>
      <c r="P110" s="38"/>
      <c r="Q110" s="38"/>
      <c r="R110" s="38"/>
    </row>
    <row r="111" spans="1:20" hidden="1" x14ac:dyDescent="0.35">
      <c r="A111" s="7"/>
      <c r="B111" s="7"/>
      <c r="C111" s="37" t="s">
        <v>167</v>
      </c>
      <c r="D111" s="37"/>
      <c r="E111" s="37"/>
      <c r="F111" s="37"/>
      <c r="G111" s="37"/>
      <c r="H111" s="37"/>
      <c r="I111" s="37"/>
      <c r="J111" s="37"/>
      <c r="K111" s="158"/>
      <c r="L111" s="37"/>
      <c r="M111" s="37"/>
      <c r="N111" s="37"/>
      <c r="O111" s="37"/>
      <c r="P111" s="37"/>
      <c r="Q111" s="37"/>
      <c r="R111" s="37"/>
    </row>
    <row r="112" spans="1:20" hidden="1" x14ac:dyDescent="0.35">
      <c r="A112" s="7"/>
      <c r="B112" s="7"/>
      <c r="C112" s="38" t="s">
        <v>168</v>
      </c>
      <c r="D112" s="38"/>
      <c r="E112" s="38"/>
      <c r="F112" s="38"/>
      <c r="G112" s="38"/>
      <c r="H112" s="38"/>
      <c r="I112" s="38"/>
      <c r="J112" s="38"/>
      <c r="K112" s="158"/>
      <c r="L112" s="38"/>
      <c r="M112" s="38"/>
      <c r="N112" s="38"/>
      <c r="O112" s="38"/>
      <c r="P112" s="38"/>
      <c r="Q112" s="38"/>
      <c r="R112" s="38"/>
    </row>
    <row r="113" spans="1:20" x14ac:dyDescent="0.35">
      <c r="A113" s="45" t="s">
        <v>165</v>
      </c>
      <c r="B113" s="45"/>
      <c r="C113" s="45" t="s">
        <v>171</v>
      </c>
      <c r="D113" s="45"/>
      <c r="E113" s="45"/>
      <c r="F113" s="45"/>
      <c r="G113" s="45"/>
      <c r="H113" s="45"/>
      <c r="I113" s="45"/>
      <c r="J113" s="46">
        <f>(J115+J119+J123)</f>
        <v>3</v>
      </c>
      <c r="K113" s="159">
        <f>SUMIFS(K115:K126,C115:C126,C113)</f>
        <v>3001.2000000000003</v>
      </c>
      <c r="L113" s="45"/>
      <c r="M113" s="159">
        <f>SUMIFS(M115:M126,C115:C126,C113)</f>
        <v>39</v>
      </c>
      <c r="N113" s="45"/>
      <c r="O113" s="45"/>
      <c r="P113" s="45"/>
      <c r="Q113" s="45"/>
      <c r="R113" s="45"/>
      <c r="S113" s="161" t="str">
        <f>"$"&amp;ROUND(SUMIFS(K115:K126,C115:C126,C113),2)&amp;"0"</f>
        <v>$3001.20</v>
      </c>
      <c r="T113" s="161" t="str">
        <f>"$"&amp;SUMIFS(M115:M126,C115:C126,C113)&amp;".00"</f>
        <v>$39.00</v>
      </c>
    </row>
    <row r="114" spans="1:20" x14ac:dyDescent="0.35">
      <c r="A114" s="45" t="s">
        <v>165</v>
      </c>
      <c r="B114" s="45"/>
      <c r="C114" s="45" t="s">
        <v>166</v>
      </c>
      <c r="D114" s="45"/>
      <c r="E114" s="45"/>
      <c r="F114" s="45"/>
      <c r="G114" s="45"/>
      <c r="H114" s="45"/>
      <c r="I114" s="45"/>
      <c r="J114" s="46"/>
      <c r="K114" s="158">
        <f>SUMIFS(K115:K126,C115:C126,C114)</f>
        <v>0</v>
      </c>
      <c r="L114" s="45"/>
      <c r="M114" s="159">
        <f>SUMIFS(M115:M126,C115:C126,C114)</f>
        <v>0</v>
      </c>
      <c r="N114" s="45"/>
      <c r="O114" s="45"/>
      <c r="P114" s="45"/>
      <c r="Q114" s="45"/>
      <c r="R114" s="45"/>
    </row>
    <row r="115" spans="1:20" x14ac:dyDescent="0.35">
      <c r="A115" s="52" t="s">
        <v>96</v>
      </c>
      <c r="B115" s="7"/>
      <c r="C115" s="27" t="s">
        <v>171</v>
      </c>
      <c r="D115" s="27"/>
      <c r="E115" s="27"/>
      <c r="F115" s="34">
        <v>0.15</v>
      </c>
      <c r="G115" s="27" t="str">
        <f>CONCATENATE("USD,FLAT ",TEXT(F115,"0.00"))</f>
        <v>USD,FLAT 0.15</v>
      </c>
      <c r="H115" s="31">
        <f>(K115/J115)</f>
        <v>3000.15</v>
      </c>
      <c r="I115" s="27" t="s">
        <v>22</v>
      </c>
      <c r="J115" s="28">
        <v>1</v>
      </c>
      <c r="K115" s="159">
        <f>(J115*F115+3000)</f>
        <v>3000.15</v>
      </c>
      <c r="L115" s="27" t="str">
        <f>TEXT(IFERROR(((K115-K116)/K116*100),"0.00"),"0.00")</f>
        <v>0.00</v>
      </c>
      <c r="M115" s="31">
        <f>(10+J115*3)</f>
        <v>13</v>
      </c>
      <c r="N115" s="27"/>
      <c r="O115" s="27" t="s">
        <v>495</v>
      </c>
      <c r="P115" s="27"/>
      <c r="Q115" s="27"/>
      <c r="R115" s="27"/>
    </row>
    <row r="116" spans="1:20" x14ac:dyDescent="0.35">
      <c r="A116" s="7"/>
      <c r="B116" s="7"/>
      <c r="C116" s="29" t="s">
        <v>166</v>
      </c>
      <c r="D116" s="29"/>
      <c r="E116" s="29"/>
      <c r="F116" s="29"/>
      <c r="G116" s="29"/>
      <c r="H116" s="33" t="str">
        <f>IFERROR(K116/J116,"0")</f>
        <v>0</v>
      </c>
      <c r="I116" s="29"/>
      <c r="J116" s="30"/>
      <c r="K116" s="158"/>
      <c r="L116" s="29"/>
      <c r="M116" s="29"/>
      <c r="N116" s="29"/>
      <c r="O116" s="29"/>
      <c r="P116" s="29"/>
      <c r="Q116" s="29"/>
      <c r="R116" s="29"/>
    </row>
    <row r="117" spans="1:20" hidden="1" x14ac:dyDescent="0.35">
      <c r="A117" s="7"/>
      <c r="B117" s="7"/>
      <c r="C117" s="37" t="s">
        <v>167</v>
      </c>
      <c r="D117" s="37"/>
      <c r="E117" s="37"/>
      <c r="F117" s="37"/>
      <c r="G117" s="37"/>
      <c r="H117" s="37"/>
      <c r="I117" s="37"/>
      <c r="J117" s="37"/>
      <c r="K117" s="158"/>
      <c r="L117" s="37"/>
      <c r="M117" s="37"/>
      <c r="N117" s="37"/>
      <c r="O117" s="37"/>
      <c r="P117" s="37"/>
      <c r="Q117" s="37"/>
      <c r="R117" s="37"/>
    </row>
    <row r="118" spans="1:20" hidden="1" x14ac:dyDescent="0.35">
      <c r="A118" s="7"/>
      <c r="B118" s="7"/>
      <c r="C118" s="38" t="s">
        <v>168</v>
      </c>
      <c r="D118" s="38"/>
      <c r="E118" s="38"/>
      <c r="F118" s="38"/>
      <c r="G118" s="38"/>
      <c r="H118" s="38"/>
      <c r="I118" s="38"/>
      <c r="J118" s="38"/>
      <c r="K118" s="158"/>
      <c r="L118" s="38"/>
      <c r="M118" s="38"/>
      <c r="N118" s="38"/>
      <c r="O118" s="38"/>
      <c r="P118" s="38"/>
      <c r="Q118" s="38"/>
      <c r="R118" s="38"/>
    </row>
    <row r="119" spans="1:20" x14ac:dyDescent="0.35">
      <c r="A119" s="52" t="s">
        <v>97</v>
      </c>
      <c r="B119" s="7" t="s">
        <v>51</v>
      </c>
      <c r="C119" s="27" t="s">
        <v>171</v>
      </c>
      <c r="D119" s="27"/>
      <c r="E119" s="27"/>
      <c r="F119" s="34">
        <v>0.75</v>
      </c>
      <c r="G119" s="27" t="str">
        <f>CONCATENATE("USD,FLAT ",TEXT(F119,"0.00"))</f>
        <v>USD,FLAT 0.75</v>
      </c>
      <c r="H119" s="31">
        <f>K119/J119</f>
        <v>0.75</v>
      </c>
      <c r="I119" s="27" t="s">
        <v>22</v>
      </c>
      <c r="J119" s="28">
        <v>1</v>
      </c>
      <c r="K119" s="159">
        <f>(J119*F119)</f>
        <v>0.75</v>
      </c>
      <c r="L119" s="27" t="str">
        <f>TEXT(IFERROR(((K119-K120)/K120*100),"0.00"),"0.00")</f>
        <v>0.00</v>
      </c>
      <c r="M119" s="31">
        <f>(10+J119*3)</f>
        <v>13</v>
      </c>
      <c r="N119" s="27"/>
      <c r="O119" s="27" t="s">
        <v>495</v>
      </c>
      <c r="P119" s="27"/>
      <c r="Q119" s="27"/>
      <c r="R119" s="27"/>
    </row>
    <row r="120" spans="1:20" x14ac:dyDescent="0.35">
      <c r="A120" s="7"/>
      <c r="B120" s="7"/>
      <c r="C120" s="29" t="s">
        <v>166</v>
      </c>
      <c r="D120" s="29"/>
      <c r="E120" s="29"/>
      <c r="F120" s="29"/>
      <c r="G120" s="29"/>
      <c r="H120" s="33" t="str">
        <f>IFERROR(K120/J120,"0")</f>
        <v>0</v>
      </c>
      <c r="I120" s="29"/>
      <c r="J120" s="30"/>
      <c r="K120" s="158"/>
      <c r="L120" s="29"/>
      <c r="M120" s="29"/>
      <c r="N120" s="29"/>
      <c r="O120" s="29"/>
      <c r="P120" s="29"/>
      <c r="Q120" s="29"/>
      <c r="R120" s="29"/>
    </row>
    <row r="121" spans="1:20" hidden="1" x14ac:dyDescent="0.35">
      <c r="A121" s="7"/>
      <c r="B121" s="7"/>
      <c r="C121" s="37" t="s">
        <v>167</v>
      </c>
      <c r="D121" s="37"/>
      <c r="E121" s="37"/>
      <c r="F121" s="37"/>
      <c r="G121" s="37"/>
      <c r="H121" s="37"/>
      <c r="I121" s="37"/>
      <c r="J121" s="37"/>
      <c r="K121" s="158"/>
      <c r="L121" s="37"/>
      <c r="M121" s="37"/>
      <c r="N121" s="37"/>
      <c r="O121" s="37"/>
      <c r="P121" s="37"/>
      <c r="Q121" s="37"/>
      <c r="R121" s="37"/>
    </row>
    <row r="122" spans="1:20" hidden="1" x14ac:dyDescent="0.35">
      <c r="A122" s="7"/>
      <c r="B122" s="7"/>
      <c r="C122" s="38" t="s">
        <v>168</v>
      </c>
      <c r="D122" s="38"/>
      <c r="E122" s="38"/>
      <c r="F122" s="38"/>
      <c r="G122" s="38"/>
      <c r="H122" s="38"/>
      <c r="I122" s="38"/>
      <c r="J122" s="38"/>
      <c r="K122" s="158"/>
      <c r="L122" s="38"/>
      <c r="M122" s="38"/>
      <c r="N122" s="38"/>
      <c r="O122" s="38"/>
      <c r="P122" s="38"/>
      <c r="Q122" s="38"/>
      <c r="R122" s="38"/>
    </row>
    <row r="123" spans="1:20" x14ac:dyDescent="0.35">
      <c r="A123" s="52" t="s">
        <v>97</v>
      </c>
      <c r="B123" s="7" t="s">
        <v>172</v>
      </c>
      <c r="C123" s="27" t="s">
        <v>171</v>
      </c>
      <c r="D123" s="27"/>
      <c r="E123" s="27"/>
      <c r="F123" s="34">
        <v>0.3</v>
      </c>
      <c r="G123" s="27" t="str">
        <f>CONCATENATE("USD,FLAT ",TEXT(F123,"0.00"))</f>
        <v>USD,FLAT 0.30</v>
      </c>
      <c r="H123" s="31">
        <f>K123/J123</f>
        <v>0.3</v>
      </c>
      <c r="I123" s="27" t="s">
        <v>22</v>
      </c>
      <c r="J123" s="28">
        <v>1</v>
      </c>
      <c r="K123" s="159">
        <f>(J123*F123)</f>
        <v>0.3</v>
      </c>
      <c r="L123" s="27" t="str">
        <f>TEXT(IFERROR(((K123-K124)/K124*100),"0.00"),"0.00")</f>
        <v>0.00</v>
      </c>
      <c r="M123" s="31">
        <f>(10+J123*3)</f>
        <v>13</v>
      </c>
      <c r="N123" s="27"/>
      <c r="O123" s="27" t="s">
        <v>495</v>
      </c>
      <c r="P123" s="27"/>
      <c r="Q123" s="27"/>
      <c r="R123" s="27"/>
    </row>
    <row r="124" spans="1:20" x14ac:dyDescent="0.35">
      <c r="A124" s="7"/>
      <c r="B124" s="7"/>
      <c r="C124" s="29" t="s">
        <v>166</v>
      </c>
      <c r="D124" s="29"/>
      <c r="E124" s="29"/>
      <c r="F124" s="29"/>
      <c r="G124" s="29"/>
      <c r="H124" s="33" t="str">
        <f>IFERROR(K124/J124,"0")</f>
        <v>0</v>
      </c>
      <c r="I124" s="29"/>
      <c r="J124" s="30"/>
      <c r="K124" s="158"/>
      <c r="L124" s="29"/>
      <c r="M124" s="29"/>
      <c r="N124" s="29"/>
      <c r="O124" s="29"/>
      <c r="P124" s="29"/>
      <c r="Q124" s="29"/>
      <c r="R124" s="29"/>
    </row>
    <row r="125" spans="1:20" hidden="1" x14ac:dyDescent="0.35">
      <c r="A125" s="7"/>
      <c r="B125" s="7"/>
      <c r="C125" s="37" t="s">
        <v>167</v>
      </c>
      <c r="D125" s="37"/>
      <c r="E125" s="37"/>
      <c r="F125" s="37"/>
      <c r="G125" s="37"/>
      <c r="H125" s="37"/>
      <c r="I125" s="37"/>
      <c r="J125" s="37"/>
      <c r="K125" s="39"/>
      <c r="L125" s="37"/>
      <c r="M125" s="37"/>
      <c r="N125" s="37"/>
      <c r="O125" s="37"/>
      <c r="P125" s="37"/>
      <c r="Q125" s="37"/>
      <c r="R125" s="37"/>
    </row>
    <row r="126" spans="1:20" hidden="1" x14ac:dyDescent="0.35">
      <c r="A126" s="7"/>
      <c r="B126" s="7"/>
      <c r="C126" s="38" t="s">
        <v>168</v>
      </c>
      <c r="D126" s="38"/>
      <c r="E126" s="38"/>
      <c r="F126" s="38"/>
      <c r="G126" s="38"/>
      <c r="H126" s="38"/>
      <c r="I126" s="38"/>
      <c r="J126" s="38"/>
      <c r="K126" s="40"/>
      <c r="L126" s="38"/>
      <c r="M126" s="38"/>
      <c r="N126" s="38"/>
      <c r="O126" s="38"/>
      <c r="P126" s="38"/>
      <c r="Q126" s="38"/>
      <c r="R126" s="38"/>
    </row>
    <row r="128" spans="1:20" x14ac:dyDescent="0.35">
      <c r="A128" s="188" t="s">
        <v>185</v>
      </c>
      <c r="B128" s="189"/>
      <c r="C128" s="189"/>
      <c r="D128" s="189"/>
      <c r="E128" s="189"/>
      <c r="F128" s="189"/>
      <c r="G128" s="189"/>
      <c r="H128" s="189"/>
    </row>
    <row r="129" spans="1:10" x14ac:dyDescent="0.35">
      <c r="A129" s="21" t="s">
        <v>1</v>
      </c>
      <c r="B129" s="21" t="s">
        <v>0</v>
      </c>
      <c r="C129" s="21" t="s">
        <v>174</v>
      </c>
      <c r="D129" s="21" t="s">
        <v>180</v>
      </c>
      <c r="E129" s="21" t="s">
        <v>191</v>
      </c>
      <c r="F129" s="21" t="s">
        <v>192</v>
      </c>
      <c r="G129" s="21" t="s">
        <v>181</v>
      </c>
      <c r="H129" s="21" t="s">
        <v>182</v>
      </c>
    </row>
    <row r="130" spans="1:10" x14ac:dyDescent="0.35">
      <c r="A130" s="18" t="s">
        <v>469</v>
      </c>
      <c r="B130" s="20" t="str">
        <f>B4</f>
        <v>INDIA DIVISION</v>
      </c>
      <c r="C130" s="18"/>
      <c r="D130" s="48"/>
      <c r="E130" s="49" t="str">
        <f>S95</f>
        <v>$10019.74</v>
      </c>
      <c r="F130" s="49" t="str">
        <f>T95</f>
        <v>$65.00</v>
      </c>
      <c r="G130" s="49">
        <f>K96</f>
        <v>0</v>
      </c>
      <c r="H130" s="49">
        <f>M96</f>
        <v>0</v>
      </c>
    </row>
    <row r="131" spans="1:10" x14ac:dyDescent="0.35">
      <c r="A131" s="18" t="s">
        <v>470</v>
      </c>
      <c r="B131" s="20" t="str">
        <f>B4</f>
        <v>INDIA DIVISION</v>
      </c>
      <c r="C131" s="18" t="s">
        <v>183</v>
      </c>
      <c r="D131" s="48"/>
      <c r="E131" s="49" t="str">
        <f>S95</f>
        <v>$10019.74</v>
      </c>
      <c r="F131" s="49" t="str">
        <f>T95</f>
        <v>$65.00</v>
      </c>
      <c r="G131" s="49">
        <f>K96</f>
        <v>0</v>
      </c>
      <c r="H131" s="49">
        <f>M96</f>
        <v>0</v>
      </c>
    </row>
    <row r="132" spans="1:10" x14ac:dyDescent="0.35">
      <c r="A132" s="188" t="s">
        <v>184</v>
      </c>
      <c r="B132" s="189"/>
      <c r="C132" s="189"/>
      <c r="D132" s="189"/>
      <c r="E132" s="189"/>
      <c r="F132" s="189"/>
      <c r="G132" s="189"/>
      <c r="H132" s="189"/>
      <c r="I132" s="189"/>
      <c r="J132" s="189"/>
    </row>
    <row r="133" spans="1:10" x14ac:dyDescent="0.35">
      <c r="A133" s="190" t="s">
        <v>186</v>
      </c>
      <c r="B133" s="192" t="s">
        <v>189</v>
      </c>
      <c r="C133" s="193"/>
      <c r="D133" s="193"/>
      <c r="E133" s="194"/>
      <c r="F133" s="192" t="s">
        <v>190</v>
      </c>
      <c r="G133" s="193"/>
      <c r="H133" s="193"/>
      <c r="I133" s="194"/>
      <c r="J133" s="195" t="s">
        <v>188</v>
      </c>
    </row>
    <row r="134" spans="1:10" x14ac:dyDescent="0.35">
      <c r="A134" s="191"/>
      <c r="B134" s="21" t="s">
        <v>158</v>
      </c>
      <c r="C134" s="21" t="s">
        <v>160</v>
      </c>
      <c r="D134" s="21" t="s">
        <v>187</v>
      </c>
      <c r="E134" s="21" t="s">
        <v>193</v>
      </c>
      <c r="F134" s="21" t="s">
        <v>158</v>
      </c>
      <c r="G134" s="21" t="s">
        <v>160</v>
      </c>
      <c r="H134" s="21" t="s">
        <v>187</v>
      </c>
      <c r="I134" s="21" t="s">
        <v>193</v>
      </c>
      <c r="J134" s="196"/>
    </row>
    <row r="135" spans="1:10" x14ac:dyDescent="0.35">
      <c r="A135" s="18"/>
      <c r="B135" s="49" t="str">
        <f>E131</f>
        <v>$10019.74</v>
      </c>
      <c r="C135" s="49" t="str">
        <f>F131</f>
        <v>$65.00</v>
      </c>
      <c r="D135" s="153" t="e">
        <f>B135-C135</f>
        <v>#VALUE!</v>
      </c>
      <c r="E135" s="48" t="e">
        <f>((B135-C135)/B135*100)</f>
        <v>#VALUE!</v>
      </c>
      <c r="F135" s="49">
        <f>G131</f>
        <v>0</v>
      </c>
      <c r="G135" s="49">
        <f>H131</f>
        <v>0</v>
      </c>
      <c r="H135" s="49">
        <f>F135-G135</f>
        <v>0</v>
      </c>
      <c r="I135" s="48">
        <v>0</v>
      </c>
      <c r="J135" s="48">
        <v>0</v>
      </c>
    </row>
    <row r="137" spans="1:10" x14ac:dyDescent="0.35">
      <c r="A137" s="50" t="s">
        <v>131</v>
      </c>
      <c r="B137" s="51"/>
      <c r="C137" s="51"/>
    </row>
    <row r="138" spans="1:10" x14ac:dyDescent="0.35">
      <c r="A138" s="21" t="s">
        <v>131</v>
      </c>
      <c r="B138" s="21" t="s">
        <v>139</v>
      </c>
      <c r="C138" s="21" t="s">
        <v>140</v>
      </c>
    </row>
    <row r="139" spans="1:10" ht="72.5" x14ac:dyDescent="0.35">
      <c r="A139" s="130" t="s">
        <v>501</v>
      </c>
      <c r="B139" s="24" t="s">
        <v>203</v>
      </c>
      <c r="C139" s="24" t="s">
        <v>203</v>
      </c>
    </row>
    <row r="140" spans="1:10" x14ac:dyDescent="0.35">
      <c r="A140" s="188" t="s">
        <v>195</v>
      </c>
      <c r="B140" s="189"/>
      <c r="C140" s="189"/>
      <c r="D140" s="189"/>
      <c r="E140" s="189"/>
      <c r="F140" s="189"/>
      <c r="G140" s="189"/>
      <c r="H140" s="189"/>
    </row>
    <row r="141" spans="1:10" x14ac:dyDescent="0.35">
      <c r="A141" s="21" t="s">
        <v>196</v>
      </c>
      <c r="B141" s="21" t="s">
        <v>197</v>
      </c>
      <c r="C141" s="21" t="s">
        <v>198</v>
      </c>
      <c r="D141" s="21" t="s">
        <v>0</v>
      </c>
      <c r="E141" s="21" t="s">
        <v>9</v>
      </c>
      <c r="F141" s="21" t="s">
        <v>199</v>
      </c>
      <c r="G141" s="21" t="s">
        <v>200</v>
      </c>
      <c r="H141" s="21"/>
    </row>
    <row r="142" spans="1:10" x14ac:dyDescent="0.35">
      <c r="A142" s="16">
        <v>10</v>
      </c>
      <c r="B142" s="16" t="s">
        <v>133</v>
      </c>
      <c r="C142" s="16">
        <v>1000</v>
      </c>
      <c r="D142" s="16" t="s">
        <v>13</v>
      </c>
      <c r="E142" s="16"/>
      <c r="F142" s="16" t="s">
        <v>194</v>
      </c>
      <c r="G142" s="16" t="s">
        <v>158</v>
      </c>
      <c r="H142" s="16"/>
    </row>
    <row r="143" spans="1:10" x14ac:dyDescent="0.35">
      <c r="A143" s="16">
        <v>20</v>
      </c>
      <c r="B143" s="16" t="s">
        <v>133</v>
      </c>
      <c r="C143" s="16">
        <v>1000</v>
      </c>
      <c r="D143" s="16" t="s">
        <v>13</v>
      </c>
      <c r="E143" s="16" t="s">
        <v>90</v>
      </c>
      <c r="F143" s="16" t="s">
        <v>496</v>
      </c>
      <c r="G143" s="16" t="s">
        <v>158</v>
      </c>
      <c r="H143" s="16"/>
    </row>
    <row r="144" spans="1:10" x14ac:dyDescent="0.35">
      <c r="A144" s="16">
        <v>30</v>
      </c>
      <c r="B144" s="16" t="s">
        <v>133</v>
      </c>
      <c r="C144" s="16">
        <v>1000</v>
      </c>
      <c r="D144" s="16" t="s">
        <v>13</v>
      </c>
      <c r="E144" s="16"/>
      <c r="F144" s="16" t="s">
        <v>201</v>
      </c>
      <c r="G144" s="16" t="s">
        <v>160</v>
      </c>
      <c r="H144" s="16"/>
    </row>
    <row r="145" spans="1:10" x14ac:dyDescent="0.35">
      <c r="A145" s="16">
        <v>40</v>
      </c>
      <c r="B145" s="16" t="s">
        <v>133</v>
      </c>
      <c r="C145" s="16">
        <v>1000</v>
      </c>
      <c r="D145" s="16" t="s">
        <v>13</v>
      </c>
      <c r="E145" s="16"/>
      <c r="F145" s="16" t="s">
        <v>202</v>
      </c>
      <c r="G145" s="16" t="s">
        <v>160</v>
      </c>
      <c r="H145" s="16"/>
    </row>
    <row r="146" spans="1:10" x14ac:dyDescent="0.35">
      <c r="A146" s="50" t="s">
        <v>131</v>
      </c>
      <c r="B146" s="51"/>
      <c r="C146" s="51"/>
      <c r="D146" s="8"/>
      <c r="E146" s="8"/>
      <c r="F146" s="8"/>
      <c r="G146" s="8"/>
      <c r="H146" s="8"/>
    </row>
    <row r="147" spans="1:10" x14ac:dyDescent="0.35">
      <c r="A147" s="21" t="s">
        <v>131</v>
      </c>
      <c r="B147" s="21" t="s">
        <v>139</v>
      </c>
      <c r="C147" s="21" t="s">
        <v>140</v>
      </c>
      <c r="D147" s="8"/>
      <c r="E147" s="8"/>
      <c r="F147" s="8"/>
      <c r="G147" s="8"/>
      <c r="H147" s="8"/>
    </row>
    <row r="148" spans="1:10" ht="72.5" x14ac:dyDescent="0.35">
      <c r="A148" s="53" t="s">
        <v>132</v>
      </c>
      <c r="B148" s="54" t="s">
        <v>141</v>
      </c>
      <c r="C148" s="54" t="s">
        <v>141</v>
      </c>
      <c r="D148" s="8"/>
      <c r="E148" s="8"/>
      <c r="F148" s="8"/>
      <c r="G148" s="8"/>
      <c r="H148" s="8"/>
    </row>
    <row r="149" spans="1:10" x14ac:dyDescent="0.35">
      <c r="A149" s="187" t="s">
        <v>205</v>
      </c>
      <c r="B149" s="187"/>
      <c r="C149" s="187"/>
      <c r="D149" s="187"/>
      <c r="E149" s="187"/>
    </row>
    <row r="150" spans="1:10" x14ac:dyDescent="0.35">
      <c r="A150" s="188" t="s">
        <v>184</v>
      </c>
      <c r="B150" s="189"/>
      <c r="C150" s="189"/>
      <c r="D150" s="189"/>
      <c r="E150" s="189"/>
      <c r="F150" s="189"/>
      <c r="G150" s="189"/>
      <c r="H150" s="189"/>
      <c r="I150" s="189"/>
      <c r="J150" s="189"/>
    </row>
    <row r="151" spans="1:10" x14ac:dyDescent="0.35">
      <c r="A151" s="190" t="s">
        <v>186</v>
      </c>
      <c r="B151" s="192" t="s">
        <v>189</v>
      </c>
      <c r="C151" s="193"/>
      <c r="D151" s="193"/>
      <c r="E151" s="194"/>
      <c r="F151" s="192" t="s">
        <v>190</v>
      </c>
      <c r="G151" s="193"/>
      <c r="H151" s="193"/>
      <c r="I151" s="194"/>
      <c r="J151" s="195" t="s">
        <v>188</v>
      </c>
    </row>
    <row r="152" spans="1:10" x14ac:dyDescent="0.35">
      <c r="A152" s="191"/>
      <c r="B152" s="21" t="s">
        <v>158</v>
      </c>
      <c r="C152" s="21" t="s">
        <v>160</v>
      </c>
      <c r="D152" s="21" t="s">
        <v>187</v>
      </c>
      <c r="E152" s="21" t="s">
        <v>193</v>
      </c>
      <c r="F152" s="21" t="s">
        <v>158</v>
      </c>
      <c r="G152" s="21" t="s">
        <v>160</v>
      </c>
      <c r="H152" s="21" t="s">
        <v>187</v>
      </c>
      <c r="I152" s="21" t="s">
        <v>193</v>
      </c>
      <c r="J152" s="196"/>
    </row>
    <row r="153" spans="1:10" x14ac:dyDescent="0.35">
      <c r="A153" s="18"/>
      <c r="B153" s="48" t="e">
        <f>E131+C142+C143</f>
        <v>#VALUE!</v>
      </c>
      <c r="C153" s="48" t="e">
        <f>F131+C144+C145</f>
        <v>#VALUE!</v>
      </c>
      <c r="D153" s="48" t="e">
        <f>B153-C153</f>
        <v>#VALUE!</v>
      </c>
      <c r="E153" s="48" t="e">
        <f>((B153-C153)/B153*100)</f>
        <v>#VALUE!</v>
      </c>
      <c r="F153" s="49">
        <f>G131</f>
        <v>0</v>
      </c>
      <c r="G153" s="49">
        <f>H131</f>
        <v>0</v>
      </c>
      <c r="H153" s="49">
        <f>F153-G153</f>
        <v>0</v>
      </c>
      <c r="I153" s="48">
        <v>0</v>
      </c>
      <c r="J153" s="48">
        <v>0</v>
      </c>
    </row>
    <row r="154" spans="1:10" x14ac:dyDescent="0.35">
      <c r="A154" s="188" t="s">
        <v>185</v>
      </c>
      <c r="B154" s="189"/>
      <c r="C154" s="189"/>
      <c r="D154" s="189"/>
      <c r="E154" s="189"/>
      <c r="F154" s="189"/>
      <c r="G154" s="189"/>
      <c r="H154" s="189"/>
    </row>
    <row r="155" spans="1:10" x14ac:dyDescent="0.35">
      <c r="A155" s="21" t="s">
        <v>1</v>
      </c>
      <c r="B155" s="21" t="s">
        <v>0</v>
      </c>
      <c r="C155" s="21" t="s">
        <v>174</v>
      </c>
      <c r="D155" s="21" t="s">
        <v>180</v>
      </c>
      <c r="E155" s="21" t="s">
        <v>191</v>
      </c>
      <c r="F155" s="21" t="s">
        <v>192</v>
      </c>
      <c r="G155" s="21" t="s">
        <v>181</v>
      </c>
      <c r="H155" s="21" t="s">
        <v>182</v>
      </c>
    </row>
    <row r="156" spans="1:10" x14ac:dyDescent="0.35">
      <c r="A156" s="18"/>
      <c r="B156" s="20"/>
      <c r="C156" s="18" t="s">
        <v>183</v>
      </c>
      <c r="D156" s="48">
        <v>0</v>
      </c>
      <c r="E156" s="49" t="str">
        <f>E131</f>
        <v>$10019.74</v>
      </c>
      <c r="F156" s="49" t="str">
        <f>F131</f>
        <v>$65.00</v>
      </c>
      <c r="G156" s="49">
        <f>G131</f>
        <v>0</v>
      </c>
      <c r="H156" s="49">
        <f>H131</f>
        <v>0</v>
      </c>
    </row>
    <row r="157" spans="1:10" x14ac:dyDescent="0.35">
      <c r="A157" s="57"/>
      <c r="B157" s="58"/>
      <c r="C157" s="58"/>
      <c r="D157" s="58"/>
      <c r="E157" s="59"/>
      <c r="F157" s="58"/>
      <c r="G157" s="58"/>
      <c r="H157" s="58"/>
      <c r="I157" s="59"/>
      <c r="J157" s="59"/>
    </row>
    <row r="158" spans="1:10" x14ac:dyDescent="0.35">
      <c r="A158" s="50" t="s">
        <v>131</v>
      </c>
      <c r="B158" s="51"/>
      <c r="C158" s="51"/>
    </row>
    <row r="159" spans="1:10" x14ac:dyDescent="0.35">
      <c r="A159" s="21" t="s">
        <v>131</v>
      </c>
      <c r="B159" s="21" t="s">
        <v>139</v>
      </c>
      <c r="C159" s="21" t="s">
        <v>140</v>
      </c>
      <c r="G159" s="150" t="s">
        <v>556</v>
      </c>
      <c r="H159" s="150" t="s">
        <v>174</v>
      </c>
    </row>
    <row r="160" spans="1:10" ht="72.5" x14ac:dyDescent="0.35">
      <c r="A160" s="53" t="s">
        <v>132</v>
      </c>
      <c r="B160" s="54" t="s">
        <v>203</v>
      </c>
      <c r="C160" s="54" t="s">
        <v>203</v>
      </c>
      <c r="D160" t="str">
        <f ca="1">TEXT(TODAY()+3,"MM-DD-YYYY")</f>
        <v>12-20-2021</v>
      </c>
      <c r="G160" s="152" t="s">
        <v>558</v>
      </c>
      <c r="H160" s="152" t="s">
        <v>560</v>
      </c>
    </row>
    <row r="162" spans="1:20" x14ac:dyDescent="0.35">
      <c r="A162" s="187" t="s">
        <v>502</v>
      </c>
      <c r="B162" s="187"/>
      <c r="C162" s="187"/>
      <c r="D162" s="187"/>
      <c r="E162" s="187"/>
      <c r="F162" s="187"/>
      <c r="G162" s="187"/>
      <c r="H162" s="187"/>
      <c r="I162" s="187"/>
      <c r="J162" s="187"/>
      <c r="K162" s="187"/>
      <c r="L162" s="187"/>
    </row>
    <row r="163" spans="1:20" x14ac:dyDescent="0.35">
      <c r="A163" s="128" t="s">
        <v>206</v>
      </c>
      <c r="B163" s="55" t="e">
        <f ca="1">E76+60</f>
        <v>#VALUE!</v>
      </c>
      <c r="C163" s="128"/>
      <c r="D163" s="128"/>
      <c r="E163" s="128"/>
      <c r="F163" s="128"/>
      <c r="G163" s="128"/>
      <c r="H163" s="128"/>
      <c r="I163" s="128"/>
      <c r="J163" s="128"/>
      <c r="K163" s="128"/>
      <c r="L163" s="128"/>
    </row>
    <row r="164" spans="1:20" x14ac:dyDescent="0.35">
      <c r="A164" s="175" t="s">
        <v>153</v>
      </c>
      <c r="B164" s="176"/>
      <c r="C164" s="176"/>
      <c r="D164" s="176"/>
      <c r="E164" s="176"/>
    </row>
    <row r="165" spans="1:20" x14ac:dyDescent="0.35">
      <c r="A165" s="129" t="s">
        <v>154</v>
      </c>
      <c r="B165" s="129" t="s">
        <v>44</v>
      </c>
      <c r="C165" s="129" t="s">
        <v>162</v>
      </c>
      <c r="D165" s="36" t="s">
        <v>169</v>
      </c>
      <c r="E165" s="36" t="s">
        <v>170</v>
      </c>
      <c r="F165" s="36" t="s">
        <v>57</v>
      </c>
      <c r="G165" s="129" t="s">
        <v>155</v>
      </c>
      <c r="H165" s="129" t="s">
        <v>156</v>
      </c>
      <c r="I165" s="36" t="s">
        <v>18</v>
      </c>
      <c r="J165" s="36" t="s">
        <v>157</v>
      </c>
      <c r="K165" s="36" t="s">
        <v>158</v>
      </c>
      <c r="L165" s="36" t="s">
        <v>159</v>
      </c>
      <c r="M165" s="36" t="s">
        <v>160</v>
      </c>
      <c r="N165" s="36" t="s">
        <v>176</v>
      </c>
      <c r="O165" s="36" t="s">
        <v>173</v>
      </c>
      <c r="P165" s="36" t="s">
        <v>174</v>
      </c>
      <c r="Q165" s="36" t="s">
        <v>175</v>
      </c>
      <c r="R165" s="36" t="s">
        <v>161</v>
      </c>
    </row>
    <row r="166" spans="1:20" x14ac:dyDescent="0.35">
      <c r="A166" s="42" t="s">
        <v>163</v>
      </c>
      <c r="B166" s="42"/>
      <c r="C166" s="42" t="s">
        <v>171</v>
      </c>
      <c r="D166" s="42"/>
      <c r="E166" s="42"/>
      <c r="F166" s="42"/>
      <c r="G166" s="42"/>
      <c r="H166" s="42"/>
      <c r="I166" s="42"/>
      <c r="J166" s="43"/>
      <c r="K166" s="160">
        <f>SUMIFS(K168:K197,C168:C197,C166,A168:A197,"*"&amp;"DE_"&amp;"*")</f>
        <v>9982.41</v>
      </c>
      <c r="L166" s="42"/>
      <c r="M166" s="159">
        <f>SUMIFS(M168:M197,C168:C197,C166,A168:A197,"*"&amp;"DE_"&amp;"*")</f>
        <v>92</v>
      </c>
      <c r="N166" s="42"/>
      <c r="O166" s="42"/>
      <c r="P166" s="42"/>
      <c r="Q166" s="42"/>
      <c r="R166" s="42"/>
      <c r="S166" s="161" t="str">
        <f>"$"&amp;SUMIFS(K168:K197,C168:C197,C166,A168:A197,"*"&amp;"DE_"&amp;"*")</f>
        <v>$9982.41</v>
      </c>
      <c r="T166" s="161" t="str">
        <f>"$"&amp;SUMIFS(M168:M197,C168:C197,C166,A168:A197,"*"&amp;"DE_"&amp;"*")&amp;".00"</f>
        <v>$92.00</v>
      </c>
    </row>
    <row r="167" spans="1:20" x14ac:dyDescent="0.35">
      <c r="A167" s="42" t="s">
        <v>163</v>
      </c>
      <c r="B167" s="42"/>
      <c r="C167" s="42" t="s">
        <v>166</v>
      </c>
      <c r="D167" s="42"/>
      <c r="E167" s="42"/>
      <c r="F167" s="42"/>
      <c r="G167" s="42"/>
      <c r="H167" s="42"/>
      <c r="I167" s="42"/>
      <c r="J167" s="43"/>
      <c r="K167" s="44">
        <f>SUMIFS(K168:K197,C168:C197,C167,A168:A197,"*"&amp;"DE_"&amp;"*")</f>
        <v>0</v>
      </c>
      <c r="L167" s="42"/>
      <c r="M167" s="44">
        <f>SUMIFS(M168:M197,C168:C197,C167,A168:A197,"*"&amp;"DE_"&amp;"*")</f>
        <v>0</v>
      </c>
      <c r="N167" s="42"/>
      <c r="O167" s="42"/>
      <c r="P167" s="42"/>
      <c r="Q167" s="42"/>
      <c r="R167" s="42"/>
    </row>
    <row r="168" spans="1:20" x14ac:dyDescent="0.35">
      <c r="A168" s="45" t="s">
        <v>164</v>
      </c>
      <c r="B168" s="45"/>
      <c r="C168" s="45" t="s">
        <v>171</v>
      </c>
      <c r="D168" s="45"/>
      <c r="E168" s="45"/>
      <c r="F168" s="45"/>
      <c r="G168" s="45"/>
      <c r="H168" s="45"/>
      <c r="I168" s="45"/>
      <c r="J168" s="46"/>
      <c r="K168" s="159">
        <f>SUMIFS(K170:K181,C170:C181,C168)</f>
        <v>6978.25</v>
      </c>
      <c r="L168" s="45"/>
      <c r="M168" s="159">
        <f>SUMIFS(M170:M181,C170:C181,C168)</f>
        <v>38</v>
      </c>
      <c r="N168" s="45"/>
      <c r="O168" s="45"/>
      <c r="P168" s="45"/>
      <c r="Q168" s="45"/>
      <c r="R168" s="45"/>
      <c r="S168" s="161" t="str">
        <f>"$"&amp;SUMIFS(K170:K181,C170:C181,C168)</f>
        <v>$6978.25</v>
      </c>
      <c r="T168" s="161" t="str">
        <f>"$"&amp;SUMIFS(M170:M181,C170:C181,C168)&amp;".00"</f>
        <v>$38.00</v>
      </c>
    </row>
    <row r="169" spans="1:20" x14ac:dyDescent="0.35">
      <c r="A169" s="45" t="s">
        <v>164</v>
      </c>
      <c r="B169" s="45"/>
      <c r="C169" s="45" t="s">
        <v>166</v>
      </c>
      <c r="D169" s="45"/>
      <c r="E169" s="45"/>
      <c r="F169" s="45"/>
      <c r="G169" s="45"/>
      <c r="H169" s="45"/>
      <c r="I169" s="45"/>
      <c r="J169" s="46"/>
      <c r="K169" s="159">
        <f>SUMIFS(K170:K181,C170:C181,C169)</f>
        <v>0</v>
      </c>
      <c r="L169" s="45"/>
      <c r="M169" s="47">
        <f>SUMIFS(M170:M181,C170:C181,C169)</f>
        <v>0</v>
      </c>
      <c r="N169" s="45"/>
      <c r="O169" s="45"/>
      <c r="P169" s="45"/>
      <c r="Q169" s="45"/>
      <c r="R169" s="45"/>
    </row>
    <row r="170" spans="1:20" x14ac:dyDescent="0.35">
      <c r="A170" s="52" t="s">
        <v>90</v>
      </c>
      <c r="B170" s="7"/>
      <c r="C170" s="27" t="s">
        <v>171</v>
      </c>
      <c r="D170" s="56" t="str">
        <f ca="1">E76</f>
        <v>12-17-2021</v>
      </c>
      <c r="E170" s="56" t="e">
        <f ca="1">D172-1</f>
        <v>#VALUE!</v>
      </c>
      <c r="F170" s="131">
        <v>12</v>
      </c>
      <c r="G170" s="27" t="str">
        <f>CONCATENATE("USD,FLAT ",TEXT(F170,"0.00"))</f>
        <v>USD,FLAT 12.00</v>
      </c>
      <c r="H170" s="31">
        <f>K170/J170</f>
        <v>12</v>
      </c>
      <c r="I170" s="27" t="s">
        <v>22</v>
      </c>
      <c r="J170" s="27">
        <v>1</v>
      </c>
      <c r="K170" s="31">
        <f>J170*F170</f>
        <v>12</v>
      </c>
      <c r="L170" s="27" t="str">
        <f>TEXT(IFERROR(((K170-K171)/K171*100),"0.00"),"0.00")</f>
        <v>0.00</v>
      </c>
      <c r="M170" s="31">
        <f>(10+J170*3)</f>
        <v>13</v>
      </c>
      <c r="N170" s="27"/>
      <c r="O170" s="27" t="s">
        <v>497</v>
      </c>
      <c r="P170" s="27" t="s">
        <v>478</v>
      </c>
      <c r="Q170" s="27" t="s">
        <v>479</v>
      </c>
      <c r="R170" s="27"/>
    </row>
    <row r="171" spans="1:20" x14ac:dyDescent="0.35">
      <c r="A171" s="7"/>
      <c r="B171" s="7"/>
      <c r="C171" s="29" t="s">
        <v>166</v>
      </c>
      <c r="D171" s="29"/>
      <c r="E171" s="29"/>
      <c r="F171" s="29"/>
      <c r="G171" s="29"/>
      <c r="H171" s="33"/>
      <c r="I171" s="29"/>
      <c r="J171" s="30"/>
      <c r="K171" s="33"/>
      <c r="L171" s="29"/>
      <c r="M171" s="33"/>
      <c r="N171" s="29"/>
      <c r="O171" s="29"/>
      <c r="P171" s="29"/>
      <c r="Q171" s="29"/>
      <c r="R171" s="29"/>
    </row>
    <row r="172" spans="1:20" x14ac:dyDescent="0.35">
      <c r="A172" s="7"/>
      <c r="B172" s="7"/>
      <c r="C172" s="37" t="s">
        <v>167</v>
      </c>
      <c r="D172" s="85" t="e">
        <f ca="1">B163</f>
        <v>#VALUE!</v>
      </c>
      <c r="E172" s="37"/>
      <c r="F172" s="134">
        <v>11</v>
      </c>
      <c r="G172" s="134" t="str">
        <f>CONCATENATE("USD,FLAT ",TEXT(F172,"0.00"))</f>
        <v>USD,FLAT 11.00</v>
      </c>
      <c r="H172" s="135">
        <f>K172/J172</f>
        <v>11</v>
      </c>
      <c r="I172" s="134" t="s">
        <v>22</v>
      </c>
      <c r="J172" s="136">
        <v>1</v>
      </c>
      <c r="K172" s="135">
        <f>J172*F172</f>
        <v>11</v>
      </c>
      <c r="L172" s="134" t="str">
        <f>TEXT(IFERROR(((K172-K173)/K173*100),"0.00"),"0.00")</f>
        <v>0.00</v>
      </c>
      <c r="M172" s="135">
        <f>(10+J172*3)</f>
        <v>13</v>
      </c>
      <c r="N172" s="37"/>
      <c r="O172" s="37"/>
      <c r="P172" s="37"/>
      <c r="Q172" s="37"/>
      <c r="R172" s="37"/>
    </row>
    <row r="173" spans="1:20" hidden="1" x14ac:dyDescent="0.35">
      <c r="A173" s="7"/>
      <c r="B173" s="7"/>
      <c r="C173" s="38" t="s">
        <v>168</v>
      </c>
      <c r="D173" s="38"/>
      <c r="E173" s="38"/>
      <c r="F173" s="38"/>
      <c r="G173" s="38"/>
      <c r="H173" s="38"/>
      <c r="I173" s="38"/>
      <c r="J173" s="38"/>
      <c r="K173" s="38"/>
      <c r="L173" s="38"/>
      <c r="M173" s="38"/>
      <c r="N173" s="38"/>
      <c r="O173" s="38"/>
      <c r="P173" s="38"/>
      <c r="Q173" s="38"/>
      <c r="R173" s="38"/>
    </row>
    <row r="174" spans="1:20" x14ac:dyDescent="0.35">
      <c r="A174" s="52" t="s">
        <v>91</v>
      </c>
      <c r="B174" s="7"/>
      <c r="C174" s="27" t="s">
        <v>171</v>
      </c>
      <c r="D174" s="27"/>
      <c r="E174" s="27"/>
      <c r="F174" s="131">
        <v>12</v>
      </c>
      <c r="G174" s="27" t="str">
        <f>CONCATENATE("USD,FLAT ",TEXT(F174,"0.00"))</f>
        <v>USD,FLAT 12.00</v>
      </c>
      <c r="H174" s="31">
        <f>K174/J174</f>
        <v>12</v>
      </c>
      <c r="I174" s="27" t="s">
        <v>22</v>
      </c>
      <c r="J174" s="133">
        <v>5</v>
      </c>
      <c r="K174" s="31">
        <f>J174*F174</f>
        <v>60</v>
      </c>
      <c r="L174" s="27" t="str">
        <f>TEXT(IFERROR(((K174-K175)/K175*100),"0.00"),"0.00")</f>
        <v>0.00</v>
      </c>
      <c r="M174" s="31">
        <f>(10+J174*3)</f>
        <v>25</v>
      </c>
      <c r="N174" s="27"/>
      <c r="O174" s="27" t="s">
        <v>497</v>
      </c>
      <c r="P174" s="27" t="s">
        <v>478</v>
      </c>
      <c r="Q174" s="27" t="s">
        <v>479</v>
      </c>
      <c r="R174" s="27"/>
    </row>
    <row r="175" spans="1:20" x14ac:dyDescent="0.35">
      <c r="A175" s="7"/>
      <c r="B175" s="7"/>
      <c r="C175" s="29" t="s">
        <v>166</v>
      </c>
      <c r="D175" s="29"/>
      <c r="E175" s="29"/>
      <c r="F175" s="29"/>
      <c r="G175" s="29"/>
      <c r="H175" s="33"/>
      <c r="I175" s="29"/>
      <c r="J175" s="30"/>
      <c r="K175" s="33"/>
      <c r="L175" s="29"/>
      <c r="M175" s="33"/>
      <c r="N175" s="29"/>
      <c r="O175" s="29"/>
      <c r="P175" s="29"/>
      <c r="Q175" s="29"/>
      <c r="R175" s="29"/>
    </row>
    <row r="176" spans="1:20" hidden="1" x14ac:dyDescent="0.35">
      <c r="A176" s="7"/>
      <c r="B176" s="7"/>
      <c r="C176" s="37" t="s">
        <v>167</v>
      </c>
      <c r="D176" s="37"/>
      <c r="E176" s="37"/>
      <c r="F176" s="37"/>
      <c r="G176" s="37"/>
      <c r="H176" s="37"/>
      <c r="I176" s="37"/>
      <c r="J176" s="37"/>
      <c r="K176" s="37"/>
      <c r="L176" s="37"/>
      <c r="M176" s="37"/>
      <c r="N176" s="37"/>
      <c r="O176" s="37"/>
      <c r="P176" s="37"/>
      <c r="Q176" s="37"/>
      <c r="R176" s="37"/>
    </row>
    <row r="177" spans="1:20" hidden="1" x14ac:dyDescent="0.35">
      <c r="A177" s="7"/>
      <c r="B177" s="7"/>
      <c r="C177" s="38" t="s">
        <v>168</v>
      </c>
      <c r="D177" s="38"/>
      <c r="E177" s="38"/>
      <c r="F177" s="38"/>
      <c r="G177" s="38"/>
      <c r="H177" s="38"/>
      <c r="I177" s="38"/>
      <c r="J177" s="38"/>
      <c r="K177" s="38"/>
      <c r="L177" s="38"/>
      <c r="M177" s="38"/>
      <c r="N177" s="38"/>
      <c r="O177" s="38"/>
      <c r="P177" s="38"/>
      <c r="Q177" s="38"/>
      <c r="R177" s="38"/>
    </row>
    <row r="178" spans="1:20" x14ac:dyDescent="0.35">
      <c r="A178" s="52" t="s">
        <v>92</v>
      </c>
      <c r="B178" s="7"/>
      <c r="C178" s="27" t="s">
        <v>171</v>
      </c>
      <c r="D178" s="27"/>
      <c r="E178" s="27"/>
      <c r="F178" s="27">
        <v>276.25</v>
      </c>
      <c r="G178" s="27" t="str">
        <f>CONCATENATE("USD,FLAT ",TEXT(F178,"0.00"))</f>
        <v>USD,FLAT 276.25</v>
      </c>
      <c r="H178" s="31">
        <f>F178</f>
        <v>276.25</v>
      </c>
      <c r="I178" s="27"/>
      <c r="J178" s="28"/>
      <c r="K178" s="31">
        <f>(F178*5*5)</f>
        <v>6906.25</v>
      </c>
      <c r="L178" s="27" t="str">
        <f>TEXT(IFERROR(((K178-K179)/K179*100),"0.00"),"0.00")</f>
        <v>0.00</v>
      </c>
      <c r="M178" s="31">
        <v>0</v>
      </c>
      <c r="N178" s="27"/>
      <c r="O178" s="27" t="s">
        <v>495</v>
      </c>
      <c r="P178" s="27" t="s">
        <v>478</v>
      </c>
      <c r="Q178" s="27" t="s">
        <v>479</v>
      </c>
      <c r="R178" s="27"/>
    </row>
    <row r="179" spans="1:20" x14ac:dyDescent="0.35">
      <c r="A179" s="7"/>
      <c r="B179" s="7"/>
      <c r="C179" s="29" t="s">
        <v>166</v>
      </c>
      <c r="D179" s="29"/>
      <c r="E179" s="29"/>
      <c r="F179" s="29"/>
      <c r="G179" s="29"/>
      <c r="H179" s="33"/>
      <c r="I179" s="29"/>
      <c r="J179" s="30"/>
      <c r="K179" s="33"/>
      <c r="L179" s="29"/>
      <c r="M179" s="33"/>
      <c r="N179" s="29"/>
      <c r="O179" s="29"/>
      <c r="P179" s="29"/>
      <c r="Q179" s="29"/>
      <c r="R179" s="29"/>
    </row>
    <row r="180" spans="1:20" hidden="1" x14ac:dyDescent="0.35">
      <c r="A180" s="7"/>
      <c r="B180" s="7"/>
      <c r="C180" s="37" t="s">
        <v>167</v>
      </c>
      <c r="D180" s="37"/>
      <c r="E180" s="37"/>
      <c r="F180" s="37"/>
      <c r="G180" s="37"/>
      <c r="H180" s="37"/>
      <c r="I180" s="37"/>
      <c r="J180" s="37"/>
      <c r="K180" s="37"/>
      <c r="L180" s="37"/>
      <c r="M180" s="37"/>
      <c r="N180" s="37"/>
      <c r="O180" s="37"/>
      <c r="P180" s="37"/>
      <c r="Q180" s="37"/>
      <c r="R180" s="37"/>
    </row>
    <row r="181" spans="1:20" hidden="1" x14ac:dyDescent="0.35">
      <c r="A181" s="7"/>
      <c r="B181" s="7"/>
      <c r="C181" s="38" t="s">
        <v>168</v>
      </c>
      <c r="D181" s="38"/>
      <c r="E181" s="38"/>
      <c r="F181" s="38"/>
      <c r="G181" s="38"/>
      <c r="H181" s="38"/>
      <c r="I181" s="38"/>
      <c r="J181" s="38"/>
      <c r="K181" s="38"/>
      <c r="L181" s="38"/>
      <c r="M181" s="38"/>
      <c r="N181" s="38"/>
      <c r="O181" s="38"/>
      <c r="P181" s="38"/>
      <c r="Q181" s="38"/>
      <c r="R181" s="38"/>
    </row>
    <row r="182" spans="1:20" hidden="1" x14ac:dyDescent="0.35">
      <c r="A182" s="7"/>
      <c r="B182" s="7"/>
      <c r="C182" s="37" t="s">
        <v>167</v>
      </c>
      <c r="D182" s="37"/>
      <c r="E182" s="37"/>
      <c r="F182" s="37"/>
      <c r="G182" s="37"/>
      <c r="H182" s="37"/>
      <c r="I182" s="37"/>
      <c r="J182" s="37"/>
      <c r="K182" s="39"/>
      <c r="L182" s="37"/>
      <c r="M182" s="37"/>
      <c r="N182" s="37"/>
      <c r="O182" s="37"/>
      <c r="P182" s="37"/>
      <c r="Q182" s="37"/>
      <c r="R182" s="37"/>
    </row>
    <row r="183" spans="1:20" hidden="1" x14ac:dyDescent="0.35">
      <c r="A183" s="7"/>
      <c r="B183" s="7"/>
      <c r="C183" s="38" t="s">
        <v>168</v>
      </c>
      <c r="D183" s="38"/>
      <c r="E183" s="38"/>
      <c r="F183" s="38"/>
      <c r="G183" s="38"/>
      <c r="H183" s="38"/>
      <c r="I183" s="38"/>
      <c r="J183" s="38"/>
      <c r="K183" s="40"/>
      <c r="L183" s="38"/>
      <c r="M183" s="38"/>
      <c r="N183" s="38"/>
      <c r="O183" s="38"/>
      <c r="P183" s="38"/>
      <c r="Q183" s="38"/>
      <c r="R183" s="38"/>
    </row>
    <row r="184" spans="1:20" x14ac:dyDescent="0.35">
      <c r="A184" s="45" t="s">
        <v>165</v>
      </c>
      <c r="B184" s="45"/>
      <c r="C184" s="45" t="s">
        <v>171</v>
      </c>
      <c r="D184" s="45"/>
      <c r="E184" s="45"/>
      <c r="F184" s="45"/>
      <c r="G184" s="45"/>
      <c r="H184" s="45"/>
      <c r="I184" s="45"/>
      <c r="J184" s="46"/>
      <c r="K184" s="159">
        <f>SUMIFS(K186:K197,C186:C197,C184)</f>
        <v>3004.16</v>
      </c>
      <c r="L184" s="45"/>
      <c r="M184" s="159">
        <f>SUMIFS(M186:M197,C186:C197,C184)</f>
        <v>54</v>
      </c>
      <c r="N184" s="45"/>
      <c r="O184" s="45"/>
      <c r="P184" s="45"/>
      <c r="Q184" s="45"/>
      <c r="R184" s="45"/>
      <c r="S184" s="161" t="str">
        <f>"$"&amp;SUMIFS(K186:K197,C186:C197,C184)</f>
        <v>$3004.16</v>
      </c>
      <c r="T184" s="161" t="str">
        <f>"$"&amp;SUMIFS(M186:M197,C186:C197,C184)&amp;".00"</f>
        <v>$54.00</v>
      </c>
    </row>
    <row r="185" spans="1:20" x14ac:dyDescent="0.35">
      <c r="A185" s="45" t="s">
        <v>165</v>
      </c>
      <c r="B185" s="45"/>
      <c r="C185" s="45" t="s">
        <v>166</v>
      </c>
      <c r="D185" s="45"/>
      <c r="E185" s="45"/>
      <c r="F185" s="45"/>
      <c r="G185" s="45"/>
      <c r="H185" s="45"/>
      <c r="I185" s="45"/>
      <c r="J185" s="46"/>
      <c r="K185" s="159">
        <f>SUMIFS(K186:K197,C186:C197,C185)</f>
        <v>0</v>
      </c>
      <c r="L185" s="45"/>
      <c r="M185" s="47">
        <f>SUMIFS(M186:M197,C186:C197,C185)</f>
        <v>0</v>
      </c>
      <c r="N185" s="45"/>
      <c r="O185" s="45"/>
      <c r="P185" s="45"/>
      <c r="Q185" s="45"/>
      <c r="R185" s="45"/>
    </row>
    <row r="186" spans="1:20" x14ac:dyDescent="0.35">
      <c r="A186" s="52" t="s">
        <v>96</v>
      </c>
      <c r="B186" s="7"/>
      <c r="C186" s="27" t="s">
        <v>171</v>
      </c>
      <c r="D186" s="27"/>
      <c r="E186" s="27"/>
      <c r="F186" s="132">
        <v>0.11</v>
      </c>
      <c r="G186" s="27" t="str">
        <f>CONCATENATE("USD,FLAT ",TEXT(F186,"0.00"))</f>
        <v>USD,FLAT 0.11</v>
      </c>
      <c r="H186" s="31">
        <f>(K186/J186)</f>
        <v>3000.11</v>
      </c>
      <c r="I186" s="27" t="s">
        <v>22</v>
      </c>
      <c r="J186" s="27">
        <v>1</v>
      </c>
      <c r="K186" s="34">
        <f>J186*F186+3000</f>
        <v>3000.11</v>
      </c>
      <c r="L186" s="27" t="str">
        <f>TEXT(IFERROR(((K186-K187)/K187*100),"0.00"),"0.00")</f>
        <v>0.00</v>
      </c>
      <c r="M186" s="31">
        <f>(10+J186*3)</f>
        <v>13</v>
      </c>
      <c r="N186" s="27"/>
      <c r="O186" s="27" t="s">
        <v>497</v>
      </c>
      <c r="P186" s="27" t="s">
        <v>480</v>
      </c>
      <c r="Q186" s="27"/>
      <c r="R186" s="27"/>
    </row>
    <row r="187" spans="1:20" x14ac:dyDescent="0.35">
      <c r="A187" s="7"/>
      <c r="B187" s="7"/>
      <c r="C187" s="29" t="s">
        <v>166</v>
      </c>
      <c r="D187" s="29"/>
      <c r="E187" s="29"/>
      <c r="F187" s="29"/>
      <c r="G187" s="29"/>
      <c r="H187" s="33" t="str">
        <f>IFERROR(K187/J187,"0")</f>
        <v>0</v>
      </c>
      <c r="I187" s="29"/>
      <c r="J187" s="30"/>
      <c r="K187" s="35"/>
      <c r="L187" s="29"/>
      <c r="M187" s="29"/>
      <c r="N187" s="29"/>
      <c r="O187" s="29"/>
      <c r="P187" s="29"/>
      <c r="Q187" s="29"/>
      <c r="R187" s="29"/>
    </row>
    <row r="188" spans="1:20" hidden="1" x14ac:dyDescent="0.35">
      <c r="A188" s="7"/>
      <c r="B188" s="7"/>
      <c r="C188" s="37" t="s">
        <v>167</v>
      </c>
      <c r="D188" s="37"/>
      <c r="E188" s="37"/>
      <c r="F188" s="37"/>
      <c r="G188" s="37"/>
      <c r="H188" s="37"/>
      <c r="I188" s="37"/>
      <c r="J188" s="37"/>
      <c r="K188" s="39"/>
      <c r="L188" s="37"/>
      <c r="M188" s="37"/>
      <c r="N188" s="37"/>
      <c r="O188" s="37"/>
      <c r="P188" s="37"/>
      <c r="Q188" s="37"/>
      <c r="R188" s="37"/>
    </row>
    <row r="189" spans="1:20" hidden="1" x14ac:dyDescent="0.35">
      <c r="A189" s="7"/>
      <c r="B189" s="7"/>
      <c r="C189" s="38" t="s">
        <v>168</v>
      </c>
      <c r="D189" s="38"/>
      <c r="E189" s="38"/>
      <c r="F189" s="38"/>
      <c r="G189" s="38"/>
      <c r="H189" s="38"/>
      <c r="I189" s="38"/>
      <c r="J189" s="38"/>
      <c r="K189" s="40"/>
      <c r="L189" s="38"/>
      <c r="M189" s="38"/>
      <c r="N189" s="38"/>
      <c r="O189" s="38"/>
      <c r="P189" s="38"/>
      <c r="Q189" s="38"/>
      <c r="R189" s="38"/>
    </row>
    <row r="190" spans="1:20" x14ac:dyDescent="0.35">
      <c r="A190" s="52" t="s">
        <v>97</v>
      </c>
      <c r="B190" s="7" t="s">
        <v>51</v>
      </c>
      <c r="C190" s="27" t="s">
        <v>171</v>
      </c>
      <c r="D190" s="56" t="str">
        <f ca="1">E76</f>
        <v>12-17-2021</v>
      </c>
      <c r="E190" s="56" t="e">
        <f ca="1">D192-1</f>
        <v>#VALUE!</v>
      </c>
      <c r="F190" s="132">
        <v>0.69</v>
      </c>
      <c r="G190" s="27" t="str">
        <f>CONCATENATE("USD,FLAT ",TEXT(F190,"0.00"))</f>
        <v>USD,FLAT 0.69</v>
      </c>
      <c r="H190" s="31">
        <f>K190/J190</f>
        <v>0.69</v>
      </c>
      <c r="I190" s="27" t="s">
        <v>22</v>
      </c>
      <c r="J190" s="133">
        <v>5</v>
      </c>
      <c r="K190" s="34">
        <f>J190*F190</f>
        <v>3.4499999999999997</v>
      </c>
      <c r="L190" s="27" t="str">
        <f>TEXT(IFERROR(((K190-K191)/K191*100),"0.00"),"0.00")</f>
        <v>0.00</v>
      </c>
      <c r="M190" s="31">
        <f>(10+J190*3)</f>
        <v>25</v>
      </c>
      <c r="N190" s="27"/>
      <c r="O190" s="27" t="s">
        <v>497</v>
      </c>
      <c r="P190" s="27" t="s">
        <v>480</v>
      </c>
      <c r="Q190" s="27"/>
      <c r="R190" s="27"/>
    </row>
    <row r="191" spans="1:20" x14ac:dyDescent="0.35">
      <c r="A191" s="7"/>
      <c r="B191" s="7"/>
      <c r="C191" s="29" t="s">
        <v>166</v>
      </c>
      <c r="D191" s="29"/>
      <c r="E191" s="29"/>
      <c r="F191" s="29"/>
      <c r="G191" s="29"/>
      <c r="H191" s="33" t="str">
        <f>IFERROR(K191/J191,"0")</f>
        <v>0</v>
      </c>
      <c r="I191" s="29"/>
      <c r="J191" s="30"/>
      <c r="K191" s="35"/>
      <c r="L191" s="29"/>
      <c r="M191" s="29"/>
      <c r="N191" s="29"/>
      <c r="O191" s="29"/>
      <c r="P191" s="29"/>
      <c r="Q191" s="29"/>
      <c r="R191" s="29"/>
    </row>
    <row r="192" spans="1:20" x14ac:dyDescent="0.35">
      <c r="A192" s="7"/>
      <c r="B192" s="7"/>
      <c r="C192" s="37" t="s">
        <v>167</v>
      </c>
      <c r="D192" s="85" t="e">
        <f ca="1">B163</f>
        <v>#VALUE!</v>
      </c>
      <c r="E192" s="37"/>
      <c r="F192" s="134">
        <v>0.63</v>
      </c>
      <c r="G192" s="134" t="str">
        <f>CONCATENATE("USD,FLAT ",TEXT(F192,"0.00"))</f>
        <v>USD,FLAT 0.63</v>
      </c>
      <c r="H192" s="135">
        <f>K192/J192</f>
        <v>0.63</v>
      </c>
      <c r="I192" s="134" t="s">
        <v>22</v>
      </c>
      <c r="J192" s="136">
        <v>5</v>
      </c>
      <c r="K192" s="135">
        <f>J192*F192</f>
        <v>3.15</v>
      </c>
      <c r="L192" s="134" t="str">
        <f>TEXT(IFERROR(((K192-K193)/K193*100),"0.00"),"0.00")</f>
        <v>0.00</v>
      </c>
      <c r="M192" s="37"/>
      <c r="N192" s="37"/>
      <c r="O192" s="37"/>
      <c r="P192" s="37"/>
      <c r="Q192" s="37"/>
      <c r="R192" s="37"/>
    </row>
    <row r="193" spans="1:18" hidden="1" x14ac:dyDescent="0.35">
      <c r="A193" s="7"/>
      <c r="B193" s="7"/>
      <c r="C193" s="38" t="s">
        <v>168</v>
      </c>
      <c r="D193" s="38"/>
      <c r="E193" s="38"/>
      <c r="F193" s="38"/>
      <c r="G193" s="38"/>
      <c r="H193" s="38"/>
      <c r="I193" s="38"/>
      <c r="J193" s="38"/>
      <c r="K193" s="40"/>
      <c r="L193" s="38"/>
      <c r="M193" s="38"/>
      <c r="N193" s="38"/>
      <c r="O193" s="38"/>
      <c r="P193" s="38"/>
      <c r="Q193" s="38"/>
      <c r="R193" s="38"/>
    </row>
    <row r="194" spans="1:18" x14ac:dyDescent="0.35">
      <c r="A194" s="52" t="s">
        <v>97</v>
      </c>
      <c r="B194" s="7" t="s">
        <v>172</v>
      </c>
      <c r="C194" s="27" t="s">
        <v>171</v>
      </c>
      <c r="D194" s="27"/>
      <c r="E194" s="27"/>
      <c r="F194" s="34">
        <v>0.3</v>
      </c>
      <c r="G194" s="27" t="str">
        <f>CONCATENATE("USD,FLAT ",TEXT(F194,"0.00"))</f>
        <v>USD,FLAT 0.30</v>
      </c>
      <c r="H194" s="31">
        <f>K194/J194</f>
        <v>0.3</v>
      </c>
      <c r="I194" s="27" t="s">
        <v>22</v>
      </c>
      <c r="J194" s="133">
        <v>2</v>
      </c>
      <c r="K194" s="34">
        <f>J194*F194</f>
        <v>0.6</v>
      </c>
      <c r="L194" s="27" t="str">
        <f>TEXT(IFERROR(((K194-K195)/K195*100),"0.00"),"0.00")</f>
        <v>0.00</v>
      </c>
      <c r="M194" s="31">
        <f>(10+J194*3)</f>
        <v>16</v>
      </c>
      <c r="N194" s="27"/>
      <c r="O194" s="27" t="s">
        <v>495</v>
      </c>
      <c r="P194" s="27" t="s">
        <v>480</v>
      </c>
      <c r="Q194" s="27"/>
      <c r="R194" s="27"/>
    </row>
    <row r="195" spans="1:18" x14ac:dyDescent="0.35">
      <c r="A195" s="7"/>
      <c r="B195" s="7"/>
      <c r="C195" s="29" t="s">
        <v>166</v>
      </c>
      <c r="D195" s="29"/>
      <c r="E195" s="29"/>
      <c r="F195" s="29"/>
      <c r="G195" s="29"/>
      <c r="H195" s="33" t="str">
        <f>IFERROR(K195/J195,"0")</f>
        <v>0</v>
      </c>
      <c r="I195" s="29"/>
      <c r="J195" s="30"/>
      <c r="K195" s="35"/>
      <c r="L195" s="29"/>
      <c r="M195" s="29"/>
      <c r="N195" s="29"/>
      <c r="O195" s="29"/>
      <c r="P195" s="29"/>
      <c r="Q195" s="29"/>
      <c r="R195" s="29"/>
    </row>
    <row r="196" spans="1:18" hidden="1" x14ac:dyDescent="0.35">
      <c r="A196" s="7"/>
      <c r="B196" s="7"/>
      <c r="C196" s="37" t="s">
        <v>167</v>
      </c>
      <c r="D196" s="37"/>
      <c r="E196" s="37"/>
      <c r="F196" s="37"/>
      <c r="G196" s="37"/>
      <c r="H196" s="37"/>
      <c r="I196" s="37"/>
      <c r="J196" s="37"/>
      <c r="K196" s="39"/>
      <c r="L196" s="37"/>
      <c r="M196" s="37"/>
      <c r="N196" s="37"/>
      <c r="O196" s="37"/>
      <c r="P196" s="37"/>
      <c r="Q196" s="37"/>
      <c r="R196" s="37"/>
    </row>
    <row r="197" spans="1:18" hidden="1" x14ac:dyDescent="0.35">
      <c r="A197" s="7"/>
      <c r="B197" s="7"/>
      <c r="C197" s="38" t="s">
        <v>168</v>
      </c>
      <c r="D197" s="38"/>
      <c r="E197" s="38"/>
      <c r="F197" s="38"/>
      <c r="G197" s="38"/>
      <c r="H197" s="38"/>
      <c r="I197" s="38"/>
      <c r="J197" s="38"/>
      <c r="K197" s="40"/>
      <c r="L197" s="38"/>
      <c r="M197" s="38"/>
      <c r="N197" s="38"/>
      <c r="O197" s="38"/>
      <c r="P197" s="38"/>
      <c r="Q197" s="38"/>
      <c r="R197" s="38"/>
    </row>
    <row r="199" spans="1:18" x14ac:dyDescent="0.35">
      <c r="A199" s="188" t="s">
        <v>184</v>
      </c>
      <c r="B199" s="189"/>
      <c r="C199" s="189"/>
      <c r="D199" s="189"/>
      <c r="E199" s="189"/>
      <c r="F199" s="189"/>
      <c r="G199" s="189"/>
      <c r="H199" s="189"/>
      <c r="I199" s="189"/>
      <c r="J199" s="189"/>
    </row>
    <row r="200" spans="1:18" x14ac:dyDescent="0.35">
      <c r="A200" s="190" t="s">
        <v>186</v>
      </c>
      <c r="B200" s="192" t="s">
        <v>189</v>
      </c>
      <c r="C200" s="193"/>
      <c r="D200" s="193"/>
      <c r="E200" s="194"/>
      <c r="F200" s="192" t="s">
        <v>190</v>
      </c>
      <c r="G200" s="193"/>
      <c r="H200" s="193"/>
      <c r="I200" s="194"/>
      <c r="J200" s="195" t="s">
        <v>188</v>
      </c>
    </row>
    <row r="201" spans="1:18" x14ac:dyDescent="0.35">
      <c r="A201" s="191"/>
      <c r="B201" s="21" t="s">
        <v>158</v>
      </c>
      <c r="C201" s="21" t="s">
        <v>160</v>
      </c>
      <c r="D201" s="21" t="s">
        <v>187</v>
      </c>
      <c r="E201" s="21" t="s">
        <v>193</v>
      </c>
      <c r="F201" s="21" t="s">
        <v>158</v>
      </c>
      <c r="G201" s="21" t="s">
        <v>160</v>
      </c>
      <c r="H201" s="21" t="s">
        <v>187</v>
      </c>
      <c r="I201" s="21" t="s">
        <v>193</v>
      </c>
      <c r="J201" s="196"/>
    </row>
    <row r="202" spans="1:18" x14ac:dyDescent="0.35">
      <c r="A202" s="18"/>
      <c r="B202" s="48" t="str">
        <f>"$"&amp;(K166+C142+C143)</f>
        <v>$11982.41</v>
      </c>
      <c r="C202" s="48" t="str">
        <f>"$"&amp;(M166+C144+C145)&amp;".00"</f>
        <v>$2092.00</v>
      </c>
      <c r="D202" s="48" t="e">
        <f>B202-C202</f>
        <v>#VALUE!</v>
      </c>
      <c r="E202" s="48" t="e">
        <f>((B202-C202)/B202*100)</f>
        <v>#VALUE!</v>
      </c>
      <c r="F202" s="49">
        <f>G179</f>
        <v>0</v>
      </c>
      <c r="G202" s="49">
        <f>H179</f>
        <v>0</v>
      </c>
      <c r="H202" s="49">
        <f>F202-G202</f>
        <v>0</v>
      </c>
      <c r="I202" s="48">
        <v>0</v>
      </c>
      <c r="J202" s="48">
        <v>0</v>
      </c>
    </row>
    <row r="203" spans="1:18" x14ac:dyDescent="0.35">
      <c r="A203" s="188" t="s">
        <v>185</v>
      </c>
      <c r="B203" s="189"/>
      <c r="C203" s="189"/>
      <c r="D203" s="189"/>
      <c r="E203" s="189"/>
      <c r="F203" s="189"/>
      <c r="G203" s="189"/>
      <c r="H203" s="189"/>
    </row>
    <row r="204" spans="1:18" x14ac:dyDescent="0.35">
      <c r="A204" s="21" t="s">
        <v>1</v>
      </c>
      <c r="B204" s="21" t="s">
        <v>0</v>
      </c>
      <c r="C204" s="21" t="s">
        <v>174</v>
      </c>
      <c r="D204" s="21" t="s">
        <v>180</v>
      </c>
      <c r="E204" s="21" t="s">
        <v>191</v>
      </c>
      <c r="F204" s="21" t="s">
        <v>192</v>
      </c>
      <c r="G204" s="21" t="s">
        <v>181</v>
      </c>
      <c r="H204" s="21" t="s">
        <v>182</v>
      </c>
    </row>
    <row r="205" spans="1:18" x14ac:dyDescent="0.35">
      <c r="A205" s="18"/>
      <c r="B205" s="20"/>
      <c r="C205" s="18" t="s">
        <v>183</v>
      </c>
      <c r="D205" s="48">
        <v>0</v>
      </c>
      <c r="E205" s="48" t="str">
        <f>S166</f>
        <v>$9982.41</v>
      </c>
      <c r="F205" s="48" t="str">
        <f>T166</f>
        <v>$92.00</v>
      </c>
      <c r="G205" s="49">
        <f>G179</f>
        <v>0</v>
      </c>
      <c r="H205" s="49">
        <f>H179</f>
        <v>0</v>
      </c>
    </row>
    <row r="206" spans="1:18" x14ac:dyDescent="0.35">
      <c r="A206" s="57"/>
      <c r="B206" s="58"/>
      <c r="C206" s="58"/>
      <c r="D206" s="58"/>
      <c r="E206" s="59"/>
      <c r="F206" s="58"/>
      <c r="G206" s="58"/>
      <c r="H206" s="58"/>
      <c r="I206" s="59"/>
      <c r="J206" s="59"/>
    </row>
    <row r="207" spans="1:18" x14ac:dyDescent="0.35">
      <c r="A207" s="50" t="s">
        <v>131</v>
      </c>
      <c r="B207" s="51"/>
      <c r="C207" s="51"/>
    </row>
    <row r="208" spans="1:18" x14ac:dyDescent="0.35">
      <c r="A208" s="21" t="s">
        <v>131</v>
      </c>
      <c r="B208" s="21" t="s">
        <v>139</v>
      </c>
      <c r="C208" s="21" t="s">
        <v>140</v>
      </c>
    </row>
    <row r="209" spans="1:9" ht="72.5" x14ac:dyDescent="0.35">
      <c r="A209" s="53" t="s">
        <v>132</v>
      </c>
      <c r="B209" s="54" t="s">
        <v>203</v>
      </c>
      <c r="C209" s="54" t="s">
        <v>203</v>
      </c>
    </row>
    <row r="210" spans="1:9" x14ac:dyDescent="0.35">
      <c r="A210" s="143"/>
      <c r="B210" s="144"/>
      <c r="C210" s="144"/>
    </row>
    <row r="211" spans="1:9" x14ac:dyDescent="0.35">
      <c r="A211" s="50" t="s">
        <v>131</v>
      </c>
      <c r="B211" s="51"/>
      <c r="C211" s="51"/>
    </row>
    <row r="212" spans="1:9" x14ac:dyDescent="0.35">
      <c r="A212" s="21" t="s">
        <v>131</v>
      </c>
      <c r="B212" s="21" t="s">
        <v>139</v>
      </c>
      <c r="C212" s="21" t="s">
        <v>140</v>
      </c>
    </row>
    <row r="213" spans="1:9" ht="72.5" x14ac:dyDescent="0.35">
      <c r="A213" s="53" t="s">
        <v>132</v>
      </c>
      <c r="B213" s="54" t="s">
        <v>482</v>
      </c>
      <c r="C213" s="54" t="s">
        <v>503</v>
      </c>
    </row>
    <row r="215" spans="1:9" x14ac:dyDescent="0.35">
      <c r="A215" s="50" t="s">
        <v>483</v>
      </c>
      <c r="B215" s="51"/>
      <c r="C215" s="51"/>
    </row>
    <row r="216" spans="1:9" x14ac:dyDescent="0.35">
      <c r="A216" s="21" t="s">
        <v>131</v>
      </c>
      <c r="B216" s="21"/>
      <c r="C216" s="21"/>
    </row>
    <row r="217" spans="1:9" ht="87" x14ac:dyDescent="0.35">
      <c r="A217" s="53" t="s">
        <v>504</v>
      </c>
      <c r="B217" s="54"/>
      <c r="C217" s="54"/>
    </row>
    <row r="219" spans="1:9" x14ac:dyDescent="0.35">
      <c r="A219" s="50" t="s">
        <v>505</v>
      </c>
      <c r="B219" s="50" t="s">
        <v>506</v>
      </c>
      <c r="C219" s="50" t="s">
        <v>507</v>
      </c>
      <c r="D219" s="50" t="s">
        <v>463</v>
      </c>
      <c r="E219" s="50" t="s">
        <v>508</v>
      </c>
      <c r="F219" s="50" t="s">
        <v>509</v>
      </c>
      <c r="G219" s="50" t="s">
        <v>510</v>
      </c>
      <c r="H219" s="50" t="s">
        <v>511</v>
      </c>
      <c r="I219" s="50" t="s">
        <v>512</v>
      </c>
    </row>
    <row r="220" spans="1:9" x14ac:dyDescent="0.35">
      <c r="A220" s="53">
        <v>1</v>
      </c>
      <c r="B220" s="53" t="s">
        <v>513</v>
      </c>
      <c r="C220" s="53" t="s">
        <v>135</v>
      </c>
      <c r="D220" s="53" t="s">
        <v>13</v>
      </c>
      <c r="E220" s="53" t="s">
        <v>514</v>
      </c>
      <c r="F220" s="53" t="s">
        <v>515</v>
      </c>
      <c r="G220" s="53" t="s">
        <v>353</v>
      </c>
      <c r="H220" s="53" t="s">
        <v>516</v>
      </c>
      <c r="I220" s="53" t="s">
        <v>517</v>
      </c>
    </row>
    <row r="221" spans="1:9" x14ac:dyDescent="0.35">
      <c r="A221" s="53">
        <v>2</v>
      </c>
      <c r="B221" s="53" t="s">
        <v>518</v>
      </c>
      <c r="C221" s="53" t="s">
        <v>135</v>
      </c>
      <c r="D221" s="53" t="s">
        <v>13</v>
      </c>
      <c r="E221" s="53" t="s">
        <v>514</v>
      </c>
      <c r="F221" s="53" t="s">
        <v>519</v>
      </c>
      <c r="G221" s="53" t="s">
        <v>356</v>
      </c>
      <c r="H221" s="53" t="s">
        <v>514</v>
      </c>
      <c r="I221" s="53" t="s">
        <v>520</v>
      </c>
    </row>
    <row r="222" spans="1:9" x14ac:dyDescent="0.35">
      <c r="A222" s="50" t="s">
        <v>483</v>
      </c>
      <c r="B222" s="51"/>
      <c r="C222" s="51"/>
      <c r="D222" s="143"/>
      <c r="E222" s="143"/>
      <c r="F222" s="143"/>
      <c r="G222" s="143"/>
      <c r="H222" s="143"/>
      <c r="I222" s="143"/>
    </row>
    <row r="223" spans="1:9" x14ac:dyDescent="0.35">
      <c r="A223" s="21" t="s">
        <v>131</v>
      </c>
      <c r="B223" s="21"/>
      <c r="C223" s="21"/>
      <c r="D223" s="143"/>
      <c r="E223" s="143"/>
      <c r="F223" s="143"/>
      <c r="G223" s="143"/>
      <c r="H223" s="143"/>
      <c r="I223" s="143"/>
    </row>
    <row r="224" spans="1:9" ht="72.5" x14ac:dyDescent="0.35">
      <c r="A224" s="53" t="s">
        <v>521</v>
      </c>
      <c r="B224" s="54"/>
      <c r="C224" s="54"/>
      <c r="D224" s="143"/>
      <c r="E224" s="143"/>
      <c r="F224" s="143"/>
      <c r="G224" s="143"/>
      <c r="H224" s="143"/>
      <c r="I224" s="143"/>
    </row>
    <row r="225" spans="1:18" x14ac:dyDescent="0.35">
      <c r="A225" s="50" t="s">
        <v>505</v>
      </c>
      <c r="B225" s="50" t="s">
        <v>506</v>
      </c>
      <c r="C225" s="50" t="s">
        <v>507</v>
      </c>
      <c r="D225" s="50" t="s">
        <v>463</v>
      </c>
      <c r="E225" s="50" t="s">
        <v>508</v>
      </c>
      <c r="F225" s="50" t="s">
        <v>509</v>
      </c>
      <c r="G225" s="50" t="s">
        <v>510</v>
      </c>
      <c r="H225" s="50" t="s">
        <v>511</v>
      </c>
      <c r="I225" s="50" t="s">
        <v>512</v>
      </c>
    </row>
    <row r="226" spans="1:18" x14ac:dyDescent="0.35">
      <c r="A226" s="53">
        <v>1</v>
      </c>
      <c r="B226" s="53" t="s">
        <v>513</v>
      </c>
      <c r="C226" s="53" t="s">
        <v>135</v>
      </c>
      <c r="D226" s="53" t="s">
        <v>13</v>
      </c>
      <c r="E226" s="53" t="s">
        <v>514</v>
      </c>
      <c r="F226" s="53" t="s">
        <v>515</v>
      </c>
      <c r="G226" s="53" t="s">
        <v>353</v>
      </c>
      <c r="H226" s="53" t="s">
        <v>516</v>
      </c>
      <c r="I226" s="53" t="s">
        <v>517</v>
      </c>
    </row>
    <row r="227" spans="1:18" x14ac:dyDescent="0.35">
      <c r="A227" s="53">
        <v>2</v>
      </c>
      <c r="B227" s="53" t="s">
        <v>518</v>
      </c>
      <c r="C227" s="53" t="s">
        <v>135</v>
      </c>
      <c r="D227" s="53" t="s">
        <v>13</v>
      </c>
      <c r="E227" s="53" t="s">
        <v>514</v>
      </c>
      <c r="F227" s="53" t="s">
        <v>519</v>
      </c>
      <c r="G227" s="53" t="s">
        <v>356</v>
      </c>
      <c r="H227" s="53" t="s">
        <v>514</v>
      </c>
      <c r="I227" s="53" t="s">
        <v>520</v>
      </c>
    </row>
    <row r="228" spans="1:18" x14ac:dyDescent="0.35">
      <c r="A228" s="53">
        <v>3</v>
      </c>
      <c r="B228" s="54" t="s">
        <v>518</v>
      </c>
      <c r="C228" s="54" t="s">
        <v>135</v>
      </c>
      <c r="D228" s="53" t="s">
        <v>13</v>
      </c>
      <c r="E228" s="53" t="s">
        <v>514</v>
      </c>
      <c r="F228" s="53" t="s">
        <v>522</v>
      </c>
      <c r="G228" s="53" t="s">
        <v>358</v>
      </c>
      <c r="H228" s="53" t="s">
        <v>514</v>
      </c>
      <c r="I228" s="53" t="s">
        <v>520</v>
      </c>
      <c r="K228" t="s">
        <v>514</v>
      </c>
    </row>
    <row r="229" spans="1:18" x14ac:dyDescent="0.35">
      <c r="A229" s="187" t="s">
        <v>500</v>
      </c>
      <c r="B229" s="187"/>
      <c r="C229" s="187"/>
      <c r="D229" s="187"/>
      <c r="E229" s="187"/>
      <c r="F229" s="187"/>
      <c r="G229" s="187"/>
      <c r="H229" s="187"/>
      <c r="I229" s="187"/>
      <c r="J229" s="187"/>
      <c r="K229" s="187"/>
      <c r="L229" s="187"/>
    </row>
    <row r="230" spans="1:18" x14ac:dyDescent="0.35">
      <c r="A230" s="128" t="s">
        <v>206</v>
      </c>
      <c r="B230" s="55" t="e">
        <f ca="1">E76+60</f>
        <v>#VALUE!</v>
      </c>
      <c r="C230" s="128"/>
      <c r="D230" s="128"/>
      <c r="E230" s="128"/>
      <c r="F230" s="128"/>
      <c r="G230" s="128"/>
      <c r="H230" s="128"/>
      <c r="I230" s="128"/>
      <c r="J230" s="128"/>
      <c r="K230" s="128"/>
      <c r="L230" s="128"/>
    </row>
    <row r="231" spans="1:18" x14ac:dyDescent="0.35">
      <c r="A231" s="175" t="s">
        <v>153</v>
      </c>
      <c r="B231" s="176"/>
      <c r="C231" s="176"/>
      <c r="D231" s="176"/>
      <c r="E231" s="176"/>
    </row>
    <row r="232" spans="1:18" x14ac:dyDescent="0.35">
      <c r="A232" s="129" t="s">
        <v>154</v>
      </c>
      <c r="B232" s="129" t="s">
        <v>44</v>
      </c>
      <c r="C232" s="129" t="s">
        <v>162</v>
      </c>
      <c r="D232" s="36" t="s">
        <v>169</v>
      </c>
      <c r="E232" s="36" t="s">
        <v>170</v>
      </c>
      <c r="F232" s="36" t="s">
        <v>57</v>
      </c>
      <c r="G232" s="129" t="s">
        <v>155</v>
      </c>
      <c r="H232" s="129" t="s">
        <v>156</v>
      </c>
      <c r="I232" s="36" t="s">
        <v>18</v>
      </c>
      <c r="J232" s="36" t="s">
        <v>157</v>
      </c>
      <c r="K232" s="36" t="s">
        <v>158</v>
      </c>
      <c r="L232" s="36" t="s">
        <v>159</v>
      </c>
      <c r="M232" s="36" t="s">
        <v>160</v>
      </c>
      <c r="N232" s="36" t="s">
        <v>176</v>
      </c>
      <c r="O232" s="36" t="s">
        <v>173</v>
      </c>
      <c r="P232" s="36" t="s">
        <v>174</v>
      </c>
      <c r="Q232" s="36" t="s">
        <v>175</v>
      </c>
      <c r="R232" s="36" t="s">
        <v>161</v>
      </c>
    </row>
    <row r="233" spans="1:18" x14ac:dyDescent="0.35">
      <c r="A233" s="42" t="s">
        <v>163</v>
      </c>
      <c r="B233" s="42"/>
      <c r="C233" s="42" t="s">
        <v>171</v>
      </c>
      <c r="D233" s="42"/>
      <c r="E233" s="42"/>
      <c r="F233" s="42"/>
      <c r="G233" s="42"/>
      <c r="H233" s="42"/>
      <c r="I233" s="42"/>
      <c r="J233" s="43"/>
      <c r="K233" s="151" t="str">
        <f>"$"&amp;(SUMIFS(K235:K264,C235:C264,C233,A235:A264,"*"&amp;"DE_"&amp;"*"))</f>
        <v>$9982.41</v>
      </c>
      <c r="L233" s="42"/>
      <c r="M233" s="160">
        <f>SUMIFS(M235:M264,C235:C264,C233,A235:A264,"*"&amp;"DE_"&amp;"*")</f>
        <v>92</v>
      </c>
      <c r="N233" s="42"/>
      <c r="O233" s="42"/>
      <c r="P233" s="42"/>
      <c r="Q233" s="42"/>
      <c r="R233" s="42"/>
    </row>
    <row r="234" spans="1:18" x14ac:dyDescent="0.35">
      <c r="A234" s="42" t="s">
        <v>163</v>
      </c>
      <c r="B234" s="42"/>
      <c r="C234" s="42" t="s">
        <v>166</v>
      </c>
      <c r="D234" s="42"/>
      <c r="E234" s="42"/>
      <c r="F234" s="42"/>
      <c r="G234" s="42"/>
      <c r="H234" s="42"/>
      <c r="I234" s="42"/>
      <c r="J234" s="43"/>
      <c r="K234" s="44">
        <f>SUMIFS(K235:K264,C235:C264,C234,A235:A264,"*"&amp;"DE_"&amp;"*")</f>
        <v>0</v>
      </c>
      <c r="L234" s="42"/>
      <c r="M234" s="44">
        <f>SUMIFS(M235:M264,C235:C264,C234,A235:A264,"*"&amp;"DE_"&amp;"*")</f>
        <v>0</v>
      </c>
      <c r="N234" s="42"/>
      <c r="O234" s="42"/>
      <c r="P234" s="42"/>
      <c r="Q234" s="42"/>
      <c r="R234" s="42"/>
    </row>
    <row r="235" spans="1:18" x14ac:dyDescent="0.35">
      <c r="A235" s="45" t="s">
        <v>164</v>
      </c>
      <c r="B235" s="45"/>
      <c r="C235" s="45" t="s">
        <v>171</v>
      </c>
      <c r="D235" s="45"/>
      <c r="E235" s="45"/>
      <c r="F235" s="45"/>
      <c r="G235" s="45"/>
      <c r="H235" s="45"/>
      <c r="I235" s="45"/>
      <c r="J235" s="46"/>
      <c r="K235" s="159">
        <f>SUMIFS(K237:K248,C237:C248,C235)</f>
        <v>6978.25</v>
      </c>
      <c r="L235" s="45"/>
      <c r="M235" s="47">
        <f>SUMIFS(M237:M248,C237:C248,C235)</f>
        <v>38</v>
      </c>
      <c r="N235" s="45"/>
      <c r="O235" s="45"/>
      <c r="P235" s="45"/>
      <c r="Q235" s="45"/>
      <c r="R235" s="45"/>
    </row>
    <row r="236" spans="1:18" x14ac:dyDescent="0.35">
      <c r="A236" s="45" t="s">
        <v>164</v>
      </c>
      <c r="B236" s="45"/>
      <c r="C236" s="45" t="s">
        <v>166</v>
      </c>
      <c r="D236" s="45"/>
      <c r="E236" s="45"/>
      <c r="F236" s="45"/>
      <c r="G236" s="45"/>
      <c r="H236" s="45"/>
      <c r="I236" s="45"/>
      <c r="J236" s="46"/>
      <c r="K236" s="47">
        <f>SUMIFS(K237:K248,C237:C248,C236)</f>
        <v>0</v>
      </c>
      <c r="L236" s="45"/>
      <c r="M236" s="47">
        <f>SUMIFS(M237:M248,C237:C248,C236)</f>
        <v>0</v>
      </c>
      <c r="N236" s="45"/>
      <c r="O236" s="45"/>
      <c r="P236" s="45"/>
      <c r="Q236" s="45"/>
      <c r="R236" s="45"/>
    </row>
    <row r="237" spans="1:18" x14ac:dyDescent="0.35">
      <c r="A237" s="52" t="s">
        <v>90</v>
      </c>
      <c r="B237" s="7"/>
      <c r="C237" s="27" t="s">
        <v>171</v>
      </c>
      <c r="D237" s="56">
        <f ca="1">TODAY()</f>
        <v>44547</v>
      </c>
      <c r="E237" s="56" t="e">
        <f ca="1">D239-1</f>
        <v>#VALUE!</v>
      </c>
      <c r="F237" s="131">
        <v>12</v>
      </c>
      <c r="G237" s="27" t="str">
        <f>CONCATENATE("USD,FLAT ",TEXT(F237,"0.00"))</f>
        <v>USD,FLAT 12.00</v>
      </c>
      <c r="H237" s="31">
        <f>K237/J237</f>
        <v>12</v>
      </c>
      <c r="I237" s="27" t="s">
        <v>22</v>
      </c>
      <c r="J237" s="133">
        <v>1</v>
      </c>
      <c r="K237" s="31">
        <f>J237*F237</f>
        <v>12</v>
      </c>
      <c r="L237" s="27" t="str">
        <f>TEXT(IFERROR(((K237-K238)/K238*100),"0.00"),"0.00")</f>
        <v>0.00</v>
      </c>
      <c r="M237" s="31">
        <f>(10+J237*3)</f>
        <v>13</v>
      </c>
      <c r="N237" s="27"/>
      <c r="O237" s="27" t="s">
        <v>497</v>
      </c>
      <c r="P237" s="27"/>
      <c r="Q237" s="27"/>
      <c r="R237" s="27"/>
    </row>
    <row r="238" spans="1:18" x14ac:dyDescent="0.35">
      <c r="A238" s="7"/>
      <c r="B238" s="7"/>
      <c r="C238" s="29" t="s">
        <v>166</v>
      </c>
      <c r="D238" s="29"/>
      <c r="E238" s="29"/>
      <c r="F238" s="29"/>
      <c r="G238" s="29"/>
      <c r="H238" s="33"/>
      <c r="I238" s="29"/>
      <c r="J238" s="30"/>
      <c r="K238" s="33"/>
      <c r="L238" s="29"/>
      <c r="M238" s="33"/>
      <c r="N238" s="29"/>
      <c r="O238" s="29"/>
      <c r="P238" s="29"/>
      <c r="Q238" s="29"/>
      <c r="R238" s="29"/>
    </row>
    <row r="239" spans="1:18" x14ac:dyDescent="0.35">
      <c r="A239" s="7"/>
      <c r="B239" s="7"/>
      <c r="C239" s="37" t="s">
        <v>167</v>
      </c>
      <c r="D239" s="85" t="e">
        <f ca="1">B230</f>
        <v>#VALUE!</v>
      </c>
      <c r="E239" s="37"/>
      <c r="F239" s="134">
        <v>11</v>
      </c>
      <c r="G239" s="134" t="str">
        <f>CONCATENATE("USD,FLAT ",TEXT(F239,"0.00"))</f>
        <v>USD,FLAT 11.00</v>
      </c>
      <c r="H239" s="135">
        <f>K239/J239</f>
        <v>11</v>
      </c>
      <c r="I239" s="134" t="s">
        <v>22</v>
      </c>
      <c r="J239" s="136">
        <v>1</v>
      </c>
      <c r="K239" s="135">
        <f>J239*F239</f>
        <v>11</v>
      </c>
      <c r="L239" s="134" t="str">
        <f>TEXT(IFERROR(((K239-K238)/K238*100),"0.00"),"0.00")</f>
        <v>0.00</v>
      </c>
      <c r="M239" s="135">
        <f>(10+J239*3)</f>
        <v>13</v>
      </c>
      <c r="N239" s="37"/>
      <c r="O239" s="37"/>
      <c r="P239" s="37"/>
      <c r="Q239" s="37"/>
      <c r="R239" s="37"/>
    </row>
    <row r="240" spans="1:18" x14ac:dyDescent="0.35">
      <c r="A240" s="7"/>
      <c r="B240" s="7"/>
      <c r="C240" s="38"/>
      <c r="D240" s="38"/>
      <c r="E240" s="38"/>
      <c r="F240" s="137"/>
      <c r="G240" s="138"/>
      <c r="H240" s="139"/>
      <c r="I240" s="138"/>
      <c r="J240" s="140"/>
      <c r="K240" s="137"/>
      <c r="L240" s="138"/>
      <c r="M240" s="38"/>
      <c r="N240" s="38"/>
      <c r="O240" s="38"/>
      <c r="P240" s="38"/>
      <c r="Q240" s="38"/>
      <c r="R240" s="38"/>
    </row>
    <row r="241" spans="1:18" x14ac:dyDescent="0.35">
      <c r="A241" s="52" t="s">
        <v>91</v>
      </c>
      <c r="B241" s="7"/>
      <c r="C241" s="27" t="s">
        <v>171</v>
      </c>
      <c r="D241" s="27"/>
      <c r="E241" s="27"/>
      <c r="F241" s="27">
        <v>12</v>
      </c>
      <c r="G241" s="27" t="str">
        <f>CONCATENATE("USD,FLAT ",TEXT(F241,"0.00"))</f>
        <v>USD,FLAT 12.00</v>
      </c>
      <c r="H241" s="31">
        <f>K241/J241</f>
        <v>12</v>
      </c>
      <c r="I241" s="27" t="s">
        <v>22</v>
      </c>
      <c r="J241" s="133">
        <v>5</v>
      </c>
      <c r="K241" s="31">
        <f>J241*F241</f>
        <v>60</v>
      </c>
      <c r="L241" s="27" t="str">
        <f>TEXT(IFERROR(((K241-K242)/K242*100),"0.00"),"0.00")</f>
        <v>0.00</v>
      </c>
      <c r="M241" s="31">
        <f>(10+J241*3)</f>
        <v>25</v>
      </c>
      <c r="N241" s="27"/>
      <c r="O241" s="27" t="s">
        <v>495</v>
      </c>
      <c r="P241" s="27"/>
      <c r="Q241" s="27"/>
      <c r="R241" s="27"/>
    </row>
    <row r="242" spans="1:18" x14ac:dyDescent="0.35">
      <c r="A242" s="7"/>
      <c r="B242" s="7"/>
      <c r="C242" s="29" t="s">
        <v>166</v>
      </c>
      <c r="D242" s="29"/>
      <c r="E242" s="29"/>
      <c r="F242" s="29"/>
      <c r="G242" s="29"/>
      <c r="H242" s="33"/>
      <c r="I242" s="29"/>
      <c r="J242" s="30"/>
      <c r="K242" s="33"/>
      <c r="L242" s="29"/>
      <c r="M242" s="33"/>
      <c r="N242" s="29"/>
      <c r="O242" s="29"/>
      <c r="P242" s="29"/>
      <c r="Q242" s="29"/>
      <c r="R242" s="29"/>
    </row>
    <row r="243" spans="1:18" hidden="1" x14ac:dyDescent="0.35">
      <c r="A243" s="7"/>
      <c r="B243" s="7"/>
      <c r="C243" s="37" t="s">
        <v>167</v>
      </c>
      <c r="D243" s="37"/>
      <c r="E243" s="37"/>
      <c r="F243" s="37"/>
      <c r="G243" s="37"/>
      <c r="H243" s="37"/>
      <c r="I243" s="37"/>
      <c r="J243" s="37"/>
      <c r="K243" s="37"/>
      <c r="L243" s="37"/>
      <c r="M243" s="37"/>
      <c r="N243" s="37"/>
      <c r="O243" s="37"/>
      <c r="P243" s="37"/>
      <c r="Q243" s="37"/>
      <c r="R243" s="37"/>
    </row>
    <row r="244" spans="1:18" hidden="1" x14ac:dyDescent="0.35">
      <c r="A244" s="7"/>
      <c r="B244" s="7"/>
      <c r="C244" s="38" t="s">
        <v>168</v>
      </c>
      <c r="D244" s="38"/>
      <c r="E244" s="38"/>
      <c r="F244" s="38"/>
      <c r="G244" s="38"/>
      <c r="H244" s="38"/>
      <c r="I244" s="38"/>
      <c r="J244" s="38"/>
      <c r="K244" s="38"/>
      <c r="L244" s="38"/>
      <c r="M244" s="38"/>
      <c r="N244" s="38"/>
      <c r="O244" s="38"/>
      <c r="P244" s="38"/>
      <c r="Q244" s="38"/>
      <c r="R244" s="38"/>
    </row>
    <row r="245" spans="1:18" x14ac:dyDescent="0.35">
      <c r="A245" s="52" t="s">
        <v>92</v>
      </c>
      <c r="B245" s="7"/>
      <c r="C245" s="27" t="s">
        <v>171</v>
      </c>
      <c r="D245" s="27"/>
      <c r="E245" s="27"/>
      <c r="F245" s="27">
        <v>276.25</v>
      </c>
      <c r="G245" s="27" t="str">
        <f>CONCATENATE("USD,FLAT ",TEXT(F245,"0.00"))</f>
        <v>USD,FLAT 276.25</v>
      </c>
      <c r="H245" s="31">
        <f>F245</f>
        <v>276.25</v>
      </c>
      <c r="I245" s="27"/>
      <c r="J245" s="28"/>
      <c r="K245" s="31">
        <f>(F245*5*5)</f>
        <v>6906.25</v>
      </c>
      <c r="L245" s="27" t="str">
        <f>TEXT(IFERROR(((K245-K246)/K246*100),"0.00"),"0.00")</f>
        <v>0.00</v>
      </c>
      <c r="M245" s="31">
        <v>0</v>
      </c>
      <c r="N245" s="27"/>
      <c r="O245" s="27" t="s">
        <v>495</v>
      </c>
      <c r="P245" s="27"/>
      <c r="Q245" s="27"/>
      <c r="R245" s="27"/>
    </row>
    <row r="246" spans="1:18" x14ac:dyDescent="0.35">
      <c r="A246" s="7"/>
      <c r="B246" s="7"/>
      <c r="C246" s="29" t="s">
        <v>166</v>
      </c>
      <c r="D246" s="29"/>
      <c r="E246" s="29"/>
      <c r="F246" s="29"/>
      <c r="G246" s="29"/>
      <c r="H246" s="33"/>
      <c r="I246" s="29"/>
      <c r="J246" s="30"/>
      <c r="K246" s="33"/>
      <c r="L246" s="29"/>
      <c r="M246" s="33"/>
      <c r="N246" s="29"/>
      <c r="O246" s="29"/>
      <c r="P246" s="29"/>
      <c r="Q246" s="29"/>
      <c r="R246" s="29"/>
    </row>
    <row r="247" spans="1:18" hidden="1" x14ac:dyDescent="0.35">
      <c r="A247" s="7"/>
      <c r="B247" s="7"/>
      <c r="C247" s="37" t="s">
        <v>167</v>
      </c>
      <c r="D247" s="37"/>
      <c r="E247" s="37"/>
      <c r="F247" s="37"/>
      <c r="G247" s="37"/>
      <c r="H247" s="37"/>
      <c r="I247" s="37"/>
      <c r="J247" s="37"/>
      <c r="K247" s="37"/>
      <c r="L247" s="37"/>
      <c r="M247" s="37"/>
      <c r="N247" s="37"/>
      <c r="O247" s="37"/>
      <c r="P247" s="37"/>
      <c r="Q247" s="37"/>
      <c r="R247" s="37"/>
    </row>
    <row r="248" spans="1:18" hidden="1" x14ac:dyDescent="0.35">
      <c r="A248" s="7"/>
      <c r="B248" s="7"/>
      <c r="C248" s="38" t="s">
        <v>168</v>
      </c>
      <c r="D248" s="38"/>
      <c r="E248" s="38"/>
      <c r="F248" s="38"/>
      <c r="G248" s="38"/>
      <c r="H248" s="38"/>
      <c r="I248" s="38"/>
      <c r="J248" s="38"/>
      <c r="K248" s="38"/>
      <c r="L248" s="38"/>
      <c r="M248" s="38"/>
      <c r="N248" s="38"/>
      <c r="O248" s="38"/>
      <c r="P248" s="38"/>
      <c r="Q248" s="38"/>
      <c r="R248" s="38"/>
    </row>
    <row r="249" spans="1:18" hidden="1" x14ac:dyDescent="0.35">
      <c r="A249" s="7"/>
      <c r="B249" s="7"/>
      <c r="C249" s="37" t="s">
        <v>167</v>
      </c>
      <c r="D249" s="37"/>
      <c r="E249" s="37"/>
      <c r="F249" s="37"/>
      <c r="G249" s="37"/>
      <c r="H249" s="37"/>
      <c r="I249" s="37"/>
      <c r="J249" s="37"/>
      <c r="K249" s="39"/>
      <c r="L249" s="37"/>
      <c r="M249" s="37"/>
      <c r="N249" s="37"/>
      <c r="O249" s="37"/>
      <c r="P249" s="37"/>
      <c r="Q249" s="37"/>
      <c r="R249" s="37"/>
    </row>
    <row r="250" spans="1:18" hidden="1" x14ac:dyDescent="0.35">
      <c r="A250" s="7"/>
      <c r="B250" s="7"/>
      <c r="C250" s="38" t="s">
        <v>168</v>
      </c>
      <c r="D250" s="38"/>
      <c r="E250" s="38"/>
      <c r="F250" s="38"/>
      <c r="G250" s="38"/>
      <c r="H250" s="38"/>
      <c r="I250" s="38"/>
      <c r="J250" s="38"/>
      <c r="K250" s="40"/>
      <c r="L250" s="38"/>
      <c r="M250" s="38"/>
      <c r="N250" s="38"/>
      <c r="O250" s="38"/>
      <c r="P250" s="38"/>
      <c r="Q250" s="38"/>
      <c r="R250" s="38"/>
    </row>
    <row r="251" spans="1:18" x14ac:dyDescent="0.35">
      <c r="A251" s="45" t="s">
        <v>165</v>
      </c>
      <c r="B251" s="45"/>
      <c r="C251" s="45" t="s">
        <v>171</v>
      </c>
      <c r="D251" s="45"/>
      <c r="E251" s="45"/>
      <c r="F251" s="45"/>
      <c r="G251" s="45"/>
      <c r="H251" s="45"/>
      <c r="I251" s="45"/>
      <c r="J251" s="46"/>
      <c r="K251" s="159">
        <f>SUMIFS(K253:K264,C253:C264,C251)</f>
        <v>3004.16</v>
      </c>
      <c r="L251" s="45"/>
      <c r="M251" s="47">
        <f>SUMIFS(M253:M264,C253:C264,C251)</f>
        <v>54</v>
      </c>
      <c r="N251" s="45"/>
      <c r="O251" s="45"/>
      <c r="P251" s="45"/>
      <c r="Q251" s="45"/>
      <c r="R251" s="45"/>
    </row>
    <row r="252" spans="1:18" x14ac:dyDescent="0.35">
      <c r="A252" s="45" t="s">
        <v>165</v>
      </c>
      <c r="B252" s="45"/>
      <c r="C252" s="45" t="s">
        <v>166</v>
      </c>
      <c r="D252" s="45"/>
      <c r="E252" s="45"/>
      <c r="F252" s="45"/>
      <c r="G252" s="45"/>
      <c r="H252" s="45"/>
      <c r="I252" s="45"/>
      <c r="J252" s="46"/>
      <c r="K252" s="47">
        <f>SUMIFS(K253:K264,C253:C264,C252)</f>
        <v>0</v>
      </c>
      <c r="L252" s="45"/>
      <c r="M252" s="47">
        <f>SUMIFS(M253:M264,C253:C264,C252)</f>
        <v>0</v>
      </c>
      <c r="N252" s="45"/>
      <c r="O252" s="45"/>
      <c r="P252" s="45"/>
      <c r="Q252" s="45"/>
      <c r="R252" s="45"/>
    </row>
    <row r="253" spans="1:18" x14ac:dyDescent="0.35">
      <c r="A253" s="52" t="s">
        <v>96</v>
      </c>
      <c r="B253" s="7"/>
      <c r="C253" s="27" t="s">
        <v>171</v>
      </c>
      <c r="D253" s="27"/>
      <c r="E253" s="27"/>
      <c r="F253" s="132">
        <v>0.11</v>
      </c>
      <c r="G253" s="27" t="str">
        <f>CONCATENATE("USD,FLAT ",TEXT(F253,"0.00"))</f>
        <v>USD,FLAT 0.11</v>
      </c>
      <c r="H253" s="31">
        <f>(K253/J253)</f>
        <v>3000.11</v>
      </c>
      <c r="I253" s="27" t="s">
        <v>22</v>
      </c>
      <c r="J253" s="27">
        <v>1</v>
      </c>
      <c r="K253" s="34">
        <f>J253*F253+3000</f>
        <v>3000.11</v>
      </c>
      <c r="L253" s="27" t="str">
        <f>TEXT(IFERROR(((K253-K254)/K254*100),"0.00"),"0.00")</f>
        <v>0.00</v>
      </c>
      <c r="M253" s="31">
        <f>(10+J253*3)</f>
        <v>13</v>
      </c>
      <c r="N253" s="27"/>
      <c r="O253" s="27" t="s">
        <v>497</v>
      </c>
      <c r="P253" s="27"/>
      <c r="Q253" s="27"/>
      <c r="R253" s="27"/>
    </row>
    <row r="254" spans="1:18" x14ac:dyDescent="0.35">
      <c r="A254" s="7"/>
      <c r="B254" s="7"/>
      <c r="C254" s="29" t="s">
        <v>166</v>
      </c>
      <c r="D254" s="29"/>
      <c r="E254" s="29"/>
      <c r="F254" s="29"/>
      <c r="G254" s="29"/>
      <c r="H254" s="33" t="str">
        <f>IFERROR(K254/J254,"0")</f>
        <v>0</v>
      </c>
      <c r="I254" s="29"/>
      <c r="J254" s="30"/>
      <c r="K254" s="35"/>
      <c r="L254" s="29"/>
      <c r="M254" s="29"/>
      <c r="N254" s="29"/>
      <c r="O254" s="29"/>
      <c r="P254" s="29"/>
      <c r="Q254" s="29"/>
      <c r="R254" s="29"/>
    </row>
    <row r="255" spans="1:18" hidden="1" x14ac:dyDescent="0.35">
      <c r="A255" s="7"/>
      <c r="B255" s="7"/>
      <c r="C255" s="37" t="s">
        <v>167</v>
      </c>
      <c r="D255" s="37"/>
      <c r="E255" s="37"/>
      <c r="F255" s="37"/>
      <c r="G255" s="37"/>
      <c r="H255" s="37"/>
      <c r="I255" s="37"/>
      <c r="J255" s="37"/>
      <c r="K255" s="39"/>
      <c r="L255" s="37"/>
      <c r="M255" s="37"/>
      <c r="N255" s="37"/>
      <c r="O255" s="37"/>
      <c r="P255" s="37"/>
      <c r="Q255" s="37"/>
      <c r="R255" s="37"/>
    </row>
    <row r="256" spans="1:18" x14ac:dyDescent="0.35">
      <c r="A256" s="7"/>
      <c r="B256" s="7"/>
      <c r="C256" s="38" t="s">
        <v>168</v>
      </c>
      <c r="D256" s="38"/>
      <c r="E256" s="38"/>
      <c r="F256" s="137">
        <v>0.89</v>
      </c>
      <c r="G256" s="138" t="str">
        <f>CONCATENATE("USD,FLAT ",TEXT(F256,"0.00"))</f>
        <v>USD,FLAT 0.89</v>
      </c>
      <c r="H256" s="139">
        <f>K256/J256</f>
        <v>3000.89</v>
      </c>
      <c r="I256" s="138" t="s">
        <v>22</v>
      </c>
      <c r="J256" s="140">
        <v>1</v>
      </c>
      <c r="K256" s="137">
        <f>J256*F256+3000</f>
        <v>3000.89</v>
      </c>
      <c r="L256" s="138" t="str">
        <f>TEXT(IFERROR(((K256-K254)/K254*100),"0.00"),"0.00")</f>
        <v>0.00</v>
      </c>
      <c r="M256" s="38"/>
      <c r="N256" s="38"/>
      <c r="O256" s="38"/>
      <c r="P256" s="38"/>
      <c r="Q256" s="38"/>
      <c r="R256" s="38"/>
    </row>
    <row r="257" spans="1:18" x14ac:dyDescent="0.35">
      <c r="A257" s="52" t="s">
        <v>97</v>
      </c>
      <c r="B257" s="7" t="s">
        <v>51</v>
      </c>
      <c r="C257" s="27" t="s">
        <v>171</v>
      </c>
      <c r="D257" s="56">
        <f ca="1">TODAY()</f>
        <v>44547</v>
      </c>
      <c r="E257" s="56" t="e">
        <f ca="1">D259-1</f>
        <v>#VALUE!</v>
      </c>
      <c r="F257" s="132">
        <v>0.69</v>
      </c>
      <c r="G257" s="27" t="str">
        <f>CONCATENATE("USD,FLAT ",TEXT(F257,"0.00"))</f>
        <v>USD,FLAT 0.69</v>
      </c>
      <c r="H257" s="31">
        <f>K257/J257</f>
        <v>0.69</v>
      </c>
      <c r="I257" s="27" t="s">
        <v>22</v>
      </c>
      <c r="J257" s="133">
        <v>5</v>
      </c>
      <c r="K257" s="34">
        <f>J257*F257</f>
        <v>3.4499999999999997</v>
      </c>
      <c r="L257" s="27" t="str">
        <f>TEXT(IFERROR(((K257-K258)/K258*100),"0.00"),"0.00")</f>
        <v>0.00</v>
      </c>
      <c r="M257" s="31">
        <f>(10+J257*3)</f>
        <v>25</v>
      </c>
      <c r="N257" s="27"/>
      <c r="O257" s="27" t="s">
        <v>497</v>
      </c>
      <c r="P257" s="27"/>
      <c r="Q257" s="27"/>
      <c r="R257" s="27"/>
    </row>
    <row r="258" spans="1:18" x14ac:dyDescent="0.35">
      <c r="A258" s="7"/>
      <c r="B258" s="7"/>
      <c r="C258" s="29" t="s">
        <v>166</v>
      </c>
      <c r="D258" s="29"/>
      <c r="E258" s="29"/>
      <c r="F258" s="29"/>
      <c r="G258" s="29"/>
      <c r="H258" s="33" t="str">
        <f>IFERROR(K258/J258,"0")</f>
        <v>0</v>
      </c>
      <c r="I258" s="29"/>
      <c r="J258" s="30"/>
      <c r="K258" s="35"/>
      <c r="L258" s="29"/>
      <c r="M258" s="29"/>
      <c r="N258" s="29"/>
      <c r="O258" s="29"/>
      <c r="P258" s="29"/>
      <c r="Q258" s="29"/>
      <c r="R258" s="29"/>
    </row>
    <row r="259" spans="1:18" x14ac:dyDescent="0.35">
      <c r="A259" s="7"/>
      <c r="B259" s="7"/>
      <c r="C259" s="37" t="s">
        <v>167</v>
      </c>
      <c r="D259" s="85" t="e">
        <f ca="1">B230</f>
        <v>#VALUE!</v>
      </c>
      <c r="E259" s="37"/>
      <c r="F259" s="134">
        <v>0.63</v>
      </c>
      <c r="G259" s="134" t="str">
        <f>CONCATENATE("USD,FLAT ",TEXT(F259,"0.00"))</f>
        <v>USD,FLAT 0.63</v>
      </c>
      <c r="H259" s="135">
        <f>K259/J259</f>
        <v>0.63</v>
      </c>
      <c r="I259" s="134" t="s">
        <v>22</v>
      </c>
      <c r="J259" s="136">
        <v>5</v>
      </c>
      <c r="K259" s="135">
        <f>J259*F259</f>
        <v>3.15</v>
      </c>
      <c r="L259" s="134" t="str">
        <f>TEXT(IFERROR(((K259-K258)/K258*100),"0.00"),"0.00")</f>
        <v>0.00</v>
      </c>
      <c r="M259" s="37"/>
      <c r="N259" s="37"/>
      <c r="O259" s="37"/>
      <c r="P259" s="37"/>
      <c r="Q259" s="37"/>
      <c r="R259" s="37"/>
    </row>
    <row r="260" spans="1:18" x14ac:dyDescent="0.35">
      <c r="A260" s="7"/>
      <c r="B260" s="7"/>
      <c r="C260" s="38" t="s">
        <v>168</v>
      </c>
      <c r="D260" s="38"/>
      <c r="E260" s="38"/>
      <c r="F260" s="137">
        <v>0.59</v>
      </c>
      <c r="G260" s="138" t="str">
        <f>CONCATENATE("USD,FLAT ",TEXT(F260,"0.00"))</f>
        <v>USD,FLAT 0.59</v>
      </c>
      <c r="H260" s="139">
        <f>K260/J260</f>
        <v>0.59</v>
      </c>
      <c r="I260" s="138" t="s">
        <v>22</v>
      </c>
      <c r="J260" s="140">
        <v>5</v>
      </c>
      <c r="K260" s="137">
        <f>J260*F260</f>
        <v>2.9499999999999997</v>
      </c>
      <c r="L260" s="138" t="str">
        <f>TEXT(IFERROR(((K260-K258)/K258*100),"0.00"),"0.00")</f>
        <v>0.00</v>
      </c>
      <c r="M260" s="38"/>
      <c r="N260" s="38"/>
      <c r="O260" s="38"/>
      <c r="P260" s="38"/>
      <c r="Q260" s="38"/>
      <c r="R260" s="38"/>
    </row>
    <row r="261" spans="1:18" x14ac:dyDescent="0.35">
      <c r="A261" s="52" t="s">
        <v>97</v>
      </c>
      <c r="B261" s="7" t="s">
        <v>172</v>
      </c>
      <c r="C261" s="27" t="s">
        <v>171</v>
      </c>
      <c r="D261" s="27"/>
      <c r="E261" s="27"/>
      <c r="F261" s="34">
        <v>0.3</v>
      </c>
      <c r="G261" s="27" t="str">
        <f>CONCATENATE("USD,FLAT ",TEXT(F261,"0.00"))</f>
        <v>USD,FLAT 0.30</v>
      </c>
      <c r="H261" s="31">
        <f>K261/J261</f>
        <v>0.3</v>
      </c>
      <c r="I261" s="27" t="s">
        <v>22</v>
      </c>
      <c r="J261" s="28">
        <v>2</v>
      </c>
      <c r="K261" s="34">
        <f>J261*F261</f>
        <v>0.6</v>
      </c>
      <c r="L261" s="27" t="str">
        <f>TEXT(IFERROR(((K261-K262)/K262*100),"0.00"),"0.00")</f>
        <v>0.00</v>
      </c>
      <c r="M261" s="31">
        <f>(10+J261*3)</f>
        <v>16</v>
      </c>
      <c r="N261" s="27"/>
      <c r="O261" s="27" t="s">
        <v>495</v>
      </c>
      <c r="P261" s="27"/>
      <c r="Q261" s="27"/>
      <c r="R261" s="27"/>
    </row>
    <row r="262" spans="1:18" x14ac:dyDescent="0.35">
      <c r="A262" s="7"/>
      <c r="B262" s="7"/>
      <c r="C262" s="29" t="s">
        <v>166</v>
      </c>
      <c r="D262" s="29"/>
      <c r="E262" s="29"/>
      <c r="F262" s="29"/>
      <c r="G262" s="29"/>
      <c r="H262" s="33" t="str">
        <f>IFERROR(K262/J262,"0")</f>
        <v>0</v>
      </c>
      <c r="I262" s="29"/>
      <c r="J262" s="30"/>
      <c r="K262" s="35"/>
      <c r="L262" s="29"/>
      <c r="M262" s="29"/>
      <c r="N262" s="29"/>
      <c r="O262" s="29"/>
      <c r="P262" s="29"/>
      <c r="Q262" s="29"/>
      <c r="R262" s="29"/>
    </row>
    <row r="263" spans="1:18" hidden="1" x14ac:dyDescent="0.35">
      <c r="A263" s="7"/>
      <c r="B263" s="7"/>
      <c r="C263" s="37" t="s">
        <v>167</v>
      </c>
      <c r="D263" s="37"/>
      <c r="E263" s="37"/>
      <c r="F263" s="37"/>
      <c r="G263" s="37"/>
      <c r="H263" s="37"/>
      <c r="I263" s="37"/>
      <c r="J263" s="37"/>
      <c r="K263" s="39"/>
      <c r="L263" s="37"/>
      <c r="M263" s="37"/>
      <c r="N263" s="37"/>
      <c r="O263" s="37"/>
      <c r="P263" s="37"/>
      <c r="Q263" s="37"/>
      <c r="R263" s="37"/>
    </row>
    <row r="264" spans="1:18" hidden="1" x14ac:dyDescent="0.35">
      <c r="A264" s="7"/>
      <c r="B264" s="7"/>
      <c r="C264" s="38" t="s">
        <v>168</v>
      </c>
      <c r="D264" s="38"/>
      <c r="E264" s="38"/>
      <c r="F264" s="38"/>
      <c r="G264" s="38"/>
      <c r="H264" s="38"/>
      <c r="I264" s="38"/>
      <c r="J264" s="38"/>
      <c r="K264" s="40"/>
      <c r="L264" s="38"/>
      <c r="M264" s="38"/>
      <c r="N264" s="38"/>
      <c r="O264" s="38"/>
      <c r="P264" s="38"/>
      <c r="Q264" s="38"/>
      <c r="R264" s="38"/>
    </row>
    <row r="266" spans="1:18" x14ac:dyDescent="0.35">
      <c r="A266" s="188" t="s">
        <v>184</v>
      </c>
      <c r="B266" s="189"/>
      <c r="C266" s="189"/>
      <c r="D266" s="189"/>
      <c r="E266" s="189"/>
      <c r="F266" s="189"/>
      <c r="G266" s="189"/>
      <c r="H266" s="189"/>
      <c r="I266" s="189"/>
      <c r="J266" s="189"/>
    </row>
    <row r="267" spans="1:18" x14ac:dyDescent="0.35">
      <c r="A267" s="190" t="s">
        <v>186</v>
      </c>
      <c r="B267" s="192" t="s">
        <v>189</v>
      </c>
      <c r="C267" s="193"/>
      <c r="D267" s="193"/>
      <c r="E267" s="194"/>
      <c r="F267" s="197" t="s">
        <v>498</v>
      </c>
      <c r="G267" s="198"/>
      <c r="H267" s="198"/>
      <c r="I267" s="142"/>
      <c r="J267" s="192" t="s">
        <v>190</v>
      </c>
      <c r="K267" s="193"/>
      <c r="L267" s="193"/>
      <c r="M267" s="194"/>
    </row>
    <row r="268" spans="1:18" x14ac:dyDescent="0.35">
      <c r="A268" s="191"/>
      <c r="B268" s="21" t="s">
        <v>158</v>
      </c>
      <c r="C268" s="21" t="s">
        <v>160</v>
      </c>
      <c r="D268" s="21" t="s">
        <v>187</v>
      </c>
      <c r="E268" s="21" t="s">
        <v>193</v>
      </c>
      <c r="F268" s="141" t="s">
        <v>158</v>
      </c>
      <c r="G268" s="141" t="s">
        <v>187</v>
      </c>
      <c r="H268" s="141" t="s">
        <v>193</v>
      </c>
      <c r="I268" s="141"/>
      <c r="J268" s="21" t="s">
        <v>158</v>
      </c>
      <c r="K268" s="21" t="s">
        <v>160</v>
      </c>
      <c r="L268" s="21" t="s">
        <v>187</v>
      </c>
      <c r="M268" s="21" t="s">
        <v>193</v>
      </c>
      <c r="N268" s="22" t="s">
        <v>562</v>
      </c>
    </row>
    <row r="269" spans="1:18" x14ac:dyDescent="0.35">
      <c r="A269" s="145" t="s">
        <v>478</v>
      </c>
      <c r="B269" s="48" t="e">
        <f>K233+C142+C143</f>
        <v>#VALUE!</v>
      </c>
      <c r="C269" s="48" t="str">
        <f>"$"&amp;(M233+C144+C145)&amp;".00"</f>
        <v>$2092.00</v>
      </c>
      <c r="D269" s="48" t="e">
        <f>B269-C269</f>
        <v>#VALUE!</v>
      </c>
      <c r="E269" s="48" t="e">
        <f>((B269-C269)/B269*100)</f>
        <v>#VALUE!</v>
      </c>
      <c r="F269" s="157" t="str">
        <f>"$"&amp;(K237+K241+K245+K256+K260+K261+C144+C145)</f>
        <v>$11982.69</v>
      </c>
      <c r="G269" s="49" t="e">
        <f>F269-C269</f>
        <v>#VALUE!</v>
      </c>
      <c r="H269" s="48" t="e">
        <f>((F269-C269)/F269)*100</f>
        <v>#VALUE!</v>
      </c>
      <c r="I269" s="48"/>
      <c r="J269" s="49">
        <f>G246</f>
        <v>0</v>
      </c>
      <c r="K269" s="49">
        <f>H246</f>
        <v>0</v>
      </c>
      <c r="L269" s="49">
        <f>J269-K269</f>
        <v>0</v>
      </c>
      <c r="M269" s="48">
        <v>0</v>
      </c>
      <c r="N269">
        <v>33159560</v>
      </c>
    </row>
    <row r="270" spans="1:18" x14ac:dyDescent="0.35">
      <c r="A270" s="188" t="s">
        <v>185</v>
      </c>
      <c r="B270" s="189"/>
      <c r="C270" s="189"/>
      <c r="D270" s="189"/>
      <c r="E270" s="189"/>
      <c r="F270" s="189"/>
      <c r="G270" s="189"/>
      <c r="H270" s="189"/>
    </row>
    <row r="271" spans="1:18" x14ac:dyDescent="0.35">
      <c r="A271" s="21" t="s">
        <v>1</v>
      </c>
      <c r="B271" s="21" t="s">
        <v>0</v>
      </c>
      <c r="C271" s="21" t="s">
        <v>174</v>
      </c>
      <c r="D271" s="21" t="s">
        <v>180</v>
      </c>
      <c r="E271" s="21" t="s">
        <v>191</v>
      </c>
      <c r="F271" s="21" t="s">
        <v>192</v>
      </c>
      <c r="G271" s="21" t="s">
        <v>181</v>
      </c>
      <c r="H271" s="21" t="s">
        <v>182</v>
      </c>
    </row>
    <row r="272" spans="1:18" x14ac:dyDescent="0.35">
      <c r="A272" s="18"/>
      <c r="B272" s="20"/>
      <c r="C272" s="145" t="s">
        <v>523</v>
      </c>
      <c r="D272" s="48">
        <v>0</v>
      </c>
      <c r="E272" s="49" t="str">
        <f>K233</f>
        <v>$9982.41</v>
      </c>
      <c r="F272" s="49">
        <f>M233</f>
        <v>92</v>
      </c>
      <c r="G272" s="49">
        <f>G246</f>
        <v>0</v>
      </c>
      <c r="H272" s="49">
        <f>H246</f>
        <v>0</v>
      </c>
    </row>
    <row r="273" spans="1:12" x14ac:dyDescent="0.35">
      <c r="A273" s="57"/>
      <c r="B273" s="58"/>
      <c r="C273" s="58"/>
      <c r="D273" s="58"/>
      <c r="E273" s="59"/>
      <c r="F273" s="58"/>
      <c r="G273" s="58"/>
      <c r="H273" s="58"/>
      <c r="I273" s="59"/>
      <c r="J273" s="59"/>
    </row>
    <row r="274" spans="1:12" x14ac:dyDescent="0.35">
      <c r="A274" s="50" t="s">
        <v>131</v>
      </c>
      <c r="B274" s="51"/>
      <c r="C274" s="51"/>
    </row>
    <row r="275" spans="1:12" x14ac:dyDescent="0.35">
      <c r="A275" s="21" t="s">
        <v>131</v>
      </c>
      <c r="B275" s="21" t="s">
        <v>139</v>
      </c>
      <c r="C275" s="21" t="s">
        <v>140</v>
      </c>
      <c r="G275" s="154" t="s">
        <v>556</v>
      </c>
      <c r="H275" s="154" t="s">
        <v>174</v>
      </c>
    </row>
    <row r="276" spans="1:12" ht="72.5" x14ac:dyDescent="0.35">
      <c r="A276" s="53" t="s">
        <v>132</v>
      </c>
      <c r="B276" s="54" t="s">
        <v>482</v>
      </c>
      <c r="C276" s="54" t="s">
        <v>503</v>
      </c>
      <c r="G276" s="152" t="s">
        <v>558</v>
      </c>
      <c r="H276" s="152" t="s">
        <v>561</v>
      </c>
    </row>
    <row r="277" spans="1:12" x14ac:dyDescent="0.35">
      <c r="A277" s="50" t="s">
        <v>524</v>
      </c>
      <c r="B277" s="144"/>
      <c r="C277" s="144"/>
    </row>
    <row r="278" spans="1:12" x14ac:dyDescent="0.35">
      <c r="A278" s="21" t="s">
        <v>131</v>
      </c>
      <c r="B278" s="144"/>
      <c r="C278" s="144"/>
    </row>
    <row r="279" spans="1:12" ht="101.5" x14ac:dyDescent="0.35">
      <c r="A279" s="53" t="s">
        <v>525</v>
      </c>
      <c r="B279" s="144"/>
      <c r="C279" s="144"/>
    </row>
    <row r="280" spans="1:12" x14ac:dyDescent="0.35">
      <c r="A280" s="50" t="s">
        <v>505</v>
      </c>
      <c r="B280" s="50" t="s">
        <v>506</v>
      </c>
      <c r="C280" s="50" t="s">
        <v>507</v>
      </c>
      <c r="D280" s="50" t="s">
        <v>463</v>
      </c>
      <c r="E280" s="50" t="s">
        <v>508</v>
      </c>
      <c r="F280" s="50" t="s">
        <v>509</v>
      </c>
      <c r="G280" s="50" t="s">
        <v>510</v>
      </c>
      <c r="H280" s="50" t="s">
        <v>511</v>
      </c>
      <c r="I280" s="50" t="s">
        <v>512</v>
      </c>
    </row>
    <row r="281" spans="1:12" x14ac:dyDescent="0.35">
      <c r="A281" s="53">
        <v>1</v>
      </c>
      <c r="B281" s="53" t="s">
        <v>513</v>
      </c>
      <c r="C281" s="53" t="s">
        <v>135</v>
      </c>
      <c r="D281" s="53" t="s">
        <v>13</v>
      </c>
      <c r="E281" s="53" t="s">
        <v>514</v>
      </c>
      <c r="F281" s="53" t="s">
        <v>515</v>
      </c>
      <c r="G281" s="53" t="s">
        <v>353</v>
      </c>
      <c r="H281" s="53" t="s">
        <v>516</v>
      </c>
      <c r="I281" s="53" t="s">
        <v>517</v>
      </c>
    </row>
    <row r="282" spans="1:12" ht="29" x14ac:dyDescent="0.35">
      <c r="A282" s="53">
        <v>2</v>
      </c>
      <c r="B282" s="53" t="s">
        <v>518</v>
      </c>
      <c r="C282" s="53" t="s">
        <v>135</v>
      </c>
      <c r="D282" s="53" t="s">
        <v>13</v>
      </c>
      <c r="E282" s="53" t="s">
        <v>514</v>
      </c>
      <c r="F282" s="53" t="s">
        <v>519</v>
      </c>
      <c r="G282" s="53" t="s">
        <v>356</v>
      </c>
      <c r="H282" s="53" t="s">
        <v>526</v>
      </c>
      <c r="I282" s="53" t="s">
        <v>527</v>
      </c>
    </row>
    <row r="283" spans="1:12" x14ac:dyDescent="0.35">
      <c r="A283" s="53">
        <v>3</v>
      </c>
      <c r="B283" s="54" t="s">
        <v>518</v>
      </c>
      <c r="C283" s="54" t="s">
        <v>135</v>
      </c>
      <c r="D283" s="53" t="s">
        <v>13</v>
      </c>
      <c r="E283" s="53" t="s">
        <v>514</v>
      </c>
      <c r="F283" s="53" t="s">
        <v>522</v>
      </c>
      <c r="G283" s="53" t="s">
        <v>358</v>
      </c>
      <c r="H283" s="53" t="s">
        <v>528</v>
      </c>
      <c r="I283" s="53" t="s">
        <v>529</v>
      </c>
    </row>
    <row r="284" spans="1:12" ht="43.5" x14ac:dyDescent="0.35">
      <c r="A284" s="53">
        <v>4</v>
      </c>
      <c r="B284" s="54" t="s">
        <v>530</v>
      </c>
      <c r="C284" s="54" t="s">
        <v>135</v>
      </c>
      <c r="D284" s="1" t="s">
        <v>13</v>
      </c>
      <c r="E284" s="1" t="s">
        <v>514</v>
      </c>
      <c r="F284" s="1" t="s">
        <v>515</v>
      </c>
      <c r="G284" s="1" t="s">
        <v>353</v>
      </c>
      <c r="H284" s="1" t="s">
        <v>514</v>
      </c>
      <c r="I284" s="146" t="s">
        <v>531</v>
      </c>
    </row>
    <row r="285" spans="1:12" x14ac:dyDescent="0.35">
      <c r="A285" s="143"/>
      <c r="B285" s="144"/>
      <c r="C285" s="144"/>
    </row>
    <row r="286" spans="1:12" x14ac:dyDescent="0.35">
      <c r="A286" s="143"/>
      <c r="B286" s="144"/>
      <c r="C286" s="144"/>
    </row>
    <row r="287" spans="1:12" x14ac:dyDescent="0.35">
      <c r="A287" s="143"/>
      <c r="B287" s="144"/>
      <c r="C287" s="144"/>
    </row>
    <row r="288" spans="1:12" x14ac:dyDescent="0.35">
      <c r="A288" s="187" t="s">
        <v>499</v>
      </c>
      <c r="B288" s="187"/>
      <c r="C288" s="187"/>
      <c r="D288" s="187"/>
      <c r="E288" s="187"/>
      <c r="F288" s="187"/>
      <c r="G288" s="187"/>
      <c r="H288" s="187"/>
      <c r="I288" s="187"/>
      <c r="J288" s="187"/>
      <c r="K288" s="187"/>
      <c r="L288" s="187"/>
    </row>
    <row r="289" spans="1:18" x14ac:dyDescent="0.35">
      <c r="A289" s="128" t="s">
        <v>206</v>
      </c>
      <c r="B289" s="55" t="e">
        <f ca="1">E76+60</f>
        <v>#VALUE!</v>
      </c>
      <c r="C289" s="128"/>
      <c r="D289" s="128"/>
      <c r="E289" s="128"/>
      <c r="F289" s="128"/>
      <c r="G289" s="128"/>
      <c r="H289" s="128"/>
      <c r="I289" s="128"/>
      <c r="J289" s="128"/>
      <c r="K289" s="128"/>
      <c r="L289" s="128"/>
    </row>
    <row r="290" spans="1:18" x14ac:dyDescent="0.35">
      <c r="A290" s="175" t="s">
        <v>153</v>
      </c>
      <c r="B290" s="176"/>
      <c r="C290" s="176"/>
      <c r="D290" s="176"/>
      <c r="E290" s="176"/>
    </row>
    <row r="291" spans="1:18" x14ac:dyDescent="0.35">
      <c r="A291" s="129" t="s">
        <v>154</v>
      </c>
      <c r="B291" s="129" t="s">
        <v>44</v>
      </c>
      <c r="C291" s="129" t="s">
        <v>162</v>
      </c>
      <c r="D291" s="36" t="s">
        <v>169</v>
      </c>
      <c r="E291" s="36" t="s">
        <v>170</v>
      </c>
      <c r="F291" s="36" t="s">
        <v>57</v>
      </c>
      <c r="G291" s="129" t="s">
        <v>155</v>
      </c>
      <c r="H291" s="129" t="s">
        <v>156</v>
      </c>
      <c r="I291" s="36" t="s">
        <v>18</v>
      </c>
      <c r="J291" s="36" t="s">
        <v>157</v>
      </c>
      <c r="K291" s="36" t="s">
        <v>158</v>
      </c>
      <c r="L291" s="36" t="s">
        <v>159</v>
      </c>
      <c r="M291" s="36" t="s">
        <v>160</v>
      </c>
      <c r="N291" s="36" t="s">
        <v>176</v>
      </c>
      <c r="O291" s="36" t="s">
        <v>173</v>
      </c>
      <c r="P291" s="36" t="s">
        <v>174</v>
      </c>
      <c r="Q291" s="36" t="s">
        <v>175</v>
      </c>
      <c r="R291" s="36" t="s">
        <v>161</v>
      </c>
    </row>
    <row r="292" spans="1:18" x14ac:dyDescent="0.35">
      <c r="A292" s="42" t="s">
        <v>163</v>
      </c>
      <c r="B292" s="42"/>
      <c r="C292" s="42" t="s">
        <v>171</v>
      </c>
      <c r="D292" s="42"/>
      <c r="E292" s="42"/>
      <c r="F292" s="42"/>
      <c r="G292" s="42"/>
      <c r="H292" s="42"/>
      <c r="I292" s="42"/>
      <c r="J292" s="43"/>
      <c r="K292" s="151" t="str">
        <f>"$"&amp;(SUMIFS(K294:K323,C294:C323,C292,A294:A323,"*"&amp;"DE_"&amp;"*"))</f>
        <v>$9982.39</v>
      </c>
      <c r="L292" s="42"/>
      <c r="M292" s="151" t="str">
        <f>"$"&amp;SUMIFS(M294:M323,C294:C323,C292,A294:A323,"*"&amp;"DE_"&amp;"*")</f>
        <v>$89</v>
      </c>
      <c r="N292" s="42"/>
      <c r="O292" s="42"/>
      <c r="P292" s="42"/>
      <c r="Q292" s="42"/>
      <c r="R292" s="42"/>
    </row>
    <row r="293" spans="1:18" x14ac:dyDescent="0.35">
      <c r="A293" s="42" t="s">
        <v>163</v>
      </c>
      <c r="B293" s="42"/>
      <c r="C293" s="42" t="s">
        <v>166</v>
      </c>
      <c r="D293" s="42"/>
      <c r="E293" s="42"/>
      <c r="F293" s="42"/>
      <c r="G293" s="42"/>
      <c r="H293" s="42"/>
      <c r="I293" s="42"/>
      <c r="J293" s="43"/>
      <c r="K293" s="44">
        <f>SUMIFS(K294:K323,C294:C323,C293,A294:A323,"*"&amp;"DE_"&amp;"*")</f>
        <v>0</v>
      </c>
      <c r="L293" s="42"/>
      <c r="M293" s="44">
        <f>SUMIFS(M294:M323,C294:C323,C293,A294:A323,"*"&amp;"DE_"&amp;"*")</f>
        <v>0</v>
      </c>
      <c r="N293" s="42"/>
      <c r="O293" s="42"/>
      <c r="P293" s="42"/>
      <c r="Q293" s="42"/>
      <c r="R293" s="42"/>
    </row>
    <row r="294" spans="1:18" x14ac:dyDescent="0.35">
      <c r="A294" s="45" t="s">
        <v>164</v>
      </c>
      <c r="B294" s="45"/>
      <c r="C294" s="45" t="s">
        <v>171</v>
      </c>
      <c r="D294" s="45"/>
      <c r="E294" s="45"/>
      <c r="F294" s="45"/>
      <c r="G294" s="45"/>
      <c r="H294" s="45"/>
      <c r="I294" s="45"/>
      <c r="J294" s="46"/>
      <c r="K294" s="47">
        <f>SUMIFS(K296:K307,C296:C307,C294)</f>
        <v>6978.25</v>
      </c>
      <c r="L294" s="45"/>
      <c r="M294" s="47">
        <f>SUMIFS(M296:M307,C296:C307,C294)</f>
        <v>38</v>
      </c>
      <c r="N294" s="45"/>
      <c r="O294" s="45"/>
      <c r="P294" s="45"/>
      <c r="Q294" s="45"/>
      <c r="R294" s="45"/>
    </row>
    <row r="295" spans="1:18" x14ac:dyDescent="0.35">
      <c r="A295" s="45" t="s">
        <v>164</v>
      </c>
      <c r="B295" s="45"/>
      <c r="C295" s="45" t="s">
        <v>166</v>
      </c>
      <c r="D295" s="45"/>
      <c r="E295" s="45"/>
      <c r="F295" s="45"/>
      <c r="G295" s="45"/>
      <c r="H295" s="45"/>
      <c r="I295" s="45"/>
      <c r="J295" s="46"/>
      <c r="K295" s="47">
        <f>SUMIFS(K296:K307,C296:C307,C295)</f>
        <v>0</v>
      </c>
      <c r="L295" s="45"/>
      <c r="M295" s="47">
        <f>SUMIFS(M296:M307,C296:C307,C295)</f>
        <v>0</v>
      </c>
      <c r="N295" s="45"/>
      <c r="O295" s="45"/>
      <c r="P295" s="45"/>
      <c r="Q295" s="45"/>
      <c r="R295" s="45"/>
    </row>
    <row r="296" spans="1:18" x14ac:dyDescent="0.35">
      <c r="A296" s="52" t="s">
        <v>90</v>
      </c>
      <c r="B296" s="7"/>
      <c r="C296" s="27" t="s">
        <v>171</v>
      </c>
      <c r="D296" s="56">
        <f ca="1">TODAY()</f>
        <v>44547</v>
      </c>
      <c r="E296" s="56" t="e">
        <f ca="1">D298-1</f>
        <v>#VALUE!</v>
      </c>
      <c r="F296" s="131">
        <v>12</v>
      </c>
      <c r="G296" s="27" t="str">
        <f>CONCATENATE("USD,FLAT ",TEXT(F296,"0.00"))</f>
        <v>USD,FLAT 12.00</v>
      </c>
      <c r="H296" s="31">
        <f>K296/J296</f>
        <v>12</v>
      </c>
      <c r="I296" s="27" t="s">
        <v>22</v>
      </c>
      <c r="J296" s="133">
        <v>1</v>
      </c>
      <c r="K296" s="31">
        <f>J296*F296</f>
        <v>12</v>
      </c>
      <c r="L296" s="27" t="str">
        <f>TEXT(IFERROR(((K296-K297)/K297*100),"0.00"),"0.00")</f>
        <v>0.00</v>
      </c>
      <c r="M296" s="31">
        <f>(10+J296*3)</f>
        <v>13</v>
      </c>
      <c r="N296" s="27"/>
      <c r="O296" s="27" t="s">
        <v>497</v>
      </c>
      <c r="P296" s="27"/>
      <c r="Q296" s="27"/>
      <c r="R296" s="27"/>
    </row>
    <row r="297" spans="1:18" x14ac:dyDescent="0.35">
      <c r="A297" s="7"/>
      <c r="B297" s="7"/>
      <c r="C297" s="29" t="s">
        <v>166</v>
      </c>
      <c r="D297" s="29"/>
      <c r="E297" s="29"/>
      <c r="F297" s="29"/>
      <c r="G297" s="29"/>
      <c r="H297" s="33"/>
      <c r="I297" s="29"/>
      <c r="J297" s="30"/>
      <c r="K297" s="33"/>
      <c r="L297" s="29"/>
      <c r="M297" s="33"/>
      <c r="N297" s="29"/>
      <c r="O297" s="29"/>
      <c r="P297" s="29"/>
      <c r="Q297" s="29"/>
      <c r="R297" s="29"/>
    </row>
    <row r="298" spans="1:18" x14ac:dyDescent="0.35">
      <c r="A298" s="7"/>
      <c r="B298" s="7"/>
      <c r="C298" s="37" t="s">
        <v>167</v>
      </c>
      <c r="D298" s="85" t="e">
        <f ca="1">B289</f>
        <v>#VALUE!</v>
      </c>
      <c r="E298" s="37"/>
      <c r="F298" s="134">
        <v>11</v>
      </c>
      <c r="G298" s="134" t="str">
        <f>CONCATENATE("USD,FLAT ",TEXT(F298,"0.00"))</f>
        <v>USD,FLAT 11.00</v>
      </c>
      <c r="H298" s="135">
        <f>K298/J298</f>
        <v>11</v>
      </c>
      <c r="I298" s="134" t="s">
        <v>22</v>
      </c>
      <c r="J298" s="136">
        <v>1</v>
      </c>
      <c r="K298" s="135">
        <f>J298*F298</f>
        <v>11</v>
      </c>
      <c r="L298" s="134" t="str">
        <f>TEXT(IFERROR(((K298-K297)/K297*100),"0.00"),"0.00")</f>
        <v>0.00</v>
      </c>
      <c r="M298" s="135">
        <f>(10+J298*3)</f>
        <v>13</v>
      </c>
      <c r="N298" s="37"/>
      <c r="O298" s="37"/>
      <c r="P298" s="37"/>
      <c r="Q298" s="37"/>
      <c r="R298" s="37"/>
    </row>
    <row r="299" spans="1:18" hidden="1" x14ac:dyDescent="0.35">
      <c r="A299" s="7"/>
      <c r="B299" s="7"/>
      <c r="C299" s="38"/>
      <c r="D299" s="38"/>
      <c r="E299" s="38"/>
      <c r="F299" s="137"/>
      <c r="G299" s="138"/>
      <c r="H299" s="139"/>
      <c r="I299" s="138"/>
      <c r="J299" s="140"/>
      <c r="K299" s="137"/>
      <c r="L299" s="138"/>
      <c r="M299" s="38"/>
      <c r="N299" s="38"/>
      <c r="O299" s="38"/>
      <c r="P299" s="38"/>
      <c r="Q299" s="38"/>
      <c r="R299" s="38"/>
    </row>
    <row r="300" spans="1:18" x14ac:dyDescent="0.35">
      <c r="A300" s="52" t="s">
        <v>91</v>
      </c>
      <c r="B300" s="7"/>
      <c r="C300" s="27" t="s">
        <v>171</v>
      </c>
      <c r="D300" s="27"/>
      <c r="E300" s="27"/>
      <c r="F300" s="27">
        <v>12</v>
      </c>
      <c r="G300" s="27" t="str">
        <f>CONCATENATE("USD,FLAT ",TEXT(F300,"0.00"))</f>
        <v>USD,FLAT 12.00</v>
      </c>
      <c r="H300" s="31">
        <f>K300/J300</f>
        <v>12</v>
      </c>
      <c r="I300" s="27" t="s">
        <v>22</v>
      </c>
      <c r="J300" s="133">
        <v>5</v>
      </c>
      <c r="K300" s="31">
        <f>J300*F300</f>
        <v>60</v>
      </c>
      <c r="L300" s="27" t="str">
        <f>TEXT(IFERROR(((K300-K301)/K301*100),"0.00"),"0.00")</f>
        <v>0.00</v>
      </c>
      <c r="M300" s="31">
        <f>(10+J300*3)</f>
        <v>25</v>
      </c>
      <c r="N300" s="27"/>
      <c r="O300" s="27" t="s">
        <v>495</v>
      </c>
      <c r="P300" s="27"/>
      <c r="Q300" s="27"/>
      <c r="R300" s="27"/>
    </row>
    <row r="301" spans="1:18" x14ac:dyDescent="0.35">
      <c r="A301" s="7"/>
      <c r="B301" s="7"/>
      <c r="C301" s="29" t="s">
        <v>166</v>
      </c>
      <c r="D301" s="29"/>
      <c r="E301" s="29"/>
      <c r="F301" s="29"/>
      <c r="G301" s="29"/>
      <c r="H301" s="33"/>
      <c r="I301" s="29"/>
      <c r="J301" s="30"/>
      <c r="K301" s="33"/>
      <c r="L301" s="29"/>
      <c r="M301" s="33"/>
      <c r="N301" s="29"/>
      <c r="O301" s="29"/>
      <c r="P301" s="29"/>
      <c r="Q301" s="29"/>
      <c r="R301" s="29"/>
    </row>
    <row r="302" spans="1:18" hidden="1" x14ac:dyDescent="0.35">
      <c r="A302" s="7"/>
      <c r="B302" s="7"/>
      <c r="C302" s="37" t="s">
        <v>167</v>
      </c>
      <c r="D302" s="37"/>
      <c r="E302" s="37"/>
      <c r="F302" s="37"/>
      <c r="G302" s="37"/>
      <c r="H302" s="37"/>
      <c r="I302" s="37"/>
      <c r="J302" s="37"/>
      <c r="K302" s="37"/>
      <c r="L302" s="37"/>
      <c r="M302" s="37"/>
      <c r="N302" s="37"/>
      <c r="O302" s="37"/>
      <c r="P302" s="37"/>
      <c r="Q302" s="37"/>
      <c r="R302" s="37"/>
    </row>
    <row r="303" spans="1:18" hidden="1" x14ac:dyDescent="0.35">
      <c r="A303" s="7"/>
      <c r="B303" s="7"/>
      <c r="C303" s="38" t="s">
        <v>168</v>
      </c>
      <c r="D303" s="38"/>
      <c r="E303" s="38"/>
      <c r="F303" s="38"/>
      <c r="G303" s="38"/>
      <c r="H303" s="38"/>
      <c r="I303" s="38"/>
      <c r="J303" s="38"/>
      <c r="K303" s="38"/>
      <c r="L303" s="38"/>
      <c r="M303" s="38"/>
      <c r="N303" s="38"/>
      <c r="O303" s="38"/>
      <c r="P303" s="38"/>
      <c r="Q303" s="38"/>
      <c r="R303" s="38"/>
    </row>
    <row r="304" spans="1:18" x14ac:dyDescent="0.35">
      <c r="A304" s="52" t="s">
        <v>92</v>
      </c>
      <c r="B304" s="7"/>
      <c r="C304" s="27" t="s">
        <v>171</v>
      </c>
      <c r="D304" s="27"/>
      <c r="E304" s="27"/>
      <c r="F304" s="27">
        <v>276.25</v>
      </c>
      <c r="G304" s="27" t="str">
        <f>CONCATENATE("USD,FLAT ",TEXT(F304,"0.00"))</f>
        <v>USD,FLAT 276.25</v>
      </c>
      <c r="H304" s="31">
        <f>F304</f>
        <v>276.25</v>
      </c>
      <c r="I304" s="27"/>
      <c r="J304" s="28"/>
      <c r="K304" s="31">
        <f>(F304*5*5)</f>
        <v>6906.25</v>
      </c>
      <c r="L304" s="27" t="str">
        <f>TEXT(IFERROR(((K304-K305)/K305*100),"0.00"),"0.00")</f>
        <v>0.00</v>
      </c>
      <c r="M304" s="31">
        <v>0</v>
      </c>
      <c r="N304" s="27"/>
      <c r="O304" s="27" t="s">
        <v>495</v>
      </c>
      <c r="P304" s="27"/>
      <c r="Q304" s="27"/>
      <c r="R304" s="27"/>
    </row>
    <row r="305" spans="1:18" x14ac:dyDescent="0.35">
      <c r="A305" s="7"/>
      <c r="B305" s="7"/>
      <c r="C305" s="29" t="s">
        <v>166</v>
      </c>
      <c r="D305" s="29"/>
      <c r="E305" s="29"/>
      <c r="F305" s="29"/>
      <c r="G305" s="29"/>
      <c r="H305" s="33"/>
      <c r="I305" s="29"/>
      <c r="J305" s="30"/>
      <c r="K305" s="33"/>
      <c r="L305" s="29"/>
      <c r="M305" s="33"/>
      <c r="N305" s="29"/>
      <c r="O305" s="29"/>
      <c r="P305" s="29"/>
      <c r="Q305" s="29"/>
      <c r="R305" s="29"/>
    </row>
    <row r="306" spans="1:18" hidden="1" x14ac:dyDescent="0.35">
      <c r="A306" s="7"/>
      <c r="B306" s="7"/>
      <c r="C306" s="37" t="s">
        <v>167</v>
      </c>
      <c r="D306" s="37"/>
      <c r="E306" s="37"/>
      <c r="F306" s="37"/>
      <c r="G306" s="37"/>
      <c r="H306" s="37"/>
      <c r="I306" s="37"/>
      <c r="J306" s="37"/>
      <c r="K306" s="37"/>
      <c r="L306" s="37"/>
      <c r="M306" s="37"/>
      <c r="N306" s="37"/>
      <c r="O306" s="37"/>
      <c r="P306" s="37"/>
      <c r="Q306" s="37"/>
      <c r="R306" s="37"/>
    </row>
    <row r="307" spans="1:18" hidden="1" x14ac:dyDescent="0.35">
      <c r="A307" s="7"/>
      <c r="B307" s="7"/>
      <c r="C307" s="38" t="s">
        <v>168</v>
      </c>
      <c r="D307" s="38"/>
      <c r="E307" s="38"/>
      <c r="F307" s="38"/>
      <c r="G307" s="38"/>
      <c r="H307" s="38"/>
      <c r="I307" s="38"/>
      <c r="J307" s="38"/>
      <c r="K307" s="38"/>
      <c r="L307" s="38"/>
      <c r="M307" s="38"/>
      <c r="N307" s="38"/>
      <c r="O307" s="38"/>
      <c r="P307" s="38"/>
      <c r="Q307" s="38"/>
      <c r="R307" s="38"/>
    </row>
    <row r="308" spans="1:18" hidden="1" x14ac:dyDescent="0.35">
      <c r="A308" s="7"/>
      <c r="B308" s="7"/>
      <c r="C308" s="37" t="s">
        <v>167</v>
      </c>
      <c r="D308" s="37"/>
      <c r="E308" s="37"/>
      <c r="F308" s="37"/>
      <c r="G308" s="37"/>
      <c r="H308" s="37"/>
      <c r="I308" s="37"/>
      <c r="J308" s="37"/>
      <c r="K308" s="39"/>
      <c r="L308" s="37"/>
      <c r="M308" s="37"/>
      <c r="N308" s="37"/>
      <c r="O308" s="37"/>
      <c r="P308" s="37"/>
      <c r="Q308" s="37"/>
      <c r="R308" s="37"/>
    </row>
    <row r="309" spans="1:18" hidden="1" x14ac:dyDescent="0.35">
      <c r="A309" s="7"/>
      <c r="B309" s="7"/>
      <c r="C309" s="38" t="s">
        <v>168</v>
      </c>
      <c r="D309" s="38"/>
      <c r="E309" s="38"/>
      <c r="F309" s="38"/>
      <c r="G309" s="38"/>
      <c r="H309" s="38"/>
      <c r="I309" s="38"/>
      <c r="J309" s="38"/>
      <c r="K309" s="40"/>
      <c r="L309" s="38"/>
      <c r="M309" s="38"/>
      <c r="N309" s="38"/>
      <c r="O309" s="38"/>
      <c r="P309" s="38"/>
      <c r="Q309" s="38"/>
      <c r="R309" s="38"/>
    </row>
    <row r="310" spans="1:18" x14ac:dyDescent="0.35">
      <c r="A310" s="45" t="s">
        <v>165</v>
      </c>
      <c r="B310" s="45"/>
      <c r="C310" s="45" t="s">
        <v>171</v>
      </c>
      <c r="D310" s="45"/>
      <c r="E310" s="45"/>
      <c r="F310" s="45"/>
      <c r="G310" s="45"/>
      <c r="H310" s="45"/>
      <c r="I310" s="45"/>
      <c r="J310" s="46"/>
      <c r="K310" s="47">
        <f>SUMIFS(K312:K323,C312:C323,C310)</f>
        <v>3004.14</v>
      </c>
      <c r="L310" s="45"/>
      <c r="M310" s="47">
        <f>SUMIFS(M312:M323,C312:C323,C310)</f>
        <v>51</v>
      </c>
      <c r="N310" s="45"/>
      <c r="O310" s="45"/>
      <c r="P310" s="45"/>
      <c r="Q310" s="45"/>
      <c r="R310" s="45"/>
    </row>
    <row r="311" spans="1:18" x14ac:dyDescent="0.35">
      <c r="A311" s="45" t="s">
        <v>165</v>
      </c>
      <c r="B311" s="45"/>
      <c r="C311" s="45" t="s">
        <v>166</v>
      </c>
      <c r="D311" s="45"/>
      <c r="E311" s="45"/>
      <c r="F311" s="45"/>
      <c r="G311" s="45"/>
      <c r="H311" s="45"/>
      <c r="I311" s="45"/>
      <c r="J311" s="46"/>
      <c r="K311" s="47">
        <f>SUMIFS(K312:K323,C312:C323,C311)</f>
        <v>0</v>
      </c>
      <c r="L311" s="45"/>
      <c r="M311" s="47">
        <f>SUMIFS(M312:M323,C312:C323,C311)</f>
        <v>0</v>
      </c>
      <c r="N311" s="45"/>
      <c r="O311" s="45"/>
      <c r="P311" s="45"/>
      <c r="Q311" s="45"/>
      <c r="R311" s="45"/>
    </row>
    <row r="312" spans="1:18" x14ac:dyDescent="0.35">
      <c r="A312" s="52" t="s">
        <v>96</v>
      </c>
      <c r="B312" s="7"/>
      <c r="C312" s="27" t="s">
        <v>171</v>
      </c>
      <c r="D312" s="27"/>
      <c r="E312" s="27"/>
      <c r="F312" s="132">
        <v>0.89</v>
      </c>
      <c r="G312" s="27" t="str">
        <f>CONCATENATE("USD,FLAT ",TEXT(F312,"0.00"))</f>
        <v>USD,FLAT 0.89</v>
      </c>
      <c r="H312" s="31">
        <f>(K312/J312)</f>
        <v>3000.89</v>
      </c>
      <c r="I312" s="27" t="s">
        <v>22</v>
      </c>
      <c r="J312" s="27">
        <v>1</v>
      </c>
      <c r="K312" s="34">
        <f>J312*F312+3000</f>
        <v>3000.89</v>
      </c>
      <c r="L312" s="27" t="str">
        <f>TEXT(IFERROR(((K312-K313)/K313*100),"0.00"),"0.00")</f>
        <v>0.00</v>
      </c>
      <c r="M312" s="31">
        <f>(10+J312*3)</f>
        <v>13</v>
      </c>
      <c r="N312" s="27"/>
      <c r="O312" s="27" t="s">
        <v>497</v>
      </c>
      <c r="P312" s="27"/>
      <c r="Q312" s="27"/>
      <c r="R312" s="27"/>
    </row>
    <row r="313" spans="1:18" x14ac:dyDescent="0.35">
      <c r="A313" s="7"/>
      <c r="B313" s="7"/>
      <c r="C313" s="29" t="s">
        <v>166</v>
      </c>
      <c r="D313" s="29"/>
      <c r="E313" s="29"/>
      <c r="F313" s="29"/>
      <c r="G313" s="29"/>
      <c r="H313" s="33" t="str">
        <f>IFERROR(K313/J313,"0")</f>
        <v>0</v>
      </c>
      <c r="I313" s="29"/>
      <c r="J313" s="30"/>
      <c r="K313" s="35"/>
      <c r="L313" s="29"/>
      <c r="M313" s="29"/>
      <c r="N313" s="29"/>
      <c r="O313" s="29"/>
      <c r="P313" s="29"/>
      <c r="Q313" s="29"/>
      <c r="R313" s="29"/>
    </row>
    <row r="314" spans="1:18" hidden="1" x14ac:dyDescent="0.35">
      <c r="A314" s="7"/>
      <c r="B314" s="7"/>
      <c r="C314" s="37" t="s">
        <v>167</v>
      </c>
      <c r="D314" s="37"/>
      <c r="E314" s="37"/>
      <c r="F314" s="37"/>
      <c r="G314" s="37"/>
      <c r="H314" s="37"/>
      <c r="I314" s="37"/>
      <c r="J314" s="37"/>
      <c r="K314" s="39"/>
      <c r="L314" s="37"/>
      <c r="M314" s="37"/>
      <c r="N314" s="37"/>
      <c r="O314" s="37"/>
      <c r="P314" s="37"/>
      <c r="Q314" s="37"/>
      <c r="R314" s="37"/>
    </row>
    <row r="315" spans="1:18" x14ac:dyDescent="0.35">
      <c r="A315" s="7"/>
      <c r="B315" s="7"/>
      <c r="C315" s="38" t="s">
        <v>168</v>
      </c>
      <c r="D315" s="38"/>
      <c r="E315" s="38"/>
      <c r="F315" s="137">
        <v>0.89</v>
      </c>
      <c r="G315" s="138" t="str">
        <f>CONCATENATE("USD,FLAT ",TEXT(F315,"0.00"))</f>
        <v>USD,FLAT 0.89</v>
      </c>
      <c r="H315" s="139">
        <f>K315/J315</f>
        <v>3000.89</v>
      </c>
      <c r="I315" s="138" t="s">
        <v>22</v>
      </c>
      <c r="J315" s="140">
        <v>1</v>
      </c>
      <c r="K315" s="137">
        <f>J315*F315+3000</f>
        <v>3000.89</v>
      </c>
      <c r="L315" s="138" t="str">
        <f>TEXT(IFERROR(((K315-K313)/K313*100),"0.00"),"0.00")</f>
        <v>0.00</v>
      </c>
      <c r="M315" s="38"/>
      <c r="N315" s="38"/>
      <c r="O315" s="38"/>
      <c r="P315" s="38"/>
      <c r="Q315" s="38"/>
      <c r="R315" s="38"/>
    </row>
    <row r="316" spans="1:18" x14ac:dyDescent="0.35">
      <c r="A316" s="52" t="s">
        <v>97</v>
      </c>
      <c r="B316" s="7" t="s">
        <v>51</v>
      </c>
      <c r="C316" s="27" t="s">
        <v>171</v>
      </c>
      <c r="D316" s="56">
        <f ca="1">TODAY()</f>
        <v>44547</v>
      </c>
      <c r="E316" s="56" t="e">
        <f ca="1">D318-1</f>
        <v>#VALUE!</v>
      </c>
      <c r="F316" s="132">
        <v>0.59</v>
      </c>
      <c r="G316" s="27" t="str">
        <f>CONCATENATE("USD,FLAT ",TEXT(F316,"0.00"))</f>
        <v>USD,FLAT 0.59</v>
      </c>
      <c r="H316" s="31">
        <f>K316/J316</f>
        <v>0.59</v>
      </c>
      <c r="I316" s="27" t="s">
        <v>22</v>
      </c>
      <c r="J316" s="133">
        <v>5</v>
      </c>
      <c r="K316" s="34">
        <f>J316*F316</f>
        <v>2.9499999999999997</v>
      </c>
      <c r="L316" s="27" t="str">
        <f>TEXT(IFERROR(((K316-K317)/K317*100),"0.00"),"0.00")</f>
        <v>0.00</v>
      </c>
      <c r="M316" s="31">
        <f>(10+J316*3)</f>
        <v>25</v>
      </c>
      <c r="N316" s="27"/>
      <c r="O316" s="27" t="s">
        <v>497</v>
      </c>
      <c r="P316" s="27"/>
      <c r="Q316" s="27"/>
      <c r="R316" s="27"/>
    </row>
    <row r="317" spans="1:18" x14ac:dyDescent="0.35">
      <c r="A317" s="7"/>
      <c r="B317" s="7"/>
      <c r="C317" s="29" t="s">
        <v>166</v>
      </c>
      <c r="D317" s="29"/>
      <c r="E317" s="29"/>
      <c r="F317" s="29"/>
      <c r="G317" s="29"/>
      <c r="H317" s="33" t="str">
        <f>IFERROR(K317/J317,"0")</f>
        <v>0</v>
      </c>
      <c r="I317" s="29"/>
      <c r="J317" s="30"/>
      <c r="K317" s="35"/>
      <c r="L317" s="29"/>
      <c r="M317" s="29"/>
      <c r="N317" s="29"/>
      <c r="O317" s="29"/>
      <c r="P317" s="29"/>
      <c r="Q317" s="29"/>
      <c r="R317" s="29"/>
    </row>
    <row r="318" spans="1:18" x14ac:dyDescent="0.35">
      <c r="A318" s="7"/>
      <c r="B318" s="7"/>
      <c r="C318" s="37" t="s">
        <v>167</v>
      </c>
      <c r="D318" s="85" t="e">
        <f ca="1">B289</f>
        <v>#VALUE!</v>
      </c>
      <c r="E318" s="37"/>
      <c r="F318" s="134">
        <v>0.63</v>
      </c>
      <c r="G318" s="134" t="str">
        <f>CONCATENATE("USD,FLAT ",TEXT(F318,"0.00"))</f>
        <v>USD,FLAT 0.63</v>
      </c>
      <c r="H318" s="135">
        <f>K318/J318</f>
        <v>0.63</v>
      </c>
      <c r="I318" s="134" t="s">
        <v>22</v>
      </c>
      <c r="J318" s="136">
        <v>5</v>
      </c>
      <c r="K318" s="135">
        <f>J318*F318</f>
        <v>3.15</v>
      </c>
      <c r="L318" s="134" t="str">
        <f>TEXT(IFERROR(((K318-K317)/K317*100),"0.00"),"0.00")</f>
        <v>0.00</v>
      </c>
      <c r="M318" s="37"/>
      <c r="N318" s="37"/>
      <c r="O318" s="37"/>
      <c r="P318" s="37"/>
      <c r="Q318" s="37"/>
      <c r="R318" s="37"/>
    </row>
    <row r="319" spans="1:18" x14ac:dyDescent="0.35">
      <c r="A319" s="7"/>
      <c r="B319" s="7"/>
      <c r="C319" s="38" t="s">
        <v>168</v>
      </c>
      <c r="D319" s="38"/>
      <c r="E319" s="38"/>
      <c r="F319" s="137">
        <v>0.59</v>
      </c>
      <c r="G319" s="138" t="str">
        <f>CONCATENATE("USD,FLAT ",TEXT(F319,"0.00"))</f>
        <v>USD,FLAT 0.59</v>
      </c>
      <c r="H319" s="139">
        <f>K319/J319</f>
        <v>0.59</v>
      </c>
      <c r="I319" s="138" t="s">
        <v>22</v>
      </c>
      <c r="J319" s="140">
        <v>5</v>
      </c>
      <c r="K319" s="137">
        <f>J319*F319</f>
        <v>2.9499999999999997</v>
      </c>
      <c r="L319" s="138" t="str">
        <f>TEXT(IFERROR(((K319-K317)/K317*100),"0.00"),"0.00")</f>
        <v>0.00</v>
      </c>
      <c r="M319" s="38"/>
      <c r="N319" s="38"/>
      <c r="O319" s="38"/>
      <c r="P319" s="38"/>
      <c r="Q319" s="38"/>
      <c r="R319" s="38"/>
    </row>
    <row r="320" spans="1:18" x14ac:dyDescent="0.35">
      <c r="A320" s="52" t="s">
        <v>97</v>
      </c>
      <c r="B320" s="7" t="s">
        <v>172</v>
      </c>
      <c r="C320" s="27" t="s">
        <v>171</v>
      </c>
      <c r="D320" s="27"/>
      <c r="E320" s="27"/>
      <c r="F320" s="34">
        <v>0.3</v>
      </c>
      <c r="G320" s="27" t="str">
        <f>CONCATENATE("USD,FLAT ",TEXT(F320,"0.00"))</f>
        <v>USD,FLAT 0.30</v>
      </c>
      <c r="H320" s="31">
        <f>K320/J320</f>
        <v>0.3</v>
      </c>
      <c r="I320" s="27" t="s">
        <v>22</v>
      </c>
      <c r="J320" s="28">
        <v>1</v>
      </c>
      <c r="K320" s="34">
        <f>J320*F320</f>
        <v>0.3</v>
      </c>
      <c r="L320" s="27" t="str">
        <f>TEXT(IFERROR(((K320-K321)/K321*100),"0.00"),"0.00")</f>
        <v>0.00</v>
      </c>
      <c r="M320" s="31">
        <f>(10+J320*3)</f>
        <v>13</v>
      </c>
      <c r="N320" s="27"/>
      <c r="O320" s="27" t="s">
        <v>495</v>
      </c>
      <c r="P320" s="27"/>
      <c r="Q320" s="27"/>
      <c r="R320" s="27"/>
    </row>
    <row r="321" spans="1:18" x14ac:dyDescent="0.35">
      <c r="A321" s="7"/>
      <c r="B321" s="7"/>
      <c r="C321" s="29" t="s">
        <v>166</v>
      </c>
      <c r="D321" s="29"/>
      <c r="E321" s="29"/>
      <c r="F321" s="29"/>
      <c r="G321" s="29"/>
      <c r="H321" s="33" t="str">
        <f>IFERROR(K321/J321,"0")</f>
        <v>0</v>
      </c>
      <c r="I321" s="29"/>
      <c r="J321" s="30"/>
      <c r="K321" s="35"/>
      <c r="L321" s="29"/>
      <c r="M321" s="29"/>
      <c r="N321" s="29"/>
      <c r="O321" s="29"/>
      <c r="P321" s="29"/>
      <c r="Q321" s="29"/>
      <c r="R321" s="29"/>
    </row>
    <row r="322" spans="1:18" hidden="1" x14ac:dyDescent="0.35">
      <c r="A322" s="7"/>
      <c r="B322" s="7"/>
      <c r="C322" s="37" t="s">
        <v>167</v>
      </c>
      <c r="D322" s="37"/>
      <c r="E322" s="37"/>
      <c r="F322" s="37"/>
      <c r="G322" s="37"/>
      <c r="H322" s="37"/>
      <c r="I322" s="37"/>
      <c r="J322" s="37"/>
      <c r="K322" s="39"/>
      <c r="L322" s="37"/>
      <c r="M322" s="37"/>
      <c r="N322" s="37"/>
      <c r="O322" s="37"/>
      <c r="P322" s="37"/>
      <c r="Q322" s="37"/>
      <c r="R322" s="37"/>
    </row>
    <row r="323" spans="1:18" hidden="1" x14ac:dyDescent="0.35">
      <c r="A323" s="7"/>
      <c r="B323" s="7"/>
      <c r="C323" s="38" t="s">
        <v>168</v>
      </c>
      <c r="D323" s="38"/>
      <c r="E323" s="38"/>
      <c r="F323" s="38"/>
      <c r="G323" s="38"/>
      <c r="H323" s="38"/>
      <c r="I323" s="38"/>
      <c r="J323" s="38"/>
      <c r="K323" s="40"/>
      <c r="L323" s="38"/>
      <c r="M323" s="38"/>
      <c r="N323" s="38"/>
      <c r="O323" s="38"/>
      <c r="P323" s="38"/>
      <c r="Q323" s="38"/>
      <c r="R323" s="38"/>
    </row>
    <row r="325" spans="1:18" x14ac:dyDescent="0.35">
      <c r="A325" s="188" t="s">
        <v>184</v>
      </c>
      <c r="B325" s="189"/>
      <c r="C325" s="189"/>
      <c r="D325" s="189"/>
      <c r="E325" s="189"/>
      <c r="F325" s="189"/>
      <c r="G325" s="189"/>
      <c r="H325" s="189"/>
      <c r="I325" s="189"/>
      <c r="J325" s="189"/>
    </row>
    <row r="326" spans="1:18" x14ac:dyDescent="0.35">
      <c r="A326" s="190" t="s">
        <v>186</v>
      </c>
      <c r="B326" s="192" t="s">
        <v>189</v>
      </c>
      <c r="C326" s="193"/>
      <c r="D326" s="193"/>
      <c r="E326" s="194"/>
      <c r="F326" s="197" t="s">
        <v>498</v>
      </c>
      <c r="G326" s="198"/>
      <c r="H326" s="198"/>
      <c r="I326" s="142"/>
      <c r="J326" s="192" t="s">
        <v>190</v>
      </c>
      <c r="K326" s="193"/>
      <c r="L326" s="193"/>
      <c r="M326" s="194"/>
    </row>
    <row r="327" spans="1:18" x14ac:dyDescent="0.35">
      <c r="A327" s="191"/>
      <c r="B327" s="21" t="s">
        <v>158</v>
      </c>
      <c r="C327" s="21" t="s">
        <v>160</v>
      </c>
      <c r="D327" s="21" t="s">
        <v>187</v>
      </c>
      <c r="E327" s="21" t="s">
        <v>193</v>
      </c>
      <c r="F327" s="141" t="s">
        <v>158</v>
      </c>
      <c r="G327" s="141" t="s">
        <v>187</v>
      </c>
      <c r="H327" s="141" t="s">
        <v>193</v>
      </c>
      <c r="I327" s="141"/>
      <c r="J327" s="21" t="s">
        <v>158</v>
      </c>
      <c r="K327" s="21" t="s">
        <v>160</v>
      </c>
      <c r="L327" s="21" t="s">
        <v>187</v>
      </c>
      <c r="M327" s="21" t="s">
        <v>193</v>
      </c>
    </row>
    <row r="328" spans="1:18" x14ac:dyDescent="0.35">
      <c r="A328" s="18"/>
      <c r="B328" s="48" t="e">
        <f>K292+C142+C143</f>
        <v>#VALUE!</v>
      </c>
      <c r="C328" s="48" t="e">
        <f>M292+C144+C145</f>
        <v>#VALUE!</v>
      </c>
      <c r="D328" s="48" t="e">
        <f>B328-C328</f>
        <v>#VALUE!</v>
      </c>
      <c r="E328" s="48" t="e">
        <f>((B328-C328)/B328*100)</f>
        <v>#VALUE!</v>
      </c>
      <c r="F328" s="48" t="str">
        <f>"$"&amp;(K296+K300+K304+K315+K319+K320+C142+C144)</f>
        <v>$11982.39</v>
      </c>
      <c r="G328" s="48" t="e">
        <f>F328-C328</f>
        <v>#VALUE!</v>
      </c>
      <c r="H328" s="48" t="e">
        <f>((F328-C328)/F328)*100</f>
        <v>#VALUE!</v>
      </c>
      <c r="I328" s="48"/>
      <c r="J328" s="49">
        <f>G305</f>
        <v>0</v>
      </c>
      <c r="K328" s="49">
        <f>H305</f>
        <v>0</v>
      </c>
      <c r="L328" s="49">
        <f>J328-K328</f>
        <v>0</v>
      </c>
      <c r="M328" s="48">
        <v>0</v>
      </c>
    </row>
    <row r="329" spans="1:18" x14ac:dyDescent="0.35">
      <c r="A329" s="188" t="s">
        <v>185</v>
      </c>
      <c r="B329" s="189"/>
      <c r="C329" s="189"/>
      <c r="D329" s="189"/>
      <c r="E329" s="189"/>
      <c r="F329" s="189"/>
      <c r="G329" s="189"/>
      <c r="H329" s="189"/>
    </row>
    <row r="330" spans="1:18" x14ac:dyDescent="0.35">
      <c r="A330" s="21" t="s">
        <v>1</v>
      </c>
      <c r="B330" s="21" t="s">
        <v>0</v>
      </c>
      <c r="C330" s="21" t="s">
        <v>174</v>
      </c>
      <c r="D330" s="21" t="s">
        <v>180</v>
      </c>
      <c r="E330" s="21" t="s">
        <v>191</v>
      </c>
      <c r="F330" s="21" t="s">
        <v>192</v>
      </c>
      <c r="G330" s="21" t="s">
        <v>181</v>
      </c>
      <c r="H330" s="21" t="s">
        <v>182</v>
      </c>
    </row>
    <row r="331" spans="1:18" x14ac:dyDescent="0.35">
      <c r="A331" s="18"/>
      <c r="B331" s="20"/>
      <c r="C331" s="18" t="s">
        <v>183</v>
      </c>
      <c r="D331" s="48">
        <v>0</v>
      </c>
      <c r="E331" s="48" t="str">
        <f>K292</f>
        <v>$9982.39</v>
      </c>
      <c r="F331" s="48" t="str">
        <f>M292&amp;".00"</f>
        <v>$89.00</v>
      </c>
      <c r="G331" s="49">
        <f>G305</f>
        <v>0</v>
      </c>
      <c r="H331" s="49">
        <f>H305</f>
        <v>0</v>
      </c>
    </row>
    <row r="332" spans="1:18" x14ac:dyDescent="0.35">
      <c r="A332" s="57"/>
      <c r="B332" s="58"/>
      <c r="C332" s="58"/>
      <c r="D332" s="58"/>
      <c r="E332" s="59"/>
      <c r="F332" s="58"/>
      <c r="G332" s="58"/>
      <c r="H332" s="58"/>
      <c r="I332" s="59"/>
      <c r="J332" s="59"/>
    </row>
    <row r="333" spans="1:18" x14ac:dyDescent="0.35">
      <c r="A333" s="50" t="s">
        <v>131</v>
      </c>
      <c r="B333" s="51"/>
      <c r="C333" s="51"/>
    </row>
    <row r="334" spans="1:18" x14ac:dyDescent="0.35">
      <c r="A334" s="21" t="s">
        <v>131</v>
      </c>
      <c r="B334" s="21" t="s">
        <v>139</v>
      </c>
      <c r="C334" s="21" t="s">
        <v>140</v>
      </c>
    </row>
    <row r="335" spans="1:18" ht="72.5" x14ac:dyDescent="0.35">
      <c r="A335" s="53" t="s">
        <v>132</v>
      </c>
      <c r="B335" s="54" t="s">
        <v>203</v>
      </c>
      <c r="C335" s="54" t="s">
        <v>503</v>
      </c>
    </row>
    <row r="337" spans="1:13" x14ac:dyDescent="0.35">
      <c r="A337" s="50" t="s">
        <v>131</v>
      </c>
      <c r="B337" s="51"/>
      <c r="C337" s="51"/>
    </row>
    <row r="338" spans="1:13" x14ac:dyDescent="0.35">
      <c r="A338" s="21" t="s">
        <v>131</v>
      </c>
      <c r="B338" s="21" t="s">
        <v>139</v>
      </c>
      <c r="C338" s="21" t="s">
        <v>140</v>
      </c>
      <c r="D338" s="21" t="s">
        <v>475</v>
      </c>
      <c r="E338" s="21" t="s">
        <v>119</v>
      </c>
      <c r="F338" s="21" t="s">
        <v>55</v>
      </c>
      <c r="G338" s="21" t="s">
        <v>56</v>
      </c>
      <c r="H338" s="21" t="s">
        <v>476</v>
      </c>
      <c r="I338" s="21" t="s">
        <v>477</v>
      </c>
      <c r="J338" s="21" t="s">
        <v>136</v>
      </c>
      <c r="K338" s="21" t="s">
        <v>116</v>
      </c>
      <c r="L338" s="21" t="s">
        <v>114</v>
      </c>
    </row>
    <row r="339" spans="1:13" ht="72.5" x14ac:dyDescent="0.35">
      <c r="A339" s="23" t="s">
        <v>132</v>
      </c>
      <c r="B339" s="24" t="s">
        <v>503</v>
      </c>
      <c r="C339" s="24" t="s">
        <v>503</v>
      </c>
      <c r="D339" s="24" t="s">
        <v>129</v>
      </c>
      <c r="E339" s="24" t="s">
        <v>129</v>
      </c>
      <c r="F339" s="24"/>
      <c r="G339" s="24"/>
      <c r="H339" s="24"/>
      <c r="I339" s="127">
        <f ca="1">TODAY()</f>
        <v>44547</v>
      </c>
      <c r="J339" s="127">
        <f ca="1">TODAY()</f>
        <v>44547</v>
      </c>
      <c r="K339" s="127">
        <f ca="1">TODAY()</f>
        <v>44547</v>
      </c>
      <c r="L339" s="24" t="s">
        <v>4</v>
      </c>
    </row>
    <row r="341" spans="1:13" x14ac:dyDescent="0.35">
      <c r="A341" s="50" t="s">
        <v>484</v>
      </c>
      <c r="B341" s="51"/>
      <c r="C341" s="51"/>
    </row>
    <row r="342" spans="1:13" x14ac:dyDescent="0.35">
      <c r="A342" s="21" t="s">
        <v>55</v>
      </c>
      <c r="B342" s="21" t="s">
        <v>485</v>
      </c>
      <c r="C342" s="21" t="s">
        <v>486</v>
      </c>
    </row>
    <row r="343" spans="1:13" x14ac:dyDescent="0.35">
      <c r="A343" s="127" t="str">
        <f ca="1">TEXT(TODAY(),"MM-DD-YYYY")</f>
        <v>12-17-2021</v>
      </c>
      <c r="B343" s="24"/>
      <c r="C343" s="24" t="s">
        <v>487</v>
      </c>
    </row>
    <row r="344" spans="1:13" x14ac:dyDescent="0.35">
      <c r="A344" s="50" t="s">
        <v>131</v>
      </c>
      <c r="B344" s="51"/>
      <c r="C344" s="51"/>
    </row>
    <row r="345" spans="1:13" x14ac:dyDescent="0.35">
      <c r="A345" s="21" t="s">
        <v>131</v>
      </c>
      <c r="B345" s="21" t="s">
        <v>139</v>
      </c>
      <c r="C345" s="21" t="s">
        <v>140</v>
      </c>
      <c r="D345" s="21" t="s">
        <v>475</v>
      </c>
      <c r="E345" s="21" t="s">
        <v>119</v>
      </c>
      <c r="F345" s="21" t="s">
        <v>55</v>
      </c>
      <c r="G345" s="21" t="s">
        <v>56</v>
      </c>
      <c r="H345" s="21" t="s">
        <v>476</v>
      </c>
      <c r="I345" s="21" t="s">
        <v>477</v>
      </c>
      <c r="J345" s="21" t="s">
        <v>136</v>
      </c>
      <c r="K345" s="21" t="s">
        <v>116</v>
      </c>
      <c r="L345" s="21" t="s">
        <v>114</v>
      </c>
    </row>
    <row r="346" spans="1:13" ht="72.5" x14ac:dyDescent="0.35">
      <c r="A346" s="23" t="s">
        <v>132</v>
      </c>
      <c r="B346" s="24" t="s">
        <v>488</v>
      </c>
      <c r="C346" s="24" t="s">
        <v>503</v>
      </c>
      <c r="D346" s="24" t="s">
        <v>129</v>
      </c>
      <c r="E346" s="24" t="s">
        <v>129</v>
      </c>
      <c r="F346" s="127" t="str">
        <f ca="1">A343</f>
        <v>12-17-2021</v>
      </c>
      <c r="G346" s="24"/>
      <c r="H346" s="127">
        <f ca="1">TODAY()</f>
        <v>44547</v>
      </c>
      <c r="I346" s="127">
        <f ca="1">TODAY()</f>
        <v>44547</v>
      </c>
      <c r="J346" s="127">
        <f ca="1">TODAY()</f>
        <v>44547</v>
      </c>
      <c r="K346" s="127">
        <f ca="1">TODAY()</f>
        <v>44547</v>
      </c>
      <c r="L346" s="24" t="s">
        <v>4</v>
      </c>
    </row>
    <row r="348" spans="1:13" x14ac:dyDescent="0.35">
      <c r="A348" s="50" t="s">
        <v>489</v>
      </c>
      <c r="B348" s="51"/>
      <c r="C348" s="51"/>
    </row>
    <row r="349" spans="1:13" x14ac:dyDescent="0.35">
      <c r="A349" s="21" t="s">
        <v>55</v>
      </c>
      <c r="B349" s="21" t="s">
        <v>485</v>
      </c>
      <c r="C349" s="21" t="s">
        <v>486</v>
      </c>
    </row>
    <row r="350" spans="1:13" x14ac:dyDescent="0.35">
      <c r="A350" s="127" t="str">
        <f ca="1">TEXT(TODAY(),"MM-DD-YYYY")</f>
        <v>12-17-2021</v>
      </c>
      <c r="B350" s="24"/>
      <c r="C350" s="24" t="s">
        <v>487</v>
      </c>
    </row>
    <row r="351" spans="1:13" x14ac:dyDescent="0.35">
      <c r="A351" s="50" t="s">
        <v>131</v>
      </c>
      <c r="B351" s="51"/>
      <c r="C351" s="51"/>
    </row>
    <row r="352" spans="1:13" x14ac:dyDescent="0.35">
      <c r="A352" s="21" t="s">
        <v>131</v>
      </c>
      <c r="B352" s="21" t="s">
        <v>139</v>
      </c>
      <c r="C352" s="21" t="s">
        <v>140</v>
      </c>
      <c r="D352" s="21" t="s">
        <v>475</v>
      </c>
      <c r="E352" s="21" t="s">
        <v>119</v>
      </c>
      <c r="F352" s="21" t="s">
        <v>55</v>
      </c>
      <c r="G352" s="21" t="s">
        <v>56</v>
      </c>
      <c r="H352" s="21" t="s">
        <v>476</v>
      </c>
      <c r="I352" s="21" t="s">
        <v>477</v>
      </c>
      <c r="J352" s="21" t="s">
        <v>136</v>
      </c>
      <c r="K352" s="21" t="s">
        <v>116</v>
      </c>
      <c r="L352" s="21" t="s">
        <v>114</v>
      </c>
      <c r="M352" s="21" t="s">
        <v>137</v>
      </c>
    </row>
    <row r="353" spans="1:14" ht="72.5" x14ac:dyDescent="0.35">
      <c r="A353" s="23" t="s">
        <v>132</v>
      </c>
      <c r="B353" s="24" t="s">
        <v>532</v>
      </c>
      <c r="C353" s="24" t="s">
        <v>503</v>
      </c>
      <c r="D353" s="24" t="s">
        <v>129</v>
      </c>
      <c r="E353" s="24" t="s">
        <v>129</v>
      </c>
      <c r="F353" s="127" t="str">
        <f ca="1">TEXT(TODAY(),"MM-DD-YYYY")</f>
        <v>12-17-2021</v>
      </c>
      <c r="G353" s="24"/>
      <c r="H353" s="127" t="str">
        <f ca="1">TEXT(TODAY(),"MM-DD-YYYY")</f>
        <v>12-17-2021</v>
      </c>
      <c r="I353" s="127" t="str">
        <f ca="1">TEXT(TODAY(),"MM-DD-YYYY")</f>
        <v>12-17-2021</v>
      </c>
      <c r="J353" s="127" t="str">
        <f ca="1">TEXT(TODAY(),"MM-DD-YYYY")</f>
        <v>12-17-2021</v>
      </c>
      <c r="K353" s="127" t="str">
        <f ca="1">TEXT(TODAY(),"MM-DD-YYYY")</f>
        <v>12-17-2021</v>
      </c>
      <c r="L353" s="24" t="s">
        <v>133</v>
      </c>
      <c r="M353" s="156" t="str">
        <f ca="1">TEXT(N353,"MM-DD-YYYY")</f>
        <v>12-17-2022</v>
      </c>
      <c r="N353" s="155">
        <f ca="1">EDATE(TODAY(),12)</f>
        <v>44912</v>
      </c>
    </row>
    <row r="355" spans="1:14" x14ac:dyDescent="0.35">
      <c r="A355" s="50" t="s">
        <v>533</v>
      </c>
      <c r="B355" s="51"/>
      <c r="C355" s="51"/>
    </row>
    <row r="356" spans="1:14" x14ac:dyDescent="0.35">
      <c r="A356" s="21" t="s">
        <v>534</v>
      </c>
      <c r="B356" s="21" t="s">
        <v>535</v>
      </c>
      <c r="C356" s="21" t="s">
        <v>55</v>
      </c>
      <c r="D356" s="21" t="s">
        <v>485</v>
      </c>
      <c r="E356" s="21" t="s">
        <v>536</v>
      </c>
    </row>
    <row r="357" spans="1:14" x14ac:dyDescent="0.35">
      <c r="A357" s="23">
        <v>3353104474</v>
      </c>
      <c r="B357" s="24" t="s">
        <v>54</v>
      </c>
      <c r="C357" s="147" t="str">
        <f ca="1">H353</f>
        <v>12-17-2021</v>
      </c>
      <c r="D357" s="24"/>
      <c r="E357" s="23" t="s">
        <v>537</v>
      </c>
    </row>
    <row r="359" spans="1:14" x14ac:dyDescent="0.35">
      <c r="A359" s="50" t="s">
        <v>546</v>
      </c>
      <c r="B359" s="51"/>
      <c r="C359" s="51"/>
    </row>
    <row r="360" spans="1:14" x14ac:dyDescent="0.35">
      <c r="A360" s="21" t="s">
        <v>534</v>
      </c>
      <c r="B360" s="21" t="s">
        <v>538</v>
      </c>
      <c r="C360" s="21" t="s">
        <v>539</v>
      </c>
      <c r="D360" s="21" t="s">
        <v>540</v>
      </c>
      <c r="E360" s="21" t="s">
        <v>541</v>
      </c>
      <c r="F360" s="21" t="s">
        <v>55</v>
      </c>
      <c r="G360" s="21" t="s">
        <v>485</v>
      </c>
      <c r="H360" s="21" t="s">
        <v>536</v>
      </c>
    </row>
    <row r="361" spans="1:14" x14ac:dyDescent="0.35">
      <c r="A361" s="23">
        <v>3353104474</v>
      </c>
      <c r="B361" s="24" t="s">
        <v>90</v>
      </c>
      <c r="C361" s="147"/>
      <c r="D361" s="147" t="s">
        <v>543</v>
      </c>
      <c r="E361" s="24" t="s">
        <v>542</v>
      </c>
      <c r="F361" s="147" t="str">
        <f ca="1">H353</f>
        <v>12-17-2021</v>
      </c>
      <c r="G361" s="148" t="e">
        <f ca="1">B230-1</f>
        <v>#VALUE!</v>
      </c>
      <c r="H361" s="23" t="s">
        <v>537</v>
      </c>
    </row>
    <row r="362" spans="1:14" x14ac:dyDescent="0.35">
      <c r="A362" s="23">
        <v>3353104474</v>
      </c>
      <c r="B362" s="24" t="s">
        <v>91</v>
      </c>
      <c r="C362" s="147"/>
      <c r="D362" s="147" t="s">
        <v>543</v>
      </c>
      <c r="E362" s="24" t="s">
        <v>542</v>
      </c>
      <c r="F362" s="147" t="str">
        <f ca="1">H353</f>
        <v>12-17-2021</v>
      </c>
      <c r="G362" s="24"/>
      <c r="H362" s="23" t="s">
        <v>537</v>
      </c>
    </row>
    <row r="363" spans="1:14" x14ac:dyDescent="0.35">
      <c r="A363" s="23">
        <v>3353104474</v>
      </c>
      <c r="B363" s="24" t="s">
        <v>96</v>
      </c>
      <c r="C363" s="147"/>
      <c r="D363" s="147" t="s">
        <v>543</v>
      </c>
      <c r="E363" s="24" t="s">
        <v>545</v>
      </c>
      <c r="F363" s="147" t="str">
        <f ca="1">H353</f>
        <v>12-17-2021</v>
      </c>
      <c r="G363" s="24"/>
      <c r="H363" s="23" t="s">
        <v>537</v>
      </c>
    </row>
    <row r="364" spans="1:14" x14ac:dyDescent="0.35">
      <c r="A364" s="23">
        <v>3353104474</v>
      </c>
      <c r="B364" s="24" t="s">
        <v>97</v>
      </c>
      <c r="C364" s="147" t="s">
        <v>51</v>
      </c>
      <c r="D364" s="147" t="s">
        <v>543</v>
      </c>
      <c r="E364" s="24" t="s">
        <v>544</v>
      </c>
      <c r="F364" s="147" t="str">
        <f ca="1">H353</f>
        <v>12-17-2021</v>
      </c>
      <c r="G364" s="148" t="e">
        <f ca="1">B230-1</f>
        <v>#VALUE!</v>
      </c>
      <c r="H364" s="23" t="s">
        <v>537</v>
      </c>
    </row>
    <row r="366" spans="1:14" x14ac:dyDescent="0.35">
      <c r="A366" s="50" t="s">
        <v>547</v>
      </c>
      <c r="B366" s="51"/>
      <c r="C366" s="51"/>
    </row>
    <row r="367" spans="1:14" x14ac:dyDescent="0.35">
      <c r="A367" s="21" t="s">
        <v>534</v>
      </c>
      <c r="B367" s="21" t="s">
        <v>538</v>
      </c>
      <c r="C367" s="21" t="s">
        <v>539</v>
      </c>
      <c r="D367" s="21" t="s">
        <v>540</v>
      </c>
      <c r="E367" s="21" t="s">
        <v>541</v>
      </c>
      <c r="F367" s="21" t="s">
        <v>55</v>
      </c>
      <c r="G367" s="21" t="s">
        <v>485</v>
      </c>
      <c r="H367" s="21" t="s">
        <v>536</v>
      </c>
    </row>
    <row r="368" spans="1:14" ht="14.4" customHeight="1" x14ac:dyDescent="0.35">
      <c r="A368" s="23">
        <v>3353104474</v>
      </c>
      <c r="B368" s="24" t="s">
        <v>90</v>
      </c>
      <c r="C368" s="147"/>
      <c r="D368" s="147" t="s">
        <v>543</v>
      </c>
      <c r="E368" s="24" t="s">
        <v>548</v>
      </c>
      <c r="F368" s="147" t="e">
        <f ca="1">B230</f>
        <v>#VALUE!</v>
      </c>
      <c r="G368" s="24"/>
      <c r="H368" s="23" t="s">
        <v>537</v>
      </c>
    </row>
    <row r="369" spans="1:9" x14ac:dyDescent="0.35">
      <c r="A369" s="23">
        <v>3353104474</v>
      </c>
      <c r="B369" s="24" t="s">
        <v>91</v>
      </c>
      <c r="C369" s="147"/>
      <c r="D369" s="147" t="s">
        <v>543</v>
      </c>
      <c r="E369" s="24" t="s">
        <v>549</v>
      </c>
      <c r="F369" s="147" t="e">
        <f ca="1">B230</f>
        <v>#VALUE!</v>
      </c>
      <c r="G369" s="24"/>
      <c r="H369" s="23" t="s">
        <v>537</v>
      </c>
    </row>
    <row r="372" spans="1:9" x14ac:dyDescent="0.35">
      <c r="A372" s="21" t="s">
        <v>59</v>
      </c>
      <c r="B372" s="21" t="s">
        <v>492</v>
      </c>
      <c r="C372" s="21" t="s">
        <v>563</v>
      </c>
      <c r="D372" s="21" t="s">
        <v>564</v>
      </c>
      <c r="E372" s="21" t="s">
        <v>274</v>
      </c>
      <c r="F372" s="21" t="s">
        <v>565</v>
      </c>
      <c r="G372" s="21" t="s">
        <v>55</v>
      </c>
      <c r="H372" s="21" t="s">
        <v>485</v>
      </c>
      <c r="I372" s="21" t="s">
        <v>566</v>
      </c>
    </row>
    <row r="373" spans="1:9" x14ac:dyDescent="0.35">
      <c r="A373" s="1" t="s">
        <v>90</v>
      </c>
      <c r="B373" s="162" t="str">
        <f>B72</f>
        <v>3353104474</v>
      </c>
      <c r="C373" s="163" t="s">
        <v>497</v>
      </c>
      <c r="D373" s="164" t="s">
        <v>569</v>
      </c>
      <c r="E373" s="1" t="s">
        <v>4</v>
      </c>
      <c r="F373" s="165" t="s">
        <v>280</v>
      </c>
      <c r="G373" s="166" t="str">
        <f ca="1">TEXT(TODAY(),"YYYY-MM-DD")</f>
        <v>2021-12-17</v>
      </c>
      <c r="H373" s="167" t="str">
        <f ca="1">TEXT((TODAY()+2),"YYYY-MM-DD")</f>
        <v>2021-12-19</v>
      </c>
      <c r="I373" s="1" t="s">
        <v>567</v>
      </c>
    </row>
    <row r="374" spans="1:9" x14ac:dyDescent="0.35">
      <c r="A374" s="1" t="s">
        <v>90</v>
      </c>
      <c r="B374" s="162" t="str">
        <f>B72</f>
        <v>3353104474</v>
      </c>
      <c r="C374" s="163" t="s">
        <v>497</v>
      </c>
      <c r="D374" s="164" t="s">
        <v>570</v>
      </c>
      <c r="E374" s="1" t="s">
        <v>4</v>
      </c>
      <c r="F374" s="165" t="s">
        <v>280</v>
      </c>
      <c r="G374" s="167" t="str">
        <f ca="1">TEXT((TODAY()+3),"YYYY-MM-DD")</f>
        <v>2021-12-20</v>
      </c>
      <c r="H374" s="166"/>
      <c r="I374" s="1" t="s">
        <v>567</v>
      </c>
    </row>
    <row r="375" spans="1:9" x14ac:dyDescent="0.35">
      <c r="A375" s="1" t="s">
        <v>91</v>
      </c>
      <c r="B375" s="162" t="str">
        <f>B72</f>
        <v>3353104474</v>
      </c>
      <c r="C375" s="163" t="s">
        <v>497</v>
      </c>
      <c r="D375" s="168" t="s">
        <v>569</v>
      </c>
      <c r="E375" s="1" t="s">
        <v>4</v>
      </c>
      <c r="F375" s="165" t="s">
        <v>280</v>
      </c>
      <c r="G375" s="166" t="str">
        <f ca="1">TEXT(TODAY(),"YYYY-MM-DD")</f>
        <v>2021-12-17</v>
      </c>
      <c r="H375" s="166"/>
      <c r="I375" s="1" t="s">
        <v>567</v>
      </c>
    </row>
    <row r="376" spans="1:9" x14ac:dyDescent="0.35">
      <c r="A376" s="1" t="s">
        <v>96</v>
      </c>
      <c r="B376" s="162" t="str">
        <f>B72</f>
        <v>3353104474</v>
      </c>
      <c r="C376" s="163" t="s">
        <v>497</v>
      </c>
      <c r="D376" s="164" t="s">
        <v>572</v>
      </c>
      <c r="E376" s="1" t="s">
        <v>4</v>
      </c>
      <c r="F376" s="165" t="s">
        <v>280</v>
      </c>
      <c r="G376" s="166" t="str">
        <f ca="1">TEXT(TODAY(),"YYYY-MM-DD")</f>
        <v>2021-12-17</v>
      </c>
      <c r="H376" s="166"/>
      <c r="I376" s="1" t="s">
        <v>568</v>
      </c>
    </row>
    <row r="377" spans="1:9" x14ac:dyDescent="0.35">
      <c r="A377" s="1" t="s">
        <v>97</v>
      </c>
      <c r="B377" s="162" t="str">
        <f>B72</f>
        <v>3353104474</v>
      </c>
      <c r="C377" s="163" t="s">
        <v>497</v>
      </c>
      <c r="D377" s="168" t="s">
        <v>573</v>
      </c>
      <c r="E377" s="1" t="s">
        <v>4</v>
      </c>
      <c r="F377" s="165" t="s">
        <v>280</v>
      </c>
      <c r="G377" s="166" t="str">
        <f ca="1">TEXT(TODAY(),"YYYY-MM-DD")</f>
        <v>2021-12-17</v>
      </c>
      <c r="H377" s="166" t="str">
        <f ca="1">TEXT((TODAY()+2),"YYYY-MM-DD")</f>
        <v>2021-12-19</v>
      </c>
      <c r="I377" s="1" t="s">
        <v>568</v>
      </c>
    </row>
    <row r="378" spans="1:9" x14ac:dyDescent="0.35">
      <c r="A378" s="1" t="s">
        <v>97</v>
      </c>
      <c r="B378" s="162" t="str">
        <f>B72</f>
        <v>3353104474</v>
      </c>
      <c r="C378" s="163" t="s">
        <v>497</v>
      </c>
      <c r="D378" s="168" t="s">
        <v>571</v>
      </c>
      <c r="E378" s="1" t="s">
        <v>4</v>
      </c>
      <c r="F378" s="165" t="s">
        <v>280</v>
      </c>
      <c r="G378" s="166" t="str">
        <f ca="1">TEXT((TODAY()+3),"YYYY-MM-DD")</f>
        <v>2021-12-20</v>
      </c>
      <c r="H378" s="166"/>
      <c r="I378" s="1" t="s">
        <v>568</v>
      </c>
    </row>
  </sheetData>
  <mergeCells count="54">
    <mergeCell ref="A329:H329"/>
    <mergeCell ref="A288:L288"/>
    <mergeCell ref="A290:E290"/>
    <mergeCell ref="A325:J325"/>
    <mergeCell ref="A326:A327"/>
    <mergeCell ref="B326:E326"/>
    <mergeCell ref="F326:H326"/>
    <mergeCell ref="J326:M326"/>
    <mergeCell ref="B267:E267"/>
    <mergeCell ref="A270:H270"/>
    <mergeCell ref="J267:M267"/>
    <mergeCell ref="F267:H267"/>
    <mergeCell ref="A164:E164"/>
    <mergeCell ref="A199:J199"/>
    <mergeCell ref="A200:A201"/>
    <mergeCell ref="B200:E200"/>
    <mergeCell ref="F200:I200"/>
    <mergeCell ref="J200:J201"/>
    <mergeCell ref="A203:H203"/>
    <mergeCell ref="A229:L229"/>
    <mergeCell ref="A231:E231"/>
    <mergeCell ref="A266:J266"/>
    <mergeCell ref="A267:A268"/>
    <mergeCell ref="A162:L162"/>
    <mergeCell ref="A150:J150"/>
    <mergeCell ref="A151:A152"/>
    <mergeCell ref="B151:E151"/>
    <mergeCell ref="F151:I151"/>
    <mergeCell ref="J151:J152"/>
    <mergeCell ref="A154:H154"/>
    <mergeCell ref="A149:E149"/>
    <mergeCell ref="A82:E82"/>
    <mergeCell ref="A86:E86"/>
    <mergeCell ref="A92:E92"/>
    <mergeCell ref="A93:E93"/>
    <mergeCell ref="A128:H128"/>
    <mergeCell ref="A132:J132"/>
    <mergeCell ref="A133:A134"/>
    <mergeCell ref="B133:E133"/>
    <mergeCell ref="F133:I133"/>
    <mergeCell ref="J133:J134"/>
    <mergeCell ref="A140:H140"/>
    <mergeCell ref="A78:R78"/>
    <mergeCell ref="A1:J1"/>
    <mergeCell ref="B2:E2"/>
    <mergeCell ref="A6:J6"/>
    <mergeCell ref="A10:G10"/>
    <mergeCell ref="A26:C26"/>
    <mergeCell ref="A31:J31"/>
    <mergeCell ref="A58:D58"/>
    <mergeCell ref="A63:D63"/>
    <mergeCell ref="A68:K68"/>
    <mergeCell ref="A70:D70"/>
    <mergeCell ref="A74:R74"/>
  </mergeCells>
  <dataValidations count="4">
    <dataValidation type="list" allowBlank="1" showInputMessage="1" showErrorMessage="1" sqref="L76:N76 N80 N139 N343 N339 N346 N350">
      <formula1>"Yes,No"</formula1>
    </dataValidation>
    <dataValidation type="list" allowBlank="1" showInputMessage="1" showErrorMessage="1" sqref="C100:C102 C104:C106 C96 C116:C118 C120:C122 C124:C126 C114 C98 C31 C58 C108:C112 C171:C173 C175:C177 C167 C187:C189 C191:C193 C195:C197 C185 C169 C179:C183 C238:C240 C242:C244 C234 C254:C256 C258:C260 C262:C264 C252 C236 C246:C250 C297:C299 C301:C303 C293 C313:C315 C317:C319 C321:C323 C311 C295 C305:C309">
      <formula1>"Proposed,Original,Seasonal,Recommended"</formula1>
    </dataValidation>
    <dataValidation type="list" allowBlank="1" showInputMessage="1" showErrorMessage="1" sqref="C99 C103 C115 C119 C123 C113 C97 C95 C107 C10 C26 C6 C170 C174 C186 C190 C194 C184 C168 C166 C178 C237 C241 C253 C257 C261 C251 C235 C233 C245 C296 C300 C312 C316 C320 C310 C294 C292 C304">
      <formula1>"Projected,Original,Seasonal,Recommended"</formula1>
    </dataValidation>
    <dataValidation type="list" allowBlank="1" showInputMessage="1" showErrorMessage="1" sqref="C131 C156 C205 C272 C331">
      <formula1>"APPROVED, PENDING FOR APPROVAL, ERROR, ,"</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3" sqref="C13"/>
    </sheetView>
  </sheetViews>
  <sheetFormatPr defaultRowHeight="14.5" x14ac:dyDescent="0.35"/>
  <sheetData>
    <row r="1" spans="1:4" x14ac:dyDescent="0.35">
      <c r="A1" s="199"/>
      <c r="B1" s="199"/>
      <c r="C1" s="199"/>
      <c r="D1" s="199"/>
    </row>
    <row r="2" spans="1:4" x14ac:dyDescent="0.35">
      <c r="A2" s="26">
        <v>10000</v>
      </c>
      <c r="B2" s="26">
        <v>20</v>
      </c>
      <c r="C2" s="32">
        <f>B2*A2</f>
        <v>200000</v>
      </c>
    </row>
    <row r="3" spans="1:4" x14ac:dyDescent="0.35">
      <c r="A3" s="26"/>
      <c r="B3" s="26">
        <v>5</v>
      </c>
      <c r="C3" s="26">
        <f>1000*5</f>
        <v>5000</v>
      </c>
    </row>
    <row r="4" spans="1:4" x14ac:dyDescent="0.35">
      <c r="A4" s="26"/>
      <c r="B4" s="26">
        <v>4</v>
      </c>
      <c r="C4" s="26">
        <f>4000*4</f>
        <v>16000</v>
      </c>
    </row>
    <row r="5" spans="1:4" x14ac:dyDescent="0.35">
      <c r="A5" s="26"/>
      <c r="B5" s="26">
        <v>3</v>
      </c>
      <c r="C5" s="26">
        <f>5000*3</f>
        <v>15000</v>
      </c>
    </row>
    <row r="6" spans="1:4" x14ac:dyDescent="0.35">
      <c r="A6" s="26"/>
      <c r="B6" s="26">
        <v>10</v>
      </c>
      <c r="C6" s="26"/>
    </row>
    <row r="7" spans="1:4" x14ac:dyDescent="0.35">
      <c r="A7" s="26"/>
      <c r="B7" s="26">
        <v>8</v>
      </c>
      <c r="C7" s="26"/>
    </row>
    <row r="8" spans="1:4" x14ac:dyDescent="0.35">
      <c r="A8" s="26"/>
      <c r="B8" s="26">
        <v>6</v>
      </c>
      <c r="C8" s="26">
        <f>A2*B8</f>
        <v>60000</v>
      </c>
    </row>
    <row r="9" spans="1:4" x14ac:dyDescent="0.35">
      <c r="A9" s="26"/>
      <c r="B9" s="26"/>
      <c r="C9" s="26">
        <f>SUM(C2:C8)</f>
        <v>296000</v>
      </c>
    </row>
    <row r="10" spans="1:4" x14ac:dyDescent="0.35">
      <c r="A10" s="26"/>
      <c r="B10" s="26"/>
      <c r="C10" s="26">
        <f>(C9*9)/100</f>
        <v>26640</v>
      </c>
    </row>
    <row r="11" spans="1:4" x14ac:dyDescent="0.35">
      <c r="A11" s="26"/>
      <c r="B11" s="26" t="s">
        <v>178</v>
      </c>
      <c r="C11" s="32">
        <v>16000</v>
      </c>
    </row>
    <row r="12" spans="1:4" x14ac:dyDescent="0.35">
      <c r="A12" s="26"/>
      <c r="B12" s="26"/>
      <c r="C12" s="26">
        <f>SUM(C9:C11)</f>
        <v>338640</v>
      </c>
    </row>
    <row r="13" spans="1:4" x14ac:dyDescent="0.35">
      <c r="A13" s="26"/>
      <c r="B13" s="26"/>
      <c r="C13" s="26">
        <f>C12*12</f>
        <v>4063680</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4.5" x14ac:dyDescent="0.35"/>
  <cols>
    <col min="1" max="1" width="67.81640625" customWidth="1"/>
  </cols>
  <sheetData>
    <row r="1" spans="1:1" x14ac:dyDescent="0.35">
      <c r="A1" t="s">
        <v>481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Pre-requisites</vt:lpstr>
      <vt:lpstr>TC_Existing Account</vt:lpstr>
      <vt:lpstr>UC01 - CALCULATOIN</vt:lpstr>
      <vt:lpstr>Bug_ID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2021-12-17T10:31:06Z</dcterms:modified>
</cp:coreProperties>
</file>