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50"/>
  </bookViews>
  <sheets>
    <sheet name="TEST_DATA" sheetId="2" r:id="rId1"/>
    <sheet name="TESTCASE" sheetId="1"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90" i="2" l="1"/>
  <c r="S159" i="2" l="1"/>
  <c r="R159" i="2"/>
  <c r="Q159" i="2"/>
  <c r="P159" i="2"/>
  <c r="O159" i="2"/>
  <c r="N159" i="2"/>
  <c r="M159" i="2"/>
  <c r="L159" i="2"/>
  <c r="J159" i="2"/>
  <c r="I159" i="2"/>
  <c r="H159" i="2"/>
  <c r="G159" i="2"/>
  <c r="F159" i="2"/>
  <c r="E159" i="2"/>
  <c r="D159" i="2"/>
  <c r="C159" i="2"/>
  <c r="A147" i="2" l="1"/>
  <c r="J153" i="2" l="1"/>
  <c r="I153" i="2"/>
  <c r="H153" i="2"/>
  <c r="G153" i="2"/>
  <c r="D147" i="2"/>
  <c r="J147" i="2"/>
  <c r="I147" i="2"/>
  <c r="L147" i="2"/>
  <c r="K147" i="2"/>
  <c r="H147" i="2"/>
  <c r="G147" i="2"/>
  <c r="F153" i="2"/>
  <c r="E153" i="2"/>
  <c r="D153" i="2"/>
  <c r="F147" i="2"/>
  <c r="C153" i="2"/>
  <c r="E147" i="2"/>
  <c r="D128" i="2" l="1"/>
  <c r="D122" i="2"/>
  <c r="F133" i="2"/>
  <c r="H127" i="2"/>
  <c r="H133" i="2"/>
  <c r="J133" i="2"/>
  <c r="J127" i="2"/>
  <c r="M133" i="2"/>
  <c r="M127" i="2"/>
  <c r="M121" i="2"/>
  <c r="L133" i="2"/>
  <c r="L127" i="2"/>
  <c r="L121" i="2"/>
  <c r="K121" i="2"/>
  <c r="K127" i="2"/>
  <c r="K133" i="2"/>
  <c r="J121" i="2"/>
  <c r="H121" i="2"/>
  <c r="A107" i="2" l="1"/>
  <c r="C101" i="2" l="1"/>
  <c r="D107" i="2" l="1"/>
  <c r="K101" i="2"/>
  <c r="L107" i="2"/>
  <c r="K107" i="2"/>
  <c r="J107" i="2"/>
  <c r="I107" i="2"/>
  <c r="H107" i="2"/>
  <c r="H101" i="2"/>
  <c r="K113" i="2"/>
  <c r="J113" i="2"/>
  <c r="J101" i="2"/>
  <c r="I113" i="2"/>
  <c r="I101" i="2"/>
  <c r="H113" i="2"/>
  <c r="G107" i="2"/>
  <c r="G113" i="2"/>
  <c r="G101" i="2"/>
  <c r="F113" i="2"/>
  <c r="F101" i="2"/>
  <c r="E113" i="2"/>
  <c r="E101" i="2"/>
  <c r="F107" i="2"/>
  <c r="D113" i="2"/>
  <c r="D101" i="2"/>
  <c r="E107" i="2"/>
  <c r="C113" i="2"/>
  <c r="G90" i="2" l="1"/>
  <c r="H90" i="2"/>
  <c r="B90" i="2" l="1"/>
  <c r="B85" i="2"/>
  <c r="D85" i="2"/>
  <c r="K74" i="2"/>
  <c r="J74" i="2"/>
  <c r="K75" i="2"/>
  <c r="J75" i="2"/>
  <c r="K76" i="2"/>
  <c r="J76" i="2"/>
  <c r="K77" i="2"/>
  <c r="J77" i="2"/>
  <c r="K78" i="2"/>
  <c r="J78" i="2"/>
  <c r="K79" i="2"/>
  <c r="J79" i="2"/>
  <c r="K73" i="2"/>
  <c r="J73" i="2"/>
  <c r="K72" i="2"/>
  <c r="J72" i="2"/>
  <c r="K71" i="2"/>
  <c r="J71" i="2"/>
  <c r="K70" i="2"/>
  <c r="J70" i="2"/>
  <c r="K69" i="2"/>
  <c r="J69" i="2"/>
  <c r="K68" i="2"/>
  <c r="J68" i="2"/>
  <c r="B79" i="2"/>
  <c r="B78" i="2"/>
  <c r="B77" i="2"/>
  <c r="B76" i="2"/>
  <c r="B75" i="2"/>
  <c r="B74" i="2"/>
  <c r="A79" i="2"/>
  <c r="A78" i="2"/>
  <c r="A77" i="2"/>
  <c r="A76" i="2"/>
  <c r="A75" i="2"/>
  <c r="A74" i="2"/>
  <c r="D79" i="2"/>
  <c r="D78" i="2"/>
  <c r="D77" i="2"/>
  <c r="D76" i="2"/>
  <c r="D75" i="2"/>
  <c r="D74" i="2"/>
  <c r="B73" i="2"/>
  <c r="B72" i="2"/>
  <c r="B71" i="2"/>
  <c r="A73" i="2"/>
  <c r="A72" i="2"/>
  <c r="A71" i="2"/>
  <c r="A70" i="2"/>
  <c r="A69" i="2"/>
  <c r="A68" i="2"/>
  <c r="D73" i="2"/>
  <c r="D72" i="2"/>
  <c r="D71" i="2"/>
  <c r="D68" i="2"/>
  <c r="B11" i="2"/>
  <c r="A20" i="2"/>
  <c r="A19" i="2"/>
  <c r="A18" i="2"/>
  <c r="U129" i="2" l="1"/>
  <c r="U128" i="2"/>
  <c r="U123" i="2"/>
  <c r="U122" i="2"/>
  <c r="C95" i="2"/>
  <c r="C94" i="2"/>
  <c r="M90" i="2" l="1"/>
  <c r="J141" i="2" l="1"/>
  <c r="J137" i="2" l="1"/>
  <c r="D133" i="2" l="1"/>
  <c r="H95" i="2" l="1"/>
  <c r="H94" i="2"/>
  <c r="D121" i="2" l="1"/>
  <c r="D127" i="2"/>
  <c r="D129" i="2"/>
  <c r="D123" i="2" l="1"/>
  <c r="J117" i="2" l="1"/>
  <c r="D70" i="2" l="1"/>
  <c r="B70" i="2"/>
  <c r="D69" i="2" l="1"/>
  <c r="B69" i="2"/>
  <c r="B68" i="2"/>
  <c r="B13" i="2" l="1"/>
  <c r="B12" i="2"/>
  <c r="B10" i="2"/>
  <c r="A17" i="2"/>
  <c r="C64" i="2"/>
</calcChain>
</file>

<file path=xl/comments1.xml><?xml version="1.0" encoding="utf-8"?>
<comments xmlns="http://schemas.openxmlformats.org/spreadsheetml/2006/main">
  <authors>
    <author>Author</author>
  </authors>
  <commentList>
    <comment ref="B25" authorId="0" shapeId="0">
      <text>
        <r>
          <rPr>
            <b/>
            <sz val="9"/>
            <color indexed="81"/>
            <rFont val="Tahoma"/>
            <family val="2"/>
          </rPr>
          <t>Author:</t>
        </r>
        <r>
          <rPr>
            <sz val="9"/>
            <color indexed="81"/>
            <rFont val="Tahoma"/>
            <family val="2"/>
          </rPr>
          <t xml:space="preserve">
will be added on deal Level i.e on deal pricelist assignment
</t>
        </r>
      </text>
    </comment>
    <comment ref="AM88" authorId="0" shapeId="0">
      <text>
        <r>
          <rPr>
            <b/>
            <sz val="9"/>
            <color indexed="81"/>
            <rFont val="Tahoma"/>
            <family val="2"/>
          </rPr>
          <t>Author:</t>
        </r>
        <r>
          <rPr>
            <sz val="9"/>
            <color indexed="81"/>
            <rFont val="Tahoma"/>
            <family val="2"/>
          </rPr>
          <t xml:space="preserve">
SKIP Deal ID in Validation Checkpoint
</t>
        </r>
      </text>
    </comment>
  </commentList>
</comments>
</file>

<file path=xl/sharedStrings.xml><?xml version="1.0" encoding="utf-8"?>
<sst xmlns="http://schemas.openxmlformats.org/spreadsheetml/2006/main" count="1006" uniqueCount="450">
  <si>
    <t>SQ. NO.</t>
  </si>
  <si>
    <t>Name</t>
  </si>
  <si>
    <t>Functionality</t>
  </si>
  <si>
    <t>Owner</t>
  </si>
  <si>
    <t>Priority</t>
  </si>
  <si>
    <t>Description</t>
  </si>
  <si>
    <t>Parent Id</t>
  </si>
  <si>
    <t>No. of Scenarios in Test Cases</t>
  </si>
  <si>
    <t>Execution Time (Mins)</t>
  </si>
  <si>
    <t>Module</t>
  </si>
  <si>
    <t>Release</t>
  </si>
  <si>
    <t>List of Scenarios</t>
  </si>
  <si>
    <t>Prerequisite</t>
  </si>
  <si>
    <t>Test step number</t>
  </si>
  <si>
    <t>Test step action</t>
  </si>
  <si>
    <t>Test step expected result</t>
  </si>
  <si>
    <t>Test step comment</t>
  </si>
  <si>
    <t>API Request</t>
  </si>
  <si>
    <t>Attachment</t>
  </si>
  <si>
    <t>Verify Banking line item BANK_82_6 i.e "Adding a prospect customer to existing customer- deal creation at existing customer" simulation type "Customer" with skip reference and Deal currency as USD</t>
  </si>
  <si>
    <t>Deal Management</t>
  </si>
  <si>
    <t>rthik</t>
  </si>
  <si>
    <t>Medium</t>
  </si>
  <si>
    <t>V.4.0.0.0.0</t>
  </si>
  <si>
    <t>Login to the ORMB application with RMBK1/rmbk1000.</t>
  </si>
  <si>
    <t>User should be able to login successfully.</t>
  </si>
  <si>
    <t>Go to Menu&gt;Deal Management&gt;Deal Dashboard</t>
  </si>
  <si>
    <t>Deal Dashboard UI should be displayed.</t>
  </si>
  <si>
    <t>Deal should be successfully created and deal ID should be successfully  generated.</t>
  </si>
  <si>
    <t>Update StartDate &amp; priceSelectionDate as Today Date</t>
  </si>
  <si>
    <t>Price items should get listout in price item group selection screen</t>
  </si>
  <si>
    <t>Price items should get selected and should list out in pricing &amp; commitment UI</t>
  </si>
  <si>
    <t>Deal should be simulated successfully.(Deal Simulated successfully message should be displayed).</t>
  </si>
  <si>
    <t xml:space="preserve">Simulation - 1 </t>
  </si>
  <si>
    <t xml:space="preserve">Goto deal and Verify person Hierarchy zone should display the required details </t>
  </si>
  <si>
    <t>Go to Deal financial summary zone</t>
  </si>
  <si>
    <t>Go to Deal information zone</t>
  </si>
  <si>
    <t>The seasonal pricing for PI_033 should be updated successfully.</t>
  </si>
  <si>
    <t>Simulation - 2</t>
  </si>
  <si>
    <t>Deal should get assign to next level i.e. to PM User</t>
  </si>
  <si>
    <t>Login to the ORMB application with PMBK1/pmbk1000.</t>
  </si>
  <si>
    <t>Navigate to Menu&lt;Deal Management&lt;Deal Approver Dashboard</t>
  </si>
  <si>
    <t>Deal Approver Dashboard UI Should be successfully displayed.</t>
  </si>
  <si>
    <t>The deal  assigned to Pricing manager1 should be displayed on deal search zone</t>
  </si>
  <si>
    <t>The to do for deal assigned should be displayed on deal to do zone and deal should be successfully displayed.</t>
  </si>
  <si>
    <t>Click on View Approval Workflow button on deal search zone.</t>
  </si>
  <si>
    <t>The PM1 approver should be displayed with the status Awaiting Action and in yellow color. Also check the approval history zone.</t>
  </si>
  <si>
    <t>Click on hyperlink of deal and Navigate to deal information UI.</t>
  </si>
  <si>
    <t>Deal information UI should be successfully displayed.</t>
  </si>
  <si>
    <t>Simulation - 3</t>
  </si>
  <si>
    <t>Deal should get assign to next level i.e. to SPM User</t>
  </si>
  <si>
    <t>Login to the ORMB application with SPMBK1/spmbk1000.</t>
  </si>
  <si>
    <t>Simulation - 4</t>
  </si>
  <si>
    <t>Deal should be Approved Successfully</t>
  </si>
  <si>
    <t>Deal should Finalized Successfully</t>
  </si>
  <si>
    <t>Deal should be accepted successfully.</t>
  </si>
  <si>
    <t xml:space="preserve">Go to Deal information zone &amp; Verify deal information details as per excel line no. 81 </t>
  </si>
  <si>
    <t>Price list should get proposed</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</si>
  <si>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Verify response should be same as 'Response_Extract_Deal_After_Simulation_By_RM1.json']</t>
  </si>
  <si>
    <t>The person Hierarchy zone should display Person name, Status, Revenue Variation, Projected Revenue, Projected Cost, Original Revenue, Original Cost as per excel line no.-168 and 171 in deal currency.</t>
  </si>
  <si>
    <t>The original cost, Profit, Profitability% and Projected  cost, Profit, Profitability%, Profit Variation and Approval Status as per attached excel line no.-177</t>
  </si>
  <si>
    <t>The data for the fields should be displayed as per excel line no.-181 and the deal Status should be Simulated.</t>
  </si>
  <si>
    <t>Hit Pricing &amp; commitment API i.e "Update_Pricing&amp;Commitment_At_RM_for_BK_82_7"</t>
  </si>
  <si>
    <t>All price item should get override and commitment will get updated</t>
  </si>
  <si>
    <t>Add the seasonal Pricing for price items-PI_033='112.50' i.e. HIT Provided API 'Add_Seasonal_Pricing_For_PI_033_BK_82_7.json'</t>
  </si>
  <si>
    <t xml:space="preserve">1) Update 'dealIdentifier','dealId','modelId' in Given API Request as per respective deal
1) Update 'entityId' as ProspectPersonId on which deal is created
2) Update 'priceAsgnId' for which have to hit Read_Pricing API from there pick latest 'priceAsgnId' for PI_033
</t>
  </si>
  <si>
    <t>Hit Extract API i.e Hit provided API 'Extract_Deal_after_Updating_Pric&amp;Comt_by_RM_BK_82_7.json'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</si>
  <si>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response should be same as 'Response_Update_Pricing&amp;Commitment_At_RM_for_BK_82_7.json'</t>
  </si>
  <si>
    <t>Go to Deal Information UI &amp; verify Deal  financial summary should be according excel line no . 269</t>
  </si>
  <si>
    <t xml:space="preserve">Goto deal information screen and click on edit button of "pricing &amp; commitment" of Existing person account i.e. "External Account Identifier - EAI_BK_82_7_PRSPCH1_001" according excel line no . 273 to 280 </t>
  </si>
  <si>
    <t>price item 'NPI_021,NPI_022,NPI_023,NPI_024' should display rate, revenue, volume &amp; cost according excel line no . 273 to 280 for all price items</t>
  </si>
  <si>
    <t>Hit Extract API With PM Authorization i.e "Extract_Deal_After_Simulation_By_PM1.json"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</si>
  <si>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"Extract_Deal_After_Simulation_By_PM1_Response.json"]</t>
  </si>
  <si>
    <t>Go to Deal financial summary zone &amp; Verify Details</t>
  </si>
  <si>
    <t>The original cost, Profit, Profitability% and Projected  cost, Profit, Profitability%, Profit Variation and Approval Status as per attached excel line no.- 295</t>
  </si>
  <si>
    <t>The original cost, Profit, Profitability% and Projected  cost, Profit, Profitability%, Profit Variation and Approval Status as per attached excel line no.- 310</t>
  </si>
  <si>
    <t xml:space="preserve">The person Hierarchy zone should display Person name, Status, Revenue Variation, Projected Revenue, Projected Cost, Original Revenue, Original Cost as per excel line no.- 301 to 304 </t>
  </si>
  <si>
    <t>Finalize Deal with Given "BK_82_7_Finalize_Deal_with_RM_Auth.json" API Request</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</si>
  <si>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"BK_82_7_Extract_Deal_with_RM_Auth_After_Finalization_Response.json"]</t>
  </si>
  <si>
    <t>Hit Extract API With RM Authorizationwhen deal is in "finalize" state i.e "BK_82_7_Extract_Deal_with_RM_Auth_After_Finalization.json"</t>
  </si>
  <si>
    <t>Accept Deal with Given "BK_82_7_Accept_Deal" API Request</t>
  </si>
  <si>
    <t>Verify Deal flow for Prospect who is  child of existing customer</t>
  </si>
  <si>
    <t>Verify Deal Information according excel line no. 314</t>
  </si>
  <si>
    <t>deal status and deal version status should be according excel provided status</t>
  </si>
  <si>
    <t>Create a deal for Existing Customer using provided API Request "BK_82_7_Create_Deal_for_PRSP.json"</t>
  </si>
  <si>
    <t>BK_82_7_Create_Deal_for_PRSP.json</t>
  </si>
  <si>
    <t>The data for the fields should be displayed as per Deal excel line no.- 81 and the deal Status should be pending simulation</t>
  </si>
  <si>
    <t>To assign Pricelist at Customer level hit PriceAssignment API Request "BK_82_7_Assign_PriceList.json"</t>
  </si>
  <si>
    <t>To Read price item from price item group selection hit API request i.e 'BK_82_7_Read_PSEL.json'</t>
  </si>
  <si>
    <t>To Select price item from price item group selection hit API request i.e 'BK_82_7_Select_PSEL.json'</t>
  </si>
  <si>
    <t>simulate deal Using Provided API Request "BK_82_7_Simulate_Deal_BY_RM_1.json"</t>
  </si>
  <si>
    <t>BK_82_7_Simulate_Deal_BY_RM_1.json</t>
  </si>
  <si>
    <t>Hit Deal Extract API i.e 'BK_82_7_Extract_Deal_After_Simulation_By_RM1.json'</t>
  </si>
  <si>
    <t>BK_82_7_Extract_Deal_After_Simulation_By_RM1.json</t>
  </si>
  <si>
    <t>BK_82_7_Assign_PriceList.json</t>
  </si>
  <si>
    <t>BK_82_7_Read_PSEL.json</t>
  </si>
  <si>
    <t>BK_82_7_Select_PSEL.json</t>
  </si>
  <si>
    <t>Update_Pricing&amp;Commitment_At_RM_for_BK_82_7</t>
  </si>
  <si>
    <t>Add_Seasonal_Pricing_For_PI_033_BK_82_7</t>
  </si>
  <si>
    <t>all pricing should be as per attached Deal excel line no. 186 to 254</t>
  </si>
  <si>
    <t>Go to Pricing &amp; commitment screen and verify Updated pricing &amp; commitment</t>
  </si>
  <si>
    <t>Goto deal and Verify person Hierarchy zone</t>
  </si>
  <si>
    <t xml:space="preserve">The person Hierarchy zone should display Person name, Status, Revenue Variation, Projected Revenue, Projected Cost, Original Revenue, Original Cost as per attached deal excel line no.-260 and 263 </t>
  </si>
  <si>
    <t>Simulate_Deal_BY_RM_2_BK_82_7.json</t>
  </si>
  <si>
    <t>Hit simulate deal API with RM Authorization i.e Provided API 'Simulate_Deal_BY_RM_2_BK_82_7.json'</t>
  </si>
  <si>
    <t>Deal should be simulated successfully</t>
  </si>
  <si>
    <t>The original cost, Profit, Profitability% and Projected  cost, Profit, Profitability%, Profit Variation and Approval Status as per attached excel line no.-269</t>
  </si>
  <si>
    <t>Send deal for Approval using API request "Send_Deal_for_Approval_By_RM_BK_82_7.json"</t>
  </si>
  <si>
    <t>Send_Deal_for_Approval_By_PM_BK_82_7.json</t>
  </si>
  <si>
    <t>Hit simulate deal API with PM Authorization i.e. "BK_82_7_Simulate_Deal_BY_PM_1.json" API Request</t>
  </si>
  <si>
    <t>BK_82_7_Simulate_Deal_BY_PM_1.json</t>
  </si>
  <si>
    <t>Keep API Authorization as "PMBK1" &amp; Update "dealid" or "dealidentier" as per required deal</t>
  </si>
  <si>
    <t xml:space="preserve">The person Hierarchy zone should display Person name, Status, Revenue Variation, Projected Revenue, Projected Cost, Original Revenue, Original Cost as per attached Deal Excel line no.- 286 to 289 </t>
  </si>
  <si>
    <t>Send deal for Approval using API request "Send_Deal_for_Approval_By_PM_BK_82_7.json" with PM Authorization</t>
  </si>
  <si>
    <t>BK_82_7_Simulate_Deal_BY_SPM_1.json</t>
  </si>
  <si>
    <t>Hit simulate deal API with SPM Authorization i.e "BK_82_7_Simulate_Deal_BY_SPM_1.json"</t>
  </si>
  <si>
    <t>Keep API Authorization as "SPMBK1" &amp; Update "dealid" or "dealidentier" as per required deal</t>
  </si>
  <si>
    <t>BK_82_7_Deal_Approve_By_SPM.json</t>
  </si>
  <si>
    <t>Approve Deal Using Provided "BK_82_7_Deal_Approve_By_SPM.json" API Request</t>
  </si>
  <si>
    <t>Hit Extract API With RM Authorizationwhen deal is in "finalize" state i.e "BK_82_7_Deal_Extract_After_Approve_By_SPM_with_SpmAuth.json"</t>
  </si>
  <si>
    <t>BK_82_7_Deal_Extract_After_Approve_By_SPM_with_SpmAuth.json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</si>
  <si>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"BK_82_7_Deal_Extract_After_Approve_By_SPM_with_SpmAuth_Response.json"]</t>
  </si>
  <si>
    <t>BK_82_7_Finalize_Deal_with_RM_Auth.json</t>
  </si>
  <si>
    <t>BK_82_7_Accept_Deal</t>
  </si>
  <si>
    <t>BK_82_7_Extract_Deal_with_RM_Auth_After_Finalization.json</t>
  </si>
  <si>
    <t>Deal Management - [ "Banking Line Item - BANK_82_7" &amp; "Deal Extract for Prospect Deal" ]</t>
  </si>
  <si>
    <t>PRE-REQUISITE DATA</t>
  </si>
  <si>
    <t>CrawlingAlgorithm_Sce1</t>
  </si>
  <si>
    <t>Create Person</t>
  </si>
  <si>
    <t>PersonID</t>
  </si>
  <si>
    <t>Division</t>
  </si>
  <si>
    <t>Person Name</t>
  </si>
  <si>
    <t>Customer Segment</t>
  </si>
  <si>
    <t>Customer Tier</t>
  </si>
  <si>
    <t>Child Person1</t>
  </si>
  <si>
    <t>Child Prospect Person 2</t>
  </si>
  <si>
    <t>Child Person 3</t>
  </si>
  <si>
    <t>Person Identifier Type</t>
  </si>
  <si>
    <t>Primary Person Identifier</t>
  </si>
  <si>
    <t>Business banking</t>
  </si>
  <si>
    <t>Tier</t>
  </si>
  <si>
    <t>Company registration number</t>
  </si>
  <si>
    <t>Create Account</t>
  </si>
  <si>
    <t>AccountID</t>
  </si>
  <si>
    <t>Customer Class</t>
  </si>
  <si>
    <t>Account_Division</t>
  </si>
  <si>
    <t>Account Set Up Date</t>
  </si>
  <si>
    <t>Invoice Currency</t>
  </si>
  <si>
    <t>Bill Cycle</t>
  </si>
  <si>
    <t>Account Identifier</t>
  </si>
  <si>
    <t xml:space="preserve">Account Identifier (External Account Identifier) </t>
  </si>
  <si>
    <t>Account Charactersitics</t>
  </si>
  <si>
    <t>DM-CORP</t>
  </si>
  <si>
    <t>IND</t>
  </si>
  <si>
    <t>01-01-2020</t>
  </si>
  <si>
    <t>USD</t>
  </si>
  <si>
    <t>Banking - End of month billing</t>
  </si>
  <si>
    <t>External Account Identifier</t>
  </si>
  <si>
    <t>Create Contract</t>
  </si>
  <si>
    <t>ContractID</t>
  </si>
  <si>
    <t>Contract Type</t>
  </si>
  <si>
    <t>Contract Start Date</t>
  </si>
  <si>
    <t>Contract End Date</t>
  </si>
  <si>
    <t>Contract Status</t>
  </si>
  <si>
    <t>DM_BK</t>
  </si>
  <si>
    <t>Active</t>
  </si>
  <si>
    <t>SQI</t>
  </si>
  <si>
    <t>NPI_021</t>
  </si>
  <si>
    <t>BK-NBR</t>
  </si>
  <si>
    <t>NPI_022</t>
  </si>
  <si>
    <t>NPI_023</t>
  </si>
  <si>
    <t>NPI_024</t>
  </si>
  <si>
    <t>Create Pricelist</t>
  </si>
  <si>
    <t>Pricelist ID</t>
  </si>
  <si>
    <t>Price List Description</t>
  </si>
  <si>
    <t xml:space="preserve">Price List Start Date </t>
  </si>
  <si>
    <t xml:space="preserve">PL_NEGOTIABILITY_01
</t>
  </si>
  <si>
    <t>1</t>
  </si>
  <si>
    <t>5417730766</t>
  </si>
  <si>
    <t>PriceList -1</t>
  </si>
  <si>
    <t>Mange Price item Assignments To Pricelist</t>
  </si>
  <si>
    <t>Search with Price Item</t>
  </si>
  <si>
    <t>Rate Schedule</t>
  </si>
  <si>
    <t>Effective Start Date</t>
  </si>
  <si>
    <t>Effective End Date</t>
  </si>
  <si>
    <t>Pricing Currency</t>
  </si>
  <si>
    <t>Apply To</t>
  </si>
  <si>
    <t>Rate</t>
  </si>
  <si>
    <t>Tiering Criteria</t>
  </si>
  <si>
    <t>Tiering Range:
From</t>
  </si>
  <si>
    <t>Tiering Range:
To</t>
  </si>
  <si>
    <t>Type</t>
  </si>
  <si>
    <t>Parameter-1</t>
  </si>
  <si>
    <t>Parameter-2</t>
  </si>
  <si>
    <t>PI_021</t>
  </si>
  <si>
    <t>DM-RT01</t>
  </si>
  <si>
    <t>01-01-2015</t>
  </si>
  <si>
    <t>FLAT</t>
  </si>
  <si>
    <t>0.25</t>
  </si>
  <si>
    <t>Regular</t>
  </si>
  <si>
    <t>PI_022</t>
  </si>
  <si>
    <t>112.04</t>
  </si>
  <si>
    <t>POST</t>
  </si>
  <si>
    <t>PI_023</t>
  </si>
  <si>
    <t>DM_AN01</t>
  </si>
  <si>
    <t>276.25</t>
  </si>
  <si>
    <t>PI_033</t>
  </si>
  <si>
    <t>PI_024</t>
  </si>
  <si>
    <t>DM-NBRST</t>
  </si>
  <si>
    <t>STEP</t>
  </si>
  <si>
    <t>12.95</t>
  </si>
  <si>
    <t>No of Transaction</t>
  </si>
  <si>
    <t>12.15</t>
  </si>
  <si>
    <t>11.95</t>
  </si>
  <si>
    <t>PI_025</t>
  </si>
  <si>
    <t>DM-NBRTH</t>
  </si>
  <si>
    <t>PI_026</t>
  </si>
  <si>
    <t>UC01</t>
  </si>
  <si>
    <t>THRESHOLD</t>
  </si>
  <si>
    <t>PI_027</t>
  </si>
  <si>
    <t>DM-RT03</t>
  </si>
  <si>
    <t>0.15</t>
  </si>
  <si>
    <t>PI_028</t>
  </si>
  <si>
    <t>0.75</t>
  </si>
  <si>
    <t>INR</t>
  </si>
  <si>
    <t>6.67</t>
  </si>
  <si>
    <t>0.3</t>
  </si>
  <si>
    <t>BT</t>
  </si>
  <si>
    <t>2.05</t>
  </si>
  <si>
    <t>PI_029</t>
  </si>
  <si>
    <t>0.4</t>
  </si>
  <si>
    <t>PI_030</t>
  </si>
  <si>
    <t>0.6</t>
  </si>
  <si>
    <t>PI_032</t>
  </si>
  <si>
    <t xml:space="preserve">3525215633
</t>
  </si>
  <si>
    <t>01-01-2021</t>
  </si>
  <si>
    <t>25</t>
  </si>
  <si>
    <t xml:space="preserve">Create Billable Charge1 on All Accounts using first Product's Data  -  May </t>
  </si>
  <si>
    <t>Acct Identifier</t>
  </si>
  <si>
    <t>Contract</t>
  </si>
  <si>
    <t>Price item</t>
  </si>
  <si>
    <t>Billable Charges Start Date</t>
  </si>
  <si>
    <t>Billable Charges End Date</t>
  </si>
  <si>
    <t xml:space="preserve"> Service Qty. Identifier</t>
  </si>
  <si>
    <t>Service Quantity</t>
  </si>
  <si>
    <t>Billable Charge ID</t>
  </si>
  <si>
    <t>25.50</t>
  </si>
  <si>
    <t>NPI_036</t>
  </si>
  <si>
    <t>NPI_025</t>
  </si>
  <si>
    <t>10.50</t>
  </si>
  <si>
    <t>8.50</t>
  </si>
  <si>
    <t>6.50</t>
  </si>
  <si>
    <t>Account / Customer</t>
  </si>
  <si>
    <t>PersonName</t>
  </si>
  <si>
    <t>Customer</t>
  </si>
  <si>
    <t>Price List Assignment Details</t>
  </si>
  <si>
    <t>Price Item Parameter 1</t>
  </si>
  <si>
    <t>Price Item Parameter 2</t>
  </si>
  <si>
    <t>Price Item Parameter Value 1</t>
  </si>
  <si>
    <t>Price Item Parameter Value 2</t>
  </si>
  <si>
    <t>SCRIPT DATA</t>
  </si>
  <si>
    <t>Search Entity</t>
  </si>
  <si>
    <t>Search By</t>
  </si>
  <si>
    <t>Person ID</t>
  </si>
  <si>
    <t xml:space="preserve">Person Name </t>
  </si>
  <si>
    <t>Customer Details</t>
  </si>
  <si>
    <t>India Division</t>
  </si>
  <si>
    <t>dealEntityType</t>
  </si>
  <si>
    <t>dealEntityId</t>
  </si>
  <si>
    <t>Deal Identifier</t>
  </si>
  <si>
    <t>Deal Type</t>
  </si>
  <si>
    <t>Deal Currency</t>
  </si>
  <si>
    <t>Simulation Type</t>
  </si>
  <si>
    <t>Start Date</t>
  </si>
  <si>
    <t>Price Selection Date</t>
  </si>
  <si>
    <t>Review Frequency</t>
  </si>
  <si>
    <t>Deal Frequency</t>
  </si>
  <si>
    <t xml:space="preserve">Usage Frequency </t>
  </si>
  <si>
    <t>Deal Description</t>
  </si>
  <si>
    <t>Deal Version Description</t>
  </si>
  <si>
    <t>Skip Reference</t>
  </si>
  <si>
    <t>Skip QUESTIONNAIRE</t>
  </si>
  <si>
    <t>Template Deal</t>
  </si>
  <si>
    <t>CONTRACTED Deal</t>
  </si>
  <si>
    <t>include Hierarchy Flag</t>
  </si>
  <si>
    <t>End Date</t>
  </si>
  <si>
    <t>termsAndConditionsList</t>
  </si>
  <si>
    <t>productDetailsList</t>
  </si>
  <si>
    <t>referenceDetails</t>
  </si>
  <si>
    <t>templateReferenceDetails</t>
  </si>
  <si>
    <t>T&amp;C1</t>
  </si>
  <si>
    <t>T&amp;C2</t>
  </si>
  <si>
    <t>T&amp;C3</t>
  </si>
  <si>
    <t>productCode 1</t>
  </si>
  <si>
    <t>productCode 2</t>
  </si>
  <si>
    <t>productCode 3</t>
  </si>
  <si>
    <t>referenceTypeFlg</t>
  </si>
  <si>
    <t>referenceDealId</t>
  </si>
  <si>
    <t>referenceModelId</t>
  </si>
  <si>
    <t>referPersonId</t>
  </si>
  <si>
    <t>referUsageSw</t>
  </si>
  <si>
    <t>referPriceSw</t>
  </si>
  <si>
    <t>includeChildHierarchy</t>
  </si>
  <si>
    <t>templateDealId</t>
  </si>
  <si>
    <t>templateDealIdentifier</t>
  </si>
  <si>
    <t>templateModelId</t>
  </si>
  <si>
    <t>copyBasicDetailsFlag</t>
  </si>
  <si>
    <t>copyPricingFlag</t>
  </si>
  <si>
    <t>copyUsageFlag</t>
  </si>
  <si>
    <t>Error Message</t>
  </si>
  <si>
    <t>Default Commitment Count On Deal</t>
  </si>
  <si>
    <t>Simulation_Count</t>
  </si>
  <si>
    <t>CI_PRICEASGN Count</t>
  </si>
  <si>
    <t>EPER</t>
  </si>
  <si>
    <t>Y</t>
  </si>
  <si>
    <t>N</t>
  </si>
  <si>
    <t>DEAL_T&amp;C1</t>
  </si>
  <si>
    <t>DEAL_T&amp;C2</t>
  </si>
  <si>
    <t>PRODUCT_CON_01</t>
  </si>
  <si>
    <t>PRODUCT_CON_02</t>
  </si>
  <si>
    <t xml:space="preserve">Price List End Date </t>
  </si>
  <si>
    <t>PRICE LIST INHERITANCE</t>
  </si>
  <si>
    <t>entityId</t>
  </si>
  <si>
    <t>entityType</t>
  </si>
  <si>
    <t>actionFlag</t>
  </si>
  <si>
    <t>priceListAssignmentId</t>
  </si>
  <si>
    <t>PERS</t>
  </si>
  <si>
    <t>READ</t>
  </si>
  <si>
    <t>2413873180</t>
  </si>
  <si>
    <t>PL_NEGOTIABILITY_01</t>
  </si>
  <si>
    <t>2</t>
  </si>
  <si>
    <t>ADD</t>
  </si>
  <si>
    <t>DEAL CURRENCY</t>
  </si>
  <si>
    <t>DIVISION</t>
  </si>
  <si>
    <t>Approval Status</t>
  </si>
  <si>
    <t xml:space="preserve">PROJECTED </t>
  </si>
  <si>
    <t>ORIGINAL</t>
  </si>
  <si>
    <t>Variation</t>
  </si>
  <si>
    <t>CURRENCY</t>
  </si>
  <si>
    <t>Revenue</t>
  </si>
  <si>
    <t>Cost</t>
  </si>
  <si>
    <t>Profit</t>
  </si>
  <si>
    <t>Profitability(%)</t>
  </si>
  <si>
    <t>INDIA DIVISION</t>
  </si>
  <si>
    <t>VALID</t>
  </si>
  <si>
    <t>PERSON HIERARHCY SECTION</t>
  </si>
  <si>
    <t>DIVISOIN</t>
  </si>
  <si>
    <t>Status</t>
  </si>
  <si>
    <t>Revenue Variation</t>
  </si>
  <si>
    <t>Customer/Division /ACCOUNT CURRENCY</t>
  </si>
  <si>
    <t xml:space="preserve">PROPOSED </t>
  </si>
  <si>
    <t>Projected Revenue</t>
  </si>
  <si>
    <t>Projected Cost</t>
  </si>
  <si>
    <t>Original Revenue</t>
  </si>
  <si>
    <t>Original Cost</t>
  </si>
  <si>
    <t>PENDING FOR APPROVAL</t>
  </si>
  <si>
    <t xml:space="preserve">DEAL FINANCIAL SUMMARY </t>
  </si>
  <si>
    <t>Profit Variation</t>
  </si>
  <si>
    <t xml:space="preserve">Deal Information </t>
  </si>
  <si>
    <t>Deal Status</t>
  </si>
  <si>
    <t>Deal Version Status</t>
  </si>
  <si>
    <t>Usage Period</t>
  </si>
  <si>
    <t>Acceptance Date</t>
  </si>
  <si>
    <t>Finalized Date</t>
  </si>
  <si>
    <t>Creation Date</t>
  </si>
  <si>
    <t>1573809619,ABC_Cust1Auto,IND,07-03-2021,USD,DEAL_AUTO_01,DEAL_AUTO_12101 ,(1),Contracted Deal-No</t>
  </si>
  <si>
    <t>Simulated</t>
  </si>
  <si>
    <t>Yearly</t>
  </si>
  <si>
    <t>Monthly</t>
  </si>
  <si>
    <t>Price Item Hierarhcy</t>
  </si>
  <si>
    <t>Parameter</t>
  </si>
  <si>
    <t>Section</t>
  </si>
  <si>
    <t>Pricing Information</t>
  </si>
  <si>
    <t>Avg Price</t>
  </si>
  <si>
    <t>Volume</t>
  </si>
  <si>
    <t>Varation</t>
  </si>
  <si>
    <t>PriceList</t>
  </si>
  <si>
    <t>Level</t>
  </si>
  <si>
    <t>Approver</t>
  </si>
  <si>
    <t>T&amp;C</t>
  </si>
  <si>
    <t>PRICE ASSIGNMENT TYPE</t>
  </si>
  <si>
    <t>inquiryModeFlag</t>
  </si>
  <si>
    <t>Total pricingDetails Objects</t>
  </si>
  <si>
    <t>Total commitmentDetails Objects</t>
  </si>
  <si>
    <t>Record for Updation</t>
  </si>
  <si>
    <t>Error Message If Have</t>
  </si>
  <si>
    <t>OVRD</t>
  </si>
  <si>
    <t>Tier,USD,STEP</t>
  </si>
  <si>
    <t>PRIC</t>
  </si>
  <si>
    <t>{"C1-DealPriceAsgnCommitmentsREST":{"delete":[],"pricingAndCommitmentsDetails":{"pricingDetails":[{"delete":[]}]}}}</t>
  </si>
  <si>
    <t>Seasonal</t>
  </si>
  <si>
    <t>[{"upperLimit":"1000.00","lowerLimit":"0.00","valueAmt":"11"},{"upperLimit":"5000.00","lowerLimit":"1000.00","valueAmt":"12"},{"upperLimit":"999999999999.99","lowerLimit":"5000.00","valueAmt":"13"}]</t>
  </si>
  <si>
    <t>Error</t>
  </si>
  <si>
    <t xml:space="preserve">Regular
</t>
  </si>
  <si>
    <t>Customer Price List</t>
  </si>
  <si>
    <t>[{"upperLimit":"1000.00","lowerLimit":"0.00","valueAmt":"12"},{"upperLimit":"5000.00","lowerLimit":"1000.00","valueAmt":"13"},{"upperLimit":"999999999999.99","lowerLimit":"5000.00","valueAmt":"14"}]</t>
  </si>
  <si>
    <t>11</t>
  </si>
  <si>
    <t>Tier,USD,THRS</t>
  </si>
  <si>
    <t xml:space="preserve">2413873180
</t>
  </si>
  <si>
    <t xml:space="preserve">Assigned Pricelist </t>
  </si>
  <si>
    <t xml:space="preserve">Deal Creation Information </t>
  </si>
  <si>
    <t>Tier,USD,FLAT</t>
  </si>
  <si>
    <t>Pricing &amp; Commitment - [PM]</t>
  </si>
  <si>
    <t>Pricing &amp; Commitment - Override STEP Pricing [PM]</t>
  </si>
  <si>
    <t>Pricing &amp; Commitment - [RM]</t>
  </si>
  <si>
    <t>Pending Simulation</t>
  </si>
  <si>
    <t>STACKING_COMT_PARENT_CH1,IND</t>
  </si>
  <si>
    <t>Reg_STACKING_COMT_PARENT_CH1</t>
  </si>
  <si>
    <t>EAI_STACKING_COMT_PARENT_CH1</t>
  </si>
  <si>
    <t>{"C1-DealPriceAsgnCommitmentsREST":{"modelId":"2604607935","dealId":"4278424003","entityType":"PERS","entityId":"8797366188","pricingAndCommitmentsDetails":{"entityDivision":"IND","entityIdentifierType":"COREG","entityType":"PERS","entityId":"8797366188","entityIdentifierValue":"Reg_STACKING_COMT_PARENT_CH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2022-12-20","assignmentLevel":"Customer Price List"}]}}}</t>
  </si>
  <si>
    <t>{"C1-DealPriceAsgnCommitmentsREST":{"modelId":"2604607935","dealId":"4278424003","entityType":"PERS","entityId":"8797366188","pricingAndCommitmentsDetails":{"entityDivision":"IND","entityIdentifierType":"COREG","entityType":"PERS","entityId":"8797366188","entityIdentifierValue":"Reg_STACKING_COMT_PARENT_CH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2022-12-20","assignmentLevel":"Customer Price List"}]}}}</t>
  </si>
  <si>
    <t>{"C1-DealPriceAsgnCommitmentsREST":{"modelId":"2380464226","dealId":"9469645010","entityType":"PERS","entityId":"8797366188","pricingAndCommitmentsDetails":{"entityDivision":"IND","entityIdentifierType":"COREG","entityType":"PERS","entityId":"8797366188","entityIdentifierValue":"Reg_STACKING_COMT_PARENT_CH1","pricingDetails":[{"txnDailyRatingCrt":"DNRT","priceCompDetails":{"priceCompId":"5417300038","valueAmt":"777","priceCompDesc":"Basic BK-NBR","rcMapId":"9384470053","displaySw":"true","tieredFlag":"FLAT","priceCompSequenceNo":"10"},"paTypeFlag":"RGLR","priceItemDescription":"V7-Direct Debit","aggregateSw":"Y","priceItemCode":"PI_027","priceCurrencyCode":"USD","priceAsgnId":"5410009209","pricingStatus":"PRPD","printIfZero":"Y","ignoreSw":"N","actionFlag":"OVRD","isEligible":"false","scheduleCode":"MONTHLY","rateSchedule":"DM-RT03","startDate":"2023-01-02","assignmentLevel":"Customer Price List"}]}}}</t>
  </si>
  <si>
    <t>Reg_STACKING_COMT_PARENT_CH1CH1</t>
  </si>
  <si>
    <t>EAI_STACKING_COMT_PARENT_CH1CH1</t>
  </si>
  <si>
    <t>STACKING_COMT_PARENT,IND</t>
  </si>
  <si>
    <t>STACKING_COMT_PARENT_CH1CH1,IND</t>
  </si>
  <si>
    <t>01-01-2022</t>
  </si>
  <si>
    <t>01-01-2023</t>
  </si>
  <si>
    <t>Action Flag</t>
  </si>
  <si>
    <t>0070573193</t>
  </si>
  <si>
    <t>1711658996</t>
  </si>
  <si>
    <t>DIVPRD</t>
  </si>
  <si>
    <t>Original</t>
  </si>
  <si>
    <t>DIVISION FINANCIAL SUMMARY</t>
  </si>
  <si>
    <t>DIVISION CURRENCY</t>
  </si>
  <si>
    <t>DealManagement_Test_39773</t>
  </si>
  <si>
    <t>CUST</t>
  </si>
  <si>
    <t>157793189671</t>
  </si>
  <si>
    <t>157807112202</t>
  </si>
  <si>
    <t>UPD</t>
  </si>
  <si>
    <t>157352990514</t>
  </si>
  <si>
    <t>535297208757</t>
  </si>
  <si>
    <t>535153028390</t>
  </si>
  <si>
    <t>535899493486</t>
  </si>
  <si>
    <t>171410727086</t>
  </si>
  <si>
    <t>171571482503</t>
  </si>
  <si>
    <t>171571660252</t>
  </si>
  <si>
    <t>396455138328</t>
  </si>
  <si>
    <t>396374531765</t>
  </si>
  <si>
    <t>396446056581</t>
  </si>
  <si>
    <t>{"C1-DealPriceAsgnCommitmentsREST":{"modelId":"2603508555","dealId":"6011678686","entityType":"PERS","entityId":"7947575323","pricingAndCommitmentsDetails":{"entityDivision":"IND","entityIdentifierType":"COREG","entityType":"PERS","entityId":"7947575323","entityIdentifierValue":"Reg_STACKING_COMT_PARENT","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-01-30","assignmentLevel":"Customer Price List"}]}}}</t>
  </si>
  <si>
    <t>{"C1-DealPriceAsgnCommitmentsREST":{"modelId":"2603508555","dealId":"6011678686","entityType":"PERS","entityId":"7947575323","pricingAndCommitmentsDetails":{"entityDivision":"IND","entityIdentifierType":"COREG","entityType":"PERS","entityId":"7947575323","entityIdentifierValue":"Reg_STACKING_COMT_PARENT","pricingDetails":[{"txnDailyRatingCrt":"DNRT","priceCompDetails":[{"priceCompId":"0928525067","valueAmt":"12","priceCompDesc":"Price per transaction - Step Tier 1","rcMapId":"2567418376","displaySw":"true","tieredFlag":"STEP","priceCompTier":{"tierSeqNum":"10","upperLimit":"1000.00","lowerLimit":"0.00","priceCriteria":"NBRTRAN"},"priceCompSequenceNo":"100"},{"priceCompId":"0928525068","valueAmt":"13","priceCompDesc":"Price per transaction - Step Tier 2","rcMapId":"7769990702","displaySw":"true","tieredFlag":"STEP","priceCompTier":{"tierSeqNum":"10","upperLimit":"5000.00","lowerLimit":"1000.00","priceCriteria":"NBRTRAN"},"priceCompSequenceNo":"110"},{"priceCompId":"0928525069","valueAmt":"14","priceCompDesc":"Price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0920012877","pricingStatus":"PRPD","printIfZero":"Y","ignoreSw":"N","actionFlag":"OVRD","isEligible":"false","scheduleCode":"MONTHLY","rateSchedule":"DM-NBRST","startDate":"2023-03-01","assignmentLevel":"Customer Agreed"}]}}}</t>
  </si>
  <si>
    <t>{"C1-DealPriceAsgnCommitmentsREST":{"modelId":"2603508555","dealId":"6011678686","entityType":"PERS","entityId":"7947575323","pricingAndCommitmentsDetails":{"entityDivision":"IND","entityIdentifierType":"COREG","entityType":"PERS","entityId":"7947575323","entityIdentifierValue":"Reg_STACKING_COMT_PARENT","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-01-30","assignmentLevel":"Customer Price List"}]}}}</t>
  </si>
  <si>
    <t>{"C1-DealPriceAsgnCommitmentsREST":{"modelId":"2603508555","dealId":"6011678686","entityType":"PERS","entityId":"7947575323","pricingAndCommitmentsDetails":{"entityDivision":"IND","entityIdentifierType":"COREG","entityType":"PERS","entityId":"7947575323","entityIdentifierValue":"Reg_STACKING_COMT_PARENT","pricingDetails":[{"txnDailyRatingCrt":"DNRT","priceCompDetails":[{"priceCompId":"0928525073","valueAmt":"12","priceCompDesc":"Threshold price per transaction","rcMapId":"1109655113","displaySw":"true","tieredFlag":"THRS","priceCompTier":{"tierSeqNum":"10","upperLimit":"1000.00","lowerLimit":"0.00","priceCriteria":"NBRTRAN"},"priceCompSequenceNo":"100"},{"priceCompId":"0928525074","valueAmt":"13","priceCompDesc":"Threshold price per transaction","rcMapId":"1109655113","displaySw":"true","tieredFlag":"THRS","priceCompTier":{"tierSeqNum":"10","upperLimit":"5000.00","lowerLimit":"1000.00","priceCriteria":"NBRTRAN"},"priceCompSequenceNo":"110"},{"priceCompId":"0928525075","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0920012879","pricingStatus":"PRPD","printIfZero":"Y","ignoreSw":"N","actionFlag":"OVRD","isEligible":"false","scheduleCode":"MONTHLY","rateSchedule":"DM-NBRTH","startDate":"2023-03-01","assignmentLevel":"Customer Agreed"}]}}}</t>
  </si>
  <si>
    <t>Algorithm</t>
  </si>
  <si>
    <t xml:space="preserve">ALGORITHM CODE </t>
  </si>
  <si>
    <t>PARAMETER</t>
  </si>
  <si>
    <t>VALUE</t>
  </si>
  <si>
    <t>DM_RATE_STEP</t>
  </si>
  <si>
    <t xml:space="preserve">Stacking Required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</si>
</sst>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3" x14ac:knownFonts="1">
    <font>
      <sz val="11"/>
      <color theme="1"/>
      <name val="Calibri"/>
      <family val="2"/>
      <scheme val="minor"/>
    </font>
    <font>
      <b/>
      <sz val="10"/>
      <color theme="1"/>
      <name val="Calibri"/>
      <family val="2"/>
    </font>
    <font>
      <sz val="10"/>
      <name val="Calibri"/>
      <family val="2"/>
    </font>
    <font>
      <sz val="10"/>
      <color theme="1"/>
      <name val="Calibri"/>
      <family val="2"/>
    </font>
    <font>
      <b/>
      <sz val="18"/>
      <color theme="1"/>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1"/>
      <name val="Calibri"/>
      <family val="2"/>
      <scheme val="minor"/>
    </font>
    <font>
      <b/>
      <sz val="9"/>
      <color indexed="81"/>
      <name val="Tahoma"/>
      <family val="2"/>
    </font>
    <font>
      <sz val="9"/>
      <color indexed="81"/>
      <name val="Tahoma"/>
      <family val="2"/>
    </font>
    <font>
      <b/>
      <sz val="11"/>
      <color theme="1"/>
      <name val="Calibri"/>
      <family val="2"/>
      <scheme val="minor"/>
    </font>
    <font>
      <sz val="10"/>
      <name val="Arial"/>
      <family val="2"/>
    </font>
  </fonts>
  <fills count="18">
    <fill>
      <patternFill patternType="none"/>
    </fill>
    <fill>
      <patternFill patternType="gray125"/>
    </fill>
    <fill>
      <patternFill patternType="solid">
        <fgColor theme="2" tint="-0.249977111117893"/>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9"/>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00B050"/>
        <bgColor indexed="64"/>
      </patternFill>
    </fill>
    <fill>
      <patternFill patternType="solid">
        <fgColor rgb="FFFFC000"/>
        <bgColor indexed="64"/>
      </patternFill>
    </fill>
    <fill>
      <patternFill patternType="solid">
        <fgColor theme="1" tint="0.499984740745262"/>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theme="3"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s>
  <cellStyleXfs count="2">
    <xf numFmtId="0" fontId="0" fillId="0" borderId="0"/>
    <xf numFmtId="0" fontId="12" fillId="0" borderId="0"/>
  </cellStyleXfs>
  <cellXfs count="131">
    <xf numFmtId="0" fontId="0" fillId="0" borderId="0" xfId="0"/>
    <xf numFmtId="0" fontId="1" fillId="2" borderId="1" xfId="0" applyFont="1" applyFill="1" applyBorder="1" applyAlignment="1">
      <alignment vertical="top"/>
    </xf>
    <xf numFmtId="49" fontId="1" fillId="2" borderId="1" xfId="0" applyNumberFormat="1" applyFont="1" applyFill="1" applyBorder="1" applyAlignment="1">
      <alignment vertical="top"/>
    </xf>
    <xf numFmtId="0" fontId="1" fillId="2" borderId="1" xfId="0" applyFont="1" applyFill="1" applyBorder="1" applyAlignment="1">
      <alignment vertical="top" wrapText="1"/>
    </xf>
    <xf numFmtId="0" fontId="2" fillId="3" borderId="2" xfId="0" applyFont="1" applyFill="1" applyBorder="1" applyAlignment="1">
      <alignment vertical="top" wrapText="1"/>
    </xf>
    <xf numFmtId="0" fontId="3" fillId="3" borderId="1" xfId="0" applyFont="1" applyFill="1" applyBorder="1" applyAlignment="1">
      <alignment horizontal="left" vertical="top" wrapText="1"/>
    </xf>
    <xf numFmtId="0" fontId="3" fillId="3" borderId="1" xfId="0" applyFont="1" applyFill="1" applyBorder="1" applyAlignment="1">
      <alignment vertical="top" wrapText="1"/>
    </xf>
    <xf numFmtId="0" fontId="2" fillId="3" borderId="1" xfId="0" applyFont="1" applyFill="1" applyBorder="1" applyAlignment="1">
      <alignment vertical="top" wrapText="1"/>
    </xf>
    <xf numFmtId="0" fontId="2" fillId="4" borderId="1" xfId="0" applyFont="1" applyFill="1" applyBorder="1" applyAlignment="1">
      <alignment vertical="top" wrapText="1"/>
    </xf>
    <xf numFmtId="0" fontId="3" fillId="4" borderId="1" xfId="0" applyFont="1" applyFill="1" applyBorder="1" applyAlignment="1">
      <alignment horizontal="left" vertical="top" wrapText="1"/>
    </xf>
    <xf numFmtId="0" fontId="3" fillId="4" borderId="1" xfId="0" applyFont="1" applyFill="1" applyBorder="1" applyAlignment="1">
      <alignment vertical="top" wrapText="1"/>
    </xf>
    <xf numFmtId="0" fontId="2" fillId="5" borderId="1" xfId="0" applyFont="1" applyFill="1" applyBorder="1" applyAlignment="1">
      <alignment vertical="top" wrapText="1"/>
    </xf>
    <xf numFmtId="0" fontId="2" fillId="6" borderId="1" xfId="0" applyFont="1" applyFill="1" applyBorder="1" applyAlignment="1">
      <alignment vertical="top" wrapText="1"/>
    </xf>
    <xf numFmtId="49" fontId="4" fillId="7" borderId="1" xfId="0" applyNumberFormat="1" applyFont="1" applyFill="1" applyBorder="1" applyAlignment="1">
      <alignment vertical="center"/>
    </xf>
    <xf numFmtId="49" fontId="0" fillId="0" borderId="0" xfId="0" applyNumberFormat="1" applyAlignment="1">
      <alignment vertical="top"/>
    </xf>
    <xf numFmtId="49" fontId="0" fillId="0" borderId="0" xfId="0" applyNumberFormat="1" applyAlignment="1">
      <alignment vertical="top" wrapText="1"/>
    </xf>
    <xf numFmtId="49" fontId="0" fillId="8" borderId="0" xfId="0" applyNumberFormat="1" applyFill="1" applyAlignment="1">
      <alignment vertical="top"/>
    </xf>
    <xf numFmtId="49" fontId="5" fillId="9" borderId="1" xfId="0" applyNumberFormat="1" applyFont="1" applyFill="1" applyBorder="1" applyAlignment="1">
      <alignment vertical="top"/>
    </xf>
    <xf numFmtId="49" fontId="5" fillId="10" borderId="5" xfId="0" applyNumberFormat="1" applyFont="1" applyFill="1" applyBorder="1" applyAlignment="1">
      <alignment vertical="top"/>
    </xf>
    <xf numFmtId="49" fontId="5" fillId="10" borderId="6" xfId="0" applyNumberFormat="1" applyFont="1" applyFill="1" applyBorder="1" applyAlignment="1">
      <alignment vertical="top"/>
    </xf>
    <xf numFmtId="49" fontId="5" fillId="10" borderId="7" xfId="0" applyNumberFormat="1" applyFont="1" applyFill="1" applyBorder="1" applyAlignment="1">
      <alignment vertical="top"/>
    </xf>
    <xf numFmtId="49" fontId="6" fillId="0" borderId="0" xfId="0" applyNumberFormat="1" applyFont="1" applyAlignment="1">
      <alignment vertical="top"/>
    </xf>
    <xf numFmtId="49" fontId="6" fillId="0" borderId="0" xfId="0" applyNumberFormat="1" applyFont="1" applyAlignment="1">
      <alignment vertical="top" wrapText="1"/>
    </xf>
    <xf numFmtId="49" fontId="6" fillId="8" borderId="0" xfId="0" applyNumberFormat="1" applyFont="1" applyFill="1" applyAlignment="1">
      <alignment vertical="top"/>
    </xf>
    <xf numFmtId="49" fontId="7" fillId="11" borderId="1" xfId="0" applyNumberFormat="1" applyFont="1" applyFill="1" applyBorder="1" applyAlignment="1">
      <alignment vertical="top"/>
    </xf>
    <xf numFmtId="49" fontId="7" fillId="11" borderId="4" xfId="0" applyNumberFormat="1" applyFont="1" applyFill="1" applyBorder="1" applyAlignment="1">
      <alignment vertical="top"/>
    </xf>
    <xf numFmtId="49" fontId="7" fillId="11" borderId="3" xfId="0" applyNumberFormat="1" applyFont="1" applyFill="1" applyBorder="1" applyAlignment="1">
      <alignment vertical="top"/>
    </xf>
    <xf numFmtId="49" fontId="7" fillId="11" borderId="3" xfId="0" applyNumberFormat="1" applyFont="1" applyFill="1" applyBorder="1" applyAlignment="1">
      <alignment vertical="top" wrapText="1"/>
    </xf>
    <xf numFmtId="49" fontId="8" fillId="3" borderId="1" xfId="0" applyNumberFormat="1" applyFont="1" applyFill="1" applyBorder="1" applyAlignment="1">
      <alignment vertical="top"/>
    </xf>
    <xf numFmtId="49" fontId="5" fillId="10" borderId="1" xfId="0" applyNumberFormat="1" applyFont="1" applyFill="1" applyBorder="1" applyAlignment="1">
      <alignment vertical="top"/>
    </xf>
    <xf numFmtId="0" fontId="0" fillId="3" borderId="1" xfId="0" applyNumberFormat="1" applyFill="1" applyBorder="1" applyAlignment="1">
      <alignment horizontal="left"/>
    </xf>
    <xf numFmtId="49" fontId="0" fillId="3" borderId="1" xfId="0" applyNumberFormat="1" applyFill="1" applyBorder="1" applyAlignment="1">
      <alignment vertical="top"/>
    </xf>
    <xf numFmtId="0" fontId="0" fillId="3" borderId="1" xfId="0" applyFill="1" applyBorder="1"/>
    <xf numFmtId="49" fontId="0" fillId="3" borderId="1" xfId="0" quotePrefix="1" applyNumberFormat="1" applyFill="1" applyBorder="1" applyAlignment="1">
      <alignment vertical="top"/>
    </xf>
    <xf numFmtId="49" fontId="7" fillId="11" borderId="9" xfId="0" applyNumberFormat="1" applyFont="1" applyFill="1" applyBorder="1" applyAlignment="1">
      <alignment vertical="top"/>
    </xf>
    <xf numFmtId="49" fontId="7" fillId="11" borderId="10" xfId="0" applyNumberFormat="1" applyFont="1" applyFill="1" applyBorder="1" applyAlignment="1">
      <alignment vertical="top" wrapText="1"/>
    </xf>
    <xf numFmtId="49" fontId="7" fillId="11" borderId="10" xfId="0" applyNumberFormat="1" applyFont="1" applyFill="1" applyBorder="1" applyAlignment="1">
      <alignment vertical="top"/>
    </xf>
    <xf numFmtId="49" fontId="0" fillId="3" borderId="5" xfId="0" applyNumberFormat="1" applyFill="1" applyBorder="1" applyAlignment="1">
      <alignment vertical="top"/>
    </xf>
    <xf numFmtId="49" fontId="0" fillId="3" borderId="1" xfId="0" applyNumberFormat="1" applyFill="1" applyBorder="1" applyAlignment="1">
      <alignment vertical="top" wrapText="1"/>
    </xf>
    <xf numFmtId="49" fontId="0" fillId="3" borderId="1" xfId="0" applyNumberFormat="1" applyFill="1" applyBorder="1" applyAlignment="1">
      <alignment horizontal="left"/>
    </xf>
    <xf numFmtId="14" fontId="0" fillId="3" borderId="1" xfId="0" applyNumberFormat="1" applyFill="1" applyBorder="1"/>
    <xf numFmtId="0" fontId="11" fillId="10" borderId="1" xfId="0" applyFont="1" applyFill="1" applyBorder="1" applyAlignment="1">
      <alignment horizontal="left"/>
    </xf>
    <xf numFmtId="49" fontId="0" fillId="3" borderId="1" xfId="0" applyNumberFormat="1" applyFill="1" applyBorder="1"/>
    <xf numFmtId="0" fontId="11" fillId="13" borderId="8" xfId="0" applyFont="1" applyFill="1" applyBorder="1" applyAlignment="1">
      <alignment vertical="top"/>
    </xf>
    <xf numFmtId="0" fontId="11" fillId="13" borderId="0" xfId="0" applyFont="1" applyFill="1" applyBorder="1" applyAlignment="1">
      <alignment vertical="top"/>
    </xf>
    <xf numFmtId="0" fontId="11" fillId="14" borderId="1" xfId="0" applyFont="1" applyFill="1" applyBorder="1" applyAlignment="1">
      <alignment horizontal="left"/>
    </xf>
    <xf numFmtId="0" fontId="11" fillId="14" borderId="5" xfId="0" applyFont="1" applyFill="1" applyBorder="1" applyAlignment="1">
      <alignment horizontal="left"/>
    </xf>
    <xf numFmtId="0" fontId="11" fillId="14" borderId="6" xfId="0" applyFont="1" applyFill="1" applyBorder="1" applyAlignment="1">
      <alignment horizontal="center"/>
    </xf>
    <xf numFmtId="0" fontId="11" fillId="14" borderId="5" xfId="0" applyFont="1" applyFill="1" applyBorder="1" applyAlignment="1">
      <alignment vertical="top"/>
    </xf>
    <xf numFmtId="0" fontId="11" fillId="14" borderId="6" xfId="0" applyFont="1" applyFill="1" applyBorder="1" applyAlignment="1">
      <alignment vertical="top"/>
    </xf>
    <xf numFmtId="0" fontId="0" fillId="0" borderId="0" xfId="0" applyAlignment="1">
      <alignment horizontal="left"/>
    </xf>
    <xf numFmtId="49" fontId="0" fillId="11" borderId="1" xfId="0" applyNumberFormat="1" applyFill="1" applyBorder="1" applyAlignment="1">
      <alignment horizontal="left" vertical="top"/>
    </xf>
    <xf numFmtId="0" fontId="11" fillId="11" borderId="1" xfId="0" applyFont="1" applyFill="1" applyBorder="1" applyAlignment="1">
      <alignment horizontal="left"/>
    </xf>
    <xf numFmtId="0" fontId="11" fillId="11" borderId="4" xfId="0" applyFont="1" applyFill="1" applyBorder="1" applyAlignment="1">
      <alignment horizontal="left"/>
    </xf>
    <xf numFmtId="0" fontId="0" fillId="3" borderId="1" xfId="0" applyFill="1" applyBorder="1" applyAlignment="1">
      <alignment horizontal="left"/>
    </xf>
    <xf numFmtId="49" fontId="0" fillId="3" borderId="1" xfId="0" quotePrefix="1" applyNumberFormat="1" applyFill="1" applyBorder="1" applyAlignment="1">
      <alignment horizontal="left"/>
    </xf>
    <xf numFmtId="15" fontId="0" fillId="3" borderId="1" xfId="0" applyNumberFormat="1" applyFill="1" applyBorder="1"/>
    <xf numFmtId="0" fontId="0" fillId="0" borderId="0" xfId="0" applyBorder="1" applyAlignment="1">
      <alignment horizontal="left"/>
    </xf>
    <xf numFmtId="49" fontId="5" fillId="10" borderId="9" xfId="0" applyNumberFormat="1" applyFont="1" applyFill="1" applyBorder="1" applyAlignment="1">
      <alignment vertical="top"/>
    </xf>
    <xf numFmtId="49" fontId="5" fillId="10" borderId="11" xfId="0" applyNumberFormat="1" applyFont="1" applyFill="1" applyBorder="1" applyAlignment="1">
      <alignment vertical="top"/>
    </xf>
    <xf numFmtId="14" fontId="0" fillId="3" borderId="1" xfId="0" quotePrefix="1" applyNumberFormat="1" applyFill="1" applyBorder="1" applyAlignment="1">
      <alignmen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9" borderId="1" xfId="0" applyFont="1" applyFill="1" applyBorder="1" applyAlignment="1">
      <alignment horizontal="left"/>
    </xf>
    <xf numFmtId="0" fontId="11" fillId="16" borderId="1" xfId="0" applyFont="1" applyFill="1" applyBorder="1" applyAlignment="1">
      <alignment horizontal="left"/>
    </xf>
    <xf numFmtId="2" fontId="0" fillId="3" borderId="1" xfId="0" applyNumberFormat="1" applyFill="1" applyBorder="1" applyAlignment="1">
      <alignment horizontal="left"/>
    </xf>
    <xf numFmtId="0" fontId="0" fillId="15" borderId="1" xfId="0" applyNumberFormat="1" applyFill="1" applyBorder="1" applyAlignment="1">
      <alignment horizontal="left"/>
    </xf>
    <xf numFmtId="0" fontId="0" fillId="5" borderId="1" xfId="0" applyNumberFormat="1" applyFill="1" applyBorder="1" applyAlignment="1">
      <alignment horizontal="left"/>
    </xf>
    <xf numFmtId="0" fontId="0" fillId="0" borderId="0" xfId="0" quotePrefix="1" applyBorder="1"/>
    <xf numFmtId="164" fontId="0" fillId="3" borderId="1" xfId="0" applyNumberFormat="1" applyFill="1" applyBorder="1" applyAlignment="1">
      <alignment horizontal="left"/>
    </xf>
    <xf numFmtId="0" fontId="0" fillId="3" borderId="1" xfId="0" applyFill="1" applyBorder="1" applyAlignment="1">
      <alignment horizontal="left" wrapText="1"/>
    </xf>
    <xf numFmtId="49" fontId="0" fillId="3" borderId="1" xfId="0" quotePrefix="1" applyNumberFormat="1" applyFill="1" applyBorder="1" applyAlignment="1">
      <alignment horizontal="left" wrapText="1"/>
    </xf>
    <xf numFmtId="15" fontId="0" fillId="3" borderId="1" xfId="0" quotePrefix="1" applyNumberFormat="1" applyFill="1" applyBorder="1" applyAlignment="1">
      <alignment horizontal="left" wrapText="1"/>
    </xf>
    <xf numFmtId="0" fontId="11" fillId="10" borderId="1" xfId="0" applyFont="1" applyFill="1" applyBorder="1" applyAlignment="1">
      <alignment horizontal="left" vertical="top"/>
    </xf>
    <xf numFmtId="49" fontId="0" fillId="3" borderId="1" xfId="0" applyNumberFormat="1" applyFill="1" applyBorder="1" applyAlignment="1">
      <alignment horizontal="left" vertical="top"/>
    </xf>
    <xf numFmtId="49" fontId="0" fillId="15" borderId="1" xfId="0" applyNumberFormat="1" applyFill="1" applyBorder="1" applyAlignment="1">
      <alignment horizontal="left" vertical="top"/>
    </xf>
    <xf numFmtId="0" fontId="0" fillId="15" borderId="1" xfId="0" applyNumberFormat="1" applyFill="1" applyBorder="1" applyAlignment="1">
      <alignment horizontal="left" vertical="top"/>
    </xf>
    <xf numFmtId="0" fontId="0" fillId="9" borderId="1" xfId="0" applyFill="1" applyBorder="1" applyAlignment="1">
      <alignment horizontal="left" vertical="top"/>
    </xf>
    <xf numFmtId="0" fontId="11" fillId="13" borderId="0" xfId="0" applyFont="1" applyFill="1" applyBorder="1" applyAlignment="1">
      <alignment horizontal="left" vertical="top"/>
    </xf>
    <xf numFmtId="0" fontId="11" fillId="13" borderId="0" xfId="0" applyFont="1" applyFill="1" applyBorder="1" applyAlignment="1">
      <alignment horizontal="left" vertical="top"/>
    </xf>
    <xf numFmtId="0" fontId="0" fillId="17" borderId="1" xfId="0" applyFill="1" applyBorder="1" applyAlignment="1">
      <alignment horizontal="left" vertical="top"/>
    </xf>
    <xf numFmtId="49" fontId="0" fillId="15" borderId="1" xfId="0" applyNumberFormat="1" applyFill="1" applyBorder="1" applyAlignment="1">
      <alignment horizontal="left" vertical="top" wrapText="1"/>
    </xf>
    <xf numFmtId="0" fontId="11" fillId="13" borderId="0" xfId="0" applyFon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49" fontId="8" fillId="3" borderId="0" xfId="0" applyNumberFormat="1" applyFont="1" applyFill="1" applyBorder="1" applyAlignment="1">
      <alignment vertical="top"/>
    </xf>
    <xf numFmtId="49" fontId="0" fillId="0" borderId="0" xfId="0" applyNumberFormat="1"/>
    <xf numFmtId="49" fontId="0" fillId="3" borderId="1" xfId="0" applyNumberFormat="1" applyFill="1" applyBorder="1" applyAlignment="1"/>
    <xf numFmtId="0" fontId="11" fillId="15" borderId="6" xfId="0" applyFont="1" applyFill="1" applyBorder="1" applyAlignment="1">
      <alignment horizontal="center" vertical="top"/>
    </xf>
    <xf numFmtId="0" fontId="11" fillId="13" borderId="6" xfId="0" applyFont="1" applyFill="1" applyBorder="1" applyAlignment="1">
      <alignment horizontal="center" vertical="top"/>
    </xf>
    <xf numFmtId="0" fontId="11" fillId="9" borderId="5" xfId="0" applyFont="1" applyFill="1" applyBorder="1" applyAlignment="1">
      <alignment horizontal="center"/>
    </xf>
    <xf numFmtId="0" fontId="11" fillId="9" borderId="7" xfId="0" applyFont="1" applyFill="1" applyBorder="1" applyAlignment="1">
      <alignment horizontal="center"/>
    </xf>
    <xf numFmtId="0" fontId="11" fillId="16" borderId="5" xfId="0" applyFont="1" applyFill="1" applyBorder="1" applyAlignment="1">
      <alignment horizontal="center"/>
    </xf>
    <xf numFmtId="0" fontId="11" fillId="16" borderId="7" xfId="0" applyFont="1" applyFill="1" applyBorder="1" applyAlignment="1">
      <alignment horizontal="center"/>
    </xf>
    <xf numFmtId="0" fontId="11" fillId="14" borderId="5" xfId="0" applyFont="1" applyFill="1" applyBorder="1" applyAlignment="1">
      <alignment horizontal="center" vertical="top"/>
    </xf>
    <xf numFmtId="0" fontId="11" fillId="14" borderId="6" xfId="0" applyFont="1" applyFill="1" applyBorder="1" applyAlignment="1">
      <alignment horizontal="center" vertical="top"/>
    </xf>
    <xf numFmtId="0" fontId="11" fillId="14" borderId="7" xfId="0" applyFont="1" applyFill="1" applyBorder="1" applyAlignment="1">
      <alignment horizontal="center" vertical="top"/>
    </xf>
    <xf numFmtId="0" fontId="11" fillId="14" borderId="5" xfId="0" applyFont="1" applyFill="1" applyBorder="1" applyAlignment="1">
      <alignment horizontal="center"/>
    </xf>
    <xf numFmtId="0" fontId="11" fillId="14" borderId="6" xfId="0" applyFont="1" applyFill="1" applyBorder="1" applyAlignment="1">
      <alignment horizontal="center"/>
    </xf>
    <xf numFmtId="0" fontId="11" fillId="14" borderId="7" xfId="0" applyFont="1" applyFill="1" applyBorder="1" applyAlignment="1">
      <alignment horizontal="center"/>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0" borderId="2" xfId="0" applyFont="1" applyFill="1" applyBorder="1" applyAlignment="1">
      <alignment horizontal="left" vertical="top"/>
    </xf>
    <xf numFmtId="0" fontId="11" fillId="10" borderId="3" xfId="0" applyFont="1" applyFill="1" applyBorder="1" applyAlignment="1">
      <alignment horizontal="left" vertical="top"/>
    </xf>
    <xf numFmtId="0" fontId="11" fillId="10" borderId="2" xfId="0" applyFont="1" applyFill="1" applyBorder="1" applyAlignment="1">
      <alignment horizontal="left" vertical="top" wrapText="1"/>
    </xf>
    <xf numFmtId="0" fontId="11" fillId="10" borderId="4" xfId="0" applyFont="1" applyFill="1" applyBorder="1" applyAlignment="1">
      <alignment horizontal="left" vertical="top" wrapText="1"/>
    </xf>
    <xf numFmtId="0" fontId="11" fillId="13" borderId="9" xfId="0" applyFont="1" applyFill="1" applyBorder="1" applyAlignment="1">
      <alignment horizontal="left" vertical="top"/>
    </xf>
    <xf numFmtId="0" fontId="11" fillId="13" borderId="11" xfId="0" applyFont="1" applyFill="1" applyBorder="1" applyAlignment="1">
      <alignment horizontal="left" vertical="top"/>
    </xf>
    <xf numFmtId="0" fontId="11" fillId="15" borderId="11" xfId="0" applyFont="1" applyFill="1" applyBorder="1" applyAlignment="1">
      <alignment horizontal="center" vertical="top"/>
    </xf>
    <xf numFmtId="0" fontId="11" fillId="10" borderId="13" xfId="0" applyFont="1" applyFill="1" applyBorder="1" applyAlignment="1">
      <alignment horizontal="left" vertical="top"/>
    </xf>
    <xf numFmtId="0" fontId="11" fillId="10" borderId="0" xfId="0" applyFont="1" applyFill="1" applyBorder="1" applyAlignment="1">
      <alignment horizontal="left" vertical="top"/>
    </xf>
    <xf numFmtId="0" fontId="11" fillId="10" borderId="11" xfId="0" applyFont="1" applyFill="1" applyBorder="1" applyAlignment="1">
      <alignment horizontal="left" vertical="top"/>
    </xf>
    <xf numFmtId="0" fontId="11" fillId="16" borderId="6" xfId="0" applyFont="1" applyFill="1" applyBorder="1" applyAlignment="1">
      <alignment horizontal="center"/>
    </xf>
    <xf numFmtId="0" fontId="11" fillId="9" borderId="6" xfId="0" applyFont="1" applyFill="1" applyBorder="1" applyAlignment="1">
      <alignment horizontal="center"/>
    </xf>
    <xf numFmtId="0" fontId="11" fillId="10" borderId="12" xfId="0" applyFont="1" applyFill="1" applyBorder="1" applyAlignment="1">
      <alignment horizontal="left" vertical="top"/>
    </xf>
    <xf numFmtId="0" fontId="11" fillId="10" borderId="8" xfId="0" applyFont="1" applyFill="1" applyBorder="1" applyAlignment="1">
      <alignment horizontal="left" vertical="top"/>
    </xf>
    <xf numFmtId="0" fontId="11" fillId="10" borderId="9" xfId="0" applyFont="1" applyFill="1" applyBorder="1" applyAlignment="1">
      <alignment horizontal="left" vertical="top"/>
    </xf>
    <xf numFmtId="0" fontId="11" fillId="10" borderId="13" xfId="0" applyFont="1" applyFill="1" applyBorder="1" applyAlignment="1">
      <alignment horizontal="left" vertical="top" wrapText="1"/>
    </xf>
    <xf numFmtId="0" fontId="11" fillId="10" borderId="0" xfId="0" applyFont="1" applyFill="1" applyBorder="1" applyAlignment="1">
      <alignment horizontal="left" vertical="top" wrapText="1"/>
    </xf>
    <xf numFmtId="0" fontId="11" fillId="10" borderId="11" xfId="0" applyFont="1" applyFill="1" applyBorder="1" applyAlignment="1">
      <alignment horizontal="left" vertical="top" wrapText="1"/>
    </xf>
    <xf numFmtId="49" fontId="5" fillId="10" borderId="1" xfId="0" applyNumberFormat="1" applyFont="1" applyFill="1" applyBorder="1" applyAlignment="1">
      <alignment vertical="top"/>
    </xf>
    <xf numFmtId="49" fontId="5" fillId="10" borderId="8" xfId="0" applyNumberFormat="1" applyFont="1" applyFill="1" applyBorder="1" applyAlignment="1">
      <alignment horizontal="left" vertical="top"/>
    </xf>
    <xf numFmtId="49" fontId="5" fillId="10" borderId="0" xfId="0" applyNumberFormat="1" applyFont="1" applyFill="1" applyBorder="1" applyAlignment="1">
      <alignment horizontal="left" vertical="top"/>
    </xf>
    <xf numFmtId="49" fontId="5" fillId="10" borderId="5" xfId="0" applyNumberFormat="1" applyFont="1" applyFill="1" applyBorder="1" applyAlignment="1">
      <alignment horizontal="left" vertical="top"/>
    </xf>
    <xf numFmtId="49" fontId="5" fillId="10" borderId="6" xfId="0" applyNumberFormat="1" applyFont="1" applyFill="1" applyBorder="1" applyAlignment="1">
      <alignment horizontal="left" vertical="top"/>
    </xf>
    <xf numFmtId="49" fontId="5" fillId="10" borderId="7" xfId="0" applyNumberFormat="1" applyFont="1" applyFill="1" applyBorder="1" applyAlignment="1">
      <alignment horizontal="left" vertical="top"/>
    </xf>
    <xf numFmtId="0" fontId="4" fillId="12" borderId="0" xfId="0" applyFont="1" applyFill="1" applyAlignment="1">
      <alignment horizontal="left" vertical="top"/>
    </xf>
    <xf numFmtId="0" fontId="11" fillId="13" borderId="1" xfId="0" applyFont="1" applyFill="1" applyBorder="1" applyAlignment="1">
      <alignment vertical="top"/>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N163"/>
  <sheetViews>
    <sheetView tabSelected="1" topLeftCell="A147" zoomScale="54" zoomScaleNormal="54" workbookViewId="0">
      <selection activeCell="B163" sqref="B163"/>
    </sheetView>
  </sheetViews>
  <sheetFormatPr defaultRowHeight="14.5" x14ac:dyDescent="0.35"/>
  <cols>
    <col min="1" max="1" width="37.7265625" customWidth="1" collapsed="1"/>
    <col min="2" max="2" width="94.54296875" customWidth="1" collapsed="1"/>
    <col min="3" max="11" width="24.6328125" customWidth="1" collapsed="1"/>
    <col min="12" max="12" width="53" customWidth="1" collapsed="1"/>
    <col min="13" max="13" width="39.26953125" customWidth="1" collapsed="1"/>
    <col min="14" max="16" width="24.6328125" customWidth="1" collapsed="1"/>
    <col min="21" max="21" width="10.81640625" bestFit="1" customWidth="1" collapsed="1"/>
  </cols>
  <sheetData>
    <row r="1" spans="1:118" s="14" customFormat="1" ht="23.5" x14ac:dyDescent="0.35">
      <c r="A1" s="13" t="s">
        <v>126</v>
      </c>
      <c r="B1" s="13"/>
      <c r="C1" s="13"/>
      <c r="D1" s="13"/>
      <c r="E1" s="13"/>
      <c r="F1" s="13"/>
      <c r="G1" s="13"/>
      <c r="H1" s="13"/>
      <c r="I1" s="13"/>
      <c r="J1" s="13"/>
      <c r="L1" s="15"/>
      <c r="N1" s="15"/>
      <c r="O1" s="15"/>
      <c r="P1" s="15"/>
      <c r="Q1" s="15"/>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row>
    <row r="2" spans="1:118" s="21" customFormat="1" ht="18.5" x14ac:dyDescent="0.35">
      <c r="A2" s="17" t="s">
        <v>127</v>
      </c>
      <c r="B2" s="18" t="s">
        <v>128</v>
      </c>
      <c r="C2" s="19"/>
      <c r="D2" s="19"/>
      <c r="E2" s="20"/>
      <c r="F2" s="14"/>
      <c r="G2" s="15"/>
      <c r="H2" s="14"/>
      <c r="I2" s="14"/>
      <c r="L2" s="22"/>
      <c r="V2" s="14"/>
      <c r="AB2" s="14"/>
      <c r="AJ2" s="14"/>
      <c r="BA2" s="14"/>
      <c r="BJ2" s="14"/>
      <c r="BN2" s="23"/>
      <c r="BO2" s="23"/>
      <c r="BP2" s="23"/>
      <c r="BQ2" s="23"/>
      <c r="BR2" s="23"/>
      <c r="BS2" s="23"/>
      <c r="BT2" s="23"/>
      <c r="BU2" s="23"/>
      <c r="BV2" s="23"/>
      <c r="BW2" s="23"/>
      <c r="BX2" s="23"/>
      <c r="BY2" s="23"/>
      <c r="BZ2" s="23"/>
      <c r="CA2" s="23"/>
      <c r="CB2" s="23"/>
      <c r="CC2" s="23"/>
      <c r="CD2" s="23"/>
      <c r="CE2" s="23"/>
      <c r="CF2" s="23"/>
      <c r="CG2" s="23"/>
      <c r="CH2" s="23"/>
      <c r="CI2" s="23"/>
      <c r="CJ2" s="23"/>
      <c r="CK2" s="23"/>
      <c r="CL2" s="23"/>
      <c r="CM2" s="23"/>
      <c r="CN2" s="23"/>
      <c r="CO2" s="23"/>
      <c r="CP2" s="23"/>
      <c r="CQ2" s="23"/>
      <c r="CR2" s="23"/>
      <c r="CS2" s="23"/>
      <c r="CT2" s="23"/>
      <c r="CU2" s="23"/>
      <c r="CV2" s="23"/>
      <c r="CW2" s="23"/>
      <c r="CX2" s="23"/>
      <c r="CY2" s="23"/>
      <c r="CZ2" s="23"/>
      <c r="DA2" s="23"/>
      <c r="DB2" s="23"/>
      <c r="DC2" s="23"/>
      <c r="DD2" s="23"/>
      <c r="DE2" s="23"/>
      <c r="DF2" s="23"/>
      <c r="DG2" s="23"/>
      <c r="DH2" s="23"/>
      <c r="DI2" s="23"/>
      <c r="DJ2" s="23"/>
      <c r="DK2" s="23"/>
      <c r="DL2" s="23"/>
    </row>
    <row r="3" spans="1:118" ht="15.5" x14ac:dyDescent="0.35">
      <c r="A3" s="24" t="s">
        <v>129</v>
      </c>
      <c r="B3" s="24" t="s">
        <v>130</v>
      </c>
      <c r="C3" s="24" t="s">
        <v>131</v>
      </c>
      <c r="D3" s="25" t="s">
        <v>132</v>
      </c>
      <c r="E3" s="25" t="s">
        <v>133</v>
      </c>
      <c r="F3" s="24" t="s">
        <v>134</v>
      </c>
      <c r="G3" s="24" t="s">
        <v>135</v>
      </c>
      <c r="H3" s="24" t="s">
        <v>136</v>
      </c>
      <c r="I3" s="26" t="s">
        <v>137</v>
      </c>
      <c r="J3" s="27" t="s">
        <v>138</v>
      </c>
    </row>
    <row r="4" spans="1:118" x14ac:dyDescent="0.35">
      <c r="A4" s="28">
        <v>7947575323</v>
      </c>
      <c r="B4" s="28" t="s">
        <v>153</v>
      </c>
      <c r="C4" s="28" t="s">
        <v>414</v>
      </c>
      <c r="D4" s="28" t="s">
        <v>139</v>
      </c>
      <c r="E4" s="28" t="s">
        <v>140</v>
      </c>
      <c r="F4" s="28"/>
      <c r="G4" s="28"/>
      <c r="H4" s="28"/>
      <c r="I4" s="28" t="s">
        <v>141</v>
      </c>
      <c r="J4" s="28" t="s">
        <v>407</v>
      </c>
    </row>
    <row r="5" spans="1:118" x14ac:dyDescent="0.35">
      <c r="A5" s="28" t="s">
        <v>419</v>
      </c>
      <c r="B5" s="28" t="s">
        <v>153</v>
      </c>
      <c r="C5" s="28" t="s">
        <v>406</v>
      </c>
      <c r="D5" s="28" t="s">
        <v>139</v>
      </c>
      <c r="E5" s="28" t="s">
        <v>140</v>
      </c>
      <c r="F5" s="28"/>
      <c r="G5" s="28"/>
      <c r="H5" s="28"/>
      <c r="I5" s="28" t="s">
        <v>141</v>
      </c>
      <c r="J5" s="28" t="s">
        <v>407</v>
      </c>
    </row>
    <row r="6" spans="1:118" x14ac:dyDescent="0.35">
      <c r="A6" s="28">
        <v>2801585178</v>
      </c>
      <c r="B6" s="28" t="s">
        <v>153</v>
      </c>
      <c r="C6" s="28" t="s">
        <v>415</v>
      </c>
      <c r="D6" s="28" t="s">
        <v>139</v>
      </c>
      <c r="E6" s="28" t="s">
        <v>140</v>
      </c>
      <c r="F6" s="28"/>
      <c r="G6" s="28"/>
      <c r="H6" s="28"/>
      <c r="I6" s="28" t="s">
        <v>141</v>
      </c>
      <c r="J6" s="28" t="s">
        <v>412</v>
      </c>
    </row>
    <row r="8" spans="1:118" s="14" customFormat="1" ht="18.5" x14ac:dyDescent="0.35">
      <c r="A8" s="29" t="s">
        <v>142</v>
      </c>
      <c r="B8" s="29"/>
      <c r="C8" s="29"/>
      <c r="D8" s="29"/>
      <c r="E8" s="29"/>
      <c r="F8" s="29"/>
      <c r="G8" s="29"/>
      <c r="H8" s="29"/>
      <c r="I8" s="29"/>
      <c r="J8" s="29"/>
      <c r="L8" s="15"/>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row>
    <row r="9" spans="1:118" s="14" customFormat="1" ht="31" customHeight="1" x14ac:dyDescent="0.35">
      <c r="A9" s="26" t="s">
        <v>129</v>
      </c>
      <c r="B9" s="26" t="s">
        <v>131</v>
      </c>
      <c r="C9" s="26" t="s">
        <v>143</v>
      </c>
      <c r="D9" s="26" t="s">
        <v>144</v>
      </c>
      <c r="E9" s="26" t="s">
        <v>145</v>
      </c>
      <c r="F9" s="26" t="s">
        <v>146</v>
      </c>
      <c r="G9" s="27" t="s">
        <v>147</v>
      </c>
      <c r="H9" s="26" t="s">
        <v>148</v>
      </c>
      <c r="I9" s="26" t="s">
        <v>149</v>
      </c>
      <c r="J9" s="27" t="s">
        <v>150</v>
      </c>
      <c r="K9" s="27" t="s">
        <v>151</v>
      </c>
      <c r="L9" s="15"/>
      <c r="AG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row>
    <row r="10" spans="1:118" x14ac:dyDescent="0.35">
      <c r="A10" s="28">
        <v>7947575323</v>
      </c>
      <c r="B10" s="28" t="str">
        <f>C4</f>
        <v>STACKING_COMT_PARENT,IND</v>
      </c>
      <c r="C10" s="28">
        <v>1579377475</v>
      </c>
      <c r="D10" s="28" t="s">
        <v>152</v>
      </c>
      <c r="E10" s="28" t="s">
        <v>153</v>
      </c>
      <c r="F10" s="28" t="s">
        <v>154</v>
      </c>
      <c r="G10" s="28" t="s">
        <v>155</v>
      </c>
      <c r="H10" s="28" t="s">
        <v>156</v>
      </c>
      <c r="I10" s="28" t="s">
        <v>157</v>
      </c>
      <c r="J10" s="28" t="s">
        <v>408</v>
      </c>
      <c r="K10" s="28"/>
    </row>
    <row r="11" spans="1:118" x14ac:dyDescent="0.35">
      <c r="A11" s="28">
        <v>7947575323</v>
      </c>
      <c r="B11" s="28" t="str">
        <f>C4</f>
        <v>STACKING_COMT_PARENT,IND</v>
      </c>
      <c r="C11" s="28">
        <v>5357065315</v>
      </c>
      <c r="D11" s="28" t="s">
        <v>152</v>
      </c>
      <c r="E11" s="28" t="s">
        <v>153</v>
      </c>
      <c r="F11" s="28" t="s">
        <v>154</v>
      </c>
      <c r="G11" s="28" t="s">
        <v>155</v>
      </c>
      <c r="H11" s="28" t="s">
        <v>156</v>
      </c>
      <c r="I11" s="28" t="s">
        <v>157</v>
      </c>
      <c r="J11" s="28" t="s">
        <v>408</v>
      </c>
      <c r="K11" s="28"/>
    </row>
    <row r="12" spans="1:118" x14ac:dyDescent="0.35">
      <c r="A12" s="28" t="s">
        <v>419</v>
      </c>
      <c r="B12" s="28" t="str">
        <f>C5</f>
        <v>STACKING_COMT_PARENT_CH1,IND</v>
      </c>
      <c r="C12" s="28" t="s">
        <v>420</v>
      </c>
      <c r="D12" s="28" t="s">
        <v>152</v>
      </c>
      <c r="E12" s="28" t="s">
        <v>153</v>
      </c>
      <c r="F12" s="28" t="s">
        <v>154</v>
      </c>
      <c r="G12" s="28" t="s">
        <v>155</v>
      </c>
      <c r="H12" s="28" t="s">
        <v>156</v>
      </c>
      <c r="I12" s="28" t="s">
        <v>157</v>
      </c>
      <c r="J12" s="28" t="s">
        <v>408</v>
      </c>
      <c r="K12" s="28"/>
    </row>
    <row r="13" spans="1:118" x14ac:dyDescent="0.35">
      <c r="A13" s="28">
        <v>2801585178</v>
      </c>
      <c r="B13" s="28" t="str">
        <f>C6</f>
        <v>STACKING_COMT_PARENT_CH1CH1,IND</v>
      </c>
      <c r="C13" s="28">
        <v>3965174232</v>
      </c>
      <c r="D13" s="28" t="s">
        <v>152</v>
      </c>
      <c r="E13" s="28" t="s">
        <v>153</v>
      </c>
      <c r="F13" s="28" t="s">
        <v>154</v>
      </c>
      <c r="G13" s="28" t="s">
        <v>155</v>
      </c>
      <c r="H13" s="28" t="s">
        <v>156</v>
      </c>
      <c r="I13" s="28" t="s">
        <v>157</v>
      </c>
      <c r="J13" s="28" t="s">
        <v>413</v>
      </c>
      <c r="K13" s="28"/>
    </row>
    <row r="15" spans="1:118" s="14" customFormat="1" ht="18" customHeight="1" x14ac:dyDescent="0.35">
      <c r="A15" s="29" t="s">
        <v>158</v>
      </c>
      <c r="B15" s="29"/>
      <c r="C15" s="29"/>
      <c r="D15" s="29"/>
      <c r="E15" s="29"/>
      <c r="F15" s="29"/>
      <c r="G15" s="29"/>
      <c r="H15" s="29"/>
      <c r="L15" s="15"/>
      <c r="BN15" s="16"/>
      <c r="BO15" s="16"/>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row>
    <row r="16" spans="1:118" s="14" customFormat="1" ht="18" customHeight="1" x14ac:dyDescent="0.35">
      <c r="A16" s="26" t="s">
        <v>131</v>
      </c>
      <c r="B16" s="27" t="s">
        <v>143</v>
      </c>
      <c r="C16" s="27" t="s">
        <v>159</v>
      </c>
      <c r="D16" s="27" t="s">
        <v>130</v>
      </c>
      <c r="E16" s="26" t="s">
        <v>160</v>
      </c>
      <c r="F16" s="26" t="s">
        <v>161</v>
      </c>
      <c r="G16" s="27" t="s">
        <v>162</v>
      </c>
      <c r="H16" s="26" t="s">
        <v>163</v>
      </c>
      <c r="L16" s="15"/>
      <c r="BP16" s="16"/>
      <c r="BQ16" s="16"/>
      <c r="BR16" s="16"/>
      <c r="BS16" s="16"/>
      <c r="BT16" s="16"/>
      <c r="BU16" s="16"/>
      <c r="BV16" s="16"/>
      <c r="BW16" s="16"/>
      <c r="BX16" s="16"/>
      <c r="BY16" s="16"/>
      <c r="BZ16" s="16"/>
      <c r="CA16" s="16"/>
      <c r="CB16" s="16"/>
      <c r="CC16" s="16"/>
      <c r="CD16" s="16"/>
      <c r="CE16" s="16"/>
      <c r="CF16" s="16"/>
      <c r="CG16" s="16"/>
      <c r="CH16" s="16"/>
      <c r="CI16" s="16"/>
      <c r="CJ16" s="16"/>
      <c r="CK16" s="16"/>
      <c r="CL16" s="16"/>
      <c r="CM16" s="16"/>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row>
    <row r="17" spans="1:117" x14ac:dyDescent="0.35">
      <c r="A17" s="28" t="str">
        <f>C4</f>
        <v>STACKING_COMT_PARENT,IND</v>
      </c>
      <c r="B17" s="28">
        <v>1579377475</v>
      </c>
      <c r="C17" s="39">
        <v>1579377173</v>
      </c>
      <c r="D17" s="31" t="s">
        <v>153</v>
      </c>
      <c r="E17" s="32" t="s">
        <v>164</v>
      </c>
      <c r="F17" s="31" t="s">
        <v>154</v>
      </c>
      <c r="G17" s="32"/>
      <c r="H17" s="31" t="s">
        <v>165</v>
      </c>
      <c r="I17" s="14"/>
    </row>
    <row r="18" spans="1:117" x14ac:dyDescent="0.35">
      <c r="A18" s="28" t="str">
        <f>C4</f>
        <v>STACKING_COMT_PARENT,IND</v>
      </c>
      <c r="B18" s="28">
        <v>5357065315</v>
      </c>
      <c r="C18" s="28">
        <v>5357065767</v>
      </c>
      <c r="D18" s="31" t="s">
        <v>153</v>
      </c>
      <c r="E18" s="32" t="s">
        <v>164</v>
      </c>
      <c r="F18" s="31" t="s">
        <v>235</v>
      </c>
      <c r="G18" s="32"/>
      <c r="H18" s="31" t="s">
        <v>165</v>
      </c>
      <c r="I18" s="14"/>
    </row>
    <row r="19" spans="1:117" x14ac:dyDescent="0.35">
      <c r="A19" s="85" t="str">
        <f>C5</f>
        <v>STACKING_COMT_PARENT_CH1,IND</v>
      </c>
      <c r="B19" s="28">
        <v>1711658996</v>
      </c>
      <c r="C19" s="28">
        <v>1711658048</v>
      </c>
      <c r="D19" s="31" t="s">
        <v>153</v>
      </c>
      <c r="E19" s="32" t="s">
        <v>164</v>
      </c>
      <c r="F19" s="31" t="s">
        <v>416</v>
      </c>
      <c r="G19" s="32"/>
      <c r="H19" s="31" t="s">
        <v>165</v>
      </c>
      <c r="I19" s="14"/>
    </row>
    <row r="20" spans="1:117" x14ac:dyDescent="0.35">
      <c r="A20" s="85" t="str">
        <f>C6</f>
        <v>STACKING_COMT_PARENT_CH1CH1,IND</v>
      </c>
      <c r="B20" s="28">
        <v>3965174232</v>
      </c>
      <c r="C20" s="28">
        <v>3965174772</v>
      </c>
      <c r="D20" s="31" t="s">
        <v>153</v>
      </c>
      <c r="E20" s="32" t="s">
        <v>164</v>
      </c>
      <c r="F20" s="31" t="s">
        <v>417</v>
      </c>
      <c r="G20" s="32"/>
      <c r="H20" s="31" t="s">
        <v>165</v>
      </c>
      <c r="I20" s="14"/>
    </row>
    <row r="22" spans="1:117" ht="18.5" x14ac:dyDescent="0.35">
      <c r="A22" s="120" t="s">
        <v>172</v>
      </c>
      <c r="B22" s="120"/>
      <c r="C22" s="120"/>
    </row>
    <row r="23" spans="1:117" ht="15.5" x14ac:dyDescent="0.35">
      <c r="A23" s="26" t="s">
        <v>173</v>
      </c>
      <c r="B23" s="26" t="s">
        <v>174</v>
      </c>
      <c r="C23" s="27" t="s">
        <v>175</v>
      </c>
      <c r="D23" s="24" t="s">
        <v>130</v>
      </c>
      <c r="E23" s="24" t="s">
        <v>4</v>
      </c>
    </row>
    <row r="24" spans="1:117" x14ac:dyDescent="0.35">
      <c r="A24" s="33" t="s">
        <v>398</v>
      </c>
      <c r="B24" s="33" t="s">
        <v>176</v>
      </c>
      <c r="C24" s="33" t="s">
        <v>154</v>
      </c>
      <c r="D24" s="33" t="s">
        <v>153</v>
      </c>
      <c r="E24" s="33" t="s">
        <v>177</v>
      </c>
    </row>
    <row r="25" spans="1:117" x14ac:dyDescent="0.35">
      <c r="A25" s="33" t="s">
        <v>178</v>
      </c>
      <c r="B25" s="33" t="s">
        <v>179</v>
      </c>
      <c r="C25" s="33" t="s">
        <v>154</v>
      </c>
      <c r="D25" s="33" t="s">
        <v>153</v>
      </c>
      <c r="E25" s="33" t="s">
        <v>330</v>
      </c>
    </row>
    <row r="27" spans="1:117" s="14" customFormat="1" ht="18" customHeight="1" x14ac:dyDescent="0.35">
      <c r="A27" s="121" t="s">
        <v>180</v>
      </c>
      <c r="B27" s="122"/>
      <c r="C27" s="122"/>
      <c r="D27" s="122"/>
      <c r="E27" s="122"/>
      <c r="F27" s="122"/>
      <c r="G27" s="122"/>
      <c r="H27" s="122"/>
      <c r="I27" s="122"/>
      <c r="J27" s="122"/>
      <c r="K27" s="122"/>
      <c r="L27" s="122"/>
      <c r="M27" s="122"/>
      <c r="N27" s="122"/>
      <c r="O27" s="122"/>
      <c r="P27" s="122"/>
      <c r="BM27" s="16"/>
      <c r="BN27" s="16"/>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row>
    <row r="28" spans="1:117" s="14" customFormat="1" ht="15.5" x14ac:dyDescent="0.35">
      <c r="A28" s="26" t="s">
        <v>173</v>
      </c>
      <c r="B28" s="26" t="s">
        <v>174</v>
      </c>
      <c r="C28" s="26" t="s">
        <v>181</v>
      </c>
      <c r="D28" s="34" t="s">
        <v>182</v>
      </c>
      <c r="E28" s="34" t="s">
        <v>183</v>
      </c>
      <c r="F28" s="34" t="s">
        <v>184</v>
      </c>
      <c r="G28" s="34" t="s">
        <v>185</v>
      </c>
      <c r="H28" s="34" t="s">
        <v>186</v>
      </c>
      <c r="I28" s="35" t="s">
        <v>187</v>
      </c>
      <c r="J28" s="36" t="s">
        <v>188</v>
      </c>
      <c r="K28" s="36" t="s">
        <v>189</v>
      </c>
      <c r="L28" s="36" t="s">
        <v>190</v>
      </c>
      <c r="M28" s="36" t="s">
        <v>166</v>
      </c>
      <c r="N28" s="36" t="s">
        <v>191</v>
      </c>
      <c r="O28" s="36" t="s">
        <v>192</v>
      </c>
      <c r="P28" s="36" t="s">
        <v>193</v>
      </c>
      <c r="Q28" s="15"/>
      <c r="R28" s="15"/>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row>
    <row r="29" spans="1:117" s="14" customFormat="1" x14ac:dyDescent="0.35">
      <c r="A29" s="33" t="s">
        <v>178</v>
      </c>
      <c r="B29" s="31" t="s">
        <v>179</v>
      </c>
      <c r="C29" s="31" t="s">
        <v>194</v>
      </c>
      <c r="D29" s="31" t="s">
        <v>195</v>
      </c>
      <c r="E29" s="31" t="s">
        <v>196</v>
      </c>
      <c r="F29" s="31"/>
      <c r="G29" s="31" t="s">
        <v>155</v>
      </c>
      <c r="H29" s="31" t="s">
        <v>197</v>
      </c>
      <c r="I29" s="33" t="s">
        <v>198</v>
      </c>
      <c r="J29" s="31"/>
      <c r="K29" s="31"/>
      <c r="L29" s="37"/>
      <c r="M29" s="31"/>
      <c r="N29" s="31" t="s">
        <v>199</v>
      </c>
      <c r="O29" s="31"/>
      <c r="P29" s="31"/>
      <c r="Q29" s="15"/>
      <c r="R29" s="15"/>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row>
    <row r="30" spans="1:117" s="14" customFormat="1" x14ac:dyDescent="0.35">
      <c r="A30" s="31"/>
      <c r="B30" s="31"/>
      <c r="C30" s="31" t="s">
        <v>200</v>
      </c>
      <c r="D30" s="31" t="s">
        <v>195</v>
      </c>
      <c r="E30" s="31" t="s">
        <v>196</v>
      </c>
      <c r="F30" s="31"/>
      <c r="G30" s="31" t="s">
        <v>155</v>
      </c>
      <c r="H30" s="31" t="s">
        <v>197</v>
      </c>
      <c r="I30" s="33" t="s">
        <v>201</v>
      </c>
      <c r="J30" s="31"/>
      <c r="K30" s="31"/>
      <c r="L30" s="37"/>
      <c r="M30" s="31"/>
      <c r="N30" s="31" t="s">
        <v>202</v>
      </c>
      <c r="O30" s="31"/>
      <c r="P30" s="31"/>
      <c r="Q30" s="15"/>
      <c r="R30" s="15"/>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row>
    <row r="31" spans="1:117" s="14" customFormat="1" x14ac:dyDescent="0.35">
      <c r="A31" s="31"/>
      <c r="B31" s="31"/>
      <c r="C31" s="31" t="s">
        <v>203</v>
      </c>
      <c r="D31" s="31" t="s">
        <v>204</v>
      </c>
      <c r="E31" s="31" t="s">
        <v>196</v>
      </c>
      <c r="F31" s="31"/>
      <c r="G31" s="31" t="s">
        <v>155</v>
      </c>
      <c r="H31" s="31" t="s">
        <v>197</v>
      </c>
      <c r="I31" s="31" t="s">
        <v>205</v>
      </c>
      <c r="J31" s="31"/>
      <c r="K31" s="31"/>
      <c r="L31" s="37"/>
      <c r="M31" s="31"/>
      <c r="N31" s="31" t="s">
        <v>202</v>
      </c>
      <c r="O31" s="31"/>
      <c r="P31" s="31"/>
      <c r="Q31" s="15"/>
      <c r="R31" s="15"/>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row>
    <row r="32" spans="1:117" s="14" customFormat="1" x14ac:dyDescent="0.35">
      <c r="A32" s="31"/>
      <c r="B32" s="31"/>
      <c r="C32" s="31" t="s">
        <v>206</v>
      </c>
      <c r="D32" s="31" t="s">
        <v>204</v>
      </c>
      <c r="E32" s="31" t="s">
        <v>196</v>
      </c>
      <c r="F32" s="31"/>
      <c r="G32" s="31" t="s">
        <v>155</v>
      </c>
      <c r="H32" s="31" t="s">
        <v>197</v>
      </c>
      <c r="I32" s="33" t="s">
        <v>201</v>
      </c>
      <c r="J32" s="31"/>
      <c r="K32" s="31"/>
      <c r="L32" s="37"/>
      <c r="M32" s="31"/>
      <c r="N32" s="31" t="s">
        <v>202</v>
      </c>
      <c r="O32" s="31"/>
      <c r="P32" s="31"/>
      <c r="Q32" s="15"/>
      <c r="R32" s="15"/>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row>
    <row r="33" spans="1:117" s="14" customFormat="1" x14ac:dyDescent="0.35">
      <c r="A33" s="31"/>
      <c r="B33" s="31"/>
      <c r="C33" s="31" t="s">
        <v>207</v>
      </c>
      <c r="D33" s="31" t="s">
        <v>208</v>
      </c>
      <c r="E33" s="31" t="s">
        <v>196</v>
      </c>
      <c r="F33" s="31"/>
      <c r="G33" s="31" t="s">
        <v>155</v>
      </c>
      <c r="H33" s="31" t="s">
        <v>209</v>
      </c>
      <c r="I33" s="31" t="s">
        <v>210</v>
      </c>
      <c r="J33" s="31" t="s">
        <v>211</v>
      </c>
      <c r="K33" s="31">
        <v>0</v>
      </c>
      <c r="L33" s="37">
        <v>1000</v>
      </c>
      <c r="M33" s="31"/>
      <c r="N33" s="31" t="s">
        <v>199</v>
      </c>
      <c r="O33" s="31"/>
      <c r="P33" s="31"/>
      <c r="Q33" s="15"/>
      <c r="R33" s="15"/>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row>
    <row r="34" spans="1:117" s="14" customFormat="1" x14ac:dyDescent="0.35">
      <c r="A34" s="31"/>
      <c r="B34" s="31"/>
      <c r="C34" s="31"/>
      <c r="D34" s="31"/>
      <c r="E34" s="31"/>
      <c r="F34" s="31"/>
      <c r="G34" s="31"/>
      <c r="H34" s="31" t="s">
        <v>209</v>
      </c>
      <c r="I34" s="31" t="s">
        <v>212</v>
      </c>
      <c r="J34" s="31" t="s">
        <v>211</v>
      </c>
      <c r="K34" s="31">
        <v>1000</v>
      </c>
      <c r="L34" s="37">
        <v>5000</v>
      </c>
      <c r="M34" s="31"/>
      <c r="N34" s="31" t="s">
        <v>199</v>
      </c>
      <c r="O34" s="31"/>
      <c r="P34" s="31"/>
      <c r="Q34" s="15"/>
      <c r="R34" s="15"/>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row>
    <row r="35" spans="1:117" s="14" customFormat="1" x14ac:dyDescent="0.35">
      <c r="A35" s="31"/>
      <c r="B35" s="31"/>
      <c r="C35" s="31"/>
      <c r="D35" s="31"/>
      <c r="E35" s="31"/>
      <c r="F35" s="31"/>
      <c r="G35" s="31"/>
      <c r="H35" s="31" t="s">
        <v>209</v>
      </c>
      <c r="I35" s="31" t="s">
        <v>213</v>
      </c>
      <c r="J35" s="31" t="s">
        <v>211</v>
      </c>
      <c r="K35" s="31">
        <v>5000</v>
      </c>
      <c r="L35" s="37"/>
      <c r="M35" s="31"/>
      <c r="N35" s="31" t="s">
        <v>199</v>
      </c>
      <c r="O35" s="31"/>
      <c r="P35" s="31"/>
      <c r="Q35" s="15"/>
      <c r="R35" s="15"/>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row>
    <row r="36" spans="1:117" s="14" customFormat="1" x14ac:dyDescent="0.35">
      <c r="A36" s="31"/>
      <c r="B36" s="31"/>
      <c r="C36" s="31" t="s">
        <v>214</v>
      </c>
      <c r="D36" s="31" t="s">
        <v>215</v>
      </c>
      <c r="E36" s="31" t="s">
        <v>196</v>
      </c>
      <c r="F36" s="31"/>
      <c r="G36" s="31" t="s">
        <v>155</v>
      </c>
      <c r="H36" s="31" t="s">
        <v>209</v>
      </c>
      <c r="I36" s="31" t="s">
        <v>210</v>
      </c>
      <c r="J36" s="31" t="s">
        <v>211</v>
      </c>
      <c r="K36" s="31">
        <v>0</v>
      </c>
      <c r="L36" s="37">
        <v>1000</v>
      </c>
      <c r="M36" s="31"/>
      <c r="N36" s="31" t="s">
        <v>199</v>
      </c>
      <c r="O36" s="31"/>
      <c r="P36" s="31"/>
      <c r="Q36" s="15"/>
      <c r="R36" s="15"/>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row>
    <row r="37" spans="1:117" s="14" customFormat="1" x14ac:dyDescent="0.35">
      <c r="A37" s="31"/>
      <c r="B37" s="31"/>
      <c r="C37" s="31"/>
      <c r="D37" s="31"/>
      <c r="E37" s="31"/>
      <c r="F37" s="31"/>
      <c r="G37" s="31"/>
      <c r="H37" s="31" t="s">
        <v>209</v>
      </c>
      <c r="I37" s="31" t="s">
        <v>212</v>
      </c>
      <c r="J37" s="31" t="s">
        <v>211</v>
      </c>
      <c r="K37" s="31">
        <v>1000</v>
      </c>
      <c r="L37" s="37">
        <v>5000</v>
      </c>
      <c r="M37" s="31"/>
      <c r="N37" s="31" t="s">
        <v>199</v>
      </c>
      <c r="O37" s="31"/>
      <c r="P37" s="31"/>
      <c r="Q37" s="15"/>
      <c r="R37" s="15"/>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row>
    <row r="38" spans="1:117" s="14" customFormat="1" x14ac:dyDescent="0.35">
      <c r="A38" s="31"/>
      <c r="B38" s="31"/>
      <c r="C38" s="31"/>
      <c r="D38" s="31"/>
      <c r="E38" s="31"/>
      <c r="F38" s="31"/>
      <c r="G38" s="31"/>
      <c r="H38" s="31" t="s">
        <v>209</v>
      </c>
      <c r="I38" s="31" t="s">
        <v>213</v>
      </c>
      <c r="J38" s="31" t="s">
        <v>211</v>
      </c>
      <c r="K38" s="31">
        <v>5000</v>
      </c>
      <c r="L38" s="37"/>
      <c r="M38" s="31"/>
      <c r="N38" s="31" t="s">
        <v>199</v>
      </c>
      <c r="O38" s="31"/>
      <c r="P38" s="31"/>
      <c r="Q38" s="15"/>
      <c r="R38" s="15"/>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row>
    <row r="39" spans="1:117" s="14" customFormat="1" x14ac:dyDescent="0.35">
      <c r="A39" s="31"/>
      <c r="B39" s="31"/>
      <c r="C39" s="31" t="s">
        <v>216</v>
      </c>
      <c r="D39" s="31" t="s">
        <v>217</v>
      </c>
      <c r="E39" s="31"/>
      <c r="F39" s="31"/>
      <c r="G39" s="31"/>
      <c r="H39" s="31" t="s">
        <v>197</v>
      </c>
      <c r="I39" s="31">
        <v>20</v>
      </c>
      <c r="J39" s="31"/>
      <c r="K39" s="31"/>
      <c r="L39" s="37"/>
      <c r="M39" s="31"/>
      <c r="N39" s="31" t="s">
        <v>199</v>
      </c>
      <c r="O39" s="31"/>
      <c r="P39" s="31"/>
      <c r="Q39" s="15"/>
      <c r="R39" s="15"/>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row>
    <row r="40" spans="1:117" s="14" customFormat="1" x14ac:dyDescent="0.35">
      <c r="A40" s="31"/>
      <c r="B40" s="31"/>
      <c r="C40" s="31"/>
      <c r="D40" s="31"/>
      <c r="E40" s="31"/>
      <c r="F40" s="31"/>
      <c r="G40" s="31"/>
      <c r="H40" s="31" t="s">
        <v>218</v>
      </c>
      <c r="I40" s="31">
        <v>10</v>
      </c>
      <c r="J40" s="31" t="s">
        <v>211</v>
      </c>
      <c r="K40" s="31">
        <v>0</v>
      </c>
      <c r="L40" s="37">
        <v>1000</v>
      </c>
      <c r="M40" s="31"/>
      <c r="N40" s="31" t="s">
        <v>199</v>
      </c>
      <c r="O40" s="31"/>
      <c r="P40" s="31"/>
      <c r="Q40" s="15"/>
      <c r="R40" s="15"/>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row>
    <row r="41" spans="1:117" s="14" customFormat="1" x14ac:dyDescent="0.35">
      <c r="A41" s="31"/>
      <c r="B41" s="31"/>
      <c r="C41" s="31"/>
      <c r="D41" s="31"/>
      <c r="E41" s="31"/>
      <c r="F41" s="31"/>
      <c r="G41" s="31"/>
      <c r="H41" s="31" t="s">
        <v>218</v>
      </c>
      <c r="I41" s="31">
        <v>8</v>
      </c>
      <c r="J41" s="31" t="s">
        <v>211</v>
      </c>
      <c r="K41" s="31">
        <v>1000</v>
      </c>
      <c r="L41" s="37">
        <v>5000</v>
      </c>
      <c r="M41" s="31"/>
      <c r="N41" s="31" t="s">
        <v>199</v>
      </c>
      <c r="O41" s="31"/>
      <c r="P41" s="31"/>
      <c r="Q41" s="15"/>
      <c r="R41" s="15"/>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row>
    <row r="42" spans="1:117" s="14" customFormat="1" x14ac:dyDescent="0.35">
      <c r="A42" s="31"/>
      <c r="B42" s="31"/>
      <c r="C42" s="31"/>
      <c r="D42" s="31"/>
      <c r="E42" s="31"/>
      <c r="F42" s="31"/>
      <c r="G42" s="31"/>
      <c r="H42" s="31" t="s">
        <v>218</v>
      </c>
      <c r="I42" s="31">
        <v>6</v>
      </c>
      <c r="J42" s="31" t="s">
        <v>211</v>
      </c>
      <c r="K42" s="31">
        <v>5000</v>
      </c>
      <c r="L42" s="37"/>
      <c r="M42" s="31"/>
      <c r="N42" s="31" t="s">
        <v>199</v>
      </c>
      <c r="O42" s="31"/>
      <c r="P42" s="31"/>
      <c r="Q42" s="15"/>
      <c r="R42" s="15"/>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row>
    <row r="43" spans="1:117" s="14" customFormat="1" x14ac:dyDescent="0.35">
      <c r="A43" s="31"/>
      <c r="B43" s="31"/>
      <c r="C43" s="31"/>
      <c r="D43" s="31"/>
      <c r="E43" s="31"/>
      <c r="F43" s="31"/>
      <c r="G43" s="31"/>
      <c r="H43" s="31" t="s">
        <v>209</v>
      </c>
      <c r="I43" s="31">
        <v>5</v>
      </c>
      <c r="J43" s="31" t="s">
        <v>211</v>
      </c>
      <c r="K43" s="31">
        <v>0</v>
      </c>
      <c r="L43" s="37">
        <v>1000</v>
      </c>
      <c r="M43" s="31"/>
      <c r="N43" s="31" t="s">
        <v>199</v>
      </c>
      <c r="O43" s="31"/>
      <c r="P43" s="31"/>
      <c r="Q43" s="15"/>
      <c r="R43" s="15"/>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row>
    <row r="44" spans="1:117" s="14" customFormat="1" x14ac:dyDescent="0.35">
      <c r="A44" s="31"/>
      <c r="B44" s="31"/>
      <c r="C44" s="31"/>
      <c r="D44" s="31"/>
      <c r="E44" s="31"/>
      <c r="F44" s="31"/>
      <c r="G44" s="31"/>
      <c r="H44" s="31" t="s">
        <v>209</v>
      </c>
      <c r="I44" s="31">
        <v>4</v>
      </c>
      <c r="J44" s="31" t="s">
        <v>211</v>
      </c>
      <c r="K44" s="31">
        <v>1000</v>
      </c>
      <c r="L44" s="37">
        <v>5000</v>
      </c>
      <c r="M44" s="31"/>
      <c r="N44" s="31" t="s">
        <v>199</v>
      </c>
      <c r="O44" s="31"/>
      <c r="P44" s="31"/>
      <c r="Q44" s="15"/>
      <c r="R44" s="15"/>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row>
    <row r="45" spans="1:117" s="14" customFormat="1" x14ac:dyDescent="0.35">
      <c r="A45" s="31"/>
      <c r="B45" s="31"/>
      <c r="C45" s="31" t="s">
        <v>219</v>
      </c>
      <c r="D45" s="31" t="s">
        <v>220</v>
      </c>
      <c r="E45" s="31" t="s">
        <v>196</v>
      </c>
      <c r="F45" s="31"/>
      <c r="G45" s="31" t="s">
        <v>155</v>
      </c>
      <c r="H45" s="31" t="s">
        <v>197</v>
      </c>
      <c r="I45" s="33" t="s">
        <v>221</v>
      </c>
      <c r="J45" s="31"/>
      <c r="K45" s="31"/>
      <c r="L45" s="37"/>
      <c r="M45" s="31"/>
      <c r="N45" s="31" t="s">
        <v>199</v>
      </c>
      <c r="O45" s="31"/>
      <c r="P45" s="31"/>
      <c r="Q45" s="15"/>
      <c r="R45" s="15"/>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row>
    <row r="46" spans="1:117" s="14" customFormat="1" x14ac:dyDescent="0.35">
      <c r="A46" s="31"/>
      <c r="B46" s="31"/>
      <c r="C46" s="31" t="s">
        <v>222</v>
      </c>
      <c r="D46" s="31" t="s">
        <v>195</v>
      </c>
      <c r="E46" s="31" t="s">
        <v>196</v>
      </c>
      <c r="F46" s="31"/>
      <c r="G46" s="31" t="s">
        <v>155</v>
      </c>
      <c r="H46" s="31" t="s">
        <v>197</v>
      </c>
      <c r="I46" s="33" t="s">
        <v>223</v>
      </c>
      <c r="J46" s="31"/>
      <c r="K46" s="31"/>
      <c r="L46" s="37"/>
      <c r="M46" s="31"/>
      <c r="N46" s="31" t="s">
        <v>199</v>
      </c>
      <c r="O46" s="31" t="s">
        <v>224</v>
      </c>
      <c r="P46" s="31"/>
      <c r="Q46" s="15"/>
      <c r="R46" s="15"/>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row>
    <row r="47" spans="1:117" s="14" customFormat="1" x14ac:dyDescent="0.35">
      <c r="A47" s="31"/>
      <c r="B47" s="31"/>
      <c r="C47" s="31" t="s">
        <v>222</v>
      </c>
      <c r="D47" s="31" t="s">
        <v>195</v>
      </c>
      <c r="E47" s="31" t="s">
        <v>196</v>
      </c>
      <c r="F47" s="31"/>
      <c r="G47" s="31" t="s">
        <v>155</v>
      </c>
      <c r="H47" s="31" t="s">
        <v>197</v>
      </c>
      <c r="I47" s="31" t="s">
        <v>225</v>
      </c>
      <c r="J47" s="31"/>
      <c r="K47" s="31"/>
      <c r="L47" s="37"/>
      <c r="M47" s="31"/>
      <c r="N47" s="31" t="s">
        <v>199</v>
      </c>
      <c r="O47" s="31" t="s">
        <v>155</v>
      </c>
      <c r="P47" s="31"/>
      <c r="Q47" s="15"/>
      <c r="R47" s="15"/>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row>
    <row r="48" spans="1:117" s="14" customFormat="1" x14ac:dyDescent="0.35">
      <c r="A48" s="31"/>
      <c r="B48" s="31"/>
      <c r="C48" s="31" t="s">
        <v>222</v>
      </c>
      <c r="D48" s="31" t="s">
        <v>195</v>
      </c>
      <c r="E48" s="31" t="s">
        <v>196</v>
      </c>
      <c r="F48" s="31"/>
      <c r="G48" s="31" t="s">
        <v>155</v>
      </c>
      <c r="H48" s="31" t="s">
        <v>197</v>
      </c>
      <c r="I48" s="33" t="s">
        <v>226</v>
      </c>
      <c r="J48" s="31"/>
      <c r="K48" s="31"/>
      <c r="L48" s="37"/>
      <c r="M48" s="31"/>
      <c r="N48" s="31" t="s">
        <v>199</v>
      </c>
      <c r="O48" s="31" t="s">
        <v>224</v>
      </c>
      <c r="P48" s="31" t="s">
        <v>227</v>
      </c>
      <c r="Q48" s="15"/>
      <c r="R48" s="15"/>
      <c r="BO48" s="16"/>
      <c r="BP48" s="16"/>
      <c r="BQ48" s="16"/>
      <c r="BR48" s="16"/>
      <c r="BS48" s="16"/>
      <c r="BT48" s="16"/>
      <c r="BU48" s="16"/>
      <c r="BV48" s="16"/>
      <c r="BW48" s="16"/>
      <c r="BX48" s="16"/>
      <c r="BY48" s="16"/>
      <c r="BZ48" s="16"/>
      <c r="CA48" s="16"/>
      <c r="CB48" s="16"/>
      <c r="CC48" s="16"/>
      <c r="CD48" s="16"/>
      <c r="CE48" s="16"/>
      <c r="CF48" s="16"/>
      <c r="CG48" s="16"/>
      <c r="CH48" s="16"/>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row>
    <row r="49" spans="1:117" s="14" customFormat="1" x14ac:dyDescent="0.35">
      <c r="A49" s="31"/>
      <c r="B49" s="31"/>
      <c r="C49" s="31" t="s">
        <v>222</v>
      </c>
      <c r="D49" s="31" t="s">
        <v>195</v>
      </c>
      <c r="E49" s="31" t="s">
        <v>196</v>
      </c>
      <c r="F49" s="31"/>
      <c r="G49" s="31" t="s">
        <v>155</v>
      </c>
      <c r="H49" s="31" t="s">
        <v>197</v>
      </c>
      <c r="I49" s="33" t="s">
        <v>228</v>
      </c>
      <c r="J49" s="31"/>
      <c r="K49" s="31"/>
      <c r="L49" s="37"/>
      <c r="M49" s="31"/>
      <c r="N49" s="31" t="s">
        <v>199</v>
      </c>
      <c r="O49" s="31"/>
      <c r="P49" s="31"/>
      <c r="Q49" s="15"/>
      <c r="R49" s="15"/>
      <c r="BO49" s="16"/>
      <c r="BP49" s="16"/>
      <c r="BQ49" s="16"/>
      <c r="BR49" s="16"/>
      <c r="BS49" s="16"/>
      <c r="BT49" s="16"/>
      <c r="BU49" s="16"/>
      <c r="BV49" s="16"/>
      <c r="BW49" s="16"/>
      <c r="BX49" s="16"/>
      <c r="BY49" s="16"/>
      <c r="BZ49" s="16"/>
      <c r="CA49" s="16"/>
      <c r="CB49" s="16"/>
      <c r="CC49" s="16"/>
      <c r="CD49" s="16"/>
      <c r="CE49" s="16"/>
      <c r="CF49" s="16"/>
      <c r="CG49" s="16"/>
      <c r="CH49" s="16"/>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row>
    <row r="50" spans="1:117" s="14" customFormat="1" x14ac:dyDescent="0.35">
      <c r="A50" s="31"/>
      <c r="B50" s="31"/>
      <c r="C50" s="31" t="s">
        <v>229</v>
      </c>
      <c r="D50" s="31" t="s">
        <v>195</v>
      </c>
      <c r="E50" s="31" t="s">
        <v>196</v>
      </c>
      <c r="F50" s="31"/>
      <c r="G50" s="31" t="s">
        <v>155</v>
      </c>
      <c r="H50" s="31" t="s">
        <v>197</v>
      </c>
      <c r="I50" s="33" t="s">
        <v>230</v>
      </c>
      <c r="J50" s="31"/>
      <c r="K50" s="31"/>
      <c r="L50" s="37"/>
      <c r="M50" s="31"/>
      <c r="N50" s="31" t="s">
        <v>199</v>
      </c>
      <c r="O50" s="31"/>
      <c r="P50" s="31"/>
      <c r="Q50" s="15"/>
      <c r="R50" s="15"/>
      <c r="BO50" s="16"/>
      <c r="BP50" s="16"/>
      <c r="BQ50" s="16"/>
      <c r="BR50" s="16"/>
      <c r="BS50" s="16"/>
      <c r="BT50" s="16"/>
      <c r="BU50" s="16"/>
      <c r="BV50" s="16"/>
      <c r="BW50" s="16"/>
      <c r="BX50" s="16"/>
      <c r="BY50" s="16"/>
      <c r="BZ50" s="16"/>
      <c r="CA50" s="16"/>
      <c r="CB50" s="16"/>
      <c r="CC50" s="16"/>
      <c r="CD50" s="16"/>
      <c r="CE50" s="16"/>
      <c r="CF50" s="16"/>
      <c r="CG50" s="16"/>
      <c r="CH50" s="16"/>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row>
    <row r="51" spans="1:117" s="14" customFormat="1" x14ac:dyDescent="0.35">
      <c r="A51" s="31"/>
      <c r="B51" s="31"/>
      <c r="C51" s="31" t="s">
        <v>231</v>
      </c>
      <c r="D51" s="31" t="s">
        <v>195</v>
      </c>
      <c r="E51" s="31" t="s">
        <v>196</v>
      </c>
      <c r="F51" s="31"/>
      <c r="G51" s="31" t="s">
        <v>155</v>
      </c>
      <c r="H51" s="31" t="s">
        <v>197</v>
      </c>
      <c r="I51" s="31" t="s">
        <v>232</v>
      </c>
      <c r="J51" s="31"/>
      <c r="K51" s="31"/>
      <c r="L51" s="37"/>
      <c r="M51" s="31"/>
      <c r="N51" s="31" t="s">
        <v>199</v>
      </c>
      <c r="O51" s="31"/>
      <c r="P51" s="31"/>
      <c r="Q51" s="15"/>
      <c r="R51" s="15"/>
      <c r="BO51" s="16"/>
      <c r="BP51" s="16"/>
      <c r="BQ51" s="16"/>
      <c r="BR51" s="16"/>
      <c r="BS51" s="16"/>
      <c r="BT51" s="16"/>
      <c r="BU51" s="16"/>
      <c r="BV51" s="16"/>
      <c r="BW51" s="16"/>
      <c r="BX51" s="16"/>
      <c r="BY51" s="16"/>
      <c r="BZ51" s="16"/>
      <c r="CA51" s="16"/>
      <c r="CB51" s="16"/>
      <c r="CC51" s="16"/>
      <c r="CD51" s="16"/>
      <c r="CE51" s="16"/>
      <c r="CF51" s="16"/>
      <c r="CG51" s="16"/>
      <c r="CH51" s="16"/>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row>
    <row r="52" spans="1:117" s="14" customFormat="1" x14ac:dyDescent="0.35">
      <c r="A52" s="31"/>
      <c r="B52" s="31"/>
      <c r="C52" s="31" t="s">
        <v>233</v>
      </c>
      <c r="D52" s="31" t="s">
        <v>195</v>
      </c>
      <c r="E52" s="31" t="s">
        <v>196</v>
      </c>
      <c r="F52" s="31"/>
      <c r="G52" s="31" t="s">
        <v>155</v>
      </c>
      <c r="H52" s="31" t="s">
        <v>197</v>
      </c>
      <c r="I52" s="31">
        <v>15</v>
      </c>
      <c r="J52" s="31"/>
      <c r="K52" s="31"/>
      <c r="L52" s="37"/>
      <c r="M52" s="31"/>
      <c r="N52" s="31" t="s">
        <v>199</v>
      </c>
      <c r="O52" s="31"/>
      <c r="P52" s="31"/>
      <c r="Q52" s="15"/>
      <c r="R52" s="15"/>
      <c r="BO52" s="16"/>
      <c r="BP52" s="16"/>
      <c r="BQ52" s="16"/>
      <c r="BR52" s="16"/>
      <c r="BS52" s="16"/>
      <c r="BT52" s="16"/>
      <c r="BU52" s="16"/>
      <c r="BV52" s="16"/>
      <c r="BW52" s="16"/>
      <c r="BX52" s="16"/>
      <c r="BY52" s="16"/>
      <c r="BZ52" s="16"/>
      <c r="CA52" s="16"/>
      <c r="CB52" s="16"/>
      <c r="CC52" s="16"/>
      <c r="CD52" s="16"/>
      <c r="CE52" s="16"/>
      <c r="CF52" s="16"/>
      <c r="CG52" s="16"/>
      <c r="CH52" s="16"/>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row>
    <row r="53" spans="1:117" s="14" customFormat="1" ht="29" x14ac:dyDescent="0.35">
      <c r="A53" s="38" t="s">
        <v>234</v>
      </c>
      <c r="B53" s="38" t="s">
        <v>176</v>
      </c>
      <c r="C53" s="31" t="s">
        <v>167</v>
      </c>
      <c r="D53" s="31" t="s">
        <v>195</v>
      </c>
      <c r="E53" s="31" t="s">
        <v>235</v>
      </c>
      <c r="F53" s="31"/>
      <c r="G53" s="31" t="s">
        <v>155</v>
      </c>
      <c r="H53" s="31" t="s">
        <v>197</v>
      </c>
      <c r="I53" s="31" t="s">
        <v>236</v>
      </c>
      <c r="J53" s="31"/>
      <c r="K53" s="31"/>
      <c r="L53" s="37"/>
      <c r="M53" s="31"/>
      <c r="N53" s="31" t="s">
        <v>199</v>
      </c>
      <c r="O53" s="31"/>
      <c r="P53" s="31"/>
      <c r="Q53" s="15"/>
      <c r="R53" s="15"/>
      <c r="BO53" s="16"/>
      <c r="BP53" s="16"/>
      <c r="BQ53" s="16"/>
      <c r="BR53" s="16"/>
      <c r="BS53" s="16"/>
      <c r="BT53" s="16"/>
      <c r="BU53" s="16"/>
      <c r="BV53" s="16"/>
      <c r="BW53" s="16"/>
      <c r="BX53" s="16"/>
      <c r="BY53" s="16"/>
      <c r="BZ53" s="16"/>
      <c r="CA53" s="16"/>
      <c r="CB53" s="16"/>
      <c r="CC53" s="16"/>
      <c r="CD53" s="16"/>
      <c r="CE53" s="16"/>
      <c r="CF53" s="16"/>
      <c r="CG53" s="16"/>
      <c r="CH53" s="16"/>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row>
    <row r="54" spans="1:117" s="14" customFormat="1" x14ac:dyDescent="0.35">
      <c r="A54" s="31"/>
      <c r="B54" s="31"/>
      <c r="C54" s="31" t="s">
        <v>169</v>
      </c>
      <c r="D54" s="31" t="s">
        <v>195</v>
      </c>
      <c r="E54" s="31" t="s">
        <v>235</v>
      </c>
      <c r="F54" s="31"/>
      <c r="G54" s="31" t="s">
        <v>155</v>
      </c>
      <c r="H54" s="31" t="s">
        <v>197</v>
      </c>
      <c r="I54" s="31" t="s">
        <v>236</v>
      </c>
      <c r="J54" s="31"/>
      <c r="K54" s="31"/>
      <c r="L54" s="37"/>
      <c r="M54" s="31"/>
      <c r="N54" s="31" t="s">
        <v>199</v>
      </c>
      <c r="O54" s="31"/>
      <c r="P54" s="31"/>
      <c r="Q54" s="15"/>
      <c r="R54" s="15"/>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row>
    <row r="55" spans="1:117" s="14" customFormat="1" x14ac:dyDescent="0.35">
      <c r="A55" s="31"/>
      <c r="B55" s="31"/>
      <c r="C55" s="31" t="s">
        <v>170</v>
      </c>
      <c r="D55" s="31" t="s">
        <v>195</v>
      </c>
      <c r="E55" s="31" t="s">
        <v>235</v>
      </c>
      <c r="F55" s="31"/>
      <c r="G55" s="31" t="s">
        <v>155</v>
      </c>
      <c r="H55" s="31" t="s">
        <v>197</v>
      </c>
      <c r="I55" s="31" t="s">
        <v>236</v>
      </c>
      <c r="J55" s="31"/>
      <c r="K55" s="31"/>
      <c r="L55" s="37"/>
      <c r="M55" s="31"/>
      <c r="N55" s="31" t="s">
        <v>199</v>
      </c>
      <c r="O55" s="31"/>
      <c r="P55" s="31"/>
      <c r="Q55" s="15"/>
      <c r="R55" s="15"/>
      <c r="BO55" s="16"/>
      <c r="BP55" s="16"/>
      <c r="BQ55" s="16"/>
      <c r="BR55" s="16"/>
      <c r="BS55" s="16"/>
      <c r="BT55" s="16"/>
      <c r="BU55" s="16"/>
      <c r="BV55" s="16"/>
      <c r="BW55" s="16"/>
      <c r="BX55" s="16"/>
      <c r="BY55" s="16"/>
      <c r="BZ55" s="16"/>
      <c r="CA55" s="16"/>
      <c r="CB55" s="16"/>
      <c r="CC55" s="16"/>
      <c r="CD55" s="16"/>
      <c r="CE55" s="16"/>
      <c r="CF55" s="16"/>
      <c r="CG55" s="16"/>
      <c r="CH55" s="16"/>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row>
    <row r="56" spans="1:117" s="14" customFormat="1" x14ac:dyDescent="0.35">
      <c r="A56" s="31"/>
      <c r="B56" s="31"/>
      <c r="C56" s="31" t="s">
        <v>171</v>
      </c>
      <c r="D56" s="31" t="s">
        <v>195</v>
      </c>
      <c r="E56" s="31" t="s">
        <v>235</v>
      </c>
      <c r="F56" s="31"/>
      <c r="G56" s="31" t="s">
        <v>155</v>
      </c>
      <c r="H56" s="31" t="s">
        <v>197</v>
      </c>
      <c r="I56" s="31" t="s">
        <v>246</v>
      </c>
      <c r="J56" s="31"/>
      <c r="K56" s="31"/>
      <c r="L56" s="37"/>
      <c r="M56" s="31"/>
      <c r="N56" s="31" t="s">
        <v>199</v>
      </c>
      <c r="O56" s="31"/>
      <c r="P56" s="31"/>
      <c r="Q56" s="15"/>
      <c r="R56" s="15"/>
      <c r="BO56" s="16"/>
      <c r="BP56" s="16"/>
      <c r="BQ56" s="16"/>
      <c r="BR56" s="16"/>
      <c r="BS56" s="16"/>
      <c r="BT56" s="16"/>
      <c r="BU56" s="16"/>
      <c r="BV56" s="16"/>
      <c r="BW56" s="16"/>
      <c r="BX56" s="16"/>
      <c r="BY56" s="16"/>
      <c r="BZ56" s="16"/>
      <c r="CA56" s="16"/>
      <c r="CB56" s="16"/>
      <c r="CC56" s="16"/>
      <c r="CD56" s="16"/>
      <c r="CE56" s="16"/>
      <c r="CF56" s="16"/>
      <c r="CG56" s="16"/>
      <c r="CH56" s="16"/>
      <c r="CI56" s="16"/>
      <c r="CJ56" s="16"/>
      <c r="CK56" s="16"/>
      <c r="CL56" s="16"/>
      <c r="CM56" s="16"/>
      <c r="CN56" s="16"/>
      <c r="CO56" s="16"/>
      <c r="CP56" s="16"/>
      <c r="CQ56" s="16"/>
      <c r="CR56" s="16"/>
      <c r="CS56" s="16"/>
      <c r="CT56" s="16"/>
      <c r="CU56" s="16"/>
      <c r="CV56" s="16"/>
      <c r="CW56" s="16"/>
      <c r="CX56" s="16"/>
      <c r="CY56" s="16"/>
      <c r="CZ56" s="16"/>
      <c r="DA56" s="16"/>
      <c r="DB56" s="16"/>
      <c r="DC56" s="16"/>
      <c r="DD56" s="16"/>
      <c r="DE56" s="16"/>
      <c r="DF56" s="16"/>
      <c r="DG56" s="16"/>
      <c r="DH56" s="16"/>
      <c r="DI56" s="16"/>
      <c r="DJ56" s="16"/>
      <c r="DK56" s="16"/>
      <c r="DL56" s="16"/>
      <c r="DM56" s="16"/>
    </row>
    <row r="57" spans="1:117" s="14" customFormat="1" x14ac:dyDescent="0.35">
      <c r="A57" s="31"/>
      <c r="B57" s="31"/>
      <c r="C57" s="31" t="s">
        <v>248</v>
      </c>
      <c r="D57" s="31" t="s">
        <v>220</v>
      </c>
      <c r="E57" s="31" t="s">
        <v>196</v>
      </c>
      <c r="F57" s="31"/>
      <c r="G57" s="31" t="s">
        <v>155</v>
      </c>
      <c r="H57" s="31" t="s">
        <v>197</v>
      </c>
      <c r="I57" s="33" t="s">
        <v>246</v>
      </c>
      <c r="J57" s="31"/>
      <c r="K57" s="31"/>
      <c r="L57" s="37"/>
      <c r="M57" s="31"/>
      <c r="N57" s="31" t="s">
        <v>199</v>
      </c>
      <c r="O57" s="31"/>
      <c r="P57" s="31"/>
      <c r="Q57" s="15"/>
      <c r="R57" s="15"/>
      <c r="BO57" s="16"/>
      <c r="BP57" s="16"/>
      <c r="BQ57" s="16"/>
      <c r="BR57" s="16"/>
      <c r="BS57" s="16"/>
      <c r="BT57" s="16"/>
      <c r="BU57" s="16"/>
      <c r="BV57" s="16"/>
      <c r="BW57" s="16"/>
      <c r="BX57" s="16"/>
      <c r="BY57" s="16"/>
      <c r="BZ57" s="16"/>
      <c r="CA57" s="16"/>
      <c r="CB57" s="16"/>
      <c r="CC57" s="16"/>
      <c r="CD57" s="16"/>
      <c r="CE57" s="16"/>
      <c r="CF57" s="16"/>
      <c r="CG57" s="16"/>
      <c r="CH57" s="16"/>
      <c r="CI57" s="16"/>
      <c r="CJ57" s="16"/>
      <c r="CK57" s="16"/>
      <c r="CL57" s="16"/>
      <c r="CM57" s="16"/>
      <c r="CN57" s="16"/>
      <c r="CO57" s="16"/>
      <c r="CP57" s="16"/>
      <c r="CQ57" s="16"/>
      <c r="CR57" s="16"/>
      <c r="CS57" s="16"/>
      <c r="CT57" s="16"/>
      <c r="CU57" s="16"/>
      <c r="CV57" s="16"/>
      <c r="CW57" s="16"/>
      <c r="CX57" s="16"/>
      <c r="CY57" s="16"/>
      <c r="CZ57" s="16"/>
      <c r="DA57" s="16"/>
      <c r="DB57" s="16"/>
      <c r="DC57" s="16"/>
      <c r="DD57" s="16"/>
      <c r="DE57" s="16"/>
      <c r="DF57" s="16"/>
      <c r="DG57" s="16"/>
      <c r="DH57" s="16"/>
      <c r="DI57" s="16"/>
      <c r="DJ57" s="16"/>
      <c r="DK57" s="16"/>
      <c r="DL57" s="16"/>
      <c r="DM57" s="16"/>
    </row>
    <row r="58" spans="1:117" s="14" customFormat="1" x14ac:dyDescent="0.35">
      <c r="A58" s="31"/>
      <c r="B58" s="31"/>
      <c r="C58" s="31" t="s">
        <v>247</v>
      </c>
      <c r="D58" s="31" t="s">
        <v>215</v>
      </c>
      <c r="E58" s="31" t="s">
        <v>196</v>
      </c>
      <c r="F58" s="31"/>
      <c r="G58" s="31" t="s">
        <v>155</v>
      </c>
      <c r="H58" s="31" t="s">
        <v>209</v>
      </c>
      <c r="I58" s="31" t="s">
        <v>249</v>
      </c>
      <c r="J58" s="31" t="s">
        <v>211</v>
      </c>
      <c r="K58" s="31">
        <v>0</v>
      </c>
      <c r="L58" s="37">
        <v>1000</v>
      </c>
      <c r="M58" s="31"/>
      <c r="N58" s="31" t="s">
        <v>199</v>
      </c>
      <c r="O58" s="31"/>
      <c r="P58" s="31"/>
      <c r="Q58" s="15"/>
      <c r="R58" s="15"/>
      <c r="BO58" s="16"/>
      <c r="BP58" s="16"/>
      <c r="BQ58" s="16"/>
      <c r="BR58" s="16"/>
      <c r="BS58" s="16"/>
      <c r="BT58" s="16"/>
      <c r="BU58" s="16"/>
      <c r="BV58" s="16"/>
      <c r="BW58" s="16"/>
      <c r="BX58" s="16"/>
      <c r="BY58" s="16"/>
      <c r="BZ58" s="16"/>
      <c r="CA58" s="16"/>
      <c r="CB58" s="16"/>
      <c r="CC58" s="16"/>
      <c r="CD58" s="16"/>
      <c r="CE58" s="16"/>
      <c r="CF58" s="16"/>
      <c r="CG58" s="16"/>
      <c r="CH58" s="16"/>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row>
    <row r="59" spans="1:117" s="14" customFormat="1" x14ac:dyDescent="0.35">
      <c r="A59" s="31"/>
      <c r="B59" s="31"/>
      <c r="C59" s="31"/>
      <c r="D59" s="31"/>
      <c r="E59" s="31"/>
      <c r="F59" s="31"/>
      <c r="G59" s="31"/>
      <c r="H59" s="31" t="s">
        <v>209</v>
      </c>
      <c r="I59" s="31" t="s">
        <v>250</v>
      </c>
      <c r="J59" s="31" t="s">
        <v>211</v>
      </c>
      <c r="K59" s="31">
        <v>1000</v>
      </c>
      <c r="L59" s="37">
        <v>5000</v>
      </c>
      <c r="M59" s="31"/>
      <c r="N59" s="31" t="s">
        <v>199</v>
      </c>
      <c r="O59" s="31"/>
      <c r="P59" s="31"/>
      <c r="Q59" s="15"/>
      <c r="R59" s="15"/>
      <c r="BO59" s="16"/>
      <c r="BP59" s="16"/>
      <c r="BQ59" s="16"/>
      <c r="BR59" s="16"/>
      <c r="BS59" s="16"/>
      <c r="BT59" s="16"/>
      <c r="BU59" s="16"/>
      <c r="BV59" s="16"/>
      <c r="BW59" s="16"/>
      <c r="BX59" s="16"/>
      <c r="BY59" s="16"/>
      <c r="BZ59" s="16"/>
      <c r="CA59" s="16"/>
      <c r="CB59" s="16"/>
      <c r="CC59" s="16"/>
      <c r="CD59" s="16"/>
      <c r="CE59" s="16"/>
      <c r="CF59" s="16"/>
      <c r="CG59" s="16"/>
      <c r="CH59" s="16"/>
      <c r="CI59" s="16"/>
      <c r="CJ59" s="16"/>
      <c r="CK59" s="16"/>
      <c r="CL59" s="16"/>
      <c r="CM59" s="16"/>
      <c r="CN59" s="16"/>
      <c r="CO59" s="16"/>
      <c r="CP59" s="16"/>
      <c r="CQ59" s="16"/>
      <c r="CR59" s="16"/>
      <c r="CS59" s="16"/>
      <c r="CT59" s="16"/>
      <c r="CU59" s="16"/>
      <c r="CV59" s="16"/>
      <c r="CW59" s="16"/>
      <c r="CX59" s="16"/>
      <c r="CY59" s="16"/>
      <c r="CZ59" s="16"/>
      <c r="DA59" s="16"/>
      <c r="DB59" s="16"/>
      <c r="DC59" s="16"/>
      <c r="DD59" s="16"/>
      <c r="DE59" s="16"/>
      <c r="DF59" s="16"/>
      <c r="DG59" s="16"/>
      <c r="DH59" s="16"/>
      <c r="DI59" s="16"/>
      <c r="DJ59" s="16"/>
      <c r="DK59" s="16"/>
      <c r="DL59" s="16"/>
      <c r="DM59" s="16"/>
    </row>
    <row r="60" spans="1:117" s="14" customFormat="1" x14ac:dyDescent="0.35">
      <c r="A60" s="31"/>
      <c r="B60" s="31"/>
      <c r="C60" s="31"/>
      <c r="D60" s="31"/>
      <c r="E60" s="31"/>
      <c r="F60" s="31"/>
      <c r="G60" s="31"/>
      <c r="H60" s="31" t="s">
        <v>209</v>
      </c>
      <c r="I60" s="31" t="s">
        <v>251</v>
      </c>
      <c r="J60" s="31" t="s">
        <v>211</v>
      </c>
      <c r="K60" s="31">
        <v>5000</v>
      </c>
      <c r="L60" s="37"/>
      <c r="M60" s="31"/>
      <c r="N60" s="31" t="s">
        <v>199</v>
      </c>
      <c r="O60" s="31"/>
      <c r="P60" s="31"/>
      <c r="Q60" s="15"/>
      <c r="R60" s="15"/>
      <c r="BO60" s="16"/>
      <c r="BP60" s="16"/>
      <c r="BQ60" s="16"/>
      <c r="BR60" s="16"/>
      <c r="BS60" s="16"/>
      <c r="BT60" s="16"/>
      <c r="BU60" s="16"/>
      <c r="BV60" s="16"/>
      <c r="BW60" s="16"/>
      <c r="BX60" s="16"/>
      <c r="BY60" s="16"/>
      <c r="BZ60" s="16"/>
      <c r="CA60" s="16"/>
      <c r="CB60" s="16"/>
      <c r="CC60" s="16"/>
      <c r="CD60" s="16"/>
      <c r="CE60" s="16"/>
      <c r="CF60" s="16"/>
      <c r="CG60" s="16"/>
      <c r="CH60" s="16"/>
      <c r="CI60" s="16"/>
      <c r="CJ60" s="16"/>
      <c r="CK60" s="16"/>
      <c r="CL60" s="16"/>
      <c r="CM60" s="16"/>
      <c r="CN60" s="16"/>
      <c r="CO60" s="16"/>
      <c r="CP60" s="16"/>
      <c r="CQ60" s="16"/>
      <c r="CR60" s="16"/>
      <c r="CS60" s="16"/>
      <c r="CT60" s="16"/>
      <c r="CU60" s="16"/>
      <c r="CV60" s="16"/>
      <c r="CW60" s="16"/>
      <c r="CX60" s="16"/>
      <c r="CY60" s="16"/>
      <c r="CZ60" s="16"/>
      <c r="DA60" s="16"/>
      <c r="DB60" s="16"/>
      <c r="DC60" s="16"/>
      <c r="DD60" s="16"/>
      <c r="DE60" s="16"/>
      <c r="DF60" s="16"/>
      <c r="DG60" s="16"/>
      <c r="DH60" s="16"/>
      <c r="DI60" s="16"/>
      <c r="DJ60" s="16"/>
      <c r="DK60" s="16"/>
      <c r="DL60" s="16"/>
      <c r="DM60" s="16"/>
    </row>
    <row r="62" spans="1:117" ht="18.5" x14ac:dyDescent="0.35">
      <c r="A62" s="123" t="s">
        <v>255</v>
      </c>
      <c r="B62" s="124"/>
      <c r="C62" s="124"/>
      <c r="D62" s="125"/>
    </row>
    <row r="63" spans="1:117" ht="15.5" x14ac:dyDescent="0.35">
      <c r="A63" s="26" t="s">
        <v>173</v>
      </c>
      <c r="B63" s="26" t="s">
        <v>174</v>
      </c>
      <c r="C63" s="27" t="s">
        <v>253</v>
      </c>
      <c r="D63" s="26" t="s">
        <v>252</v>
      </c>
      <c r="E63" s="24" t="s">
        <v>183</v>
      </c>
    </row>
    <row r="64" spans="1:117" x14ac:dyDescent="0.35">
      <c r="A64" s="33" t="s">
        <v>398</v>
      </c>
      <c r="B64" s="33" t="s">
        <v>176</v>
      </c>
      <c r="C64" s="28" t="str">
        <f>C4</f>
        <v>STACKING_COMT_PARENT,IND</v>
      </c>
      <c r="D64" s="31" t="s">
        <v>254</v>
      </c>
      <c r="E64" s="31" t="s">
        <v>235</v>
      </c>
    </row>
    <row r="66" spans="1:15" ht="18.5" x14ac:dyDescent="0.35">
      <c r="A66" s="123" t="s">
        <v>237</v>
      </c>
      <c r="B66" s="124"/>
      <c r="C66" s="124"/>
      <c r="D66" s="124"/>
      <c r="E66" s="124"/>
      <c r="F66" s="124"/>
      <c r="G66" s="124"/>
      <c r="H66" s="124"/>
      <c r="I66" s="125"/>
    </row>
    <row r="67" spans="1:15" ht="15.5" x14ac:dyDescent="0.35">
      <c r="A67" s="25" t="s">
        <v>131</v>
      </c>
      <c r="B67" s="25" t="s">
        <v>143</v>
      </c>
      <c r="C67" s="25" t="s">
        <v>238</v>
      </c>
      <c r="D67" s="25" t="s">
        <v>239</v>
      </c>
      <c r="E67" s="25" t="s">
        <v>240</v>
      </c>
      <c r="F67" s="25" t="s">
        <v>256</v>
      </c>
      <c r="G67" s="25" t="s">
        <v>258</v>
      </c>
      <c r="H67" s="25" t="s">
        <v>257</v>
      </c>
      <c r="I67" s="25" t="s">
        <v>259</v>
      </c>
      <c r="J67" s="25" t="s">
        <v>241</v>
      </c>
      <c r="K67" s="25" t="s">
        <v>242</v>
      </c>
      <c r="L67" s="25" t="s">
        <v>243</v>
      </c>
      <c r="M67" s="25" t="s">
        <v>244</v>
      </c>
      <c r="N67" s="25" t="s">
        <v>245</v>
      </c>
      <c r="O67" s="25" t="s">
        <v>418</v>
      </c>
    </row>
    <row r="68" spans="1:15" x14ac:dyDescent="0.35">
      <c r="A68" s="28" t="str">
        <f>C4</f>
        <v>STACKING_COMT_PARENT,IND</v>
      </c>
      <c r="B68" s="28">
        <f>C10</f>
        <v>1579377475</v>
      </c>
      <c r="C68" s="28" t="s">
        <v>408</v>
      </c>
      <c r="D68" s="39">
        <f>C17</f>
        <v>1579377173</v>
      </c>
      <c r="E68" s="31" t="s">
        <v>207</v>
      </c>
      <c r="F68" s="31"/>
      <c r="G68" s="31"/>
      <c r="H68" s="31"/>
      <c r="I68" s="31"/>
      <c r="J68" s="40" t="str">
        <f t="shared" ref="J68:J79" ca="1" si="0">TEXT(TODAY()-30,"MM-DD-YYYY")</f>
        <v>01-02-2023</v>
      </c>
      <c r="K68" s="40" t="str">
        <f t="shared" ref="K68:K79" ca="1" si="1">TEXT(TODAY()-1,"MM-DD-YYYY")</f>
        <v>01-31-2023</v>
      </c>
      <c r="L68" s="32" t="s">
        <v>168</v>
      </c>
      <c r="M68" s="32">
        <v>3000</v>
      </c>
      <c r="N68" s="87" t="s">
        <v>427</v>
      </c>
      <c r="O68" s="32" t="s">
        <v>429</v>
      </c>
    </row>
    <row r="69" spans="1:15" x14ac:dyDescent="0.35">
      <c r="A69" s="28" t="str">
        <f>C4</f>
        <v>STACKING_COMT_PARENT,IND</v>
      </c>
      <c r="B69" s="28">
        <f>C10</f>
        <v>1579377475</v>
      </c>
      <c r="C69" s="28" t="s">
        <v>408</v>
      </c>
      <c r="D69" s="30">
        <f>C17</f>
        <v>1579377173</v>
      </c>
      <c r="E69" s="31" t="s">
        <v>214</v>
      </c>
      <c r="F69" s="31"/>
      <c r="G69" s="31"/>
      <c r="H69" s="31"/>
      <c r="I69" s="31"/>
      <c r="J69" s="40" t="str">
        <f t="shared" ca="1" si="0"/>
        <v>01-02-2023</v>
      </c>
      <c r="K69" s="40" t="str">
        <f t="shared" ca="1" si="1"/>
        <v>01-31-2023</v>
      </c>
      <c r="L69" s="32" t="s">
        <v>168</v>
      </c>
      <c r="M69" s="32">
        <v>3000</v>
      </c>
      <c r="N69" s="42" t="s">
        <v>428</v>
      </c>
      <c r="O69" s="32" t="s">
        <v>429</v>
      </c>
    </row>
    <row r="70" spans="1:15" x14ac:dyDescent="0.35">
      <c r="A70" s="28" t="str">
        <f>C4</f>
        <v>STACKING_COMT_PARENT,IND</v>
      </c>
      <c r="B70" s="28">
        <f>C10</f>
        <v>1579377475</v>
      </c>
      <c r="C70" s="28" t="s">
        <v>408</v>
      </c>
      <c r="D70" s="30">
        <f>C17</f>
        <v>1579377173</v>
      </c>
      <c r="E70" s="31" t="s">
        <v>216</v>
      </c>
      <c r="F70" s="31"/>
      <c r="G70" s="31"/>
      <c r="H70" s="31"/>
      <c r="I70" s="31"/>
      <c r="J70" s="40" t="str">
        <f t="shared" ca="1" si="0"/>
        <v>01-02-2023</v>
      </c>
      <c r="K70" s="40" t="str">
        <f t="shared" ca="1" si="1"/>
        <v>01-31-2023</v>
      </c>
      <c r="L70" s="32" t="s">
        <v>168</v>
      </c>
      <c r="M70" s="32">
        <v>3000</v>
      </c>
      <c r="N70" s="42" t="s">
        <v>430</v>
      </c>
      <c r="O70" s="32" t="s">
        <v>429</v>
      </c>
    </row>
    <row r="71" spans="1:15" x14ac:dyDescent="0.35">
      <c r="A71" s="28" t="str">
        <f>C4</f>
        <v>STACKING_COMT_PARENT,IND</v>
      </c>
      <c r="B71" s="28">
        <f>C11</f>
        <v>5357065315</v>
      </c>
      <c r="C71" s="28" t="s">
        <v>408</v>
      </c>
      <c r="D71" s="39">
        <f>C18</f>
        <v>5357065767</v>
      </c>
      <c r="E71" s="31" t="s">
        <v>207</v>
      </c>
      <c r="F71" s="31"/>
      <c r="G71" s="31"/>
      <c r="H71" s="31"/>
      <c r="I71" s="31"/>
      <c r="J71" s="40" t="str">
        <f t="shared" ca="1" si="0"/>
        <v>01-02-2023</v>
      </c>
      <c r="K71" s="40" t="str">
        <f t="shared" ca="1" si="1"/>
        <v>01-31-2023</v>
      </c>
      <c r="L71" s="32" t="s">
        <v>168</v>
      </c>
      <c r="M71" s="32">
        <v>1500</v>
      </c>
      <c r="N71" s="42" t="s">
        <v>431</v>
      </c>
      <c r="O71" s="32" t="s">
        <v>429</v>
      </c>
    </row>
    <row r="72" spans="1:15" x14ac:dyDescent="0.35">
      <c r="A72" s="28" t="str">
        <f>C4</f>
        <v>STACKING_COMT_PARENT,IND</v>
      </c>
      <c r="B72" s="28">
        <f>C11</f>
        <v>5357065315</v>
      </c>
      <c r="C72" s="28" t="s">
        <v>408</v>
      </c>
      <c r="D72" s="39">
        <f>C18</f>
        <v>5357065767</v>
      </c>
      <c r="E72" s="31" t="s">
        <v>214</v>
      </c>
      <c r="F72" s="31"/>
      <c r="G72" s="31"/>
      <c r="H72" s="31"/>
      <c r="I72" s="31"/>
      <c r="J72" s="40" t="str">
        <f t="shared" ca="1" si="0"/>
        <v>01-02-2023</v>
      </c>
      <c r="K72" s="40" t="str">
        <f t="shared" ca="1" si="1"/>
        <v>01-31-2023</v>
      </c>
      <c r="L72" s="32" t="s">
        <v>168</v>
      </c>
      <c r="M72" s="32">
        <v>1500</v>
      </c>
      <c r="N72" s="42" t="s">
        <v>432</v>
      </c>
      <c r="O72" s="32" t="s">
        <v>429</v>
      </c>
    </row>
    <row r="73" spans="1:15" x14ac:dyDescent="0.35">
      <c r="A73" s="28" t="str">
        <f>C4</f>
        <v>STACKING_COMT_PARENT,IND</v>
      </c>
      <c r="B73" s="28">
        <f>C11</f>
        <v>5357065315</v>
      </c>
      <c r="C73" s="28" t="s">
        <v>408</v>
      </c>
      <c r="D73" s="39">
        <f>C18</f>
        <v>5357065767</v>
      </c>
      <c r="E73" s="31" t="s">
        <v>216</v>
      </c>
      <c r="F73" s="31"/>
      <c r="G73" s="31"/>
      <c r="H73" s="31"/>
      <c r="I73" s="31"/>
      <c r="J73" s="40" t="str">
        <f t="shared" ca="1" si="0"/>
        <v>01-02-2023</v>
      </c>
      <c r="K73" s="40" t="str">
        <f t="shared" ca="1" si="1"/>
        <v>01-31-2023</v>
      </c>
      <c r="L73" s="32" t="s">
        <v>168</v>
      </c>
      <c r="M73" s="32">
        <v>1500</v>
      </c>
      <c r="N73" s="42" t="s">
        <v>433</v>
      </c>
      <c r="O73" s="32" t="s">
        <v>429</v>
      </c>
    </row>
    <row r="74" spans="1:15" x14ac:dyDescent="0.35">
      <c r="A74" s="28" t="str">
        <f>C5</f>
        <v>STACKING_COMT_PARENT_CH1,IND</v>
      </c>
      <c r="B74" s="28" t="str">
        <f>C12</f>
        <v>1711658996</v>
      </c>
      <c r="C74" s="28" t="s">
        <v>408</v>
      </c>
      <c r="D74" s="39">
        <f>C19</f>
        <v>1711658048</v>
      </c>
      <c r="E74" s="31" t="s">
        <v>207</v>
      </c>
      <c r="F74" s="31"/>
      <c r="G74" s="31"/>
      <c r="H74" s="31"/>
      <c r="I74" s="31"/>
      <c r="J74" s="40" t="str">
        <f t="shared" ca="1" si="0"/>
        <v>01-02-2023</v>
      </c>
      <c r="K74" s="40" t="str">
        <f t="shared" ca="1" si="1"/>
        <v>01-31-2023</v>
      </c>
      <c r="L74" s="32" t="s">
        <v>168</v>
      </c>
      <c r="M74" s="32">
        <v>300</v>
      </c>
      <c r="N74" s="42" t="s">
        <v>434</v>
      </c>
      <c r="O74" s="32" t="s">
        <v>429</v>
      </c>
    </row>
    <row r="75" spans="1:15" x14ac:dyDescent="0.35">
      <c r="A75" s="28" t="str">
        <f>C5</f>
        <v>STACKING_COMT_PARENT_CH1,IND</v>
      </c>
      <c r="B75" s="28" t="str">
        <f>C12</f>
        <v>1711658996</v>
      </c>
      <c r="C75" s="28" t="s">
        <v>408</v>
      </c>
      <c r="D75" s="39">
        <f>C19</f>
        <v>1711658048</v>
      </c>
      <c r="E75" s="31" t="s">
        <v>214</v>
      </c>
      <c r="F75" s="31"/>
      <c r="G75" s="31"/>
      <c r="H75" s="31"/>
      <c r="I75" s="31"/>
      <c r="J75" s="40" t="str">
        <f t="shared" ca="1" si="0"/>
        <v>01-02-2023</v>
      </c>
      <c r="K75" s="40" t="str">
        <f t="shared" ca="1" si="1"/>
        <v>01-31-2023</v>
      </c>
      <c r="L75" s="32" t="s">
        <v>168</v>
      </c>
      <c r="M75" s="32">
        <v>300</v>
      </c>
      <c r="N75" s="42" t="s">
        <v>435</v>
      </c>
      <c r="O75" s="32" t="s">
        <v>429</v>
      </c>
    </row>
    <row r="76" spans="1:15" x14ac:dyDescent="0.35">
      <c r="A76" s="28" t="str">
        <f>C5</f>
        <v>STACKING_COMT_PARENT_CH1,IND</v>
      </c>
      <c r="B76" s="28" t="str">
        <f>C12</f>
        <v>1711658996</v>
      </c>
      <c r="C76" s="28" t="s">
        <v>408</v>
      </c>
      <c r="D76" s="39">
        <f>C19</f>
        <v>1711658048</v>
      </c>
      <c r="E76" s="31" t="s">
        <v>216</v>
      </c>
      <c r="F76" s="31"/>
      <c r="G76" s="31"/>
      <c r="H76" s="31"/>
      <c r="I76" s="31"/>
      <c r="J76" s="40" t="str">
        <f t="shared" ca="1" si="0"/>
        <v>01-02-2023</v>
      </c>
      <c r="K76" s="40" t="str">
        <f t="shared" ca="1" si="1"/>
        <v>01-31-2023</v>
      </c>
      <c r="L76" s="32" t="s">
        <v>168</v>
      </c>
      <c r="M76" s="32">
        <v>300</v>
      </c>
      <c r="N76" s="42" t="s">
        <v>436</v>
      </c>
      <c r="O76" s="32" t="s">
        <v>429</v>
      </c>
    </row>
    <row r="77" spans="1:15" x14ac:dyDescent="0.35">
      <c r="A77" s="28" t="str">
        <f>C6</f>
        <v>STACKING_COMT_PARENT_CH1CH1,IND</v>
      </c>
      <c r="B77" s="28">
        <f>C13</f>
        <v>3965174232</v>
      </c>
      <c r="C77" s="28" t="s">
        <v>408</v>
      </c>
      <c r="D77" s="39">
        <f>C20</f>
        <v>3965174772</v>
      </c>
      <c r="E77" s="31" t="s">
        <v>207</v>
      </c>
      <c r="F77" s="31"/>
      <c r="G77" s="31"/>
      <c r="H77" s="31"/>
      <c r="I77" s="31"/>
      <c r="J77" s="40" t="str">
        <f t="shared" ca="1" si="0"/>
        <v>01-02-2023</v>
      </c>
      <c r="K77" s="40" t="str">
        <f t="shared" ca="1" si="1"/>
        <v>01-31-2023</v>
      </c>
      <c r="L77" s="32" t="s">
        <v>168</v>
      </c>
      <c r="M77" s="32">
        <v>250</v>
      </c>
      <c r="N77" s="42" t="s">
        <v>437</v>
      </c>
      <c r="O77" s="32" t="s">
        <v>429</v>
      </c>
    </row>
    <row r="78" spans="1:15" x14ac:dyDescent="0.35">
      <c r="A78" s="28" t="str">
        <f>C6</f>
        <v>STACKING_COMT_PARENT_CH1CH1,IND</v>
      </c>
      <c r="B78" s="28">
        <f>C13</f>
        <v>3965174232</v>
      </c>
      <c r="C78" s="28" t="s">
        <v>408</v>
      </c>
      <c r="D78" s="39">
        <f>C20</f>
        <v>3965174772</v>
      </c>
      <c r="E78" s="31" t="s">
        <v>214</v>
      </c>
      <c r="F78" s="31"/>
      <c r="G78" s="31"/>
      <c r="H78" s="31"/>
      <c r="I78" s="31"/>
      <c r="J78" s="40" t="str">
        <f t="shared" ca="1" si="0"/>
        <v>01-02-2023</v>
      </c>
      <c r="K78" s="40" t="str">
        <f t="shared" ca="1" si="1"/>
        <v>01-31-2023</v>
      </c>
      <c r="L78" s="32" t="s">
        <v>168</v>
      </c>
      <c r="M78" s="32">
        <v>250</v>
      </c>
      <c r="N78" s="42" t="s">
        <v>438</v>
      </c>
      <c r="O78" s="32" t="s">
        <v>429</v>
      </c>
    </row>
    <row r="79" spans="1:15" x14ac:dyDescent="0.35">
      <c r="A79" s="28" t="str">
        <f>C6</f>
        <v>STACKING_COMT_PARENT_CH1CH1,IND</v>
      </c>
      <c r="B79" s="28">
        <f>C13</f>
        <v>3965174232</v>
      </c>
      <c r="C79" s="28" t="s">
        <v>408</v>
      </c>
      <c r="D79" s="39">
        <f>C20</f>
        <v>3965174772</v>
      </c>
      <c r="E79" s="31" t="s">
        <v>216</v>
      </c>
      <c r="F79" s="31"/>
      <c r="G79" s="31"/>
      <c r="H79" s="31"/>
      <c r="I79" s="31"/>
      <c r="J79" s="40" t="str">
        <f t="shared" ca="1" si="0"/>
        <v>01-02-2023</v>
      </c>
      <c r="K79" s="40" t="str">
        <f t="shared" ca="1" si="1"/>
        <v>01-31-2023</v>
      </c>
      <c r="L79" s="32" t="s">
        <v>168</v>
      </c>
      <c r="M79" s="32">
        <v>250</v>
      </c>
      <c r="N79" s="42" t="s">
        <v>439</v>
      </c>
      <c r="O79" s="32" t="s">
        <v>429</v>
      </c>
    </row>
    <row r="81" spans="1:78" ht="50.4" customHeight="1" x14ac:dyDescent="0.35">
      <c r="A81" s="126" t="s">
        <v>260</v>
      </c>
      <c r="B81" s="126"/>
      <c r="C81" s="126"/>
      <c r="D81" s="126"/>
      <c r="E81" s="126"/>
      <c r="F81" s="126"/>
      <c r="G81" s="126"/>
      <c r="H81" s="126"/>
      <c r="I81" s="126"/>
      <c r="J81" s="126"/>
      <c r="K81" s="126"/>
    </row>
    <row r="83" spans="1:78" ht="16.75" customHeight="1" x14ac:dyDescent="0.35">
      <c r="A83" s="127" t="s">
        <v>261</v>
      </c>
      <c r="B83" s="127"/>
      <c r="C83" s="127"/>
      <c r="D83" s="127"/>
    </row>
    <row r="84" spans="1:78" x14ac:dyDescent="0.35">
      <c r="A84" s="41" t="s">
        <v>262</v>
      </c>
      <c r="B84" s="41" t="s">
        <v>263</v>
      </c>
      <c r="C84" s="41" t="s">
        <v>130</v>
      </c>
      <c r="D84" s="41" t="s">
        <v>264</v>
      </c>
    </row>
    <row r="85" spans="1:78" x14ac:dyDescent="0.35">
      <c r="A85" s="32" t="s">
        <v>265</v>
      </c>
      <c r="B85" s="28">
        <f>A4</f>
        <v>7947575323</v>
      </c>
      <c r="C85" s="42" t="s">
        <v>266</v>
      </c>
      <c r="D85" s="28" t="str">
        <f>C4</f>
        <v>STACKING_COMT_PARENT,IND</v>
      </c>
    </row>
    <row r="87" spans="1:78" x14ac:dyDescent="0.35">
      <c r="A87" s="43" t="s">
        <v>400</v>
      </c>
      <c r="B87" s="44"/>
      <c r="C87" s="44"/>
      <c r="D87" s="44"/>
      <c r="E87" s="44"/>
      <c r="F87" s="44"/>
      <c r="G87" s="44"/>
      <c r="H87" s="44"/>
      <c r="I87" s="44"/>
      <c r="J87" s="44"/>
      <c r="K87" s="44"/>
      <c r="L87" s="44"/>
      <c r="M87" s="44"/>
      <c r="N87" s="44"/>
      <c r="O87" s="44"/>
      <c r="P87" s="44"/>
      <c r="Q87" s="44"/>
      <c r="R87" s="44"/>
      <c r="S87" s="44"/>
      <c r="T87" s="44"/>
      <c r="U87" s="44"/>
      <c r="V87" s="44"/>
      <c r="W87" s="44"/>
      <c r="X87" s="44"/>
      <c r="Y87" s="44"/>
      <c r="Z87" s="44"/>
      <c r="AA87" s="44"/>
      <c r="AB87" s="44"/>
      <c r="AC87" s="44"/>
      <c r="AD87" s="44"/>
      <c r="AE87" s="44"/>
      <c r="AF87" s="44"/>
      <c r="AG87" s="44"/>
      <c r="AH87" s="44"/>
      <c r="AI87" s="44"/>
    </row>
    <row r="88" spans="1:78" x14ac:dyDescent="0.35">
      <c r="A88" s="45" t="s">
        <v>267</v>
      </c>
      <c r="B88" s="45" t="s">
        <v>268</v>
      </c>
      <c r="C88" s="45" t="s">
        <v>269</v>
      </c>
      <c r="D88" s="45" t="s">
        <v>270</v>
      </c>
      <c r="E88" s="45" t="s">
        <v>271</v>
      </c>
      <c r="F88" s="45" t="s">
        <v>272</v>
      </c>
      <c r="G88" s="45" t="s">
        <v>273</v>
      </c>
      <c r="H88" s="45" t="s">
        <v>274</v>
      </c>
      <c r="I88" s="45" t="s">
        <v>275</v>
      </c>
      <c r="J88" s="45" t="s">
        <v>276</v>
      </c>
      <c r="K88" s="45" t="s">
        <v>277</v>
      </c>
      <c r="L88" s="45" t="s">
        <v>278</v>
      </c>
      <c r="M88" s="45" t="s">
        <v>279</v>
      </c>
      <c r="N88" s="45" t="s">
        <v>280</v>
      </c>
      <c r="O88" s="45" t="s">
        <v>281</v>
      </c>
      <c r="P88" s="45" t="s">
        <v>282</v>
      </c>
      <c r="Q88" s="45" t="s">
        <v>283</v>
      </c>
      <c r="R88" s="45" t="s">
        <v>284</v>
      </c>
      <c r="S88" s="46" t="s">
        <v>285</v>
      </c>
      <c r="T88" s="97" t="s">
        <v>286</v>
      </c>
      <c r="U88" s="98"/>
      <c r="V88" s="99"/>
      <c r="W88" s="97" t="s">
        <v>287</v>
      </c>
      <c r="X88" s="99"/>
      <c r="Y88" s="47"/>
      <c r="Z88" s="94" t="s">
        <v>288</v>
      </c>
      <c r="AA88" s="95"/>
      <c r="AB88" s="95"/>
      <c r="AC88" s="95"/>
      <c r="AD88" s="95"/>
      <c r="AE88" s="95"/>
      <c r="AF88" s="96"/>
      <c r="AG88" s="94" t="s">
        <v>289</v>
      </c>
      <c r="AH88" s="95"/>
      <c r="AI88" s="95"/>
      <c r="AJ88" s="95"/>
      <c r="AK88" s="95"/>
      <c r="AL88" s="96"/>
      <c r="AM88" s="48"/>
      <c r="AN88" s="49"/>
      <c r="AO88" s="49"/>
      <c r="AP88" s="49"/>
      <c r="AS88" s="50"/>
      <c r="AT88" s="50"/>
      <c r="AU88" s="50"/>
      <c r="AV88" s="50"/>
      <c r="AW88" s="50"/>
      <c r="AX88" s="50"/>
      <c r="AY88" s="50"/>
      <c r="AZ88" s="50"/>
      <c r="BA88" s="50"/>
      <c r="BB88" s="50"/>
      <c r="BC88" s="50"/>
      <c r="BD88" s="50"/>
      <c r="BE88" s="50"/>
      <c r="BF88" s="50"/>
      <c r="BG88" s="50"/>
      <c r="BH88" s="50"/>
      <c r="BI88" s="50"/>
      <c r="BJ88" s="50"/>
      <c r="BK88" s="50"/>
      <c r="BL88" s="50"/>
      <c r="BM88" s="50"/>
      <c r="BN88" s="50"/>
      <c r="BO88" s="50"/>
      <c r="BP88" s="50"/>
      <c r="BQ88" s="50"/>
      <c r="BR88" s="50"/>
      <c r="BS88" s="50"/>
      <c r="BT88" s="50"/>
      <c r="BU88" s="50"/>
      <c r="BV88" s="50"/>
      <c r="BW88" s="50"/>
      <c r="BX88" s="50"/>
      <c r="BY88" s="50"/>
      <c r="BZ88" s="50"/>
    </row>
    <row r="89" spans="1:78" x14ac:dyDescent="0.35">
      <c r="A89" s="51"/>
      <c r="B89" s="51"/>
      <c r="C89" s="51"/>
      <c r="D89" s="51"/>
      <c r="E89" s="51"/>
      <c r="F89" s="51"/>
      <c r="G89" s="51"/>
      <c r="H89" s="51"/>
      <c r="I89" s="51"/>
      <c r="J89" s="51"/>
      <c r="K89" s="51"/>
      <c r="L89" s="51"/>
      <c r="M89" s="51"/>
      <c r="N89" s="51"/>
      <c r="O89" s="51"/>
      <c r="P89" s="51"/>
      <c r="Q89" s="51"/>
      <c r="R89" s="51"/>
      <c r="S89" s="51"/>
      <c r="T89" s="52" t="s">
        <v>290</v>
      </c>
      <c r="U89" s="52" t="s">
        <v>291</v>
      </c>
      <c r="V89" s="52" t="s">
        <v>292</v>
      </c>
      <c r="W89" s="52" t="s">
        <v>293</v>
      </c>
      <c r="X89" s="52" t="s">
        <v>294</v>
      </c>
      <c r="Y89" s="52" t="s">
        <v>295</v>
      </c>
      <c r="Z89" s="52" t="s">
        <v>296</v>
      </c>
      <c r="AA89" s="52" t="s">
        <v>297</v>
      </c>
      <c r="AB89" s="52" t="s">
        <v>298</v>
      </c>
      <c r="AC89" s="52" t="s">
        <v>299</v>
      </c>
      <c r="AD89" s="52" t="s">
        <v>300</v>
      </c>
      <c r="AE89" s="52" t="s">
        <v>301</v>
      </c>
      <c r="AF89" s="52" t="s">
        <v>302</v>
      </c>
      <c r="AG89" s="52" t="s">
        <v>303</v>
      </c>
      <c r="AH89" s="52" t="s">
        <v>304</v>
      </c>
      <c r="AI89" s="52" t="s">
        <v>305</v>
      </c>
      <c r="AJ89" s="52" t="s">
        <v>306</v>
      </c>
      <c r="AK89" s="52" t="s">
        <v>307</v>
      </c>
      <c r="AL89" s="52" t="s">
        <v>308</v>
      </c>
      <c r="AM89" s="51" t="s">
        <v>309</v>
      </c>
      <c r="AN89" s="52" t="s">
        <v>310</v>
      </c>
      <c r="AO89" s="52" t="s">
        <v>311</v>
      </c>
      <c r="AP89" s="53" t="s">
        <v>312</v>
      </c>
      <c r="AS89" s="50"/>
      <c r="AT89" s="50"/>
      <c r="AU89" s="50"/>
      <c r="AV89" s="50"/>
      <c r="AW89" s="50"/>
      <c r="AX89" s="50"/>
      <c r="AY89" s="50"/>
      <c r="AZ89" s="50"/>
      <c r="BA89" s="50"/>
      <c r="BB89" s="50"/>
      <c r="BC89" s="50"/>
      <c r="BD89" s="50"/>
      <c r="BE89" s="50"/>
      <c r="BF89" s="50"/>
      <c r="BG89" s="50"/>
      <c r="BH89" s="50"/>
      <c r="BI89" s="50"/>
      <c r="BJ89" s="50"/>
      <c r="BK89" s="50"/>
      <c r="BL89" s="50"/>
      <c r="BM89" s="50"/>
      <c r="BN89" s="50"/>
      <c r="BO89" s="50"/>
      <c r="BP89" s="50"/>
      <c r="BQ89" s="50"/>
      <c r="BR89" s="50"/>
      <c r="BS89" s="50"/>
      <c r="BT89" s="50"/>
      <c r="BU89" s="50"/>
      <c r="BV89" s="50"/>
      <c r="BW89" s="50"/>
      <c r="BX89" s="50"/>
      <c r="BY89" s="50"/>
      <c r="BZ89" s="50"/>
    </row>
    <row r="90" spans="1:78" x14ac:dyDescent="0.35">
      <c r="A90" s="54" t="s">
        <v>313</v>
      </c>
      <c r="B90" s="28">
        <f>A4</f>
        <v>7947575323</v>
      </c>
      <c r="C90" s="54" t="s">
        <v>425</v>
      </c>
      <c r="D90" s="55" t="s">
        <v>421</v>
      </c>
      <c r="E90" s="39" t="s">
        <v>155</v>
      </c>
      <c r="F90" s="54" t="s">
        <v>426</v>
      </c>
      <c r="G90" s="56" t="str">
        <f ca="1">TEXT(TODAY(),"YYYY-MM-DD")</f>
        <v>2023-02-01</v>
      </c>
      <c r="H90" s="56" t="str">
        <f ca="1">TEXT(TODAY(),"YYYY-MM-DD")</f>
        <v>2023-02-01</v>
      </c>
      <c r="I90" s="54"/>
      <c r="J90" s="54">
        <v>1</v>
      </c>
      <c r="K90" s="54">
        <v>1</v>
      </c>
      <c r="L90" s="54" t="str">
        <f>C90&amp;TEXT(" Desc","0")</f>
        <v>DealManagement_Test_39773 Desc</v>
      </c>
      <c r="M90" s="54" t="str">
        <f>C90&amp;TEXT(" Ver Desc","0")</f>
        <v>DealManagement_Test_39773 Ver Desc</v>
      </c>
      <c r="N90" s="30" t="s">
        <v>314</v>
      </c>
      <c r="O90" s="30" t="s">
        <v>314</v>
      </c>
      <c r="P90" s="30" t="s">
        <v>315</v>
      </c>
      <c r="Q90" s="30" t="s">
        <v>314</v>
      </c>
      <c r="R90" s="30" t="s">
        <v>315</v>
      </c>
      <c r="S90" s="39"/>
      <c r="T90" s="39" t="s">
        <v>316</v>
      </c>
      <c r="U90" s="39" t="s">
        <v>317</v>
      </c>
      <c r="V90" s="39"/>
      <c r="W90" s="39" t="s">
        <v>318</v>
      </c>
      <c r="X90" s="39" t="s">
        <v>319</v>
      </c>
      <c r="Y90" s="39"/>
      <c r="Z90" s="39"/>
      <c r="AA90" s="39"/>
      <c r="AB90" s="39"/>
      <c r="AC90" s="39"/>
      <c r="AD90" s="39" t="s">
        <v>315</v>
      </c>
      <c r="AE90" s="39" t="s">
        <v>315</v>
      </c>
      <c r="AF90" s="39" t="s">
        <v>315</v>
      </c>
      <c r="AG90" s="39"/>
      <c r="AH90" s="39"/>
      <c r="AI90" s="39"/>
      <c r="AJ90" s="39" t="s">
        <v>315</v>
      </c>
      <c r="AK90" s="39" t="s">
        <v>315</v>
      </c>
      <c r="AL90" s="39" t="s">
        <v>315</v>
      </c>
      <c r="AM90" s="54"/>
      <c r="AN90" s="54">
        <v>14</v>
      </c>
      <c r="AO90" s="54">
        <v>19</v>
      </c>
      <c r="AP90" s="54">
        <v>0</v>
      </c>
      <c r="AS90" s="50"/>
      <c r="AT90" s="50"/>
      <c r="AU90" s="50"/>
      <c r="AV90" s="50"/>
      <c r="AW90" s="50"/>
      <c r="AX90" s="50"/>
      <c r="AY90" s="50"/>
      <c r="AZ90" s="50"/>
      <c r="BA90" s="50"/>
      <c r="BB90" s="50"/>
      <c r="BC90" s="50"/>
      <c r="BD90" s="50"/>
      <c r="BE90" s="50"/>
      <c r="BF90" s="50"/>
      <c r="BG90" s="50"/>
      <c r="BH90" s="50"/>
      <c r="BI90" s="50"/>
      <c r="BJ90" s="50"/>
      <c r="BK90" s="50"/>
      <c r="BL90" s="50"/>
      <c r="BM90" s="50"/>
      <c r="BN90" s="50"/>
      <c r="BO90" s="50"/>
      <c r="BP90" s="50"/>
      <c r="BQ90" s="50"/>
      <c r="BR90" s="50"/>
      <c r="BS90" s="50"/>
      <c r="BT90" s="50"/>
      <c r="BU90" s="50"/>
      <c r="BV90" s="50"/>
      <c r="BW90" s="50"/>
      <c r="BX90" s="50"/>
      <c r="BY90" s="50"/>
      <c r="BZ90" s="50"/>
    </row>
    <row r="91" spans="1:78" ht="19" customHeight="1" x14ac:dyDescent="0.35">
      <c r="A91" s="50"/>
      <c r="B91" s="50"/>
      <c r="C91" s="50"/>
      <c r="D91" s="50"/>
      <c r="E91" s="50"/>
      <c r="F91" s="50"/>
      <c r="G91" s="50"/>
      <c r="H91" s="50"/>
      <c r="I91" s="50"/>
      <c r="J91" s="50"/>
      <c r="K91" s="50"/>
      <c r="L91" s="57"/>
      <c r="M91" s="57"/>
    </row>
    <row r="92" spans="1:78" ht="18.5" x14ac:dyDescent="0.35">
      <c r="A92" s="58" t="s">
        <v>399</v>
      </c>
      <c r="B92" s="59"/>
      <c r="C92" s="59"/>
      <c r="D92" s="59"/>
      <c r="E92" s="59"/>
      <c r="F92" s="59"/>
      <c r="G92" s="59"/>
      <c r="H92" s="59"/>
      <c r="I92" s="59"/>
      <c r="J92" s="59"/>
      <c r="K92" s="59"/>
      <c r="L92" s="50"/>
      <c r="BB92" s="50"/>
      <c r="BC92" s="50"/>
      <c r="BD92" s="50"/>
      <c r="BE92" s="50"/>
      <c r="BF92" s="50"/>
      <c r="BG92" s="50"/>
      <c r="BH92" s="50"/>
      <c r="BI92" s="50"/>
      <c r="BJ92" s="50"/>
      <c r="BK92" s="50"/>
      <c r="BL92" s="50"/>
      <c r="BM92" s="50"/>
      <c r="BN92" s="50"/>
      <c r="BO92" s="50"/>
      <c r="BP92" s="50"/>
      <c r="BQ92" s="50"/>
      <c r="BR92" s="50"/>
      <c r="BS92" s="50"/>
      <c r="BT92" s="50"/>
      <c r="BU92" s="50"/>
      <c r="BV92" s="50"/>
      <c r="BW92" s="50"/>
      <c r="BX92" s="50"/>
      <c r="BY92" s="50"/>
      <c r="BZ92" s="50"/>
    </row>
    <row r="93" spans="1:78" ht="15.5" x14ac:dyDescent="0.35">
      <c r="A93" s="24" t="s">
        <v>173</v>
      </c>
      <c r="B93" s="24" t="s">
        <v>174</v>
      </c>
      <c r="C93" s="24" t="s">
        <v>175</v>
      </c>
      <c r="D93" s="24" t="s">
        <v>130</v>
      </c>
      <c r="E93" s="24" t="s">
        <v>4</v>
      </c>
      <c r="F93" s="24" t="s">
        <v>320</v>
      </c>
      <c r="G93" s="24" t="s">
        <v>321</v>
      </c>
      <c r="H93" s="24" t="s">
        <v>322</v>
      </c>
      <c r="I93" s="24" t="s">
        <v>323</v>
      </c>
      <c r="J93" s="24" t="s">
        <v>324</v>
      </c>
      <c r="K93" s="24" t="s">
        <v>325</v>
      </c>
      <c r="L93" s="50"/>
      <c r="BB93" s="50"/>
      <c r="BC93" s="50"/>
      <c r="BD93" s="50"/>
      <c r="BE93" s="50"/>
      <c r="BF93" s="50"/>
      <c r="BG93" s="50"/>
      <c r="BH93" s="50"/>
      <c r="BI93" s="50"/>
      <c r="BJ93" s="50"/>
      <c r="BK93" s="50"/>
      <c r="BL93" s="50"/>
      <c r="BM93" s="50"/>
      <c r="BN93" s="50"/>
      <c r="BO93" s="50"/>
      <c r="BP93" s="50"/>
      <c r="BQ93" s="50"/>
      <c r="BR93" s="50"/>
      <c r="BS93" s="50"/>
      <c r="BT93" s="50"/>
      <c r="BU93" s="50"/>
      <c r="BV93" s="50"/>
      <c r="BW93" s="50"/>
      <c r="BX93" s="50"/>
      <c r="BY93" s="50"/>
      <c r="BZ93" s="50"/>
    </row>
    <row r="94" spans="1:78" x14ac:dyDescent="0.35">
      <c r="A94" s="33" t="s">
        <v>178</v>
      </c>
      <c r="B94" s="33" t="s">
        <v>179</v>
      </c>
      <c r="C94" s="56" t="str">
        <f ca="1">TEXT(TODAY()+45,"YYYY-MM-DD")</f>
        <v>2023-03-18</v>
      </c>
      <c r="D94" s="33" t="s">
        <v>153</v>
      </c>
      <c r="E94" s="33" t="s">
        <v>330</v>
      </c>
      <c r="F94" s="60"/>
      <c r="G94" s="56" t="s">
        <v>315</v>
      </c>
      <c r="H94" s="28" t="str">
        <f>A5</f>
        <v>0070573193</v>
      </c>
      <c r="I94" s="33" t="s">
        <v>326</v>
      </c>
      <c r="J94" s="33" t="s">
        <v>331</v>
      </c>
      <c r="K94" s="33"/>
      <c r="L94" s="50"/>
      <c r="BB94" s="50"/>
      <c r="BC94" s="50"/>
      <c r="BD94" s="50"/>
      <c r="BE94" s="50"/>
      <c r="BF94" s="50"/>
      <c r="BG94" s="50"/>
      <c r="BH94" s="50"/>
      <c r="BI94" s="50"/>
      <c r="BJ94" s="50"/>
      <c r="BK94" s="50"/>
      <c r="BL94" s="50"/>
      <c r="BM94" s="50"/>
      <c r="BN94" s="50"/>
      <c r="BO94" s="50"/>
      <c r="BP94" s="50"/>
      <c r="BQ94" s="50"/>
      <c r="BR94" s="50"/>
      <c r="BS94" s="50"/>
      <c r="BT94" s="50"/>
      <c r="BU94" s="50"/>
      <c r="BV94" s="50"/>
      <c r="BW94" s="50"/>
      <c r="BX94" s="50"/>
      <c r="BY94" s="50"/>
      <c r="BZ94" s="50"/>
    </row>
    <row r="95" spans="1:78" x14ac:dyDescent="0.35">
      <c r="A95" s="33" t="s">
        <v>328</v>
      </c>
      <c r="B95" s="33" t="s">
        <v>329</v>
      </c>
      <c r="C95" s="56" t="str">
        <f ca="1">TEXT(TODAY()+45,"YYYY-MM-DD")</f>
        <v>2023-03-18</v>
      </c>
      <c r="D95" s="33" t="s">
        <v>153</v>
      </c>
      <c r="E95" s="33" t="s">
        <v>177</v>
      </c>
      <c r="F95" s="60"/>
      <c r="G95" s="56" t="s">
        <v>315</v>
      </c>
      <c r="H95" s="28" t="str">
        <f>A5</f>
        <v>0070573193</v>
      </c>
      <c r="I95" s="33" t="s">
        <v>326</v>
      </c>
      <c r="J95" s="33" t="s">
        <v>327</v>
      </c>
      <c r="K95" s="33"/>
      <c r="L95" s="50"/>
      <c r="BB95" s="50"/>
      <c r="BC95" s="50"/>
      <c r="BD95" s="50"/>
      <c r="BE95" s="50"/>
      <c r="BF95" s="50"/>
      <c r="BG95" s="50"/>
      <c r="BH95" s="50"/>
      <c r="BI95" s="50"/>
      <c r="BJ95" s="50"/>
      <c r="BK95" s="50"/>
      <c r="BL95" s="50"/>
      <c r="BM95" s="50"/>
      <c r="BN95" s="50"/>
      <c r="BO95" s="50"/>
      <c r="BP95" s="50"/>
      <c r="BQ95" s="50"/>
      <c r="BR95" s="50"/>
      <c r="BS95" s="50"/>
      <c r="BT95" s="50"/>
      <c r="BU95" s="50"/>
      <c r="BV95" s="50"/>
      <c r="BW95" s="50"/>
      <c r="BX95" s="50"/>
      <c r="BY95" s="50"/>
      <c r="BZ95" s="50"/>
    </row>
    <row r="97" spans="1:26" x14ac:dyDescent="0.35">
      <c r="A97" s="106" t="s">
        <v>356</v>
      </c>
      <c r="B97" s="107"/>
      <c r="C97" s="107"/>
      <c r="D97" s="107"/>
      <c r="E97" s="107"/>
      <c r="F97" s="107"/>
      <c r="G97" s="107"/>
      <c r="H97" s="107"/>
      <c r="I97" s="107"/>
      <c r="J97" s="107"/>
    </row>
    <row r="98" spans="1:26" x14ac:dyDescent="0.35">
      <c r="A98" s="61"/>
      <c r="B98" s="62"/>
      <c r="C98" s="108" t="s">
        <v>332</v>
      </c>
      <c r="D98" s="108"/>
      <c r="E98" s="108"/>
      <c r="F98" s="108"/>
      <c r="G98" s="108"/>
      <c r="H98" s="108"/>
      <c r="I98" s="108"/>
      <c r="J98" s="108"/>
      <c r="K98" s="108"/>
    </row>
    <row r="99" spans="1:26" x14ac:dyDescent="0.35">
      <c r="A99" s="102" t="s">
        <v>333</v>
      </c>
      <c r="B99" s="102" t="s">
        <v>334</v>
      </c>
      <c r="C99" s="90" t="s">
        <v>335</v>
      </c>
      <c r="D99" s="113"/>
      <c r="E99" s="113"/>
      <c r="F99" s="91"/>
      <c r="G99" s="92" t="s">
        <v>336</v>
      </c>
      <c r="H99" s="112"/>
      <c r="I99" s="112"/>
      <c r="J99" s="93"/>
      <c r="K99" s="102" t="s">
        <v>337</v>
      </c>
      <c r="L99" s="102" t="s">
        <v>338</v>
      </c>
    </row>
    <row r="100" spans="1:26" x14ac:dyDescent="0.35">
      <c r="A100" s="103"/>
      <c r="B100" s="103"/>
      <c r="C100" s="63" t="s">
        <v>339</v>
      </c>
      <c r="D100" s="63" t="s">
        <v>340</v>
      </c>
      <c r="E100" s="63" t="s">
        <v>341</v>
      </c>
      <c r="F100" s="63" t="s">
        <v>342</v>
      </c>
      <c r="G100" s="64" t="s">
        <v>339</v>
      </c>
      <c r="H100" s="64" t="s">
        <v>340</v>
      </c>
      <c r="I100" s="64" t="s">
        <v>341</v>
      </c>
      <c r="J100" s="64" t="s">
        <v>342</v>
      </c>
      <c r="K100" s="103"/>
      <c r="L100" s="103"/>
    </row>
    <row r="101" spans="1:26" x14ac:dyDescent="0.35">
      <c r="A101" s="39" t="s">
        <v>343</v>
      </c>
      <c r="B101" s="39" t="s">
        <v>344</v>
      </c>
      <c r="C101" s="30" t="str">
        <f>TEXT(299783.94,"0.00")</f>
        <v>299783.94</v>
      </c>
      <c r="D101" s="30" t="str">
        <f>TEXT(40794,"0")</f>
        <v>40794</v>
      </c>
      <c r="E101" s="30" t="str">
        <f>TEXT(258989.94,"0.00")</f>
        <v>258989.94</v>
      </c>
      <c r="F101" s="30" t="str">
        <f>TEXT(86.39,"0.00")</f>
        <v>86.39</v>
      </c>
      <c r="G101" s="30" t="str">
        <f>TEXT(299504.5,"0.0")</f>
        <v>299504.5</v>
      </c>
      <c r="H101" s="30" t="str">
        <f>TEXT(40560,"0")</f>
        <v>40560</v>
      </c>
      <c r="I101" s="30" t="str">
        <f>TEXT(258944.5,"0.0")</f>
        <v>258944.5</v>
      </c>
      <c r="J101" s="30" t="str">
        <f>TEXT(86.46,"0.00")</f>
        <v>86.46</v>
      </c>
      <c r="K101" s="30" t="str">
        <f>TEXT(0.09,"0.00")</f>
        <v>0.09</v>
      </c>
      <c r="L101" s="39" t="s">
        <v>155</v>
      </c>
    </row>
    <row r="103" spans="1:26" ht="13.25" customHeight="1" x14ac:dyDescent="0.35">
      <c r="A103" s="106" t="s">
        <v>345</v>
      </c>
      <c r="B103" s="107"/>
      <c r="C103" s="107"/>
      <c r="D103" s="107"/>
      <c r="E103" s="107"/>
      <c r="F103" s="107"/>
      <c r="G103" s="107"/>
      <c r="H103" s="107"/>
      <c r="I103" s="107"/>
      <c r="J103" s="107"/>
      <c r="K103" s="107"/>
      <c r="L103" s="107"/>
    </row>
    <row r="104" spans="1:26" x14ac:dyDescent="0.35">
      <c r="A104" s="114" t="s">
        <v>131</v>
      </c>
      <c r="B104" s="114" t="s">
        <v>346</v>
      </c>
      <c r="C104" s="109" t="s">
        <v>347</v>
      </c>
      <c r="D104" s="117" t="s">
        <v>348</v>
      </c>
      <c r="E104" s="88" t="s">
        <v>332</v>
      </c>
      <c r="F104" s="88"/>
      <c r="G104" s="88"/>
      <c r="H104" s="88"/>
      <c r="I104" s="89" t="s">
        <v>349</v>
      </c>
      <c r="J104" s="89"/>
      <c r="K104" s="89"/>
      <c r="L104" s="89"/>
    </row>
    <row r="105" spans="1:26" x14ac:dyDescent="0.35">
      <c r="A105" s="115"/>
      <c r="B105" s="115"/>
      <c r="C105" s="110"/>
      <c r="D105" s="118"/>
      <c r="E105" s="90" t="s">
        <v>350</v>
      </c>
      <c r="F105" s="91"/>
      <c r="G105" s="92" t="s">
        <v>336</v>
      </c>
      <c r="H105" s="93"/>
      <c r="I105" s="90" t="s">
        <v>350</v>
      </c>
      <c r="J105" s="91"/>
      <c r="K105" s="92" t="s">
        <v>336</v>
      </c>
      <c r="L105" s="93"/>
    </row>
    <row r="106" spans="1:26" x14ac:dyDescent="0.35">
      <c r="A106" s="116"/>
      <c r="B106" s="116" t="s">
        <v>130</v>
      </c>
      <c r="C106" s="111"/>
      <c r="D106" s="119"/>
      <c r="E106" s="63" t="s">
        <v>351</v>
      </c>
      <c r="F106" s="63" t="s">
        <v>352</v>
      </c>
      <c r="G106" s="64" t="s">
        <v>353</v>
      </c>
      <c r="H106" s="64" t="s">
        <v>354</v>
      </c>
      <c r="I106" s="63" t="s">
        <v>351</v>
      </c>
      <c r="J106" s="63" t="s">
        <v>352</v>
      </c>
      <c r="K106" s="64" t="s">
        <v>353</v>
      </c>
      <c r="L106" s="64" t="s">
        <v>354</v>
      </c>
    </row>
    <row r="107" spans="1:26" x14ac:dyDescent="0.35">
      <c r="A107" s="39" t="str">
        <f>C4</f>
        <v>STACKING_COMT_PARENT,IND</v>
      </c>
      <c r="B107" s="39" t="s">
        <v>343</v>
      </c>
      <c r="C107" s="54" t="s">
        <v>355</v>
      </c>
      <c r="D107" s="65" t="str">
        <f>TEXT(0.09,"0.00")</f>
        <v>0.09</v>
      </c>
      <c r="E107" s="66" t="str">
        <f>"$"&amp;TEXT(299783.94,"0.00")</f>
        <v>$299783.94</v>
      </c>
      <c r="F107" s="66" t="str">
        <f>"$"&amp;TEXT(40794,"0.00")</f>
        <v>$40794.00</v>
      </c>
      <c r="G107" s="66" t="str">
        <f>"$"&amp;TEXT(299504.5,"0.00")</f>
        <v>$299504.50</v>
      </c>
      <c r="H107" s="66" t="str">
        <f>"$"&amp;TEXT(40560,"0.00")</f>
        <v>$40560.00</v>
      </c>
      <c r="I107" s="67" t="str">
        <f>"$"&amp;TEXT(299783.94,"0.00")</f>
        <v>$299783.94</v>
      </c>
      <c r="J107" s="67" t="str">
        <f>"$"&amp;TEXT(40794,"0.00")</f>
        <v>$40794.00</v>
      </c>
      <c r="K107" s="67" t="str">
        <f>"$"&amp;TEXT(299504.5,"0.00")</f>
        <v>$299504.50</v>
      </c>
      <c r="L107" s="67" t="str">
        <f>"$"&amp;TEXT(40560,"0.00")</f>
        <v>$40560.00</v>
      </c>
    </row>
    <row r="109" spans="1:26" x14ac:dyDescent="0.35">
      <c r="A109" s="106" t="s">
        <v>356</v>
      </c>
      <c r="B109" s="107"/>
      <c r="C109" s="107"/>
      <c r="D109" s="107"/>
      <c r="E109" s="107"/>
      <c r="F109" s="107"/>
      <c r="G109" s="107"/>
      <c r="H109" s="107"/>
      <c r="I109" s="107"/>
      <c r="J109" s="107"/>
    </row>
    <row r="110" spans="1:26" x14ac:dyDescent="0.35">
      <c r="A110" s="61"/>
      <c r="B110" s="62"/>
      <c r="C110" s="108" t="s">
        <v>332</v>
      </c>
      <c r="D110" s="108"/>
      <c r="E110" s="108"/>
      <c r="F110" s="108"/>
      <c r="G110" s="108"/>
      <c r="H110" s="108"/>
      <c r="I110" s="108"/>
      <c r="J110" s="108"/>
      <c r="K110" s="108"/>
      <c r="Z110" s="68"/>
    </row>
    <row r="111" spans="1:26" x14ac:dyDescent="0.35">
      <c r="A111" s="102" t="s">
        <v>333</v>
      </c>
      <c r="B111" s="102" t="s">
        <v>334</v>
      </c>
      <c r="C111" s="90" t="s">
        <v>335</v>
      </c>
      <c r="D111" s="113"/>
      <c r="E111" s="113"/>
      <c r="F111" s="91"/>
      <c r="G111" s="92" t="s">
        <v>336</v>
      </c>
      <c r="H111" s="112"/>
      <c r="I111" s="112"/>
      <c r="J111" s="93"/>
      <c r="K111" s="104" t="s">
        <v>357</v>
      </c>
    </row>
    <row r="112" spans="1:26" x14ac:dyDescent="0.35">
      <c r="A112" s="103"/>
      <c r="B112" s="103"/>
      <c r="C112" s="63" t="s">
        <v>339</v>
      </c>
      <c r="D112" s="63" t="s">
        <v>340</v>
      </c>
      <c r="E112" s="63" t="s">
        <v>341</v>
      </c>
      <c r="F112" s="63" t="s">
        <v>342</v>
      </c>
      <c r="G112" s="64" t="s">
        <v>339</v>
      </c>
      <c r="H112" s="64" t="s">
        <v>340</v>
      </c>
      <c r="I112" s="64" t="s">
        <v>341</v>
      </c>
      <c r="J112" s="64" t="s">
        <v>342</v>
      </c>
      <c r="K112" s="105"/>
    </row>
    <row r="113" spans="1:47" x14ac:dyDescent="0.35">
      <c r="A113" s="54" t="s">
        <v>343</v>
      </c>
      <c r="B113" s="69"/>
      <c r="C113" s="30" t="str">
        <f>"$"&amp;TEXT(299783.94,"0.00")</f>
        <v>$299783.94</v>
      </c>
      <c r="D113" s="30" t="str">
        <f>"$"&amp;TEXT(40794,"0.00")</f>
        <v>$40794.00</v>
      </c>
      <c r="E113" s="30" t="str">
        <f>"$"&amp;TEXT(258989.94,"0.00")</f>
        <v>$258989.94</v>
      </c>
      <c r="F113" s="30" t="str">
        <f>TEXT(86.39,"0.00")</f>
        <v>86.39</v>
      </c>
      <c r="G113" s="30" t="str">
        <f>"$"&amp;TEXT(299504.5,"0.00")</f>
        <v>$299504.50</v>
      </c>
      <c r="H113" s="30" t="str">
        <f>"$"&amp;TEXT(40560,"0.00")</f>
        <v>$40560.00</v>
      </c>
      <c r="I113" s="30" t="str">
        <f>"$"&amp;TEXT(258944.5,"0.00")</f>
        <v>$258944.50</v>
      </c>
      <c r="J113" s="30" t="str">
        <f>TEXT(86.46,"0.00")</f>
        <v>86.46</v>
      </c>
      <c r="K113" s="30" t="str">
        <f>TEXT(0.09,"0.00")</f>
        <v>0.09</v>
      </c>
    </row>
    <row r="115" spans="1:47" x14ac:dyDescent="0.35">
      <c r="A115" s="43" t="s">
        <v>358</v>
      </c>
      <c r="B115" s="44"/>
      <c r="C115" s="44"/>
    </row>
    <row r="116" spans="1:47" x14ac:dyDescent="0.35">
      <c r="A116" s="41" t="s">
        <v>358</v>
      </c>
      <c r="B116" s="41" t="s">
        <v>359</v>
      </c>
      <c r="C116" s="41" t="s">
        <v>360</v>
      </c>
      <c r="D116" s="41" t="s">
        <v>361</v>
      </c>
      <c r="E116" s="41" t="s">
        <v>276</v>
      </c>
      <c r="F116" s="41" t="s">
        <v>183</v>
      </c>
      <c r="G116" s="41" t="s">
        <v>184</v>
      </c>
      <c r="H116" s="41" t="s">
        <v>362</v>
      </c>
      <c r="I116" s="41" t="s">
        <v>363</v>
      </c>
      <c r="J116" s="41" t="s">
        <v>364</v>
      </c>
      <c r="K116" s="41" t="s">
        <v>273</v>
      </c>
      <c r="L116" s="41" t="s">
        <v>271</v>
      </c>
    </row>
    <row r="117" spans="1:47" ht="43.5" x14ac:dyDescent="0.35">
      <c r="A117" s="70" t="s">
        <v>365</v>
      </c>
      <c r="B117" s="71" t="s">
        <v>366</v>
      </c>
      <c r="C117" s="71" t="s">
        <v>366</v>
      </c>
      <c r="D117" s="71" t="s">
        <v>367</v>
      </c>
      <c r="E117" s="71" t="s">
        <v>368</v>
      </c>
      <c r="F117" s="71"/>
      <c r="G117" s="71"/>
      <c r="H117" s="71"/>
      <c r="I117" s="71"/>
      <c r="J117" s="72">
        <f ca="1">TODAY()</f>
        <v>44958</v>
      </c>
      <c r="K117" s="72">
        <v>234</v>
      </c>
      <c r="L117" s="71" t="s">
        <v>155</v>
      </c>
    </row>
    <row r="119" spans="1:47" x14ac:dyDescent="0.35">
      <c r="A119" s="100" t="s">
        <v>403</v>
      </c>
      <c r="B119" s="101"/>
      <c r="C119" s="101"/>
      <c r="D119" s="101"/>
      <c r="E119" s="101"/>
      <c r="F119" s="101"/>
      <c r="G119" s="101"/>
      <c r="H119" s="101"/>
      <c r="I119" s="101"/>
      <c r="J119" s="101"/>
      <c r="K119" s="101"/>
      <c r="L119" s="101"/>
      <c r="M119" s="101"/>
      <c r="N119" s="101"/>
      <c r="O119" s="101"/>
      <c r="P119" s="101"/>
      <c r="Q119" s="101"/>
      <c r="R119" s="101"/>
      <c r="S119" s="78"/>
      <c r="T119" s="78"/>
      <c r="U119" s="78"/>
      <c r="V119" s="78"/>
      <c r="W119" s="78"/>
      <c r="X119" s="78"/>
      <c r="Y119" s="78"/>
      <c r="Z119" s="78"/>
    </row>
    <row r="120" spans="1:47" x14ac:dyDescent="0.35">
      <c r="A120" s="73" t="s">
        <v>369</v>
      </c>
      <c r="B120" s="73" t="s">
        <v>370</v>
      </c>
      <c r="C120" s="73" t="s">
        <v>371</v>
      </c>
      <c r="D120" s="73" t="s">
        <v>273</v>
      </c>
      <c r="E120" s="73" t="s">
        <v>285</v>
      </c>
      <c r="F120" s="73" t="s">
        <v>187</v>
      </c>
      <c r="G120" s="73" t="s">
        <v>372</v>
      </c>
      <c r="H120" s="73" t="s">
        <v>373</v>
      </c>
      <c r="I120" s="73" t="s">
        <v>166</v>
      </c>
      <c r="J120" s="73" t="s">
        <v>374</v>
      </c>
      <c r="K120" s="73" t="s">
        <v>339</v>
      </c>
      <c r="L120" s="73" t="s">
        <v>375</v>
      </c>
      <c r="M120" s="73" t="s">
        <v>340</v>
      </c>
      <c r="N120" s="73" t="s">
        <v>376</v>
      </c>
      <c r="O120" s="73" t="s">
        <v>377</v>
      </c>
      <c r="P120" s="73" t="s">
        <v>347</v>
      </c>
      <c r="Q120" s="73" t="s">
        <v>378</v>
      </c>
      <c r="R120" s="73" t="s">
        <v>379</v>
      </c>
      <c r="S120" s="73" t="s">
        <v>380</v>
      </c>
      <c r="T120" s="73" t="s">
        <v>323</v>
      </c>
      <c r="U120" s="73" t="s">
        <v>322</v>
      </c>
      <c r="V120" s="73" t="s">
        <v>381</v>
      </c>
      <c r="W120" s="73" t="s">
        <v>382</v>
      </c>
      <c r="X120" s="73" t="s">
        <v>383</v>
      </c>
      <c r="Y120" s="73" t="s">
        <v>384</v>
      </c>
      <c r="Z120" s="73" t="s">
        <v>385</v>
      </c>
    </row>
    <row r="121" spans="1:47" ht="19" customHeight="1" x14ac:dyDescent="0.35">
      <c r="A121" s="74" t="s">
        <v>207</v>
      </c>
      <c r="B121" s="74"/>
      <c r="C121" s="77" t="s">
        <v>422</v>
      </c>
      <c r="D121" s="77" t="str">
        <f ca="1">TEXT(TODAY(),"YYYY-MM-DD")</f>
        <v>2023-02-01</v>
      </c>
      <c r="E121" s="77"/>
      <c r="F121" s="77" t="s">
        <v>391</v>
      </c>
      <c r="G121" s="77" t="s">
        <v>387</v>
      </c>
      <c r="H121" s="77" t="str">
        <f>TEXT(12.55,"0.00")</f>
        <v>12.55</v>
      </c>
      <c r="I121" s="77" t="s">
        <v>168</v>
      </c>
      <c r="J121" s="77" t="str">
        <f>TEXT(4500,"0")</f>
        <v>4500</v>
      </c>
      <c r="K121" s="77" t="str">
        <f>TEXT(56275,"0")</f>
        <v>56275</v>
      </c>
      <c r="L121" s="77" t="str">
        <f>TEXT(0,"0.00")</f>
        <v>0.00</v>
      </c>
      <c r="M121" s="77" t="str">
        <f>TEXT(13520,"0")</f>
        <v>13520</v>
      </c>
      <c r="N121" s="77" t="s">
        <v>179</v>
      </c>
      <c r="O121" s="77" t="s">
        <v>394</v>
      </c>
      <c r="P121" s="77"/>
      <c r="Q121" s="77"/>
      <c r="R121" s="77"/>
      <c r="S121" s="77" t="s">
        <v>393</v>
      </c>
      <c r="T121" s="77" t="s">
        <v>326</v>
      </c>
      <c r="U121" s="77"/>
      <c r="V121" s="77"/>
      <c r="W121" s="77"/>
      <c r="X121" s="77"/>
      <c r="Y121" s="77"/>
      <c r="Z121" s="77"/>
      <c r="AA121" s="77"/>
      <c r="AU121" t="s">
        <v>409</v>
      </c>
    </row>
    <row r="122" spans="1:47" ht="19" customHeight="1" x14ac:dyDescent="0.35">
      <c r="A122" s="74" t="s">
        <v>207</v>
      </c>
      <c r="B122" s="74"/>
      <c r="C122" s="75" t="s">
        <v>386</v>
      </c>
      <c r="D122" s="76" t="str">
        <f ca="1">TEXT(TODAY(),"YYYY-MM-DD")</f>
        <v>2023-02-01</v>
      </c>
      <c r="E122" s="75"/>
      <c r="F122" s="75" t="s">
        <v>391</v>
      </c>
      <c r="G122" s="75" t="s">
        <v>387</v>
      </c>
      <c r="H122" s="75"/>
      <c r="I122" s="75"/>
      <c r="J122" s="75"/>
      <c r="K122" s="75"/>
      <c r="L122" s="75"/>
      <c r="M122" s="75"/>
      <c r="N122" s="75" t="s">
        <v>179</v>
      </c>
      <c r="O122" s="75" t="s">
        <v>394</v>
      </c>
      <c r="P122" s="75" t="s">
        <v>392</v>
      </c>
      <c r="Q122" s="75"/>
      <c r="R122" s="75"/>
      <c r="S122" s="81" t="s">
        <v>393</v>
      </c>
      <c r="T122" s="75" t="s">
        <v>326</v>
      </c>
      <c r="U122" s="75">
        <f>B90</f>
        <v>7947575323</v>
      </c>
      <c r="V122" s="75" t="s">
        <v>388</v>
      </c>
      <c r="W122" s="75">
        <v>1</v>
      </c>
      <c r="X122" s="75">
        <v>0</v>
      </c>
      <c r="Y122" s="75" t="s">
        <v>389</v>
      </c>
      <c r="Z122" s="75"/>
      <c r="AU122" t="s">
        <v>440</v>
      </c>
    </row>
    <row r="123" spans="1:47" ht="19" customHeight="1" x14ac:dyDescent="0.35">
      <c r="A123" s="74" t="s">
        <v>207</v>
      </c>
      <c r="B123" s="74"/>
      <c r="C123" s="80" t="s">
        <v>390</v>
      </c>
      <c r="D123" s="80" t="str">
        <f ca="1">TEXT(TODAY()+30,"YYYY-MM-DD")</f>
        <v>2023-03-03</v>
      </c>
      <c r="E123" s="80"/>
      <c r="F123" s="80" t="s">
        <v>395</v>
      </c>
      <c r="G123" s="80" t="s">
        <v>387</v>
      </c>
      <c r="H123" s="80"/>
      <c r="I123" s="80"/>
      <c r="J123" s="80"/>
      <c r="K123" s="80"/>
      <c r="L123" s="80"/>
      <c r="M123" s="80"/>
      <c r="N123" s="80" t="s">
        <v>179</v>
      </c>
      <c r="O123" s="80" t="s">
        <v>394</v>
      </c>
      <c r="P123" s="80" t="s">
        <v>392</v>
      </c>
      <c r="Q123" s="80"/>
      <c r="R123" s="80"/>
      <c r="S123" s="80" t="s">
        <v>393</v>
      </c>
      <c r="T123" s="80" t="s">
        <v>326</v>
      </c>
      <c r="U123" s="75">
        <f>B90</f>
        <v>7947575323</v>
      </c>
      <c r="V123" s="80" t="s">
        <v>388</v>
      </c>
      <c r="W123" s="80">
        <v>1</v>
      </c>
      <c r="X123" s="80">
        <v>0</v>
      </c>
      <c r="Y123" s="80" t="s">
        <v>389</v>
      </c>
      <c r="Z123" s="80"/>
      <c r="AU123" t="s">
        <v>441</v>
      </c>
    </row>
    <row r="125" spans="1:47" x14ac:dyDescent="0.35">
      <c r="A125" s="100" t="s">
        <v>402</v>
      </c>
      <c r="B125" s="101"/>
      <c r="C125" s="101"/>
      <c r="D125" s="101"/>
      <c r="E125" s="101"/>
      <c r="F125" s="101"/>
      <c r="G125" s="101"/>
      <c r="H125" s="101"/>
      <c r="I125" s="101"/>
      <c r="J125" s="101"/>
      <c r="K125" s="101"/>
      <c r="L125" s="101"/>
      <c r="M125" s="101"/>
      <c r="N125" s="101"/>
      <c r="O125" s="101"/>
      <c r="P125" s="101"/>
      <c r="Q125" s="101"/>
      <c r="R125" s="101"/>
      <c r="S125" s="79"/>
      <c r="T125" s="79"/>
      <c r="U125" s="79"/>
      <c r="V125" s="79"/>
      <c r="W125" s="79"/>
      <c r="X125" s="79"/>
      <c r="Y125" s="79"/>
      <c r="Z125" s="79"/>
    </row>
    <row r="126" spans="1:47" x14ac:dyDescent="0.35">
      <c r="A126" s="73" t="s">
        <v>369</v>
      </c>
      <c r="B126" s="73" t="s">
        <v>370</v>
      </c>
      <c r="C126" s="73" t="s">
        <v>371</v>
      </c>
      <c r="D126" s="73" t="s">
        <v>273</v>
      </c>
      <c r="E126" s="73" t="s">
        <v>285</v>
      </c>
      <c r="F126" s="73" t="s">
        <v>187</v>
      </c>
      <c r="G126" s="73" t="s">
        <v>372</v>
      </c>
      <c r="H126" s="73" t="s">
        <v>373</v>
      </c>
      <c r="I126" s="73" t="s">
        <v>166</v>
      </c>
      <c r="J126" s="73" t="s">
        <v>374</v>
      </c>
      <c r="K126" s="73" t="s">
        <v>339</v>
      </c>
      <c r="L126" s="73" t="s">
        <v>375</v>
      </c>
      <c r="M126" s="73" t="s">
        <v>340</v>
      </c>
      <c r="N126" s="73" t="s">
        <v>376</v>
      </c>
      <c r="O126" s="73" t="s">
        <v>377</v>
      </c>
      <c r="P126" s="73" t="s">
        <v>347</v>
      </c>
      <c r="Q126" s="73" t="s">
        <v>378</v>
      </c>
      <c r="R126" s="73" t="s">
        <v>379</v>
      </c>
      <c r="S126" s="73" t="s">
        <v>380</v>
      </c>
      <c r="T126" s="73" t="s">
        <v>323</v>
      </c>
      <c r="U126" s="73" t="s">
        <v>322</v>
      </c>
      <c r="V126" s="73" t="s">
        <v>381</v>
      </c>
      <c r="W126" s="73" t="s">
        <v>382</v>
      </c>
      <c r="X126" s="73" t="s">
        <v>383</v>
      </c>
      <c r="Y126" s="73" t="s">
        <v>384</v>
      </c>
      <c r="Z126" s="73" t="s">
        <v>385</v>
      </c>
    </row>
    <row r="127" spans="1:47" ht="19" customHeight="1" x14ac:dyDescent="0.35">
      <c r="A127" s="74" t="s">
        <v>214</v>
      </c>
      <c r="B127" s="74"/>
      <c r="C127" s="77" t="s">
        <v>422</v>
      </c>
      <c r="D127" s="77" t="str">
        <f ca="1">TEXT(TODAY(),"YYYY-MM-DD")</f>
        <v>2023-02-01</v>
      </c>
      <c r="E127" s="77"/>
      <c r="F127" s="77" t="s">
        <v>391</v>
      </c>
      <c r="G127" s="77" t="s">
        <v>397</v>
      </c>
      <c r="H127" s="77" t="str">
        <f>TEXT(12.15,"0.00")</f>
        <v>12.15</v>
      </c>
      <c r="I127" s="77" t="s">
        <v>168</v>
      </c>
      <c r="J127" s="77" t="str">
        <f>TEXT(4500,"0")</f>
        <v>4500</v>
      </c>
      <c r="K127" s="77" t="str">
        <f>TEXT(54675,"0")</f>
        <v>54675</v>
      </c>
      <c r="L127" s="77" t="str">
        <f>TEXT(0,"0.00")</f>
        <v>0.00</v>
      </c>
      <c r="M127" s="77" t="str">
        <f>TEXT(13520,"0")</f>
        <v>13520</v>
      </c>
      <c r="N127" s="77" t="s">
        <v>179</v>
      </c>
      <c r="O127" s="77" t="s">
        <v>394</v>
      </c>
      <c r="P127" s="77"/>
      <c r="Q127" s="77"/>
      <c r="R127" s="77"/>
      <c r="S127" s="77" t="s">
        <v>393</v>
      </c>
      <c r="T127" s="77" t="s">
        <v>326</v>
      </c>
      <c r="U127" s="77"/>
      <c r="V127" s="77"/>
      <c r="W127" s="77"/>
      <c r="X127" s="77"/>
      <c r="Y127" s="77"/>
      <c r="Z127" s="77"/>
      <c r="AA127" s="77"/>
      <c r="AU127" t="s">
        <v>410</v>
      </c>
    </row>
    <row r="128" spans="1:47" ht="19" customHeight="1" x14ac:dyDescent="0.35">
      <c r="A128" s="74" t="s">
        <v>214</v>
      </c>
      <c r="B128" s="74"/>
      <c r="C128" s="75" t="s">
        <v>386</v>
      </c>
      <c r="D128" s="76" t="str">
        <f ca="1">TEXT(TODAY(),"YYYY-MM-DD")</f>
        <v>2023-02-01</v>
      </c>
      <c r="E128" s="75"/>
      <c r="F128" s="75" t="s">
        <v>391</v>
      </c>
      <c r="G128" s="75" t="s">
        <v>397</v>
      </c>
      <c r="H128" s="75"/>
      <c r="I128" s="75"/>
      <c r="J128" s="75"/>
      <c r="K128" s="75" t="s">
        <v>396</v>
      </c>
      <c r="L128" s="75"/>
      <c r="M128" s="75"/>
      <c r="N128" s="75" t="s">
        <v>179</v>
      </c>
      <c r="O128" s="75" t="s">
        <v>394</v>
      </c>
      <c r="P128" s="75" t="s">
        <v>392</v>
      </c>
      <c r="Q128" s="75"/>
      <c r="R128" s="75"/>
      <c r="S128" s="81" t="s">
        <v>393</v>
      </c>
      <c r="T128" s="75" t="s">
        <v>326</v>
      </c>
      <c r="U128" s="75">
        <f>B90</f>
        <v>7947575323</v>
      </c>
      <c r="V128" s="75" t="s">
        <v>388</v>
      </c>
      <c r="W128" s="75">
        <v>1</v>
      </c>
      <c r="X128" s="75">
        <v>0</v>
      </c>
      <c r="Y128" s="75" t="s">
        <v>389</v>
      </c>
      <c r="Z128" s="75"/>
      <c r="AU128" t="s">
        <v>442</v>
      </c>
    </row>
    <row r="129" spans="1:47" ht="19" customHeight="1" x14ac:dyDescent="0.35">
      <c r="A129" s="74" t="s">
        <v>214</v>
      </c>
      <c r="B129" s="74"/>
      <c r="C129" s="80" t="s">
        <v>390</v>
      </c>
      <c r="D129" s="80" t="str">
        <f ca="1">TEXT(TODAY()+30,"YYYY-MM-DD")</f>
        <v>2023-03-03</v>
      </c>
      <c r="E129" s="80"/>
      <c r="F129" s="80" t="s">
        <v>395</v>
      </c>
      <c r="G129" s="80" t="s">
        <v>397</v>
      </c>
      <c r="H129" s="80"/>
      <c r="I129" s="80"/>
      <c r="J129" s="80"/>
      <c r="K129" s="80" t="s">
        <v>396</v>
      </c>
      <c r="L129" s="80"/>
      <c r="M129" s="80"/>
      <c r="N129" s="80" t="s">
        <v>179</v>
      </c>
      <c r="O129" s="80" t="s">
        <v>394</v>
      </c>
      <c r="P129" s="80" t="s">
        <v>392</v>
      </c>
      <c r="Q129" s="80"/>
      <c r="R129" s="80"/>
      <c r="S129" s="80" t="s">
        <v>393</v>
      </c>
      <c r="T129" s="80" t="s">
        <v>326</v>
      </c>
      <c r="U129" s="75">
        <f>B90</f>
        <v>7947575323</v>
      </c>
      <c r="V129" s="80" t="s">
        <v>388</v>
      </c>
      <c r="W129" s="80">
        <v>1</v>
      </c>
      <c r="X129" s="80">
        <v>0</v>
      </c>
      <c r="Y129" s="80" t="s">
        <v>389</v>
      </c>
      <c r="Z129" s="80"/>
      <c r="AU129" t="s">
        <v>443</v>
      </c>
    </row>
    <row r="131" spans="1:47" x14ac:dyDescent="0.35">
      <c r="A131" s="100" t="s">
        <v>404</v>
      </c>
      <c r="B131" s="101"/>
      <c r="C131" s="101"/>
      <c r="D131" s="101"/>
      <c r="E131" s="101"/>
      <c r="F131" s="101"/>
      <c r="G131" s="101"/>
      <c r="H131" s="101"/>
      <c r="I131" s="101"/>
      <c r="J131" s="101"/>
      <c r="K131" s="101"/>
      <c r="L131" s="101"/>
      <c r="M131" s="101"/>
      <c r="N131" s="101"/>
      <c r="O131" s="101"/>
      <c r="P131" s="101"/>
      <c r="Q131" s="101"/>
      <c r="R131" s="101"/>
      <c r="S131" s="82"/>
      <c r="T131" s="82"/>
      <c r="U131" s="82"/>
      <c r="V131" s="82"/>
      <c r="W131" s="82"/>
      <c r="X131" s="82"/>
      <c r="Y131" s="82"/>
      <c r="Z131" s="82"/>
    </row>
    <row r="132" spans="1:47" x14ac:dyDescent="0.35">
      <c r="A132" s="73" t="s">
        <v>369</v>
      </c>
      <c r="B132" s="73" t="s">
        <v>370</v>
      </c>
      <c r="C132" s="73" t="s">
        <v>371</v>
      </c>
      <c r="D132" s="73" t="s">
        <v>273</v>
      </c>
      <c r="E132" s="73" t="s">
        <v>285</v>
      </c>
      <c r="F132" s="73" t="s">
        <v>187</v>
      </c>
      <c r="G132" s="73" t="s">
        <v>372</v>
      </c>
      <c r="H132" s="73" t="s">
        <v>373</v>
      </c>
      <c r="I132" s="73" t="s">
        <v>166</v>
      </c>
      <c r="J132" s="73" t="s">
        <v>374</v>
      </c>
      <c r="K132" s="73" t="s">
        <v>339</v>
      </c>
      <c r="L132" s="73" t="s">
        <v>375</v>
      </c>
      <c r="M132" s="73" t="s">
        <v>340</v>
      </c>
      <c r="N132" s="73" t="s">
        <v>376</v>
      </c>
      <c r="O132" s="73" t="s">
        <v>377</v>
      </c>
      <c r="P132" s="73" t="s">
        <v>347</v>
      </c>
      <c r="Q132" s="73" t="s">
        <v>378</v>
      </c>
      <c r="R132" s="73" t="s">
        <v>379</v>
      </c>
      <c r="S132" s="73" t="s">
        <v>380</v>
      </c>
      <c r="T132" s="73" t="s">
        <v>323</v>
      </c>
      <c r="U132" s="73" t="s">
        <v>322</v>
      </c>
      <c r="V132" s="73" t="s">
        <v>381</v>
      </c>
      <c r="W132" s="73" t="s">
        <v>382</v>
      </c>
      <c r="X132" s="73" t="s">
        <v>383</v>
      </c>
      <c r="Y132" s="73" t="s">
        <v>384</v>
      </c>
      <c r="Z132" s="73" t="s">
        <v>385</v>
      </c>
    </row>
    <row r="133" spans="1:47" ht="19" customHeight="1" x14ac:dyDescent="0.35">
      <c r="A133" s="74" t="s">
        <v>216</v>
      </c>
      <c r="B133" s="74"/>
      <c r="C133" s="77" t="s">
        <v>422</v>
      </c>
      <c r="D133" s="77" t="str">
        <f ca="1">TEXT(TODAY(),"YYYY-MM-DD")</f>
        <v>2023-02-01</v>
      </c>
      <c r="E133" s="77"/>
      <c r="F133" s="77" t="str">
        <f>TEXT(37.43,"0.00")</f>
        <v>37.43</v>
      </c>
      <c r="G133" s="77" t="s">
        <v>401</v>
      </c>
      <c r="H133" s="77" t="str">
        <f>TEXT(37.43,"0.00")</f>
        <v>37.43</v>
      </c>
      <c r="I133" s="77" t="s">
        <v>168</v>
      </c>
      <c r="J133" s="77" t="str">
        <f>TEXT(4500,"0")</f>
        <v>4500</v>
      </c>
      <c r="K133" s="77" t="str">
        <f>TEXT(169140,"0")</f>
        <v>169140</v>
      </c>
      <c r="L133" s="77" t="str">
        <f>TEXT(0,"0.00")</f>
        <v>0.00</v>
      </c>
      <c r="M133" s="77" t="str">
        <f>TEXT(13520,"0")</f>
        <v>13520</v>
      </c>
      <c r="N133" s="77" t="s">
        <v>179</v>
      </c>
      <c r="O133" s="77" t="s">
        <v>394</v>
      </c>
      <c r="P133" s="77"/>
      <c r="Q133" s="77"/>
      <c r="R133" s="77"/>
      <c r="S133" s="77" t="s">
        <v>199</v>
      </c>
      <c r="T133" s="77" t="s">
        <v>326</v>
      </c>
      <c r="U133" s="77"/>
      <c r="V133" s="77"/>
      <c r="W133" s="77"/>
      <c r="X133" s="77"/>
      <c r="Y133" s="77"/>
      <c r="Z133" s="77"/>
      <c r="AU133" t="s">
        <v>411</v>
      </c>
    </row>
    <row r="135" spans="1:47" x14ac:dyDescent="0.35">
      <c r="A135" s="43" t="s">
        <v>358</v>
      </c>
      <c r="B135" s="44"/>
      <c r="C135" s="44"/>
    </row>
    <row r="136" spans="1:47" x14ac:dyDescent="0.35">
      <c r="A136" s="41" t="s">
        <v>358</v>
      </c>
      <c r="B136" s="41" t="s">
        <v>359</v>
      </c>
      <c r="C136" s="41" t="s">
        <v>360</v>
      </c>
      <c r="D136" s="41" t="s">
        <v>361</v>
      </c>
      <c r="E136" s="41" t="s">
        <v>276</v>
      </c>
      <c r="F136" s="41" t="s">
        <v>183</v>
      </c>
      <c r="G136" s="41" t="s">
        <v>184</v>
      </c>
      <c r="H136" s="41" t="s">
        <v>362</v>
      </c>
      <c r="I136" s="41" t="s">
        <v>363</v>
      </c>
      <c r="J136" s="41" t="s">
        <v>364</v>
      </c>
      <c r="K136" s="41" t="s">
        <v>273</v>
      </c>
      <c r="L136" s="41" t="s">
        <v>271</v>
      </c>
    </row>
    <row r="137" spans="1:47" ht="43.5" x14ac:dyDescent="0.35">
      <c r="A137" s="70" t="s">
        <v>365</v>
      </c>
      <c r="B137" s="71" t="s">
        <v>405</v>
      </c>
      <c r="C137" s="71" t="s">
        <v>405</v>
      </c>
      <c r="D137" s="71" t="s">
        <v>367</v>
      </c>
      <c r="E137" s="71" t="s">
        <v>368</v>
      </c>
      <c r="F137" s="71"/>
      <c r="G137" s="71"/>
      <c r="H137" s="71"/>
      <c r="I137" s="71"/>
      <c r="J137" s="72">
        <f ca="1">TODAY()</f>
        <v>44958</v>
      </c>
      <c r="K137" s="72">
        <v>234</v>
      </c>
      <c r="L137" s="71" t="s">
        <v>155</v>
      </c>
    </row>
    <row r="139" spans="1:47" x14ac:dyDescent="0.35">
      <c r="A139" s="43" t="s">
        <v>358</v>
      </c>
      <c r="B139" s="44"/>
      <c r="C139" s="44"/>
    </row>
    <row r="140" spans="1:47" x14ac:dyDescent="0.35">
      <c r="A140" s="41" t="s">
        <v>358</v>
      </c>
      <c r="B140" s="41" t="s">
        <v>359</v>
      </c>
      <c r="C140" s="41" t="s">
        <v>360</v>
      </c>
      <c r="D140" s="41" t="s">
        <v>361</v>
      </c>
      <c r="E140" s="41" t="s">
        <v>276</v>
      </c>
      <c r="F140" s="41" t="s">
        <v>183</v>
      </c>
      <c r="G140" s="41" t="s">
        <v>184</v>
      </c>
      <c r="H140" s="41" t="s">
        <v>362</v>
      </c>
      <c r="I140" s="41" t="s">
        <v>363</v>
      </c>
      <c r="J140" s="41" t="s">
        <v>364</v>
      </c>
      <c r="K140" s="41" t="s">
        <v>273</v>
      </c>
      <c r="L140" s="41" t="s">
        <v>271</v>
      </c>
    </row>
    <row r="141" spans="1:47" ht="43.5" x14ac:dyDescent="0.35">
      <c r="A141" s="70" t="s">
        <v>365</v>
      </c>
      <c r="B141" s="71" t="s">
        <v>366</v>
      </c>
      <c r="C141" s="71" t="s">
        <v>366</v>
      </c>
      <c r="D141" s="71" t="s">
        <v>367</v>
      </c>
      <c r="E141" s="71" t="s">
        <v>368</v>
      </c>
      <c r="F141" s="71"/>
      <c r="G141" s="71"/>
      <c r="H141" s="71"/>
      <c r="I141" s="71"/>
      <c r="J141" s="72">
        <f ca="1">TODAY()</f>
        <v>44958</v>
      </c>
      <c r="K141" s="72">
        <v>234</v>
      </c>
      <c r="L141" s="71" t="s">
        <v>155</v>
      </c>
    </row>
    <row r="143" spans="1:47" ht="13.25" customHeight="1" x14ac:dyDescent="0.35">
      <c r="A143" s="106" t="s">
        <v>345</v>
      </c>
      <c r="B143" s="107"/>
      <c r="C143" s="107"/>
      <c r="D143" s="107"/>
      <c r="E143" s="107"/>
      <c r="F143" s="107"/>
      <c r="G143" s="107"/>
      <c r="H143" s="107"/>
      <c r="I143" s="107"/>
      <c r="J143" s="107"/>
      <c r="K143" s="107"/>
      <c r="L143" s="107"/>
    </row>
    <row r="144" spans="1:47" x14ac:dyDescent="0.35">
      <c r="A144" s="114" t="s">
        <v>131</v>
      </c>
      <c r="B144" s="114" t="s">
        <v>346</v>
      </c>
      <c r="C144" s="109" t="s">
        <v>347</v>
      </c>
      <c r="D144" s="117" t="s">
        <v>348</v>
      </c>
      <c r="E144" s="88" t="s">
        <v>332</v>
      </c>
      <c r="F144" s="88"/>
      <c r="G144" s="88"/>
      <c r="H144" s="88"/>
      <c r="I144" s="89" t="s">
        <v>349</v>
      </c>
      <c r="J144" s="89"/>
      <c r="K144" s="89"/>
      <c r="L144" s="89"/>
    </row>
    <row r="145" spans="1:26" x14ac:dyDescent="0.35">
      <c r="A145" s="115"/>
      <c r="B145" s="115"/>
      <c r="C145" s="110"/>
      <c r="D145" s="118"/>
      <c r="E145" s="90" t="s">
        <v>350</v>
      </c>
      <c r="F145" s="91"/>
      <c r="G145" s="92" t="s">
        <v>336</v>
      </c>
      <c r="H145" s="93"/>
      <c r="I145" s="90" t="s">
        <v>350</v>
      </c>
      <c r="J145" s="91"/>
      <c r="K145" s="92" t="s">
        <v>336</v>
      </c>
      <c r="L145" s="93"/>
    </row>
    <row r="146" spans="1:26" x14ac:dyDescent="0.35">
      <c r="A146" s="116"/>
      <c r="B146" s="116" t="s">
        <v>130</v>
      </c>
      <c r="C146" s="111"/>
      <c r="D146" s="119"/>
      <c r="E146" s="63" t="s">
        <v>351</v>
      </c>
      <c r="F146" s="63" t="s">
        <v>352</v>
      </c>
      <c r="G146" s="64" t="s">
        <v>353</v>
      </c>
      <c r="H146" s="64" t="s">
        <v>354</v>
      </c>
      <c r="I146" s="63" t="s">
        <v>351</v>
      </c>
      <c r="J146" s="63" t="s">
        <v>352</v>
      </c>
      <c r="K146" s="64" t="s">
        <v>353</v>
      </c>
      <c r="L146" s="64" t="s">
        <v>354</v>
      </c>
    </row>
    <row r="147" spans="1:26" x14ac:dyDescent="0.35">
      <c r="A147" s="39" t="str">
        <f>C4</f>
        <v>STACKING_COMT_PARENT,IND</v>
      </c>
      <c r="B147" s="39" t="s">
        <v>343</v>
      </c>
      <c r="C147" s="54" t="s">
        <v>355</v>
      </c>
      <c r="D147" s="65" t="str">
        <f>TEXT(-1.56,"0.00")</f>
        <v>-1.56</v>
      </c>
      <c r="E147" s="66" t="str">
        <f>"$"&amp;TEXT(294833.94,"0.00")</f>
        <v>$294833.94</v>
      </c>
      <c r="F147" s="66" t="str">
        <f>"$"&amp;TEXT(40794,"0.00")</f>
        <v>$40794.00</v>
      </c>
      <c r="G147" s="66" t="str">
        <f>"$"&amp;TEXT(299504.5,"0.00")</f>
        <v>$299504.50</v>
      </c>
      <c r="H147" s="66" t="str">
        <f>"$"&amp;TEXT(40560,"0.00")</f>
        <v>$40560.00</v>
      </c>
      <c r="I147" s="67" t="str">
        <f>"$"&amp;TEXT(294833.94,"0.00")</f>
        <v>$294833.94</v>
      </c>
      <c r="J147" s="67" t="str">
        <f>"$"&amp;TEXT(40794,"0.00")</f>
        <v>$40794.00</v>
      </c>
      <c r="K147" s="67" t="str">
        <f>"$"&amp;TEXT(299504.5,"0.00")</f>
        <v>$299504.50</v>
      </c>
      <c r="L147" s="67" t="str">
        <f>"$"&amp;TEXT(40560,"0.00")</f>
        <v>$40560.00</v>
      </c>
    </row>
    <row r="149" spans="1:26" x14ac:dyDescent="0.35">
      <c r="A149" s="106" t="s">
        <v>356</v>
      </c>
      <c r="B149" s="107"/>
      <c r="C149" s="107"/>
      <c r="D149" s="107"/>
      <c r="E149" s="107"/>
      <c r="F149" s="107"/>
      <c r="G149" s="107"/>
      <c r="H149" s="107"/>
      <c r="I149" s="107"/>
      <c r="J149" s="107"/>
    </row>
    <row r="150" spans="1:26" x14ac:dyDescent="0.35">
      <c r="A150" s="83"/>
      <c r="B150" s="84"/>
      <c r="C150" s="108" t="s">
        <v>332</v>
      </c>
      <c r="D150" s="108"/>
      <c r="E150" s="108"/>
      <c r="F150" s="108"/>
      <c r="G150" s="108"/>
      <c r="H150" s="108"/>
      <c r="I150" s="108"/>
      <c r="J150" s="108"/>
      <c r="K150" s="108"/>
      <c r="Z150" s="68"/>
    </row>
    <row r="151" spans="1:26" x14ac:dyDescent="0.35">
      <c r="A151" s="102" t="s">
        <v>333</v>
      </c>
      <c r="B151" s="102" t="s">
        <v>334</v>
      </c>
      <c r="C151" s="90" t="s">
        <v>335</v>
      </c>
      <c r="D151" s="113"/>
      <c r="E151" s="113"/>
      <c r="F151" s="91"/>
      <c r="G151" s="92" t="s">
        <v>336</v>
      </c>
      <c r="H151" s="112"/>
      <c r="I151" s="112"/>
      <c r="J151" s="93"/>
      <c r="K151" s="104" t="s">
        <v>357</v>
      </c>
    </row>
    <row r="152" spans="1:26" x14ac:dyDescent="0.35">
      <c r="A152" s="103"/>
      <c r="B152" s="103"/>
      <c r="C152" s="63" t="s">
        <v>339</v>
      </c>
      <c r="D152" s="63" t="s">
        <v>340</v>
      </c>
      <c r="E152" s="63" t="s">
        <v>341</v>
      </c>
      <c r="F152" s="63" t="s">
        <v>342</v>
      </c>
      <c r="G152" s="64" t="s">
        <v>339</v>
      </c>
      <c r="H152" s="64" t="s">
        <v>340</v>
      </c>
      <c r="I152" s="64" t="s">
        <v>341</v>
      </c>
      <c r="J152" s="64" t="s">
        <v>342</v>
      </c>
      <c r="K152" s="105"/>
    </row>
    <row r="153" spans="1:26" x14ac:dyDescent="0.35">
      <c r="A153" s="54" t="s">
        <v>343</v>
      </c>
      <c r="B153" s="69"/>
      <c r="C153" s="30" t="str">
        <f>"$"&amp;TEXT(294833.94,"0.00")</f>
        <v>$294833.94</v>
      </c>
      <c r="D153" s="30" t="str">
        <f>"$"&amp;TEXT(40794,"0.00")</f>
        <v>$40794.00</v>
      </c>
      <c r="E153" s="30" t="str">
        <f>"$"&amp;TEXT(254039.94,"0.00")</f>
        <v>$254039.94</v>
      </c>
      <c r="F153" s="30" t="str">
        <f>TEXT(86.16,"0.00")</f>
        <v>86.16</v>
      </c>
      <c r="G153" s="30" t="str">
        <f>"$"&amp;TEXT(299504.5,"0.00")</f>
        <v>$299504.50</v>
      </c>
      <c r="H153" s="30" t="str">
        <f>"$"&amp;TEXT(40560,"0.00")</f>
        <v>$40560.00</v>
      </c>
      <c r="I153" s="30" t="str">
        <f>"$"&amp;TEXT(258944.5,"0.00")</f>
        <v>$258944.50</v>
      </c>
      <c r="J153" s="30" t="str">
        <f>TEXT(86.46,"0.00")</f>
        <v>86.46</v>
      </c>
      <c r="K153" s="30"/>
    </row>
    <row r="155" spans="1:26" ht="23.5" customHeight="1" x14ac:dyDescent="0.35">
      <c r="A155" s="100" t="s">
        <v>423</v>
      </c>
      <c r="B155" s="101"/>
      <c r="C155" s="101"/>
      <c r="D155" s="101"/>
      <c r="E155" s="101"/>
      <c r="F155" s="101"/>
    </row>
    <row r="156" spans="1:26" x14ac:dyDescent="0.35">
      <c r="A156" s="115" t="s">
        <v>333</v>
      </c>
      <c r="B156" s="110" t="s">
        <v>334</v>
      </c>
      <c r="C156" s="108" t="s">
        <v>332</v>
      </c>
      <c r="D156" s="108"/>
      <c r="E156" s="108"/>
      <c r="F156" s="108"/>
      <c r="G156" s="108"/>
      <c r="H156" s="108"/>
      <c r="I156" s="108"/>
      <c r="J156" s="108"/>
      <c r="K156" s="108"/>
      <c r="L156" s="108" t="s">
        <v>424</v>
      </c>
      <c r="M156" s="108"/>
      <c r="N156" s="108"/>
      <c r="O156" s="108"/>
      <c r="P156" s="108"/>
      <c r="Q156" s="108"/>
      <c r="R156" s="108"/>
      <c r="S156" s="108"/>
      <c r="T156" s="108"/>
    </row>
    <row r="157" spans="1:26" x14ac:dyDescent="0.35">
      <c r="A157" s="115"/>
      <c r="B157" s="110"/>
      <c r="C157" s="90" t="s">
        <v>335</v>
      </c>
      <c r="D157" s="113"/>
      <c r="E157" s="113"/>
      <c r="F157" s="91"/>
      <c r="G157" s="92" t="s">
        <v>336</v>
      </c>
      <c r="H157" s="112"/>
      <c r="I157" s="112"/>
      <c r="J157" s="93"/>
      <c r="K157" s="104" t="s">
        <v>357</v>
      </c>
      <c r="L157" s="90" t="s">
        <v>335</v>
      </c>
      <c r="M157" s="113"/>
      <c r="N157" s="113"/>
      <c r="O157" s="91"/>
      <c r="P157" s="92" t="s">
        <v>336</v>
      </c>
      <c r="Q157" s="112"/>
      <c r="R157" s="112"/>
      <c r="S157" s="93"/>
      <c r="T157" s="104" t="s">
        <v>357</v>
      </c>
    </row>
    <row r="158" spans="1:26" x14ac:dyDescent="0.35">
      <c r="A158" s="116"/>
      <c r="B158" s="111"/>
      <c r="C158" s="63" t="s">
        <v>339</v>
      </c>
      <c r="D158" s="63" t="s">
        <v>340</v>
      </c>
      <c r="E158" s="63" t="s">
        <v>341</v>
      </c>
      <c r="F158" s="63" t="s">
        <v>342</v>
      </c>
      <c r="G158" s="64" t="s">
        <v>339</v>
      </c>
      <c r="H158" s="64" t="s">
        <v>340</v>
      </c>
      <c r="I158" s="64" t="s">
        <v>341</v>
      </c>
      <c r="J158" s="64" t="s">
        <v>342</v>
      </c>
      <c r="K158" s="105"/>
      <c r="L158" s="63" t="s">
        <v>339</v>
      </c>
      <c r="M158" s="63" t="s">
        <v>340</v>
      </c>
      <c r="N158" s="63" t="s">
        <v>341</v>
      </c>
      <c r="O158" s="63" t="s">
        <v>342</v>
      </c>
      <c r="P158" s="64" t="s">
        <v>339</v>
      </c>
      <c r="Q158" s="64" t="s">
        <v>340</v>
      </c>
      <c r="R158" s="64" t="s">
        <v>341</v>
      </c>
      <c r="S158" s="64" t="s">
        <v>342</v>
      </c>
      <c r="T158" s="105"/>
    </row>
    <row r="159" spans="1:26" x14ac:dyDescent="0.35">
      <c r="A159" s="69" t="s">
        <v>343</v>
      </c>
      <c r="B159" s="54"/>
      <c r="C159" s="30" t="str">
        <f>"$"&amp;TEXT(294833.94,"0.00")</f>
        <v>$294833.94</v>
      </c>
      <c r="D159" s="30" t="str">
        <f>"$"&amp;TEXT(40794,"0.00")</f>
        <v>$40794.00</v>
      </c>
      <c r="E159" s="30" t="str">
        <f>"$"&amp;TEXT(254039.94,"0.00")</f>
        <v>$254039.94</v>
      </c>
      <c r="F159" s="30" t="str">
        <f>TEXT(86.16,"0.00")</f>
        <v>86.16</v>
      </c>
      <c r="G159" s="30" t="str">
        <f>"$"&amp;TEXT(299504.5,"0.00")</f>
        <v>$299504.50</v>
      </c>
      <c r="H159" s="30" t="str">
        <f>"$"&amp;TEXT(40560,"0.00")</f>
        <v>$40560.00</v>
      </c>
      <c r="I159" s="30" t="str">
        <f>"$"&amp;TEXT(258944.5,"0.00")</f>
        <v>$258944.50</v>
      </c>
      <c r="J159" s="30" t="str">
        <f>TEXT(86.46,"0.00")</f>
        <v>86.46</v>
      </c>
      <c r="K159" s="30"/>
      <c r="L159" s="30" t="str">
        <f>"$"&amp;TEXT(294833.94,"0.00")</f>
        <v>$294833.94</v>
      </c>
      <c r="M159" s="30" t="str">
        <f>"$"&amp;TEXT(40794,"0.00")</f>
        <v>$40794.00</v>
      </c>
      <c r="N159" s="30" t="str">
        <f>"$"&amp;TEXT(254039.94,"0.00")</f>
        <v>$254039.94</v>
      </c>
      <c r="O159" s="30" t="str">
        <f>TEXT(86.16,"0.00")</f>
        <v>86.16</v>
      </c>
      <c r="P159" s="30" t="str">
        <f>"$"&amp;TEXT(299504.5,"0.00")</f>
        <v>$299504.50</v>
      </c>
      <c r="Q159" s="30" t="str">
        <f>"$"&amp;TEXT(40560,"0.00")</f>
        <v>$40560.00</v>
      </c>
      <c r="R159" s="30" t="str">
        <f>"$"&amp;TEXT(258944.5,"0.00")</f>
        <v>$258944.50</v>
      </c>
      <c r="S159" s="30" t="str">
        <f>TEXT(86.46,"0.00")</f>
        <v>86.46</v>
      </c>
      <c r="T159" s="30"/>
      <c r="U159" s="86"/>
    </row>
    <row r="161" spans="1:3" x14ac:dyDescent="0.35">
      <c r="A161" s="43" t="s">
        <v>444</v>
      </c>
      <c r="B161" s="44"/>
      <c r="C161" s="44"/>
    </row>
    <row r="162" spans="1:3" x14ac:dyDescent="0.35">
      <c r="A162" s="41" t="s">
        <v>445</v>
      </c>
      <c r="B162" s="41" t="s">
        <v>446</v>
      </c>
      <c r="C162" s="41" t="s">
        <v>447</v>
      </c>
    </row>
    <row r="163" spans="1:3" x14ac:dyDescent="0.35">
      <c r="A163" s="72" t="s">
        <v>448</v>
      </c>
      <c r="B163" s="54" t="s">
        <v>449</v>
      </c>
      <c r="C163" s="71" t="s">
        <v>314</v>
      </c>
    </row>
  </sheetData>
  <mergeCells count="68">
    <mergeCell ref="A155:F155"/>
    <mergeCell ref="A156:A158"/>
    <mergeCell ref="B156:B158"/>
    <mergeCell ref="C156:K156"/>
    <mergeCell ref="L156:T156"/>
    <mergeCell ref="C157:F157"/>
    <mergeCell ref="G157:J157"/>
    <mergeCell ref="K157:K158"/>
    <mergeCell ref="L157:O157"/>
    <mergeCell ref="P157:S157"/>
    <mergeCell ref="T157:T158"/>
    <mergeCell ref="A109:J109"/>
    <mergeCell ref="B104:B106"/>
    <mergeCell ref="A99:A100"/>
    <mergeCell ref="B99:B100"/>
    <mergeCell ref="A81:K81"/>
    <mergeCell ref="A83:D83"/>
    <mergeCell ref="C99:F99"/>
    <mergeCell ref="G99:J99"/>
    <mergeCell ref="A104:A106"/>
    <mergeCell ref="D104:D106"/>
    <mergeCell ref="I104:L104"/>
    <mergeCell ref="E105:F105"/>
    <mergeCell ref="G105:H105"/>
    <mergeCell ref="I105:J105"/>
    <mergeCell ref="K105:L105"/>
    <mergeCell ref="A22:C22"/>
    <mergeCell ref="A27:P27"/>
    <mergeCell ref="A66:I66"/>
    <mergeCell ref="A62:D62"/>
    <mergeCell ref="K99:K100"/>
    <mergeCell ref="G111:J111"/>
    <mergeCell ref="B151:B152"/>
    <mergeCell ref="C151:F151"/>
    <mergeCell ref="G151:J151"/>
    <mergeCell ref="K151:K152"/>
    <mergeCell ref="K145:L145"/>
    <mergeCell ref="C150:K150"/>
    <mergeCell ref="A131:R131"/>
    <mergeCell ref="A143:L143"/>
    <mergeCell ref="A144:A146"/>
    <mergeCell ref="B144:B146"/>
    <mergeCell ref="C144:C146"/>
    <mergeCell ref="D144:D146"/>
    <mergeCell ref="C111:F111"/>
    <mergeCell ref="A149:J149"/>
    <mergeCell ref="A151:A152"/>
    <mergeCell ref="AG88:AL88"/>
    <mergeCell ref="T88:V88"/>
    <mergeCell ref="W88:X88"/>
    <mergeCell ref="Z88:AF88"/>
    <mergeCell ref="A125:R125"/>
    <mergeCell ref="E104:H104"/>
    <mergeCell ref="B111:B112"/>
    <mergeCell ref="K111:K112"/>
    <mergeCell ref="A103:L103"/>
    <mergeCell ref="L99:L100"/>
    <mergeCell ref="A97:J97"/>
    <mergeCell ref="C98:K98"/>
    <mergeCell ref="C104:C106"/>
    <mergeCell ref="A119:R119"/>
    <mergeCell ref="C110:K110"/>
    <mergeCell ref="A111:A112"/>
    <mergeCell ref="E144:H144"/>
    <mergeCell ref="I144:L144"/>
    <mergeCell ref="E145:F145"/>
    <mergeCell ref="G145:H145"/>
    <mergeCell ref="I145:J145"/>
  </mergeCells>
  <dataValidations count="4">
    <dataValidation type="list" allowBlank="1" showInputMessage="1" showErrorMessage="1" sqref="C15 C62 OCX133 NTB133 NJF133 MZJ133 MPN133 MFR133 LVV133 LLZ133 KSH133 KIL133 JYP133 JOT133 JEX133 IVB133 ILF133 IBJ133 HRN133 HHR133 GXV133 GNZ133 GED133 FUH133 FKL133 LCD133 FAP133 EQT133 EGX133 DXB133 DNF133 DDJ133 CTN133 CJR133 BZV133 BPZ133 BGD133 AWH133 AML133 ACP133 ST133 IX133 WVJ133 WLN133 WBR133 VRV133 VHZ133 UYD133 UOH133 UEL133 TUP133 TKT133 TAX133 SRB133 SHF133 RXJ133 RNN133 RDR133 QTV133 QJZ133 QAD133 PQH133 PGL133 OWP133 OMT133 MPN121:MPN123 MZJ121:MZJ123 NJF121:NJF123 NTB121:NTB123 OCX121:OCX123 OMT121:OMT123 OWP121:OWP123 PGL121:PGL123 PQH121:PQH123 QAD121:QAD123 QJZ121:QJZ123 QTV121:QTV123 RDR121:RDR123 RNN121:RNN123 RXJ121:RXJ123 SHF121:SHF123 SRB121:SRB123 TAX121:TAX123 TKT121:TKT123 TUP121:TUP123 UEL121:UEL123 UOH121:UOH123 UYD121:UYD123 VHZ121:VHZ123 VRV121:VRV123 WBR121:WBR123 WLN121:WLN123 WVJ121:WVJ123 IX121:IX123 ST121:ST123 ACP121:ACP123 AML121:AML123 AWH121:AWH123 BGD121:BGD123 BPZ121:BPZ123 BZV121:BZV123 CJR121:CJR123 CTN121:CTN123 DDJ121:DDJ123 DNF121:DNF123 DXB121:DXB123 EGX121:EGX123 EQT121:EQT123 FAP121:FAP123 LCD121:LCD123 FKL121:FKL123 FUH121:FUH123 GED121:GED123 GNZ121:GNZ123 GXV121:GXV123 HHR121:HHR123 HRN121:HRN123 IBJ121:IBJ123 ILF121:ILF123 IVB121:IVB123 JEX121:JEX123 JOT121:JOT123 JYP121:JYP123 KIL121:KIL123 KSH121:KSH123 LLZ121:LLZ123 LVV121:LVV123 MFR121:MFR123 MZJ127:MZJ129 NJF127:NJF129 NTB127:NTB129 OCX127:OCX129 OMT127:OMT129 OWP127:OWP129 PGL127:PGL129 PQH127:PQH129 QAD127:QAD129 QJZ127:QJZ129 QTV127:QTV129 RDR127:RDR129 RNN127:RNN129 RXJ127:RXJ129 SHF127:SHF129 SRB127:SRB129 TAX127:TAX129 TKT127:TKT129 TUP127:TUP129 UEL127:UEL129 UOH127:UOH129 UYD127:UYD129 VHZ127:VHZ129 VRV127:VRV129 WBR127:WBR129 WLN127:WLN129 WVJ127:WVJ129 IX127:IX129 ST127:ST129 ACP127:ACP129 AML127:AML129 AWH127:AWH129 BGD127:BGD129 BPZ127:BPZ129 BZV127:BZV129 CJR127:CJR129 CTN127:CTN129 DDJ127:DDJ129 DNF127:DNF129 DXB127:DXB129 EGX127:EGX129 EQT127:EQT129 FAP127:FAP129 LCD127:LCD129 FKL127:FKL129 FUH127:FUH129 GED127:GED129 GNZ127:GNZ129 GXV127:GXV129 HHR127:HHR129 HRN127:HRN129 IBJ127:IBJ129 ILF127:ILF129 IVB127:IVB129 JEX127:JEX129 JOT127:JOT129 JYP127:JYP129 KIL127:KIL129 KSH127:KSH129 LLZ127:LLZ129 LVV127:LVV129 MFR127:MFR129 MPN127:MPN129">
      <formula1>"Proposed,Original,Seasonal,Recommended"</formula1>
    </dataValidation>
    <dataValidation type="list" allowBlank="1" showInputMessage="1" showErrorMessage="1" sqref="C22 C8">
      <formula1>"Projected,Original,Seasonal,Recommended"</formula1>
    </dataValidation>
    <dataValidation type="list" allowBlank="1" showInputMessage="1" showErrorMessage="1" sqref="C107 C147 B159">
      <formula1>"APPROVED, PENDING FOR APPROVAL, ERROR, ,"</formula1>
    </dataValidation>
    <dataValidation type="list" allowBlank="1" showInputMessage="1" showErrorMessage="1" sqref="N117 N137 N141">
      <formula1>"Yes,No"</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7"/>
  <sheetViews>
    <sheetView topLeftCell="A5" zoomScale="62" zoomScaleNormal="62" workbookViewId="0">
      <selection activeCell="O10" sqref="O10"/>
    </sheetView>
  </sheetViews>
  <sheetFormatPr defaultRowHeight="14.5" x14ac:dyDescent="0.35"/>
  <cols>
    <col min="13" max="13" width="21.453125" customWidth="1" collapsed="1"/>
    <col min="14" max="14" width="13.26953125" customWidth="1" collapsed="1"/>
    <col min="15" max="15" width="36.90625" customWidth="1" collapsed="1"/>
    <col min="16" max="16" width="42" customWidth="1" collapsed="1"/>
    <col min="17" max="17" width="44.90625" customWidth="1" collapsed="1"/>
    <col min="18" max="18" width="59.26953125" customWidth="1" collapsed="1"/>
    <col min="19" max="19" width="22.54296875" customWidth="1" collapsed="1"/>
  </cols>
  <sheetData>
    <row r="1" spans="1:19" ht="52" x14ac:dyDescent="0.35">
      <c r="A1" s="1" t="s">
        <v>0</v>
      </c>
      <c r="B1" s="2" t="s">
        <v>1</v>
      </c>
      <c r="C1" s="3" t="s">
        <v>2</v>
      </c>
      <c r="D1" s="3" t="s">
        <v>3</v>
      </c>
      <c r="E1" s="3" t="s">
        <v>4</v>
      </c>
      <c r="F1" s="2" t="s">
        <v>5</v>
      </c>
      <c r="G1" s="3" t="s">
        <v>6</v>
      </c>
      <c r="H1" s="3" t="s">
        <v>7</v>
      </c>
      <c r="I1" s="3" t="s">
        <v>8</v>
      </c>
      <c r="J1" s="3" t="s">
        <v>9</v>
      </c>
      <c r="K1" s="3" t="s">
        <v>10</v>
      </c>
      <c r="L1" s="3" t="s">
        <v>11</v>
      </c>
      <c r="M1" s="1" t="s">
        <v>12</v>
      </c>
      <c r="N1" s="1" t="s">
        <v>13</v>
      </c>
      <c r="O1" s="1" t="s">
        <v>14</v>
      </c>
      <c r="P1" s="1" t="s">
        <v>15</v>
      </c>
      <c r="Q1" s="1" t="s">
        <v>16</v>
      </c>
      <c r="R1" s="1" t="s">
        <v>17</v>
      </c>
      <c r="S1" s="1" t="s">
        <v>18</v>
      </c>
    </row>
    <row r="2" spans="1:19" ht="50.5" customHeight="1" x14ac:dyDescent="0.35">
      <c r="A2" s="4">
        <v>1</v>
      </c>
      <c r="B2" s="4" t="s">
        <v>19</v>
      </c>
      <c r="C2" s="4" t="s">
        <v>20</v>
      </c>
      <c r="D2" s="4" t="s">
        <v>21</v>
      </c>
      <c r="E2" s="4" t="s">
        <v>22</v>
      </c>
      <c r="F2" s="4" t="s">
        <v>81</v>
      </c>
      <c r="G2" s="4"/>
      <c r="H2" s="4">
        <v>1</v>
      </c>
      <c r="I2" s="4">
        <v>30</v>
      </c>
      <c r="J2" s="4" t="s">
        <v>125</v>
      </c>
      <c r="K2" s="4" t="s">
        <v>23</v>
      </c>
      <c r="L2" s="4"/>
      <c r="M2" s="4"/>
      <c r="N2" s="5">
        <v>1</v>
      </c>
      <c r="O2" s="5" t="s">
        <v>24</v>
      </c>
      <c r="P2" s="6" t="s">
        <v>25</v>
      </c>
      <c r="Q2" s="7"/>
      <c r="R2" s="7"/>
      <c r="S2" s="7"/>
    </row>
    <row r="3" spans="1:19" ht="29.5" customHeight="1" x14ac:dyDescent="0.35">
      <c r="A3" s="8"/>
      <c r="B3" s="8"/>
      <c r="C3" s="8"/>
      <c r="D3" s="8"/>
      <c r="E3" s="8"/>
      <c r="F3" s="8"/>
      <c r="G3" s="8"/>
      <c r="H3" s="8"/>
      <c r="I3" s="8"/>
      <c r="J3" s="8"/>
      <c r="K3" s="8"/>
      <c r="L3" s="8"/>
      <c r="M3" s="8"/>
      <c r="N3" s="5">
        <v>2</v>
      </c>
      <c r="O3" s="9" t="s">
        <v>26</v>
      </c>
      <c r="P3" s="10" t="s">
        <v>27</v>
      </c>
      <c r="Q3" s="8"/>
      <c r="R3" s="10"/>
      <c r="S3" s="10"/>
    </row>
    <row r="4" spans="1:19" ht="39" x14ac:dyDescent="0.35">
      <c r="A4" s="8"/>
      <c r="B4" s="8"/>
      <c r="C4" s="8"/>
      <c r="D4" s="8"/>
      <c r="E4" s="8"/>
      <c r="F4" s="8"/>
      <c r="G4" s="8"/>
      <c r="H4" s="8"/>
      <c r="I4" s="8"/>
      <c r="J4" s="8"/>
      <c r="K4" s="8"/>
      <c r="L4" s="8"/>
      <c r="M4" s="8"/>
      <c r="N4" s="5">
        <v>3</v>
      </c>
      <c r="O4" s="9" t="s">
        <v>84</v>
      </c>
      <c r="P4" s="10" t="s">
        <v>28</v>
      </c>
      <c r="Q4" s="8" t="s">
        <v>29</v>
      </c>
      <c r="R4" s="10" t="s">
        <v>85</v>
      </c>
      <c r="S4" s="10"/>
    </row>
    <row r="5" spans="1:19" ht="39" x14ac:dyDescent="0.35">
      <c r="A5" s="8"/>
      <c r="B5" s="8"/>
      <c r="C5" s="8"/>
      <c r="D5" s="8"/>
      <c r="E5" s="8"/>
      <c r="F5" s="8"/>
      <c r="G5" s="8"/>
      <c r="H5" s="8"/>
      <c r="I5" s="8"/>
      <c r="J5" s="8"/>
      <c r="K5" s="8"/>
      <c r="L5" s="8"/>
      <c r="M5" s="8"/>
      <c r="N5" s="5">
        <v>4</v>
      </c>
      <c r="O5" s="9" t="s">
        <v>56</v>
      </c>
      <c r="P5" s="10" t="s">
        <v>86</v>
      </c>
      <c r="Q5" s="8"/>
      <c r="R5" s="10"/>
      <c r="S5" s="10"/>
    </row>
    <row r="6" spans="1:19" ht="39" x14ac:dyDescent="0.35">
      <c r="A6" s="8"/>
      <c r="B6" s="8"/>
      <c r="C6" s="8"/>
      <c r="D6" s="8"/>
      <c r="E6" s="8"/>
      <c r="F6" s="8"/>
      <c r="G6" s="8"/>
      <c r="H6" s="8"/>
      <c r="I6" s="8"/>
      <c r="J6" s="8"/>
      <c r="K6" s="8"/>
      <c r="L6" s="8"/>
      <c r="M6" s="8"/>
      <c r="N6" s="5">
        <v>5</v>
      </c>
      <c r="O6" s="9" t="s">
        <v>87</v>
      </c>
      <c r="P6" s="10" t="s">
        <v>57</v>
      </c>
      <c r="Q6" s="8"/>
      <c r="R6" s="10" t="s">
        <v>94</v>
      </c>
      <c r="S6" s="10"/>
    </row>
    <row r="7" spans="1:19" ht="39" x14ac:dyDescent="0.35">
      <c r="A7" s="8"/>
      <c r="B7" s="8"/>
      <c r="C7" s="8"/>
      <c r="D7" s="8"/>
      <c r="E7" s="8"/>
      <c r="F7" s="8"/>
      <c r="G7" s="8"/>
      <c r="H7" s="8"/>
      <c r="I7" s="8"/>
      <c r="J7" s="8"/>
      <c r="K7" s="8"/>
      <c r="L7" s="8"/>
      <c r="M7" s="8"/>
      <c r="N7" s="5">
        <v>6</v>
      </c>
      <c r="O7" s="9" t="s">
        <v>88</v>
      </c>
      <c r="P7" s="10" t="s">
        <v>30</v>
      </c>
      <c r="Q7" s="8"/>
      <c r="R7" s="10" t="s">
        <v>95</v>
      </c>
      <c r="S7" s="10"/>
    </row>
    <row r="8" spans="1:19" ht="39" x14ac:dyDescent="0.35">
      <c r="A8" s="8"/>
      <c r="B8" s="8"/>
      <c r="C8" s="8"/>
      <c r="D8" s="8"/>
      <c r="E8" s="8"/>
      <c r="F8" s="8"/>
      <c r="G8" s="8"/>
      <c r="H8" s="8"/>
      <c r="I8" s="8"/>
      <c r="J8" s="8"/>
      <c r="K8" s="8"/>
      <c r="L8" s="8"/>
      <c r="M8" s="8"/>
      <c r="N8" s="5">
        <v>7</v>
      </c>
      <c r="O8" s="9" t="s">
        <v>89</v>
      </c>
      <c r="P8" s="10" t="s">
        <v>31</v>
      </c>
      <c r="Q8" s="8"/>
      <c r="R8" s="10" t="s">
        <v>96</v>
      </c>
      <c r="S8" s="10"/>
    </row>
    <row r="9" spans="1:19" ht="39" x14ac:dyDescent="0.35">
      <c r="A9" s="8"/>
      <c r="B9" s="8"/>
      <c r="C9" s="8"/>
      <c r="D9" s="8"/>
      <c r="E9" s="8"/>
      <c r="F9" s="8"/>
      <c r="G9" s="8"/>
      <c r="H9" s="8"/>
      <c r="I9" s="8"/>
      <c r="J9" s="8"/>
      <c r="K9" s="8"/>
      <c r="L9" s="8"/>
      <c r="M9" s="8"/>
      <c r="N9" s="5">
        <v>8</v>
      </c>
      <c r="O9" s="9" t="s">
        <v>90</v>
      </c>
      <c r="P9" s="10" t="s">
        <v>32</v>
      </c>
      <c r="Q9" s="11" t="s">
        <v>33</v>
      </c>
      <c r="R9" s="10" t="s">
        <v>91</v>
      </c>
      <c r="S9" s="10"/>
    </row>
    <row r="10" spans="1:19" ht="117" x14ac:dyDescent="0.35">
      <c r="A10" s="8"/>
      <c r="B10" s="8"/>
      <c r="C10" s="8"/>
      <c r="D10" s="8"/>
      <c r="E10" s="8"/>
      <c r="F10" s="8"/>
      <c r="G10" s="8"/>
      <c r="H10" s="8"/>
      <c r="I10" s="8"/>
      <c r="J10" s="8"/>
      <c r="K10" s="8"/>
      <c r="L10" s="8"/>
      <c r="M10" s="8"/>
      <c r="N10" s="5">
        <v>9</v>
      </c>
      <c r="O10" s="9" t="s">
        <v>92</v>
      </c>
      <c r="P10" s="10" t="s">
        <v>58</v>
      </c>
      <c r="Q10" s="10"/>
      <c r="R10" s="10" t="s">
        <v>93</v>
      </c>
      <c r="S10" s="10"/>
    </row>
    <row r="11" spans="1:19" ht="52" x14ac:dyDescent="0.35">
      <c r="A11" s="8"/>
      <c r="B11" s="8"/>
      <c r="C11" s="8"/>
      <c r="D11" s="8"/>
      <c r="E11" s="8"/>
      <c r="F11" s="8"/>
      <c r="G11" s="8"/>
      <c r="H11" s="8"/>
      <c r="I11" s="8"/>
      <c r="J11" s="8"/>
      <c r="K11" s="8"/>
      <c r="L11" s="8"/>
      <c r="M11" s="8"/>
      <c r="N11" s="5">
        <v>10</v>
      </c>
      <c r="O11" s="9" t="s">
        <v>34</v>
      </c>
      <c r="P11" s="10" t="s">
        <v>59</v>
      </c>
      <c r="Q11" s="8"/>
      <c r="R11" s="10"/>
      <c r="S11" s="10"/>
    </row>
    <row r="12" spans="1:19" ht="59" customHeight="1" x14ac:dyDescent="0.35">
      <c r="A12" s="8"/>
      <c r="B12" s="8"/>
      <c r="C12" s="8"/>
      <c r="D12" s="8"/>
      <c r="E12" s="8"/>
      <c r="F12" s="8"/>
      <c r="G12" s="8"/>
      <c r="H12" s="8"/>
      <c r="I12" s="8"/>
      <c r="J12" s="8"/>
      <c r="K12" s="8"/>
      <c r="L12" s="8"/>
      <c r="M12" s="8"/>
      <c r="N12" s="5">
        <v>11</v>
      </c>
      <c r="O12" s="9" t="s">
        <v>35</v>
      </c>
      <c r="P12" s="10" t="s">
        <v>60</v>
      </c>
      <c r="Q12" s="8"/>
      <c r="R12" s="8"/>
      <c r="S12" s="10"/>
    </row>
    <row r="13" spans="1:19" ht="38.5" customHeight="1" x14ac:dyDescent="0.35">
      <c r="A13" s="8"/>
      <c r="B13" s="8"/>
      <c r="C13" s="8"/>
      <c r="D13" s="8"/>
      <c r="E13" s="8"/>
      <c r="F13" s="8"/>
      <c r="G13" s="8"/>
      <c r="H13" s="8"/>
      <c r="I13" s="8"/>
      <c r="J13" s="8"/>
      <c r="K13" s="8"/>
      <c r="L13" s="8"/>
      <c r="M13" s="8"/>
      <c r="N13" s="5">
        <v>12</v>
      </c>
      <c r="O13" s="9" t="s">
        <v>36</v>
      </c>
      <c r="P13" s="10" t="s">
        <v>61</v>
      </c>
      <c r="Q13" s="8"/>
      <c r="R13" s="8"/>
      <c r="S13" s="10"/>
    </row>
    <row r="14" spans="1:19" ht="28" customHeight="1" x14ac:dyDescent="0.35">
      <c r="A14" s="8"/>
      <c r="B14" s="8"/>
      <c r="C14" s="8"/>
      <c r="D14" s="8"/>
      <c r="E14" s="8"/>
      <c r="F14" s="8"/>
      <c r="G14" s="8"/>
      <c r="H14" s="8"/>
      <c r="I14" s="8"/>
      <c r="J14" s="8"/>
      <c r="K14" s="8"/>
      <c r="L14" s="8"/>
      <c r="M14" s="8"/>
      <c r="N14" s="5">
        <v>13</v>
      </c>
      <c r="O14" s="8" t="s">
        <v>62</v>
      </c>
      <c r="P14" s="8" t="s">
        <v>63</v>
      </c>
      <c r="Q14" s="8"/>
      <c r="R14" s="8" t="s">
        <v>97</v>
      </c>
      <c r="S14" s="10"/>
    </row>
    <row r="15" spans="1:19" ht="182" x14ac:dyDescent="0.35">
      <c r="A15" s="8"/>
      <c r="B15" s="8"/>
      <c r="C15" s="8"/>
      <c r="D15" s="8"/>
      <c r="E15" s="8"/>
      <c r="F15" s="8"/>
      <c r="G15" s="8"/>
      <c r="H15" s="8"/>
      <c r="I15" s="8"/>
      <c r="J15" s="8"/>
      <c r="K15" s="8"/>
      <c r="L15" s="8"/>
      <c r="M15" s="8" t="s">
        <v>65</v>
      </c>
      <c r="N15" s="5">
        <v>14</v>
      </c>
      <c r="O15" s="9" t="s">
        <v>64</v>
      </c>
      <c r="P15" s="10" t="s">
        <v>37</v>
      </c>
      <c r="Q15" s="8"/>
      <c r="R15" s="8" t="s">
        <v>98</v>
      </c>
      <c r="S15" s="10"/>
    </row>
    <row r="16" spans="1:19" ht="117" x14ac:dyDescent="0.35">
      <c r="A16" s="8"/>
      <c r="B16" s="8"/>
      <c r="C16" s="8"/>
      <c r="D16" s="8"/>
      <c r="E16" s="8"/>
      <c r="F16" s="8"/>
      <c r="G16" s="8"/>
      <c r="H16" s="8"/>
      <c r="I16" s="8"/>
      <c r="J16" s="8"/>
      <c r="K16" s="8"/>
      <c r="L16" s="8"/>
      <c r="M16" s="8"/>
      <c r="N16" s="5">
        <v>15</v>
      </c>
      <c r="O16" s="9" t="s">
        <v>66</v>
      </c>
      <c r="P16" s="10" t="s">
        <v>67</v>
      </c>
      <c r="Q16" s="8"/>
      <c r="R16" s="8"/>
      <c r="S16" s="10"/>
    </row>
    <row r="17" spans="1:19" ht="39" x14ac:dyDescent="0.35">
      <c r="A17" s="8"/>
      <c r="B17" s="8"/>
      <c r="C17" s="8"/>
      <c r="D17" s="8"/>
      <c r="E17" s="8"/>
      <c r="F17" s="8"/>
      <c r="G17" s="8"/>
      <c r="H17" s="8"/>
      <c r="I17" s="8"/>
      <c r="J17" s="8"/>
      <c r="K17" s="8"/>
      <c r="L17" s="8"/>
      <c r="M17" s="8"/>
      <c r="N17" s="5">
        <v>16</v>
      </c>
      <c r="O17" s="9" t="s">
        <v>104</v>
      </c>
      <c r="P17" s="10" t="s">
        <v>105</v>
      </c>
      <c r="Q17" s="11" t="s">
        <v>38</v>
      </c>
      <c r="R17" s="8" t="s">
        <v>103</v>
      </c>
      <c r="S17" s="10"/>
    </row>
    <row r="18" spans="1:19" ht="26" x14ac:dyDescent="0.35">
      <c r="A18" s="8"/>
      <c r="B18" s="8"/>
      <c r="C18" s="8"/>
      <c r="D18" s="8"/>
      <c r="E18" s="8"/>
      <c r="F18" s="8"/>
      <c r="G18" s="8"/>
      <c r="H18" s="8"/>
      <c r="I18" s="8"/>
      <c r="J18" s="8"/>
      <c r="K18" s="8"/>
      <c r="L18" s="8"/>
      <c r="M18" s="8"/>
      <c r="N18" s="5">
        <v>17</v>
      </c>
      <c r="O18" s="9" t="s">
        <v>100</v>
      </c>
      <c r="P18" s="10" t="s">
        <v>99</v>
      </c>
      <c r="Q18" s="10"/>
      <c r="R18" s="10"/>
      <c r="S18" s="10"/>
    </row>
    <row r="19" spans="1:19" ht="52" x14ac:dyDescent="0.35">
      <c r="A19" s="8"/>
      <c r="B19" s="8"/>
      <c r="C19" s="8"/>
      <c r="D19" s="8"/>
      <c r="E19" s="8"/>
      <c r="F19" s="8"/>
      <c r="G19" s="8"/>
      <c r="H19" s="8"/>
      <c r="I19" s="8"/>
      <c r="J19" s="8"/>
      <c r="K19" s="8"/>
      <c r="L19" s="8"/>
      <c r="M19" s="8"/>
      <c r="N19" s="5">
        <v>18</v>
      </c>
      <c r="O19" s="9" t="s">
        <v>101</v>
      </c>
      <c r="P19" s="10" t="s">
        <v>102</v>
      </c>
      <c r="Q19" s="10"/>
      <c r="R19" s="10"/>
      <c r="S19" s="10"/>
    </row>
    <row r="20" spans="1:19" ht="39" x14ac:dyDescent="0.35">
      <c r="A20" s="8"/>
      <c r="B20" s="8"/>
      <c r="C20" s="8"/>
      <c r="D20" s="8"/>
      <c r="E20" s="8"/>
      <c r="F20" s="8"/>
      <c r="G20" s="8"/>
      <c r="H20" s="8"/>
      <c r="I20" s="8"/>
      <c r="J20" s="8"/>
      <c r="K20" s="8"/>
      <c r="L20" s="8"/>
      <c r="M20" s="8"/>
      <c r="N20" s="5">
        <v>19</v>
      </c>
      <c r="O20" s="9" t="s">
        <v>68</v>
      </c>
      <c r="P20" s="10" t="s">
        <v>106</v>
      </c>
      <c r="Q20" s="10"/>
      <c r="R20" s="10"/>
      <c r="S20" s="10"/>
    </row>
    <row r="21" spans="1:19" ht="65" x14ac:dyDescent="0.35">
      <c r="A21" s="8"/>
      <c r="B21" s="8"/>
      <c r="C21" s="8"/>
      <c r="D21" s="8"/>
      <c r="E21" s="8"/>
      <c r="F21" s="8"/>
      <c r="G21" s="8"/>
      <c r="H21" s="8"/>
      <c r="I21" s="8"/>
      <c r="J21" s="8"/>
      <c r="K21" s="8"/>
      <c r="L21" s="8"/>
      <c r="M21" s="8"/>
      <c r="N21" s="5">
        <v>20</v>
      </c>
      <c r="O21" s="8" t="s">
        <v>69</v>
      </c>
      <c r="P21" s="10" t="s">
        <v>70</v>
      </c>
      <c r="Q21" s="10"/>
      <c r="R21" s="10"/>
      <c r="S21" s="10"/>
    </row>
    <row r="22" spans="1:19" ht="39" x14ac:dyDescent="0.35">
      <c r="A22" s="8"/>
      <c r="B22" s="8"/>
      <c r="C22" s="8"/>
      <c r="D22" s="8"/>
      <c r="E22" s="8"/>
      <c r="F22" s="8"/>
      <c r="G22" s="8"/>
      <c r="H22" s="8"/>
      <c r="I22" s="8"/>
      <c r="J22" s="8"/>
      <c r="K22" s="8"/>
      <c r="L22" s="8"/>
      <c r="M22" s="12"/>
      <c r="N22" s="5">
        <v>21</v>
      </c>
      <c r="O22" s="9" t="s">
        <v>107</v>
      </c>
      <c r="P22" s="10" t="s">
        <v>39</v>
      </c>
      <c r="Q22" s="10"/>
      <c r="R22" s="10" t="s">
        <v>108</v>
      </c>
      <c r="S22" s="10"/>
    </row>
    <row r="23" spans="1:19" ht="26" x14ac:dyDescent="0.35">
      <c r="A23" s="8"/>
      <c r="B23" s="8"/>
      <c r="C23" s="8"/>
      <c r="D23" s="8"/>
      <c r="E23" s="8"/>
      <c r="F23" s="8"/>
      <c r="G23" s="8"/>
      <c r="H23" s="8"/>
      <c r="I23" s="8"/>
      <c r="J23" s="8"/>
      <c r="K23" s="8"/>
      <c r="L23" s="8"/>
      <c r="M23" s="8"/>
      <c r="N23" s="5">
        <v>22</v>
      </c>
      <c r="O23" s="9" t="s">
        <v>40</v>
      </c>
      <c r="P23" s="10" t="s">
        <v>25</v>
      </c>
      <c r="Q23" s="10"/>
      <c r="R23" s="10"/>
      <c r="S23" s="10"/>
    </row>
    <row r="24" spans="1:19" ht="26" x14ac:dyDescent="0.35">
      <c r="A24" s="8"/>
      <c r="B24" s="8"/>
      <c r="C24" s="8"/>
      <c r="D24" s="8"/>
      <c r="E24" s="8"/>
      <c r="F24" s="8"/>
      <c r="G24" s="8"/>
      <c r="H24" s="8"/>
      <c r="I24" s="8"/>
      <c r="J24" s="8"/>
      <c r="K24" s="8"/>
      <c r="L24" s="8"/>
      <c r="M24" s="8"/>
      <c r="N24" s="5">
        <v>23</v>
      </c>
      <c r="O24" s="9" t="s">
        <v>41</v>
      </c>
      <c r="P24" s="10" t="s">
        <v>42</v>
      </c>
      <c r="Q24" s="10"/>
      <c r="R24" s="10"/>
      <c r="S24" s="10"/>
    </row>
    <row r="25" spans="1:19" ht="39" x14ac:dyDescent="0.35">
      <c r="A25" s="8"/>
      <c r="B25" s="8"/>
      <c r="C25" s="8"/>
      <c r="D25" s="8"/>
      <c r="E25" s="8"/>
      <c r="F25" s="8"/>
      <c r="G25" s="8"/>
      <c r="H25" s="8"/>
      <c r="I25" s="8"/>
      <c r="J25" s="8"/>
      <c r="K25" s="8"/>
      <c r="L25" s="8"/>
      <c r="M25" s="8"/>
      <c r="N25" s="5">
        <v>24</v>
      </c>
      <c r="O25" s="9" t="s">
        <v>43</v>
      </c>
      <c r="P25" s="10" t="s">
        <v>44</v>
      </c>
      <c r="Q25" s="10"/>
      <c r="R25" s="10"/>
      <c r="S25" s="10"/>
    </row>
    <row r="26" spans="1:19" ht="39" x14ac:dyDescent="0.35">
      <c r="A26" s="8"/>
      <c r="B26" s="8"/>
      <c r="C26" s="8"/>
      <c r="D26" s="8"/>
      <c r="E26" s="8"/>
      <c r="F26" s="8"/>
      <c r="G26" s="8"/>
      <c r="H26" s="8"/>
      <c r="I26" s="8"/>
      <c r="J26" s="8"/>
      <c r="K26" s="8"/>
      <c r="L26" s="8"/>
      <c r="M26" s="8"/>
      <c r="N26" s="5">
        <v>25</v>
      </c>
      <c r="O26" s="9" t="s">
        <v>45</v>
      </c>
      <c r="P26" s="10" t="s">
        <v>46</v>
      </c>
      <c r="Q26" s="10"/>
      <c r="R26" s="10"/>
      <c r="S26" s="10"/>
    </row>
    <row r="27" spans="1:19" ht="26" x14ac:dyDescent="0.35">
      <c r="A27" s="8"/>
      <c r="B27" s="8"/>
      <c r="C27" s="8"/>
      <c r="D27" s="8"/>
      <c r="E27" s="8"/>
      <c r="F27" s="8"/>
      <c r="G27" s="8"/>
      <c r="H27" s="8"/>
      <c r="I27" s="8"/>
      <c r="J27" s="8"/>
      <c r="K27" s="8"/>
      <c r="L27" s="8"/>
      <c r="M27" s="8"/>
      <c r="N27" s="5">
        <v>26</v>
      </c>
      <c r="O27" s="9" t="s">
        <v>47</v>
      </c>
      <c r="P27" s="10" t="s">
        <v>48</v>
      </c>
      <c r="Q27" s="10"/>
      <c r="R27" s="10"/>
      <c r="S27" s="10"/>
    </row>
    <row r="28" spans="1:19" ht="52" customHeight="1" x14ac:dyDescent="0.35">
      <c r="A28" s="8"/>
      <c r="B28" s="8"/>
      <c r="C28" s="8"/>
      <c r="D28" s="8"/>
      <c r="E28" s="8"/>
      <c r="F28" s="8"/>
      <c r="G28" s="8"/>
      <c r="H28" s="8"/>
      <c r="I28" s="8"/>
      <c r="J28" s="8"/>
      <c r="K28" s="8"/>
      <c r="L28" s="8"/>
      <c r="M28" s="128" t="s">
        <v>111</v>
      </c>
      <c r="N28" s="5">
        <v>27</v>
      </c>
      <c r="O28" s="9" t="s">
        <v>109</v>
      </c>
      <c r="P28" s="10" t="s">
        <v>32</v>
      </c>
      <c r="Q28" s="11" t="s">
        <v>49</v>
      </c>
      <c r="R28" s="10" t="s">
        <v>110</v>
      </c>
      <c r="S28" s="10"/>
    </row>
    <row r="29" spans="1:19" ht="117" x14ac:dyDescent="0.35">
      <c r="A29" s="8"/>
      <c r="B29" s="8"/>
      <c r="C29" s="8"/>
      <c r="D29" s="8"/>
      <c r="E29" s="8"/>
      <c r="F29" s="8"/>
      <c r="G29" s="8"/>
      <c r="H29" s="8"/>
      <c r="I29" s="8"/>
      <c r="J29" s="8"/>
      <c r="K29" s="8"/>
      <c r="L29" s="8"/>
      <c r="M29" s="129"/>
      <c r="N29" s="5">
        <v>28</v>
      </c>
      <c r="O29" s="9" t="s">
        <v>71</v>
      </c>
      <c r="P29" s="10" t="s">
        <v>72</v>
      </c>
      <c r="Q29" s="10"/>
      <c r="R29" s="10"/>
      <c r="S29" s="10"/>
    </row>
    <row r="30" spans="1:19" ht="52" x14ac:dyDescent="0.35">
      <c r="A30" s="8"/>
      <c r="B30" s="8"/>
      <c r="C30" s="8"/>
      <c r="D30" s="8"/>
      <c r="E30" s="8"/>
      <c r="F30" s="8"/>
      <c r="G30" s="8"/>
      <c r="H30" s="8"/>
      <c r="I30" s="8"/>
      <c r="J30" s="8"/>
      <c r="K30" s="8"/>
      <c r="L30" s="8"/>
      <c r="M30" s="8"/>
      <c r="N30" s="5">
        <v>29</v>
      </c>
      <c r="O30" s="9" t="s">
        <v>34</v>
      </c>
      <c r="P30" s="10" t="s">
        <v>112</v>
      </c>
      <c r="Q30" s="10"/>
      <c r="R30" s="10"/>
      <c r="S30" s="10"/>
    </row>
    <row r="31" spans="1:19" ht="39" x14ac:dyDescent="0.35">
      <c r="A31" s="8"/>
      <c r="B31" s="8"/>
      <c r="C31" s="8"/>
      <c r="D31" s="8"/>
      <c r="E31" s="8"/>
      <c r="F31" s="8"/>
      <c r="G31" s="8"/>
      <c r="H31" s="8"/>
      <c r="I31" s="8"/>
      <c r="J31" s="8"/>
      <c r="K31" s="8"/>
      <c r="L31" s="8"/>
      <c r="M31" s="8"/>
      <c r="N31" s="5">
        <v>30</v>
      </c>
      <c r="O31" s="9" t="s">
        <v>73</v>
      </c>
      <c r="P31" s="10" t="s">
        <v>74</v>
      </c>
      <c r="Q31" s="10"/>
      <c r="R31" s="10"/>
      <c r="S31" s="10"/>
    </row>
    <row r="32" spans="1:19" ht="52" x14ac:dyDescent="0.35">
      <c r="A32" s="8"/>
      <c r="B32" s="8"/>
      <c r="C32" s="8"/>
      <c r="D32" s="8"/>
      <c r="E32" s="8"/>
      <c r="F32" s="8"/>
      <c r="G32" s="8"/>
      <c r="H32" s="8"/>
      <c r="I32" s="8"/>
      <c r="J32" s="8"/>
      <c r="K32" s="8"/>
      <c r="L32" s="8"/>
      <c r="M32" s="8" t="s">
        <v>111</v>
      </c>
      <c r="N32" s="5">
        <v>31</v>
      </c>
      <c r="O32" s="9" t="s">
        <v>113</v>
      </c>
      <c r="P32" s="10" t="s">
        <v>50</v>
      </c>
      <c r="Q32" s="10"/>
      <c r="R32" s="10" t="s">
        <v>108</v>
      </c>
      <c r="S32" s="10"/>
    </row>
    <row r="33" spans="1:19" ht="26" x14ac:dyDescent="0.35">
      <c r="A33" s="8"/>
      <c r="B33" s="8"/>
      <c r="C33" s="8"/>
      <c r="D33" s="8"/>
      <c r="E33" s="8"/>
      <c r="F33" s="8"/>
      <c r="G33" s="8"/>
      <c r="H33" s="8"/>
      <c r="I33" s="8"/>
      <c r="J33" s="8"/>
      <c r="K33" s="8"/>
      <c r="L33" s="8"/>
      <c r="M33" s="8"/>
      <c r="N33" s="5">
        <v>32</v>
      </c>
      <c r="O33" s="9" t="s">
        <v>51</v>
      </c>
      <c r="P33" s="10" t="s">
        <v>25</v>
      </c>
      <c r="Q33" s="10"/>
      <c r="R33" s="10"/>
      <c r="S33" s="10"/>
    </row>
    <row r="34" spans="1:19" ht="26" x14ac:dyDescent="0.35">
      <c r="A34" s="8"/>
      <c r="B34" s="8"/>
      <c r="C34" s="8"/>
      <c r="D34" s="8"/>
      <c r="E34" s="8"/>
      <c r="F34" s="8"/>
      <c r="G34" s="8"/>
      <c r="H34" s="8"/>
      <c r="I34" s="8"/>
      <c r="J34" s="8"/>
      <c r="K34" s="8"/>
      <c r="L34" s="8"/>
      <c r="M34" s="8"/>
      <c r="N34" s="5">
        <v>33</v>
      </c>
      <c r="O34" s="9" t="s">
        <v>41</v>
      </c>
      <c r="P34" s="10" t="s">
        <v>42</v>
      </c>
      <c r="Q34" s="10"/>
      <c r="R34" s="10"/>
      <c r="S34" s="10"/>
    </row>
    <row r="35" spans="1:19" ht="39" x14ac:dyDescent="0.35">
      <c r="A35" s="8"/>
      <c r="B35" s="8"/>
      <c r="C35" s="8"/>
      <c r="D35" s="8"/>
      <c r="E35" s="8"/>
      <c r="F35" s="8"/>
      <c r="G35" s="8"/>
      <c r="H35" s="8"/>
      <c r="I35" s="8"/>
      <c r="J35" s="8"/>
      <c r="K35" s="8"/>
      <c r="L35" s="8"/>
      <c r="M35" s="8"/>
      <c r="N35" s="5">
        <v>34</v>
      </c>
      <c r="O35" s="9" t="s">
        <v>43</v>
      </c>
      <c r="P35" s="10" t="s">
        <v>44</v>
      </c>
      <c r="Q35" s="10"/>
      <c r="R35" s="10"/>
      <c r="S35" s="10"/>
    </row>
    <row r="36" spans="1:19" ht="39" x14ac:dyDescent="0.35">
      <c r="A36" s="8"/>
      <c r="B36" s="8"/>
      <c r="C36" s="8"/>
      <c r="D36" s="8"/>
      <c r="E36" s="8"/>
      <c r="F36" s="8"/>
      <c r="G36" s="8"/>
      <c r="H36" s="8"/>
      <c r="I36" s="8"/>
      <c r="J36" s="8"/>
      <c r="K36" s="8"/>
      <c r="L36" s="8"/>
      <c r="M36" s="8"/>
      <c r="N36" s="5">
        <v>35</v>
      </c>
      <c r="O36" s="9" t="s">
        <v>45</v>
      </c>
      <c r="P36" s="10" t="s">
        <v>46</v>
      </c>
      <c r="Q36" s="10"/>
      <c r="R36" s="10"/>
      <c r="S36" s="10"/>
    </row>
    <row r="37" spans="1:19" ht="26" x14ac:dyDescent="0.35">
      <c r="A37" s="8"/>
      <c r="B37" s="8"/>
      <c r="C37" s="8"/>
      <c r="D37" s="8"/>
      <c r="E37" s="8"/>
      <c r="F37" s="8"/>
      <c r="G37" s="8"/>
      <c r="H37" s="8"/>
      <c r="I37" s="8"/>
      <c r="J37" s="8"/>
      <c r="K37" s="8"/>
      <c r="L37" s="8"/>
      <c r="M37" s="8"/>
      <c r="N37" s="5">
        <v>36</v>
      </c>
      <c r="O37" s="9" t="s">
        <v>47</v>
      </c>
      <c r="P37" s="10" t="s">
        <v>48</v>
      </c>
      <c r="Q37" s="10"/>
      <c r="R37" s="10"/>
      <c r="S37" s="10"/>
    </row>
    <row r="38" spans="1:19" ht="52" x14ac:dyDescent="0.35">
      <c r="A38" s="8"/>
      <c r="B38" s="8"/>
      <c r="C38" s="8"/>
      <c r="D38" s="8"/>
      <c r="E38" s="8"/>
      <c r="F38" s="8"/>
      <c r="G38" s="8"/>
      <c r="H38" s="8"/>
      <c r="I38" s="8"/>
      <c r="J38" s="8"/>
      <c r="K38" s="8"/>
      <c r="L38" s="8"/>
      <c r="M38" s="8" t="s">
        <v>116</v>
      </c>
      <c r="N38" s="5">
        <v>37</v>
      </c>
      <c r="O38" s="9" t="s">
        <v>115</v>
      </c>
      <c r="P38" s="10" t="s">
        <v>32</v>
      </c>
      <c r="Q38" s="11" t="s">
        <v>52</v>
      </c>
      <c r="R38" s="10" t="s">
        <v>114</v>
      </c>
      <c r="S38" s="10"/>
    </row>
    <row r="39" spans="1:19" ht="52" x14ac:dyDescent="0.35">
      <c r="A39" s="8"/>
      <c r="B39" s="8"/>
      <c r="C39" s="8"/>
      <c r="D39" s="8"/>
      <c r="E39" s="8"/>
      <c r="F39" s="8"/>
      <c r="G39" s="8"/>
      <c r="H39" s="8"/>
      <c r="I39" s="8"/>
      <c r="J39" s="8"/>
      <c r="K39" s="8"/>
      <c r="L39" s="8"/>
      <c r="M39" s="8"/>
      <c r="N39" s="5">
        <v>38</v>
      </c>
      <c r="O39" s="9" t="s">
        <v>34</v>
      </c>
      <c r="P39" s="10" t="s">
        <v>76</v>
      </c>
      <c r="Q39" s="10"/>
      <c r="R39" s="10"/>
      <c r="S39" s="10"/>
    </row>
    <row r="40" spans="1:19" ht="39" x14ac:dyDescent="0.35">
      <c r="A40" s="8"/>
      <c r="B40" s="8"/>
      <c r="C40" s="8"/>
      <c r="D40" s="8"/>
      <c r="E40" s="8"/>
      <c r="F40" s="8"/>
      <c r="G40" s="8"/>
      <c r="H40" s="8"/>
      <c r="I40" s="8"/>
      <c r="J40" s="8"/>
      <c r="K40" s="8"/>
      <c r="L40" s="8"/>
      <c r="M40" s="8"/>
      <c r="N40" s="5">
        <v>39</v>
      </c>
      <c r="O40" s="9" t="s">
        <v>73</v>
      </c>
      <c r="P40" s="10" t="s">
        <v>75</v>
      </c>
      <c r="Q40" s="10"/>
      <c r="R40" s="10"/>
      <c r="S40" s="10"/>
    </row>
    <row r="41" spans="1:19" ht="52" customHeight="1" x14ac:dyDescent="0.35">
      <c r="A41" s="8"/>
      <c r="B41" s="8"/>
      <c r="C41" s="8"/>
      <c r="D41" s="8"/>
      <c r="E41" s="8"/>
      <c r="F41" s="8"/>
      <c r="G41" s="8"/>
      <c r="H41" s="8"/>
      <c r="I41" s="8"/>
      <c r="J41" s="8"/>
      <c r="K41" s="8"/>
      <c r="L41" s="8"/>
      <c r="M41" s="128" t="s">
        <v>116</v>
      </c>
      <c r="N41" s="5">
        <v>40</v>
      </c>
      <c r="O41" s="9" t="s">
        <v>118</v>
      </c>
      <c r="P41" s="10" t="s">
        <v>53</v>
      </c>
      <c r="Q41" s="10"/>
      <c r="R41" s="10" t="s">
        <v>117</v>
      </c>
      <c r="S41" s="10"/>
    </row>
    <row r="42" spans="1:19" ht="117" x14ac:dyDescent="0.35">
      <c r="A42" s="8"/>
      <c r="B42" s="8"/>
      <c r="C42" s="8"/>
      <c r="D42" s="8"/>
      <c r="E42" s="8"/>
      <c r="F42" s="8"/>
      <c r="G42" s="8"/>
      <c r="H42" s="8"/>
      <c r="I42" s="8"/>
      <c r="J42" s="8"/>
      <c r="K42" s="8"/>
      <c r="L42" s="8"/>
      <c r="M42" s="129"/>
      <c r="N42" s="5">
        <v>41</v>
      </c>
      <c r="O42" s="9" t="s">
        <v>119</v>
      </c>
      <c r="P42" s="10" t="s">
        <v>121</v>
      </c>
      <c r="Q42" s="10"/>
      <c r="R42" s="10" t="s">
        <v>120</v>
      </c>
      <c r="S42" s="10"/>
    </row>
    <row r="43" spans="1:19" ht="26" x14ac:dyDescent="0.35">
      <c r="A43" s="8"/>
      <c r="B43" s="8"/>
      <c r="C43" s="8"/>
      <c r="D43" s="8"/>
      <c r="E43" s="8"/>
      <c r="F43" s="8"/>
      <c r="G43" s="8"/>
      <c r="H43" s="8"/>
      <c r="I43" s="8"/>
      <c r="J43" s="8"/>
      <c r="K43" s="8"/>
      <c r="L43" s="8"/>
      <c r="M43" s="8"/>
      <c r="N43" s="5">
        <v>42</v>
      </c>
      <c r="O43" s="9" t="s">
        <v>24</v>
      </c>
      <c r="P43" s="10" t="s">
        <v>25</v>
      </c>
      <c r="Q43" s="10"/>
      <c r="R43" s="10"/>
      <c r="S43" s="10"/>
    </row>
    <row r="44" spans="1:19" ht="52" customHeight="1" x14ac:dyDescent="0.35">
      <c r="A44" s="8"/>
      <c r="B44" s="8"/>
      <c r="C44" s="8"/>
      <c r="D44" s="8"/>
      <c r="E44" s="8"/>
      <c r="F44" s="8"/>
      <c r="G44" s="8"/>
      <c r="H44" s="8"/>
      <c r="I44" s="8"/>
      <c r="J44" s="8"/>
      <c r="K44" s="8"/>
      <c r="L44" s="8"/>
      <c r="M44" s="128" t="s">
        <v>116</v>
      </c>
      <c r="N44" s="5">
        <v>43</v>
      </c>
      <c r="O44" s="9" t="s">
        <v>77</v>
      </c>
      <c r="P44" s="10" t="s">
        <v>54</v>
      </c>
      <c r="Q44" s="10"/>
      <c r="R44" s="10" t="s">
        <v>122</v>
      </c>
      <c r="S44" s="10"/>
    </row>
    <row r="45" spans="1:19" ht="117" x14ac:dyDescent="0.35">
      <c r="A45" s="8"/>
      <c r="B45" s="8"/>
      <c r="C45" s="8"/>
      <c r="D45" s="8"/>
      <c r="E45" s="8"/>
      <c r="F45" s="8"/>
      <c r="G45" s="8"/>
      <c r="H45" s="8"/>
      <c r="I45" s="8"/>
      <c r="J45" s="8"/>
      <c r="K45" s="8"/>
      <c r="L45" s="8"/>
      <c r="M45" s="130"/>
      <c r="N45" s="5">
        <v>44</v>
      </c>
      <c r="O45" s="9" t="s">
        <v>79</v>
      </c>
      <c r="P45" s="10" t="s">
        <v>78</v>
      </c>
      <c r="Q45" s="10"/>
      <c r="R45" s="10" t="s">
        <v>124</v>
      </c>
      <c r="S45" s="10"/>
    </row>
    <row r="46" spans="1:19" ht="26" x14ac:dyDescent="0.35">
      <c r="A46" s="8"/>
      <c r="B46" s="8"/>
      <c r="C46" s="8"/>
      <c r="D46" s="8"/>
      <c r="E46" s="8"/>
      <c r="F46" s="8"/>
      <c r="G46" s="8"/>
      <c r="H46" s="8"/>
      <c r="I46" s="8"/>
      <c r="J46" s="8"/>
      <c r="K46" s="8"/>
      <c r="L46" s="8"/>
      <c r="M46" s="129"/>
      <c r="N46" s="5">
        <v>45</v>
      </c>
      <c r="O46" s="9" t="s">
        <v>80</v>
      </c>
      <c r="P46" s="10" t="s">
        <v>55</v>
      </c>
      <c r="Q46" s="10"/>
      <c r="R46" s="10" t="s">
        <v>123</v>
      </c>
      <c r="S46" s="10"/>
    </row>
    <row r="47" spans="1:19" ht="26" x14ac:dyDescent="0.35">
      <c r="A47" s="8"/>
      <c r="B47" s="8"/>
      <c r="C47" s="8"/>
      <c r="D47" s="8"/>
      <c r="E47" s="8"/>
      <c r="F47" s="8"/>
      <c r="G47" s="8"/>
      <c r="H47" s="8"/>
      <c r="I47" s="8"/>
      <c r="J47" s="8"/>
      <c r="K47" s="8"/>
      <c r="L47" s="8"/>
      <c r="M47" s="8"/>
      <c r="N47" s="5">
        <v>46</v>
      </c>
      <c r="O47" s="9" t="s">
        <v>82</v>
      </c>
      <c r="P47" s="10" t="s">
        <v>83</v>
      </c>
      <c r="Q47" s="10"/>
      <c r="R47" s="10"/>
      <c r="S47" s="10"/>
    </row>
  </sheetData>
  <mergeCells count="3">
    <mergeCell ref="M41:M42"/>
    <mergeCell ref="M28:M29"/>
    <mergeCell ref="M44:M4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TEST_DATA</vt:lpstr>
      <vt:lpstr>TESTCASE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terms:modified xsi:type="dcterms:W3CDTF">2023-02-01T09:13:45Z</dcterms:modified>
</cp:coreProperties>
</file>