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7050"/>
  </bookViews>
  <sheets>
    <sheet name="Data_Creation_Env" sheetId="2" r:id="rId1"/>
    <sheet name="4.0_SF01"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249" i="2" l="1"/>
  <c r="J2249" i="2"/>
  <c r="K2248" i="2"/>
  <c r="J2248" i="2"/>
  <c r="D1258" i="2" l="1"/>
  <c r="F1258" i="2" l="1"/>
  <c r="E1258" i="2"/>
  <c r="C1258" i="2"/>
  <c r="M2042" i="2" l="1"/>
  <c r="K2042" i="2"/>
  <c r="J2042" i="2"/>
  <c r="M1583" i="2"/>
  <c r="K1583" i="2"/>
  <c r="J1583" i="2"/>
  <c r="J1181" i="2"/>
  <c r="J171" i="2"/>
  <c r="M171" i="2"/>
  <c r="K171" i="2"/>
  <c r="K2127" i="2" l="1"/>
  <c r="F2127" i="2"/>
  <c r="E2127" i="2"/>
  <c r="D2127" i="2"/>
  <c r="C2127" i="2"/>
  <c r="F1660" i="2"/>
  <c r="E1660" i="2"/>
  <c r="D1660" i="2"/>
  <c r="C1660" i="2"/>
  <c r="F248" i="2"/>
  <c r="E248" i="2"/>
  <c r="D248" i="2"/>
  <c r="C248" i="2"/>
  <c r="K2244" i="2" l="1"/>
  <c r="J2244" i="2"/>
  <c r="K2243" i="2"/>
  <c r="J2243" i="2"/>
  <c r="F1635" i="2" l="1"/>
  <c r="H1635" i="2"/>
  <c r="K1635" i="2"/>
  <c r="K1627" i="2"/>
  <c r="H1627" i="2"/>
  <c r="M1827" i="2" l="1"/>
  <c r="K1827" i="2"/>
  <c r="H1827" i="2"/>
  <c r="G1827" i="2"/>
  <c r="K1169" i="2"/>
  <c r="H1169" i="2"/>
  <c r="F1169" i="2"/>
  <c r="H1613" i="2" l="1"/>
  <c r="K1613" i="2"/>
  <c r="K1609" i="2"/>
  <c r="H1609" i="2"/>
  <c r="K1233" i="2"/>
  <c r="F1233" i="2"/>
  <c r="F1225" i="2"/>
  <c r="H1211" i="2"/>
  <c r="H1207" i="2"/>
  <c r="H215" i="2"/>
  <c r="H223" i="2"/>
  <c r="K223" i="2"/>
  <c r="K215" i="2"/>
  <c r="H201" i="2"/>
  <c r="H197" i="2"/>
  <c r="K201" i="2"/>
  <c r="K197" i="2"/>
  <c r="K159" i="2"/>
  <c r="K1066" i="2"/>
  <c r="H1066" i="2"/>
  <c r="K1571" i="2" l="1"/>
  <c r="H1571" i="2"/>
  <c r="F548" i="2"/>
  <c r="F159" i="2"/>
  <c r="H159" i="2"/>
  <c r="F754" i="2" l="1"/>
  <c r="F651" i="2"/>
  <c r="F450" i="2"/>
  <c r="H510" i="2"/>
  <c r="M2182" i="2" l="1"/>
  <c r="M2178" i="2"/>
  <c r="F2239" i="2" l="1"/>
  <c r="E2239" i="2"/>
  <c r="D2239" i="2"/>
  <c r="C2239" i="2"/>
  <c r="K2182" i="2"/>
  <c r="K2178" i="2"/>
  <c r="H2230" i="2" l="1"/>
  <c r="G2230" i="2"/>
  <c r="H2226" i="2"/>
  <c r="G2226" i="2"/>
  <c r="H2222" i="2"/>
  <c r="G2222" i="2"/>
  <c r="H2218" i="2"/>
  <c r="G2218" i="2"/>
  <c r="H2214" i="2"/>
  <c r="G2214" i="2"/>
  <c r="F2214" i="2"/>
  <c r="H2210" i="2"/>
  <c r="G2210" i="2"/>
  <c r="H2206" i="2"/>
  <c r="F2206" i="2"/>
  <c r="G2206" i="2" s="1"/>
  <c r="H2202" i="2"/>
  <c r="G2202" i="2"/>
  <c r="H2196" i="2"/>
  <c r="H2192" i="2"/>
  <c r="H2188" i="2"/>
  <c r="H2182" i="2"/>
  <c r="G2182" i="2"/>
  <c r="H2178" i="2"/>
  <c r="G2178" i="2"/>
  <c r="H2174" i="2"/>
  <c r="G2174" i="2"/>
  <c r="G2170" i="2"/>
  <c r="H2166" i="2"/>
  <c r="F2166" i="2"/>
  <c r="G2166" i="2" s="1"/>
  <c r="H2162" i="2"/>
  <c r="G2162" i="2"/>
  <c r="F2162" i="2"/>
  <c r="H2154" i="2"/>
  <c r="G2154" i="2"/>
  <c r="H2150" i="2"/>
  <c r="G2150" i="2"/>
  <c r="H2146" i="2"/>
  <c r="F2146" i="2"/>
  <c r="G2146" i="2" s="1"/>
  <c r="F2142" i="2"/>
  <c r="G2142" i="2" s="1"/>
  <c r="F2138" i="2"/>
  <c r="C2138" i="2"/>
  <c r="F2137" i="2"/>
  <c r="C2137" i="2"/>
  <c r="F2136" i="2"/>
  <c r="C2136" i="2"/>
  <c r="H2132" i="2"/>
  <c r="G2132" i="2"/>
  <c r="H2142" i="2" l="1"/>
  <c r="J2127" i="2"/>
  <c r="I2127" i="2"/>
  <c r="H2127" i="2"/>
  <c r="G2127" i="2"/>
  <c r="F2030" i="2" l="1"/>
  <c r="H2030" i="2" s="1"/>
  <c r="H2080" i="2"/>
  <c r="H2076" i="2"/>
  <c r="F2094" i="2"/>
  <c r="G2094" i="2" s="1"/>
  <c r="F2102" i="2"/>
  <c r="H2118" i="2"/>
  <c r="G2118" i="2"/>
  <c r="H2114" i="2"/>
  <c r="G2114" i="2"/>
  <c r="H2110" i="2"/>
  <c r="G2110" i="2"/>
  <c r="H2106" i="2"/>
  <c r="G2106" i="2"/>
  <c r="G2102" i="2"/>
  <c r="H2102" i="2"/>
  <c r="H2098" i="2"/>
  <c r="G2098" i="2"/>
  <c r="H2094" i="2"/>
  <c r="H2090" i="2"/>
  <c r="G2090" i="2"/>
  <c r="H2084" i="2"/>
  <c r="M2070" i="2"/>
  <c r="K2070" i="2"/>
  <c r="H2070" i="2"/>
  <c r="G2070" i="2"/>
  <c r="M2066" i="2"/>
  <c r="K2066" i="2"/>
  <c r="H2066" i="2"/>
  <c r="G2066" i="2"/>
  <c r="H2062" i="2"/>
  <c r="G2062" i="2"/>
  <c r="G2058" i="2"/>
  <c r="H2054" i="2"/>
  <c r="G2054" i="2"/>
  <c r="F2054" i="2"/>
  <c r="F2050" i="2"/>
  <c r="H2050" i="2" s="1"/>
  <c r="H2042" i="2"/>
  <c r="G2042" i="2"/>
  <c r="H2038" i="2"/>
  <c r="G2038" i="2"/>
  <c r="H2034" i="2"/>
  <c r="F2034" i="2"/>
  <c r="G2034" i="2" s="1"/>
  <c r="F2026" i="2"/>
  <c r="C2026" i="2"/>
  <c r="F2025" i="2"/>
  <c r="C2025" i="2"/>
  <c r="F2024" i="2"/>
  <c r="C2024" i="2"/>
  <c r="H2020" i="2"/>
  <c r="G2020" i="2"/>
  <c r="G2030" i="2" l="1"/>
  <c r="G2050" i="2"/>
  <c r="K1930" i="2"/>
  <c r="F2015" i="2" l="1"/>
  <c r="E2015" i="2"/>
  <c r="D2015" i="2"/>
  <c r="C2015" i="2"/>
  <c r="H1968" i="2"/>
  <c r="H1964" i="2"/>
  <c r="H1990" i="2"/>
  <c r="H1982" i="2"/>
  <c r="F1990" i="2"/>
  <c r="F1982" i="2"/>
  <c r="K1990" i="2"/>
  <c r="K1982" i="2"/>
  <c r="K1968" i="2"/>
  <c r="K1964" i="2"/>
  <c r="K1942" i="2"/>
  <c r="K1938" i="2"/>
  <c r="K1918" i="2"/>
  <c r="M1930" i="2"/>
  <c r="H1942" i="2"/>
  <c r="H1938" i="2"/>
  <c r="F1938" i="2"/>
  <c r="G1938" i="2" s="1"/>
  <c r="F1942" i="2"/>
  <c r="G1942" i="2" s="1"/>
  <c r="H1918" i="2"/>
  <c r="F1918" i="2"/>
  <c r="M1942" i="2"/>
  <c r="M1938" i="2"/>
  <c r="F1914" i="2" l="1"/>
  <c r="C1914" i="2"/>
  <c r="M2006" i="2" l="1"/>
  <c r="K2006" i="2"/>
  <c r="H2006" i="2"/>
  <c r="G2006" i="2"/>
  <c r="M2002" i="2"/>
  <c r="K2002" i="2"/>
  <c r="H2002" i="2"/>
  <c r="G2002" i="2"/>
  <c r="M1998" i="2"/>
  <c r="K1998" i="2"/>
  <c r="H1998" i="2"/>
  <c r="G1998" i="2"/>
  <c r="M1994" i="2"/>
  <c r="K1994" i="2"/>
  <c r="H1994" i="2"/>
  <c r="G1994" i="2"/>
  <c r="M1990" i="2"/>
  <c r="G1990" i="2"/>
  <c r="M1986" i="2"/>
  <c r="K1986" i="2"/>
  <c r="H1986" i="2"/>
  <c r="G1986" i="2"/>
  <c r="M1982" i="2"/>
  <c r="G1982" i="2"/>
  <c r="M1978" i="2"/>
  <c r="K1978" i="2"/>
  <c r="H1978" i="2"/>
  <c r="G1978" i="2"/>
  <c r="M1972" i="2"/>
  <c r="K1972" i="2"/>
  <c r="H1972" i="2"/>
  <c r="M1968" i="2"/>
  <c r="M1964" i="2"/>
  <c r="M1958" i="2"/>
  <c r="K1958" i="2"/>
  <c r="H1958" i="2"/>
  <c r="G1958" i="2"/>
  <c r="M1954" i="2"/>
  <c r="K1954" i="2"/>
  <c r="H1954" i="2"/>
  <c r="G1954" i="2"/>
  <c r="M1950" i="2"/>
  <c r="K1950" i="2"/>
  <c r="H1950" i="2"/>
  <c r="G1950" i="2"/>
  <c r="M1946" i="2"/>
  <c r="K1946" i="2"/>
  <c r="G1946" i="2"/>
  <c r="H1930" i="2"/>
  <c r="G1930" i="2"/>
  <c r="M1926" i="2"/>
  <c r="K1926" i="2"/>
  <c r="H1926" i="2"/>
  <c r="G1926" i="2"/>
  <c r="M1922" i="2"/>
  <c r="K1922" i="2"/>
  <c r="H1922" i="2"/>
  <c r="G1922" i="2"/>
  <c r="F1922" i="2"/>
  <c r="M1918" i="2"/>
  <c r="G1918" i="2"/>
  <c r="F1913" i="2"/>
  <c r="C1913" i="2"/>
  <c r="F1912" i="2"/>
  <c r="C1912" i="2"/>
  <c r="H1908" i="2"/>
  <c r="G1908" i="2"/>
  <c r="K1903" i="2" l="1"/>
  <c r="J1903" i="2"/>
  <c r="I1903" i="2"/>
  <c r="H1903" i="2"/>
  <c r="G1903" i="2"/>
  <c r="F1903" i="2"/>
  <c r="E1903" i="2"/>
  <c r="D1903" i="2"/>
  <c r="C1903" i="2"/>
  <c r="M1822" i="2"/>
  <c r="K1822" i="2"/>
  <c r="K1814" i="2"/>
  <c r="H1814" i="2"/>
  <c r="F1814" i="2"/>
  <c r="M1894" i="2"/>
  <c r="K1894" i="2"/>
  <c r="M1890" i="2"/>
  <c r="K1890" i="2"/>
  <c r="M1886" i="2"/>
  <c r="K1886" i="2"/>
  <c r="M1882" i="2"/>
  <c r="K1882" i="2"/>
  <c r="M1878" i="2"/>
  <c r="K1878" i="2"/>
  <c r="M1874" i="2"/>
  <c r="K1874" i="2"/>
  <c r="M1870" i="2"/>
  <c r="K1870" i="2"/>
  <c r="M1866" i="2"/>
  <c r="K1866" i="2"/>
  <c r="M1860" i="2"/>
  <c r="K1860" i="2"/>
  <c r="M1856" i="2"/>
  <c r="K1856" i="2"/>
  <c r="M1852" i="2"/>
  <c r="K1852" i="2"/>
  <c r="M1846" i="2"/>
  <c r="K1846" i="2"/>
  <c r="M1842" i="2"/>
  <c r="K1842" i="2"/>
  <c r="M1838" i="2"/>
  <c r="K1838" i="2"/>
  <c r="M1834" i="2"/>
  <c r="K1834" i="2"/>
  <c r="M1818" i="2"/>
  <c r="K1818" i="2"/>
  <c r="M1814" i="2"/>
  <c r="H1894" i="2" l="1"/>
  <c r="G1894" i="2"/>
  <c r="H1890" i="2"/>
  <c r="G1890" i="2"/>
  <c r="H1886" i="2"/>
  <c r="G1886" i="2"/>
  <c r="H1882" i="2"/>
  <c r="G1882" i="2"/>
  <c r="H1878" i="2"/>
  <c r="G1878" i="2"/>
  <c r="H1874" i="2"/>
  <c r="G1874" i="2"/>
  <c r="H1870" i="2"/>
  <c r="G1870" i="2"/>
  <c r="H1866" i="2"/>
  <c r="G1866" i="2"/>
  <c r="H1860" i="2"/>
  <c r="H1856" i="2"/>
  <c r="H1852" i="2"/>
  <c r="H1846" i="2"/>
  <c r="G1846" i="2"/>
  <c r="H1842" i="2"/>
  <c r="G1842" i="2"/>
  <c r="H1838" i="2"/>
  <c r="G1838" i="2"/>
  <c r="G1834" i="2"/>
  <c r="H1822" i="2"/>
  <c r="G1822" i="2"/>
  <c r="H1818" i="2"/>
  <c r="G1818" i="2"/>
  <c r="F1818" i="2"/>
  <c r="G1814" i="2"/>
  <c r="F1810" i="2"/>
  <c r="C1810" i="2"/>
  <c r="F1809" i="2"/>
  <c r="C1809" i="2"/>
  <c r="H1805" i="2"/>
  <c r="G1805" i="2"/>
  <c r="E1557" i="2" l="1"/>
  <c r="E1459" i="2"/>
  <c r="E1356" i="2"/>
  <c r="E1155" i="2"/>
  <c r="E1057" i="2"/>
  <c r="E954" i="2"/>
  <c r="E851" i="2"/>
  <c r="E753" i="2"/>
  <c r="E650" i="2"/>
  <c r="E547" i="2"/>
  <c r="E346" i="2"/>
  <c r="E449" i="2"/>
  <c r="K1660" i="2" l="1"/>
  <c r="K1557" i="2"/>
  <c r="K1459" i="2"/>
  <c r="K1356" i="2"/>
  <c r="K1258" i="2"/>
  <c r="K1155" i="2"/>
  <c r="K1057" i="2"/>
  <c r="K954" i="2"/>
  <c r="K851" i="2"/>
  <c r="K753" i="2"/>
  <c r="K650" i="2"/>
  <c r="K547" i="2"/>
  <c r="K449" i="2"/>
  <c r="K346" i="2"/>
  <c r="K248" i="2"/>
  <c r="K145" i="2" l="1"/>
  <c r="E145" i="2" l="1"/>
  <c r="H1800" i="2" l="1"/>
  <c r="G1800" i="2"/>
  <c r="H1795" i="2"/>
  <c r="G1795" i="2"/>
  <c r="H1790" i="2"/>
  <c r="G1790" i="2"/>
  <c r="H1785" i="2"/>
  <c r="G1785" i="2"/>
  <c r="H1780" i="2"/>
  <c r="G1780" i="2"/>
  <c r="H1775" i="2"/>
  <c r="G1775" i="2"/>
  <c r="H1770" i="2"/>
  <c r="G1770" i="2"/>
  <c r="H1765" i="2"/>
  <c r="G1765" i="2"/>
  <c r="H1760" i="2"/>
  <c r="G1760" i="2"/>
  <c r="H1755" i="2"/>
  <c r="G1755" i="2"/>
  <c r="H1750" i="2"/>
  <c r="G1750" i="2"/>
  <c r="H1745" i="2"/>
  <c r="G1745" i="2"/>
  <c r="H1740" i="2"/>
  <c r="G1740" i="2"/>
  <c r="H1735" i="2"/>
  <c r="G1735" i="2"/>
  <c r="H1730" i="2"/>
  <c r="G1730" i="2"/>
  <c r="H1725" i="2"/>
  <c r="G1725" i="2"/>
  <c r="H1720" i="2" l="1"/>
  <c r="G1720" i="2"/>
  <c r="H1715" i="2"/>
  <c r="G1715" i="2"/>
  <c r="H1710" i="2"/>
  <c r="G1710" i="2"/>
  <c r="H1705" i="2"/>
  <c r="G1705" i="2"/>
  <c r="H1700" i="2"/>
  <c r="G1700" i="2"/>
  <c r="H1695" i="2"/>
  <c r="G1695" i="2"/>
  <c r="H1690" i="2"/>
  <c r="G1690" i="2"/>
  <c r="H1685" i="2" l="1"/>
  <c r="G1685" i="2"/>
  <c r="H1680" i="2" l="1"/>
  <c r="G1680" i="2"/>
  <c r="H1675" i="2" l="1"/>
  <c r="G1675" i="2"/>
  <c r="M1651" i="2" l="1"/>
  <c r="K1651" i="2"/>
  <c r="H1651" i="2"/>
  <c r="M1647" i="2"/>
  <c r="K1647" i="2"/>
  <c r="H1647" i="2"/>
  <c r="M1643" i="2"/>
  <c r="K1643" i="2"/>
  <c r="H1643" i="2"/>
  <c r="M1639" i="2"/>
  <c r="K1639" i="2"/>
  <c r="H1639" i="2"/>
  <c r="M1635" i="2"/>
  <c r="M1631" i="2"/>
  <c r="K1631" i="2"/>
  <c r="H1631" i="2"/>
  <c r="M1627" i="2"/>
  <c r="M1623" i="2"/>
  <c r="K1623" i="2"/>
  <c r="H1623" i="2"/>
  <c r="M1617" i="2"/>
  <c r="K1617" i="2"/>
  <c r="H1617" i="2"/>
  <c r="M1613" i="2"/>
  <c r="M1609" i="2"/>
  <c r="K1603" i="2"/>
  <c r="H1603" i="2"/>
  <c r="K1599" i="2"/>
  <c r="H1599" i="2"/>
  <c r="M1595" i="2"/>
  <c r="K1595" i="2"/>
  <c r="H1595" i="2"/>
  <c r="M1591" i="2"/>
  <c r="K1591" i="2"/>
  <c r="H1583" i="2"/>
  <c r="M1579" i="2"/>
  <c r="K1579" i="2"/>
  <c r="H1579" i="2"/>
  <c r="M1575" i="2"/>
  <c r="K1575" i="2"/>
  <c r="H1575" i="2"/>
  <c r="M1571" i="2"/>
  <c r="J1660" i="2"/>
  <c r="I1660" i="2"/>
  <c r="H1660" i="2"/>
  <c r="G1660" i="2"/>
  <c r="G1665" i="2"/>
  <c r="H1665" i="2"/>
  <c r="F1567" i="2" l="1"/>
  <c r="C1567" i="2"/>
  <c r="F1566" i="2"/>
  <c r="C1566" i="2"/>
  <c r="J1557" i="2" l="1"/>
  <c r="I1557" i="2"/>
  <c r="H1557" i="2"/>
  <c r="G1557" i="2"/>
  <c r="F1557" i="2"/>
  <c r="D1557" i="2"/>
  <c r="C1557" i="2"/>
  <c r="M1548" i="2"/>
  <c r="K1548" i="2"/>
  <c r="J1548" i="2"/>
  <c r="F1548" i="2"/>
  <c r="H1548" i="2" s="1"/>
  <c r="M1544" i="2"/>
  <c r="J1544" i="2"/>
  <c r="F1544" i="2"/>
  <c r="H1544" i="2" s="1"/>
  <c r="M1540" i="2"/>
  <c r="K1540" i="2"/>
  <c r="J1540" i="2"/>
  <c r="F1540" i="2"/>
  <c r="G1540" i="2" s="1"/>
  <c r="M1536" i="2"/>
  <c r="K1536" i="2"/>
  <c r="J1536" i="2"/>
  <c r="F1536" i="2"/>
  <c r="H1536" i="2" s="1"/>
  <c r="M1532" i="2"/>
  <c r="J1532" i="2"/>
  <c r="F1532" i="2"/>
  <c r="H1532" i="2" s="1"/>
  <c r="M1528" i="2"/>
  <c r="K1528" i="2"/>
  <c r="J1528" i="2"/>
  <c r="F1528" i="2"/>
  <c r="H1528" i="2" s="1"/>
  <c r="M1524" i="2"/>
  <c r="J1524" i="2"/>
  <c r="F1524" i="2"/>
  <c r="G1524" i="2" s="1"/>
  <c r="M1520" i="2"/>
  <c r="K1520" i="2"/>
  <c r="J1520" i="2"/>
  <c r="H1520" i="2"/>
  <c r="F1520" i="2"/>
  <c r="G1520" i="2" s="1"/>
  <c r="M1514" i="2"/>
  <c r="J1514" i="2"/>
  <c r="H1514" i="2"/>
  <c r="M1510" i="2"/>
  <c r="K1510" i="2"/>
  <c r="J1510" i="2"/>
  <c r="H1510" i="2"/>
  <c r="M1506" i="2"/>
  <c r="K1506" i="2"/>
  <c r="J1506" i="2"/>
  <c r="H1506" i="2"/>
  <c r="K1500" i="2"/>
  <c r="F1500" i="2"/>
  <c r="G1500" i="2" s="1"/>
  <c r="K1496" i="2"/>
  <c r="F1496" i="2"/>
  <c r="G1496" i="2" s="1"/>
  <c r="M1492" i="2"/>
  <c r="J1492" i="2"/>
  <c r="F1492" i="2"/>
  <c r="G1492" i="2" s="1"/>
  <c r="M1488" i="2"/>
  <c r="J1488" i="2"/>
  <c r="F1488" i="2"/>
  <c r="G1488" i="2" s="1"/>
  <c r="M1480" i="2"/>
  <c r="J1480" i="2"/>
  <c r="F1480" i="2"/>
  <c r="G1480" i="2" s="1"/>
  <c r="M1476" i="2"/>
  <c r="K1476" i="2"/>
  <c r="J1476" i="2"/>
  <c r="F1476" i="2"/>
  <c r="H1476" i="2" s="1"/>
  <c r="M1472" i="2"/>
  <c r="J1472" i="2"/>
  <c r="F1472" i="2"/>
  <c r="G1472" i="2" s="1"/>
  <c r="M1468" i="2"/>
  <c r="K1468" i="2"/>
  <c r="J1468" i="2"/>
  <c r="F1468" i="2"/>
  <c r="G1468" i="2" s="1"/>
  <c r="K1544" i="2" l="1"/>
  <c r="K1514" i="2"/>
  <c r="H1480" i="2"/>
  <c r="K1480" i="2" s="1"/>
  <c r="H1496" i="2"/>
  <c r="G1544" i="2"/>
  <c r="H1524" i="2"/>
  <c r="K1524" i="2" s="1"/>
  <c r="G1476" i="2"/>
  <c r="K1532" i="2"/>
  <c r="H1540" i="2"/>
  <c r="G1528" i="2"/>
  <c r="G1536" i="2"/>
  <c r="H1492" i="2"/>
  <c r="K1492" i="2" s="1"/>
  <c r="H1468" i="2"/>
  <c r="H1488" i="2"/>
  <c r="K1488" i="2" s="1"/>
  <c r="H1500" i="2"/>
  <c r="H1472" i="2"/>
  <c r="K1472" i="2" s="1"/>
  <c r="G1532" i="2"/>
  <c r="G1548" i="2"/>
  <c r="K1450" i="2"/>
  <c r="K1442" i="2" l="1"/>
  <c r="K1438" i="2" l="1"/>
  <c r="K1430" i="2" l="1"/>
  <c r="M1422" i="2" l="1"/>
  <c r="H1422" i="2" l="1"/>
  <c r="J1450" i="2" l="1"/>
  <c r="J1446" i="2"/>
  <c r="J1442" i="2"/>
  <c r="J1438" i="2"/>
  <c r="J1434" i="2"/>
  <c r="J1430" i="2"/>
  <c r="J1426" i="2"/>
  <c r="J1422" i="2"/>
  <c r="J1416" i="2"/>
  <c r="J1412" i="2"/>
  <c r="J1408" i="2"/>
  <c r="K1402" i="2" l="1"/>
  <c r="K1398" i="2"/>
  <c r="K1412" i="2" l="1"/>
  <c r="K1408" i="2"/>
  <c r="H1416" i="2"/>
  <c r="K1416" i="2" s="1"/>
  <c r="H1412" i="2"/>
  <c r="H1408" i="2"/>
  <c r="J1394" i="2" l="1"/>
  <c r="J1390" i="2"/>
  <c r="K1378" i="2" l="1"/>
  <c r="K1370" i="2" l="1"/>
  <c r="F1370" i="2"/>
  <c r="J1382" i="2" l="1"/>
  <c r="J1378" i="2"/>
  <c r="J1374" i="2"/>
  <c r="J1370" i="2"/>
  <c r="K1422" i="2" l="1"/>
  <c r="M1446" i="2"/>
  <c r="M1450" i="2"/>
  <c r="M1442" i="2"/>
  <c r="M1438" i="2"/>
  <c r="M1434" i="2"/>
  <c r="M1430" i="2"/>
  <c r="M1426" i="2"/>
  <c r="M1416" i="2"/>
  <c r="M1412" i="2"/>
  <c r="M1408" i="2"/>
  <c r="M1394" i="2"/>
  <c r="M1390" i="2"/>
  <c r="M1382" i="2"/>
  <c r="M1378" i="2"/>
  <c r="M1374" i="2"/>
  <c r="M1370" i="2"/>
  <c r="F1450" i="2"/>
  <c r="H1450" i="2" s="1"/>
  <c r="F1446" i="2"/>
  <c r="H1446" i="2" s="1"/>
  <c r="K1446" i="2" s="1"/>
  <c r="F1442" i="2"/>
  <c r="H1442" i="2" s="1"/>
  <c r="F1438" i="2"/>
  <c r="H1438" i="2" s="1"/>
  <c r="F1434" i="2"/>
  <c r="H1434" i="2" s="1"/>
  <c r="K1434" i="2" s="1"/>
  <c r="F1430" i="2"/>
  <c r="H1430" i="2" s="1"/>
  <c r="F1426" i="2"/>
  <c r="H1426" i="2" s="1"/>
  <c r="K1426" i="2" s="1"/>
  <c r="F1422" i="2"/>
  <c r="F1402" i="2"/>
  <c r="H1402" i="2" s="1"/>
  <c r="F1398" i="2"/>
  <c r="H1398" i="2" s="1"/>
  <c r="F1390" i="2"/>
  <c r="H1390" i="2" s="1"/>
  <c r="K1390" i="2" s="1"/>
  <c r="F1394" i="2"/>
  <c r="F1382" i="2"/>
  <c r="H1382" i="2" s="1"/>
  <c r="K1382" i="2" s="1"/>
  <c r="F1378" i="2"/>
  <c r="H1378" i="2" s="1"/>
  <c r="F1374" i="2"/>
  <c r="H1374" i="2" s="1"/>
  <c r="K1374" i="2" s="1"/>
  <c r="H1394" i="2" l="1"/>
  <c r="K1394" i="2" s="1"/>
  <c r="F1459" i="2"/>
  <c r="D1459" i="2"/>
  <c r="C1459" i="2"/>
  <c r="J1459" i="2"/>
  <c r="I1459" i="2"/>
  <c r="H1459" i="2"/>
  <c r="G1459" i="2"/>
  <c r="G1366" i="2" l="1"/>
  <c r="F1347" i="2" l="1"/>
  <c r="F1343" i="2" l="1"/>
  <c r="F1339" i="2" l="1"/>
  <c r="F1335" i="2" l="1"/>
  <c r="F1331" i="2" l="1"/>
  <c r="F1327" i="2" l="1"/>
  <c r="F1323" i="2" l="1"/>
  <c r="H1319" i="2" l="1"/>
  <c r="K1309" i="2" l="1"/>
  <c r="H1309" i="2" l="1"/>
  <c r="K1305" i="2" l="1"/>
  <c r="H1313" i="2" l="1"/>
  <c r="H1305" i="2"/>
  <c r="K1299" i="2" l="1"/>
  <c r="K1295" i="2"/>
  <c r="F1319" i="2" l="1"/>
  <c r="F1299" i="2"/>
  <c r="F1295" i="2"/>
  <c r="F1291" i="2" l="1"/>
  <c r="M1347" i="2" l="1"/>
  <c r="M1343" i="2"/>
  <c r="M1339" i="2"/>
  <c r="M1335" i="2"/>
  <c r="M1331" i="2"/>
  <c r="M1327" i="2"/>
  <c r="M1323" i="2"/>
  <c r="M1319" i="2"/>
  <c r="M1313" i="2"/>
  <c r="M1309" i="2"/>
  <c r="M1305" i="2"/>
  <c r="M1291" i="2"/>
  <c r="M1287" i="2"/>
  <c r="F1287" i="2" l="1"/>
  <c r="M1279" i="2" l="1"/>
  <c r="M1275" i="2" l="1"/>
  <c r="J1279" i="2" l="1"/>
  <c r="J1275" i="2"/>
  <c r="M1271" i="2" l="1"/>
  <c r="M1267" i="2"/>
  <c r="K1319" i="2" l="1"/>
  <c r="K1313" i="2"/>
  <c r="H1347" i="2"/>
  <c r="K1347" i="2" s="1"/>
  <c r="H1343" i="2"/>
  <c r="K1343" i="2" s="1"/>
  <c r="H1339" i="2"/>
  <c r="K1339" i="2" s="1"/>
  <c r="H1335" i="2"/>
  <c r="K1335" i="2" s="1"/>
  <c r="H1331" i="2"/>
  <c r="K1331" i="2" s="1"/>
  <c r="H1327" i="2"/>
  <c r="K1327" i="2" s="1"/>
  <c r="H1323" i="2"/>
  <c r="K1323" i="2" s="1"/>
  <c r="H1299" i="2"/>
  <c r="H1295" i="2"/>
  <c r="H1291" i="2"/>
  <c r="K1291" i="2" s="1"/>
  <c r="H1287" i="2"/>
  <c r="K1287" i="2" s="1"/>
  <c r="H1279" i="2"/>
  <c r="K1279" i="2" s="1"/>
  <c r="H1275" i="2"/>
  <c r="K1275" i="2" s="1"/>
  <c r="H1271" i="2"/>
  <c r="K1271" i="2" s="1"/>
  <c r="H1267" i="2"/>
  <c r="K1267" i="2" s="1"/>
  <c r="F1356" i="2" l="1"/>
  <c r="D1356" i="2"/>
  <c r="C1356" i="2"/>
  <c r="J1356" i="2"/>
  <c r="I1356" i="2"/>
  <c r="H1356" i="2"/>
  <c r="G1356" i="2"/>
  <c r="H1221" i="2" l="1"/>
  <c r="K1221" i="2" l="1"/>
  <c r="F1249" i="2"/>
  <c r="F1245" i="2"/>
  <c r="F1241" i="2"/>
  <c r="F1237" i="2"/>
  <c r="F1229" i="2"/>
  <c r="F1221" i="2"/>
  <c r="M1215" i="2" l="1"/>
  <c r="F1201" i="2" l="1"/>
  <c r="H1201" i="2" s="1"/>
  <c r="K1201" i="2" l="1"/>
  <c r="K1197" i="2"/>
  <c r="M1193" i="2" l="1"/>
  <c r="F1193" i="2" l="1"/>
  <c r="H1193" i="2" s="1"/>
  <c r="K1193" i="2" s="1"/>
  <c r="J1169" i="2" l="1"/>
  <c r="M1169" i="2" s="1"/>
  <c r="M1181" i="2"/>
  <c r="H1215" i="2"/>
  <c r="K1215" i="2" s="1"/>
  <c r="K1211" i="2"/>
  <c r="K1207" i="2"/>
  <c r="M1211" i="2"/>
  <c r="M1207" i="2"/>
  <c r="M1249" i="2"/>
  <c r="M1245" i="2"/>
  <c r="M1241" i="2"/>
  <c r="M1237" i="2"/>
  <c r="M1233" i="2"/>
  <c r="M1229" i="2"/>
  <c r="M1225" i="2"/>
  <c r="M1221" i="2"/>
  <c r="M1189" i="2"/>
  <c r="M1177" i="2"/>
  <c r="M1173" i="2"/>
  <c r="H1249" i="2" l="1"/>
  <c r="K1249" i="2" s="1"/>
  <c r="H1245" i="2"/>
  <c r="K1245" i="2" s="1"/>
  <c r="H1241" i="2"/>
  <c r="K1241" i="2" s="1"/>
  <c r="H1237" i="2"/>
  <c r="K1237" i="2" s="1"/>
  <c r="H1233" i="2"/>
  <c r="H1229" i="2"/>
  <c r="K1229" i="2" s="1"/>
  <c r="H1225" i="2"/>
  <c r="K1225" i="2" s="1"/>
  <c r="H1197" i="2"/>
  <c r="H1189" i="2"/>
  <c r="K1189" i="2" s="1"/>
  <c r="H1181" i="2"/>
  <c r="K1181" i="2" s="1"/>
  <c r="H1177" i="2"/>
  <c r="K1177" i="2" s="1"/>
  <c r="H1173" i="2"/>
  <c r="K1173" i="2" s="1"/>
  <c r="J1258" i="2"/>
  <c r="I1258" i="2"/>
  <c r="H1258" i="2"/>
  <c r="G1258" i="2"/>
  <c r="F1165" i="2"/>
  <c r="C1165" i="2"/>
  <c r="F1164" i="2"/>
  <c r="C1164" i="2"/>
  <c r="H1670" i="2" l="1"/>
  <c r="G1670" i="2"/>
  <c r="H1562" i="2"/>
  <c r="G1562" i="2"/>
  <c r="H1464" i="2"/>
  <c r="G1464" i="2"/>
  <c r="H1361" i="2"/>
  <c r="G1361" i="2"/>
  <c r="H1263" i="2"/>
  <c r="G1263" i="2"/>
  <c r="H1160" i="2"/>
  <c r="G1160" i="2"/>
  <c r="K1146" i="2" l="1"/>
  <c r="K1142" i="2"/>
  <c r="K1138" i="2"/>
  <c r="K1134" i="2"/>
  <c r="H1146" i="2"/>
  <c r="H1142" i="2"/>
  <c r="H1138" i="2"/>
  <c r="H1134" i="2"/>
  <c r="K1130" i="2"/>
  <c r="H1130" i="2"/>
  <c r="K1126" i="2" l="1"/>
  <c r="H1126" i="2"/>
  <c r="K1122" i="2" l="1"/>
  <c r="H1122" i="2"/>
  <c r="K1118" i="2" l="1"/>
  <c r="H1118" i="2"/>
  <c r="K1112" i="2" l="1"/>
  <c r="H1112" i="2"/>
  <c r="K1108" i="2" l="1"/>
  <c r="K1104" i="2" l="1"/>
  <c r="H1104" i="2" l="1"/>
  <c r="K1090" i="2" l="1"/>
  <c r="H1090" i="2"/>
  <c r="K1086" i="2"/>
  <c r="H1086" i="2"/>
  <c r="F1155" i="2" l="1"/>
  <c r="D1155" i="2"/>
  <c r="C1155" i="2"/>
  <c r="J1155" i="2"/>
  <c r="I1155" i="2"/>
  <c r="H1155" i="2"/>
  <c r="G1155" i="2"/>
  <c r="F1118" i="2"/>
  <c r="K1098" i="2"/>
  <c r="K1094" i="2"/>
  <c r="M1146" i="2"/>
  <c r="M1142" i="2"/>
  <c r="M1138" i="2"/>
  <c r="M1134" i="2"/>
  <c r="M1130" i="2"/>
  <c r="M1126" i="2"/>
  <c r="M1122" i="2"/>
  <c r="M1118" i="2"/>
  <c r="M1112" i="2"/>
  <c r="M1108" i="2"/>
  <c r="M1104" i="2"/>
  <c r="M1090" i="2"/>
  <c r="M1086" i="2"/>
  <c r="M1078" i="2"/>
  <c r="M1074" i="2"/>
  <c r="M1070" i="2"/>
  <c r="M1066" i="2"/>
  <c r="H1108" i="2"/>
  <c r="H1098" i="2"/>
  <c r="H1094" i="2"/>
  <c r="K1078" i="2"/>
  <c r="J1078" i="2"/>
  <c r="H1078" i="2"/>
  <c r="K1074" i="2"/>
  <c r="J1074" i="2"/>
  <c r="H1074" i="2"/>
  <c r="K1070" i="2"/>
  <c r="H1070" i="2"/>
  <c r="J980" i="2" l="1"/>
  <c r="K980" i="2"/>
  <c r="K968" i="2"/>
  <c r="H968" i="2"/>
  <c r="K1048" i="2"/>
  <c r="H1048" i="2"/>
  <c r="K1044" i="2"/>
  <c r="H1044" i="2"/>
  <c r="K1040" i="2"/>
  <c r="H1040" i="2"/>
  <c r="K1036" i="2"/>
  <c r="H1036" i="2"/>
  <c r="K1032" i="2"/>
  <c r="H1032" i="2"/>
  <c r="K1028" i="2"/>
  <c r="H1028" i="2"/>
  <c r="K1024" i="2"/>
  <c r="H1024" i="2"/>
  <c r="K1020" i="2"/>
  <c r="H1020" i="2"/>
  <c r="K1014" i="2"/>
  <c r="H1014" i="2"/>
  <c r="K1010" i="2"/>
  <c r="H1010" i="2"/>
  <c r="K1006" i="2"/>
  <c r="H1006" i="2"/>
  <c r="K1000" i="2"/>
  <c r="H1000" i="2"/>
  <c r="K996" i="2"/>
  <c r="H996" i="2"/>
  <c r="K992" i="2"/>
  <c r="H992" i="2"/>
  <c r="K988" i="2"/>
  <c r="H980" i="2"/>
  <c r="K976" i="2"/>
  <c r="H976" i="2"/>
  <c r="K972" i="2"/>
  <c r="H972" i="2"/>
  <c r="M992" i="2"/>
  <c r="M988" i="2"/>
  <c r="M1048" i="2"/>
  <c r="M1044" i="2"/>
  <c r="M1040" i="2"/>
  <c r="M1036" i="2"/>
  <c r="M1032" i="2"/>
  <c r="M1028" i="2"/>
  <c r="M1024" i="2"/>
  <c r="M1020" i="2"/>
  <c r="M1014" i="2"/>
  <c r="M1010" i="2"/>
  <c r="M1006" i="2"/>
  <c r="M980" i="2"/>
  <c r="M976" i="2"/>
  <c r="M972" i="2"/>
  <c r="M968" i="2"/>
  <c r="F1057" i="2"/>
  <c r="D1057" i="2"/>
  <c r="C1057" i="2"/>
  <c r="J1057" i="2" l="1"/>
  <c r="I1057" i="2"/>
  <c r="H1057" i="2"/>
  <c r="G1057" i="2"/>
  <c r="G1048" i="2"/>
  <c r="G1044" i="2"/>
  <c r="G1040" i="2"/>
  <c r="G1036" i="2"/>
  <c r="G1032" i="2"/>
  <c r="G1028" i="2"/>
  <c r="G1024" i="2"/>
  <c r="G1020" i="2"/>
  <c r="G1000" i="2"/>
  <c r="G996" i="2"/>
  <c r="G992" i="2"/>
  <c r="G988" i="2"/>
  <c r="G980" i="2"/>
  <c r="G976" i="2"/>
  <c r="F972" i="2"/>
  <c r="G972" i="2" s="1"/>
  <c r="F968" i="2"/>
  <c r="G968" i="2" s="1"/>
  <c r="F964" i="2"/>
  <c r="C964" i="2"/>
  <c r="F963" i="2"/>
  <c r="C963" i="2"/>
  <c r="K933" i="2" l="1"/>
  <c r="H933" i="2"/>
  <c r="K925" i="2" l="1"/>
  <c r="H925" i="2"/>
  <c r="K921" i="2" l="1"/>
  <c r="H921" i="2"/>
  <c r="H917" i="2" l="1"/>
  <c r="K917" i="2" l="1"/>
  <c r="K907" i="2" l="1"/>
  <c r="K903" i="2"/>
  <c r="H907" i="2" l="1"/>
  <c r="H903" i="2"/>
  <c r="H885" i="2" l="1"/>
  <c r="K885" i="2" l="1"/>
  <c r="H877" i="2" l="1"/>
  <c r="H873" i="2"/>
  <c r="J877" i="2"/>
  <c r="J873" i="2"/>
  <c r="M945" i="2" l="1"/>
  <c r="M941" i="2"/>
  <c r="M937" i="2"/>
  <c r="M933" i="2"/>
  <c r="M929" i="2"/>
  <c r="M925" i="2"/>
  <c r="M921" i="2"/>
  <c r="M917" i="2"/>
  <c r="M907" i="2"/>
  <c r="M903" i="2"/>
  <c r="M911" i="2"/>
  <c r="M889" i="2"/>
  <c r="M885" i="2"/>
  <c r="K897" i="2"/>
  <c r="K893" i="2"/>
  <c r="K945" i="2"/>
  <c r="K941" i="2"/>
  <c r="K937" i="2"/>
  <c r="K929" i="2"/>
  <c r="K911" i="2"/>
  <c r="K889" i="2"/>
  <c r="M865" i="2"/>
  <c r="M869" i="2"/>
  <c r="M877" i="2"/>
  <c r="M873" i="2"/>
  <c r="K869" i="2"/>
  <c r="K865" i="2"/>
  <c r="K877" i="2"/>
  <c r="K873" i="2"/>
  <c r="H945" i="2"/>
  <c r="G945" i="2"/>
  <c r="H941" i="2"/>
  <c r="G941" i="2"/>
  <c r="H937" i="2"/>
  <c r="G937" i="2"/>
  <c r="G933" i="2"/>
  <c r="H929" i="2"/>
  <c r="G929" i="2"/>
  <c r="G925" i="2"/>
  <c r="G921" i="2"/>
  <c r="G917" i="2"/>
  <c r="H911" i="2"/>
  <c r="H897" i="2"/>
  <c r="G897" i="2"/>
  <c r="H893" i="2"/>
  <c r="G893" i="2"/>
  <c r="H889" i="2"/>
  <c r="G889" i="2"/>
  <c r="G885" i="2"/>
  <c r="G877" i="2"/>
  <c r="G873" i="2"/>
  <c r="H869" i="2"/>
  <c r="F869" i="2"/>
  <c r="G869" i="2" s="1"/>
  <c r="H865" i="2"/>
  <c r="F865" i="2"/>
  <c r="G865" i="2" s="1"/>
  <c r="F954" i="2"/>
  <c r="D954" i="2"/>
  <c r="C954" i="2"/>
  <c r="J954" i="2"/>
  <c r="I954" i="2"/>
  <c r="H954" i="2"/>
  <c r="G954" i="2"/>
  <c r="F861" i="2" l="1"/>
  <c r="C861" i="2"/>
  <c r="F860" i="2"/>
  <c r="C860" i="2"/>
  <c r="K826" i="2" l="1"/>
  <c r="H814" i="2" l="1"/>
  <c r="K842" i="2" l="1"/>
  <c r="K838" i="2"/>
  <c r="K834" i="2"/>
  <c r="K830" i="2"/>
  <c r="K822" i="2"/>
  <c r="K818" i="2"/>
  <c r="K814" i="2"/>
  <c r="K808" i="2"/>
  <c r="K804" i="2"/>
  <c r="K800" i="2"/>
  <c r="K794" i="2"/>
  <c r="K790" i="2"/>
  <c r="K786" i="2"/>
  <c r="H842" i="2" l="1"/>
  <c r="F842" i="2"/>
  <c r="G842" i="2" s="1"/>
  <c r="H838" i="2"/>
  <c r="F838" i="2"/>
  <c r="G838" i="2" s="1"/>
  <c r="H834" i="2"/>
  <c r="F834" i="2"/>
  <c r="G834" i="2" s="1"/>
  <c r="H830" i="2"/>
  <c r="F830" i="2"/>
  <c r="G830" i="2" s="1"/>
  <c r="H826" i="2"/>
  <c r="F826" i="2"/>
  <c r="G826" i="2" s="1"/>
  <c r="H822" i="2"/>
  <c r="F822" i="2"/>
  <c r="G822" i="2" s="1"/>
  <c r="H818" i="2"/>
  <c r="F818" i="2"/>
  <c r="G818" i="2" s="1"/>
  <c r="F814" i="2"/>
  <c r="G814" i="2" s="1"/>
  <c r="H808" i="2"/>
  <c r="H804" i="2"/>
  <c r="H800" i="2"/>
  <c r="H794" i="2"/>
  <c r="F794" i="2"/>
  <c r="G794" i="2" s="1"/>
  <c r="H790" i="2"/>
  <c r="F790" i="2"/>
  <c r="G790" i="2" s="1"/>
  <c r="H786" i="2"/>
  <c r="F786" i="2"/>
  <c r="G786" i="2" s="1"/>
  <c r="H782" i="2"/>
  <c r="F782" i="2"/>
  <c r="G782" i="2" s="1"/>
  <c r="H774" i="2"/>
  <c r="F774" i="2"/>
  <c r="G774" i="2" s="1"/>
  <c r="H770" i="2"/>
  <c r="F770" i="2"/>
  <c r="G770" i="2" s="1"/>
  <c r="H766" i="2"/>
  <c r="F766" i="2"/>
  <c r="G766" i="2" s="1"/>
  <c r="H762" i="2"/>
  <c r="F762" i="2"/>
  <c r="G762" i="2" s="1"/>
  <c r="H490" i="2"/>
  <c r="H486" i="2"/>
  <c r="H482" i="2"/>
  <c r="H478" i="2"/>
  <c r="H470" i="2"/>
  <c r="H466" i="2"/>
  <c r="H462" i="2"/>
  <c r="H458" i="2"/>
  <c r="H538" i="2"/>
  <c r="H534" i="2"/>
  <c r="H530" i="2"/>
  <c r="H526" i="2"/>
  <c r="H522" i="2"/>
  <c r="H518" i="2"/>
  <c r="H514" i="2"/>
  <c r="H500" i="2"/>
  <c r="H504" i="2"/>
  <c r="H496" i="2"/>
  <c r="F538" i="2"/>
  <c r="F534" i="2"/>
  <c r="F530" i="2"/>
  <c r="F526" i="2"/>
  <c r="F522" i="2"/>
  <c r="F518" i="2"/>
  <c r="F514" i="2"/>
  <c r="F510" i="2"/>
  <c r="F490" i="2"/>
  <c r="F486" i="2"/>
  <c r="F482" i="2"/>
  <c r="F478" i="2"/>
  <c r="F470" i="2"/>
  <c r="F466" i="2"/>
  <c r="F462" i="2"/>
  <c r="F458" i="2"/>
  <c r="M774" i="2"/>
  <c r="K774" i="2"/>
  <c r="K770" i="2"/>
  <c r="F851" i="2" l="1"/>
  <c r="D851" i="2"/>
  <c r="C851" i="2"/>
  <c r="J851" i="2"/>
  <c r="I851" i="2"/>
  <c r="H851" i="2"/>
  <c r="G851" i="2"/>
  <c r="M842" i="2"/>
  <c r="M838" i="2"/>
  <c r="M834" i="2"/>
  <c r="M830" i="2"/>
  <c r="M826" i="2"/>
  <c r="M822" i="2"/>
  <c r="M818" i="2"/>
  <c r="M814" i="2"/>
  <c r="M808" i="2"/>
  <c r="M804" i="2"/>
  <c r="M800" i="2"/>
  <c r="M786" i="2"/>
  <c r="M782" i="2"/>
  <c r="K782" i="2"/>
  <c r="M770" i="2"/>
  <c r="M766" i="2"/>
  <c r="K766" i="2"/>
  <c r="M762" i="2"/>
  <c r="K762" i="2"/>
  <c r="D753" i="2" l="1"/>
  <c r="C753" i="2"/>
  <c r="K676" i="2"/>
  <c r="K672" i="2"/>
  <c r="M676" i="2"/>
  <c r="M672" i="2"/>
  <c r="J753" i="2" l="1"/>
  <c r="I753" i="2"/>
  <c r="H753" i="2"/>
  <c r="G753" i="2"/>
  <c r="M744" i="2"/>
  <c r="K744" i="2"/>
  <c r="G744" i="2"/>
  <c r="M740" i="2"/>
  <c r="K740" i="2"/>
  <c r="G740" i="2"/>
  <c r="M736" i="2"/>
  <c r="K736" i="2"/>
  <c r="G736" i="2"/>
  <c r="M732" i="2"/>
  <c r="K732" i="2"/>
  <c r="G732" i="2"/>
  <c r="M728" i="2"/>
  <c r="K728" i="2"/>
  <c r="G728" i="2"/>
  <c r="M724" i="2"/>
  <c r="K724" i="2"/>
  <c r="G724" i="2"/>
  <c r="M720" i="2"/>
  <c r="K720" i="2"/>
  <c r="G720" i="2"/>
  <c r="M716" i="2"/>
  <c r="K716" i="2"/>
  <c r="G716" i="2"/>
  <c r="M710" i="2"/>
  <c r="K710" i="2"/>
  <c r="M706" i="2"/>
  <c r="K706" i="2"/>
  <c r="M702" i="2"/>
  <c r="K702" i="2"/>
  <c r="M696" i="2"/>
  <c r="K696" i="2"/>
  <c r="G696" i="2"/>
  <c r="M692" i="2"/>
  <c r="K692" i="2"/>
  <c r="G692" i="2"/>
  <c r="M688" i="2"/>
  <c r="K688" i="2"/>
  <c r="G688" i="2"/>
  <c r="M684" i="2"/>
  <c r="K684" i="2"/>
  <c r="G684" i="2"/>
  <c r="G676" i="2"/>
  <c r="G672" i="2"/>
  <c r="M668" i="2"/>
  <c r="K668" i="2"/>
  <c r="G668" i="2"/>
  <c r="M664" i="2"/>
  <c r="K664" i="2"/>
  <c r="G664" i="2"/>
  <c r="F660" i="2"/>
  <c r="C660" i="2"/>
  <c r="F659" i="2"/>
  <c r="C659" i="2"/>
  <c r="H265" i="2" l="1"/>
  <c r="H261" i="2"/>
  <c r="H257" i="2"/>
  <c r="F155" i="2" l="1"/>
  <c r="C155" i="2"/>
  <c r="F154" i="2"/>
  <c r="C154" i="2"/>
  <c r="M239" i="2" l="1"/>
  <c r="K239" i="2"/>
  <c r="H239" i="2"/>
  <c r="M235" i="2"/>
  <c r="K235" i="2"/>
  <c r="H235" i="2"/>
  <c r="M231" i="2"/>
  <c r="K231" i="2"/>
  <c r="H231" i="2"/>
  <c r="M227" i="2"/>
  <c r="K227" i="2"/>
  <c r="H227" i="2"/>
  <c r="M223" i="2"/>
  <c r="M219" i="2"/>
  <c r="K219" i="2"/>
  <c r="H219" i="2"/>
  <c r="M215" i="2"/>
  <c r="M211" i="2"/>
  <c r="K211" i="2"/>
  <c r="H211" i="2"/>
  <c r="M205" i="2"/>
  <c r="K205" i="2"/>
  <c r="H205" i="2"/>
  <c r="M201" i="2"/>
  <c r="M197" i="2"/>
  <c r="K191" i="2"/>
  <c r="H191" i="2"/>
  <c r="K187" i="2"/>
  <c r="H187" i="2"/>
  <c r="M183" i="2"/>
  <c r="K183" i="2"/>
  <c r="H183" i="2"/>
  <c r="M179" i="2"/>
  <c r="K179" i="2"/>
  <c r="H171" i="2"/>
  <c r="M167" i="2"/>
  <c r="K167" i="2"/>
  <c r="H167" i="2"/>
  <c r="M163" i="2"/>
  <c r="K163" i="2"/>
  <c r="H163" i="2"/>
  <c r="M159" i="2"/>
  <c r="H108" i="2" l="1"/>
  <c r="K88" i="2" l="1"/>
  <c r="H124" i="2" l="1"/>
  <c r="H116" i="2"/>
  <c r="H112" i="2"/>
  <c r="H88" i="2"/>
  <c r="H84" i="2"/>
  <c r="H80" i="2"/>
  <c r="K108" i="2" l="1"/>
  <c r="K98" i="2"/>
  <c r="K94" i="2"/>
  <c r="K76" i="2"/>
  <c r="F145" i="2" l="1"/>
  <c r="D145" i="2"/>
  <c r="C145" i="2"/>
  <c r="K136" i="2"/>
  <c r="K132" i="2"/>
  <c r="K128" i="2"/>
  <c r="K124" i="2"/>
  <c r="K120" i="2"/>
  <c r="K116" i="2"/>
  <c r="K112" i="2"/>
  <c r="K102" i="2"/>
  <c r="H136" i="2"/>
  <c r="H132" i="2"/>
  <c r="H128" i="2"/>
  <c r="H120" i="2"/>
  <c r="H102" i="2"/>
  <c r="H98" i="2"/>
  <c r="H94" i="2"/>
  <c r="K80" i="2"/>
  <c r="K84" i="2"/>
  <c r="F60" i="2"/>
  <c r="F56" i="2"/>
  <c r="H68" i="2"/>
  <c r="H64" i="2"/>
  <c r="H60" i="2"/>
  <c r="H56" i="2"/>
  <c r="K68" i="2"/>
  <c r="K64" i="2"/>
  <c r="K60" i="2"/>
  <c r="K56" i="2"/>
  <c r="M136" i="2"/>
  <c r="M132" i="2"/>
  <c r="M128" i="2"/>
  <c r="M124" i="2"/>
  <c r="M120" i="2"/>
  <c r="M116" i="2"/>
  <c r="M112" i="2"/>
  <c r="M108" i="2"/>
  <c r="M102" i="2"/>
  <c r="M98" i="2"/>
  <c r="M94" i="2"/>
  <c r="M80" i="2"/>
  <c r="M76" i="2"/>
  <c r="M68" i="2"/>
  <c r="M64" i="2"/>
  <c r="M60" i="2"/>
  <c r="M56" i="2"/>
  <c r="F51" i="2" l="1"/>
  <c r="F52" i="2"/>
  <c r="H47" i="2" l="1"/>
  <c r="G47" i="2"/>
  <c r="H150" i="2"/>
  <c r="G150" i="2"/>
  <c r="J248" i="2" l="1"/>
  <c r="I248" i="2"/>
  <c r="H248" i="2"/>
  <c r="G248" i="2"/>
  <c r="J145" i="2"/>
  <c r="I145" i="2"/>
  <c r="H145" i="2"/>
  <c r="G145" i="2"/>
  <c r="J573" i="2" l="1"/>
  <c r="J569" i="2"/>
  <c r="M593" i="2" l="1"/>
  <c r="M589" i="2"/>
  <c r="M573" i="2"/>
  <c r="M569" i="2"/>
  <c r="M561" i="2"/>
  <c r="C650" i="2" l="1"/>
  <c r="M641" i="2"/>
  <c r="M637" i="2"/>
  <c r="M633" i="2"/>
  <c r="M629" i="2"/>
  <c r="M625" i="2"/>
  <c r="M621" i="2"/>
  <c r="M617" i="2"/>
  <c r="M613" i="2"/>
  <c r="M607" i="2"/>
  <c r="M603" i="2"/>
  <c r="M599" i="2"/>
  <c r="M585" i="2"/>
  <c r="M581" i="2"/>
  <c r="M565" i="2"/>
  <c r="K637" i="2"/>
  <c r="K633" i="2"/>
  <c r="K629" i="2"/>
  <c r="K625" i="2"/>
  <c r="K621" i="2"/>
  <c r="K617" i="2"/>
  <c r="K641" i="2"/>
  <c r="K613" i="2"/>
  <c r="K607" i="2"/>
  <c r="K603" i="2"/>
  <c r="K599" i="2"/>
  <c r="K593" i="2"/>
  <c r="K589" i="2"/>
  <c r="K585" i="2"/>
  <c r="K581" i="2"/>
  <c r="K573" i="2"/>
  <c r="K569" i="2"/>
  <c r="K565" i="2"/>
  <c r="K561" i="2"/>
  <c r="C52" i="2" l="1"/>
  <c r="C51" i="2"/>
  <c r="F557" i="2"/>
  <c r="C557" i="2"/>
  <c r="F556" i="2"/>
  <c r="C556" i="2"/>
  <c r="H454" i="2" l="1"/>
  <c r="G454" i="2"/>
  <c r="H356" i="2"/>
  <c r="G356" i="2"/>
  <c r="H1062" i="2"/>
  <c r="G1062" i="2"/>
  <c r="H959" i="2"/>
  <c r="G959" i="2"/>
  <c r="H856" i="2"/>
  <c r="G856" i="2"/>
  <c r="H758" i="2"/>
  <c r="G758" i="2"/>
  <c r="H655" i="2"/>
  <c r="G655" i="2"/>
  <c r="H552" i="2"/>
  <c r="G552" i="2"/>
  <c r="J650" i="2" l="1"/>
  <c r="I650" i="2"/>
  <c r="H650" i="2"/>
  <c r="G650" i="2"/>
  <c r="D650" i="2"/>
  <c r="J470" i="2" l="1"/>
  <c r="M466" i="2"/>
  <c r="J466" i="2"/>
  <c r="C547" i="2" l="1"/>
  <c r="D547" i="2"/>
  <c r="M470" i="2"/>
  <c r="K470" i="2"/>
  <c r="K466" i="2"/>
  <c r="M538" i="2"/>
  <c r="K538" i="2"/>
  <c r="M534" i="2"/>
  <c r="K534" i="2"/>
  <c r="M530" i="2"/>
  <c r="K530" i="2"/>
  <c r="M526" i="2"/>
  <c r="K526" i="2"/>
  <c r="M522" i="2"/>
  <c r="K522" i="2"/>
  <c r="M518" i="2"/>
  <c r="K518" i="2"/>
  <c r="M514" i="2"/>
  <c r="K514" i="2"/>
  <c r="M510" i="2"/>
  <c r="K510" i="2"/>
  <c r="M504" i="2"/>
  <c r="K504" i="2"/>
  <c r="M500" i="2"/>
  <c r="K500" i="2"/>
  <c r="M496" i="2"/>
  <c r="K496" i="2"/>
  <c r="K490" i="2"/>
  <c r="K486" i="2"/>
  <c r="M482" i="2"/>
  <c r="K482" i="2"/>
  <c r="M478" i="2"/>
  <c r="K478" i="2"/>
  <c r="M462" i="2"/>
  <c r="K462" i="2"/>
  <c r="M458" i="2"/>
  <c r="K458" i="2"/>
  <c r="J547" i="2" l="1"/>
  <c r="I547" i="2"/>
  <c r="H547" i="2"/>
  <c r="G547" i="2"/>
  <c r="K440" i="2" l="1"/>
  <c r="K436" i="2"/>
  <c r="K432" i="2"/>
  <c r="K428" i="2"/>
  <c r="K424" i="2"/>
  <c r="K420" i="2"/>
  <c r="K416" i="2"/>
  <c r="K406" i="2"/>
  <c r="K402" i="2"/>
  <c r="K398" i="2"/>
  <c r="M384" i="2"/>
  <c r="M380" i="2"/>
  <c r="K380" i="2"/>
  <c r="D449" i="2" l="1"/>
  <c r="C449" i="2"/>
  <c r="K412" i="2"/>
  <c r="K392" i="2"/>
  <c r="K388" i="2"/>
  <c r="K384" i="2"/>
  <c r="K372" i="2"/>
  <c r="M406" i="2"/>
  <c r="M402" i="2"/>
  <c r="M398" i="2"/>
  <c r="M440" i="2"/>
  <c r="M436" i="2"/>
  <c r="M432" i="2"/>
  <c r="M428" i="2"/>
  <c r="M424" i="2"/>
  <c r="M420" i="2"/>
  <c r="M416" i="2"/>
  <c r="M412" i="2"/>
  <c r="M372" i="2"/>
  <c r="M368" i="2"/>
  <c r="M364" i="2"/>
  <c r="M360" i="2"/>
  <c r="K368" i="2"/>
  <c r="K364" i="2"/>
  <c r="K360" i="2"/>
  <c r="K257" i="2"/>
  <c r="M257" i="2"/>
  <c r="K261" i="2"/>
  <c r="M261" i="2"/>
  <c r="K265" i="2"/>
  <c r="M265" i="2"/>
  <c r="K269" i="2"/>
  <c r="M269" i="2"/>
  <c r="K277" i="2"/>
  <c r="K281" i="2"/>
  <c r="K285" i="2"/>
  <c r="K289" i="2"/>
  <c r="K295" i="2"/>
  <c r="K299" i="2"/>
  <c r="K303" i="2"/>
  <c r="K309" i="2"/>
  <c r="K313" i="2"/>
  <c r="K317" i="2"/>
  <c r="K321" i="2"/>
  <c r="K325" i="2"/>
  <c r="K329" i="2"/>
  <c r="K333" i="2"/>
  <c r="K337" i="2"/>
  <c r="J449" i="2" l="1"/>
  <c r="I449" i="2"/>
  <c r="H449" i="2"/>
  <c r="G449" i="2"/>
  <c r="H351" i="2" l="1"/>
  <c r="G351" i="2"/>
  <c r="J346" i="2" l="1"/>
  <c r="I346" i="2"/>
  <c r="H346" i="2"/>
  <c r="G346" i="2"/>
  <c r="F346" i="2"/>
  <c r="D346" i="2"/>
  <c r="C346" i="2"/>
  <c r="H295" i="2" l="1"/>
  <c r="H333" i="2"/>
  <c r="H309" i="2" l="1"/>
  <c r="H317" i="2"/>
  <c r="H313" i="2"/>
  <c r="H321" i="2"/>
  <c r="H325" i="2"/>
  <c r="H329" i="2"/>
  <c r="H337" i="2"/>
  <c r="H299" i="2" l="1"/>
  <c r="H289" i="2"/>
  <c r="H285" i="2"/>
  <c r="H269" i="2"/>
  <c r="J269" i="2" l="1"/>
  <c r="J265" i="2"/>
  <c r="H281" i="2" l="1"/>
  <c r="H277" i="2"/>
  <c r="H303" i="2" l="1"/>
  <c r="F309" i="2" l="1"/>
  <c r="F313" i="2"/>
  <c r="F317" i="2"/>
  <c r="F321" i="2"/>
  <c r="F325" i="2"/>
  <c r="F329" i="2"/>
  <c r="F333" i="2" l="1"/>
  <c r="F337" i="2"/>
  <c r="F440" i="2"/>
  <c r="H253" i="2" l="1"/>
  <c r="G253" i="2"/>
  <c r="G136" i="2" l="1"/>
  <c r="G132" i="2"/>
  <c r="G128" i="2"/>
  <c r="G124" i="2"/>
  <c r="G120" i="2"/>
  <c r="G116" i="2"/>
  <c r="G112" i="2"/>
  <c r="G108" i="2"/>
  <c r="G88" i="2"/>
  <c r="G84" i="2"/>
  <c r="G80" i="2"/>
  <c r="G76" i="2"/>
  <c r="G68" i="2"/>
  <c r="G64" i="2"/>
  <c r="G60" i="2"/>
  <c r="G56" i="2"/>
  <c r="G1651" i="2" l="1"/>
  <c r="G1647" i="2"/>
  <c r="G1643" i="2"/>
  <c r="G1639" i="2"/>
  <c r="G1635" i="2"/>
  <c r="G1631" i="2"/>
  <c r="G1627" i="2"/>
  <c r="G1623" i="2"/>
  <c r="G1603" i="2"/>
  <c r="G1599" i="2"/>
  <c r="G1595" i="2"/>
  <c r="G1591" i="2"/>
  <c r="G1583" i="2"/>
  <c r="G1579" i="2"/>
  <c r="G1575" i="2"/>
  <c r="G1571" i="2"/>
  <c r="G1450" i="2"/>
  <c r="G1446" i="2"/>
  <c r="G1442" i="2"/>
  <c r="G1438" i="2"/>
  <c r="G1434" i="2"/>
  <c r="G1430" i="2"/>
  <c r="G1426" i="2"/>
  <c r="G1422" i="2"/>
  <c r="G1402" i="2"/>
  <c r="G1398" i="2"/>
  <c r="G1394" i="2"/>
  <c r="G1390" i="2"/>
  <c r="G1382" i="2"/>
  <c r="G1378" i="2"/>
  <c r="G1374" i="2"/>
  <c r="G1347" i="2"/>
  <c r="G1343" i="2"/>
  <c r="G1339" i="2"/>
  <c r="G1335" i="2"/>
  <c r="G1331" i="2"/>
  <c r="G1327" i="2"/>
  <c r="G1323" i="2"/>
  <c r="G1319" i="2"/>
  <c r="G1299" i="2"/>
  <c r="G1295" i="2"/>
  <c r="G1291" i="2"/>
  <c r="G1287" i="2"/>
  <c r="G1279" i="2"/>
  <c r="G1275" i="2"/>
  <c r="G1271" i="2"/>
  <c r="G1267" i="2"/>
  <c r="G1249" i="2" l="1"/>
  <c r="G1245" i="2"/>
  <c r="G1241" i="2"/>
  <c r="G1237" i="2"/>
  <c r="G1233" i="2"/>
  <c r="G1229" i="2"/>
  <c r="G1225" i="2"/>
  <c r="G1221" i="2"/>
  <c r="G1201" i="2"/>
  <c r="G1197" i="2"/>
  <c r="G1193" i="2"/>
  <c r="G1189" i="2"/>
  <c r="G1181" i="2"/>
  <c r="G1177" i="2"/>
  <c r="G1173" i="2"/>
  <c r="G1169" i="2"/>
  <c r="G1146" i="2"/>
  <c r="G1142" i="2"/>
  <c r="G1138" i="2"/>
  <c r="G1134" i="2"/>
  <c r="G1130" i="2"/>
  <c r="G1126" i="2"/>
  <c r="G1122" i="2"/>
  <c r="G1118" i="2"/>
  <c r="G1098" i="2"/>
  <c r="G1094" i="2"/>
  <c r="G1090" i="2"/>
  <c r="G1086" i="2"/>
  <c r="G1078" i="2"/>
  <c r="G1074" i="2"/>
  <c r="G1070" i="2"/>
  <c r="G1066" i="2"/>
  <c r="G641" i="2" l="1"/>
  <c r="G637" i="2"/>
  <c r="G633" i="2"/>
  <c r="G629" i="2"/>
  <c r="G625" i="2"/>
  <c r="G621" i="2"/>
  <c r="G617" i="2"/>
  <c r="G613" i="2"/>
  <c r="G593" i="2"/>
  <c r="G589" i="2"/>
  <c r="G585" i="2"/>
  <c r="G581" i="2"/>
  <c r="G573" i="2"/>
  <c r="G569" i="2"/>
  <c r="G565" i="2"/>
  <c r="G561" i="2"/>
  <c r="G538" i="2"/>
  <c r="G534" i="2"/>
  <c r="G530" i="2"/>
  <c r="G526" i="2"/>
  <c r="G522" i="2"/>
  <c r="G518" i="2"/>
  <c r="G514" i="2"/>
  <c r="G510" i="2"/>
  <c r="G490" i="2"/>
  <c r="G486" i="2"/>
  <c r="G482" i="2"/>
  <c r="G478" i="2"/>
  <c r="G470" i="2"/>
  <c r="G466" i="2"/>
  <c r="G462" i="2"/>
  <c r="G458" i="2"/>
  <c r="G440" i="2"/>
  <c r="G436" i="2"/>
  <c r="G432" i="2"/>
  <c r="G428" i="2"/>
  <c r="G424" i="2"/>
  <c r="G420" i="2"/>
  <c r="G416" i="2"/>
  <c r="G412" i="2"/>
  <c r="G392" i="2"/>
  <c r="G388" i="2"/>
  <c r="G384" i="2"/>
  <c r="G380" i="2"/>
  <c r="G372" i="2"/>
  <c r="G368" i="2"/>
  <c r="G364" i="2"/>
  <c r="G360" i="2"/>
  <c r="G337" i="2"/>
  <c r="G333" i="2"/>
  <c r="G329" i="2"/>
  <c r="G325" i="2"/>
  <c r="G321" i="2"/>
  <c r="G317" i="2"/>
  <c r="G313" i="2"/>
  <c r="G309" i="2"/>
  <c r="G289" i="2"/>
  <c r="G285" i="2"/>
  <c r="G281" i="2"/>
  <c r="G277" i="2"/>
  <c r="G269" i="2"/>
  <c r="G265" i="2"/>
  <c r="G261" i="2"/>
  <c r="G257" i="2"/>
  <c r="G179" i="2" l="1"/>
  <c r="G239" i="2"/>
  <c r="G235" i="2"/>
  <c r="G231" i="2"/>
  <c r="G227" i="2"/>
  <c r="G223" i="2"/>
  <c r="G219" i="2"/>
  <c r="G215" i="2"/>
  <c r="G211" i="2"/>
  <c r="G191" i="2"/>
  <c r="G187" i="2"/>
  <c r="G183" i="2"/>
  <c r="G171" i="2"/>
  <c r="G167" i="2"/>
  <c r="G163" i="2"/>
  <c r="G159" i="2"/>
  <c r="G1370" i="2"/>
  <c r="H1370" i="2"/>
</calcChain>
</file>

<file path=xl/comments1.xml><?xml version="1.0" encoding="utf-8"?>
<comments xmlns="http://schemas.openxmlformats.org/spreadsheetml/2006/main">
  <authors>
    <author>Author</author>
  </authors>
  <commentList>
    <comment ref="AM45" authorId="0" shapeId="0">
      <text>
        <r>
          <rPr>
            <b/>
            <sz val="9"/>
            <color indexed="81"/>
            <rFont val="Tahoma"/>
            <family val="2"/>
          </rPr>
          <t>Author:</t>
        </r>
        <r>
          <rPr>
            <sz val="9"/>
            <color indexed="81"/>
            <rFont val="Tahoma"/>
            <family val="2"/>
          </rPr>
          <t xml:space="preserve">
SKIP Deal ID in Validation Checkpoint
</t>
        </r>
      </text>
    </comment>
    <comment ref="AM148" authorId="0" shapeId="0">
      <text>
        <r>
          <rPr>
            <b/>
            <sz val="9"/>
            <color indexed="81"/>
            <rFont val="Tahoma"/>
            <family val="2"/>
          </rPr>
          <t>Author:</t>
        </r>
        <r>
          <rPr>
            <sz val="9"/>
            <color indexed="81"/>
            <rFont val="Tahoma"/>
            <family val="2"/>
          </rPr>
          <t xml:space="preserve">
SKIP Deal ID in Validation Checkpoint
</t>
        </r>
      </text>
    </comment>
    <comment ref="AM251" authorId="0" shapeId="0">
      <text>
        <r>
          <rPr>
            <b/>
            <sz val="9"/>
            <color indexed="81"/>
            <rFont val="Tahoma"/>
            <family val="2"/>
          </rPr>
          <t>Author:</t>
        </r>
        <r>
          <rPr>
            <sz val="9"/>
            <color indexed="81"/>
            <rFont val="Tahoma"/>
            <family val="2"/>
          </rPr>
          <t xml:space="preserve">
SKIP Deal ID in Validation Checkpoint
</t>
        </r>
      </text>
    </comment>
    <comment ref="AM354" authorId="0" shapeId="0">
      <text>
        <r>
          <rPr>
            <b/>
            <sz val="9"/>
            <color indexed="81"/>
            <rFont val="Tahoma"/>
            <family val="2"/>
          </rPr>
          <t>Author:</t>
        </r>
        <r>
          <rPr>
            <sz val="9"/>
            <color indexed="81"/>
            <rFont val="Tahoma"/>
            <family val="2"/>
          </rPr>
          <t xml:space="preserve">
SKIP Deal ID in Validation Checkpoint
</t>
        </r>
      </text>
    </comment>
    <comment ref="AM452" authorId="0" shapeId="0">
      <text>
        <r>
          <rPr>
            <b/>
            <sz val="9"/>
            <color indexed="81"/>
            <rFont val="Tahoma"/>
            <family val="2"/>
          </rPr>
          <t>Author:</t>
        </r>
        <r>
          <rPr>
            <sz val="9"/>
            <color indexed="81"/>
            <rFont val="Tahoma"/>
            <family val="2"/>
          </rPr>
          <t xml:space="preserve">
SKIP Deal ID in Validation Checkpoint
</t>
        </r>
      </text>
    </comment>
    <comment ref="AM550" authorId="0" shapeId="0">
      <text>
        <r>
          <rPr>
            <b/>
            <sz val="9"/>
            <color indexed="81"/>
            <rFont val="Tahoma"/>
            <family val="2"/>
          </rPr>
          <t>Author:</t>
        </r>
        <r>
          <rPr>
            <sz val="9"/>
            <color indexed="81"/>
            <rFont val="Tahoma"/>
            <family val="2"/>
          </rPr>
          <t xml:space="preserve">
SKIP Deal ID in Validation Checkpoint
</t>
        </r>
      </text>
    </comment>
    <comment ref="AM653" authorId="0" shapeId="0">
      <text>
        <r>
          <rPr>
            <b/>
            <sz val="9"/>
            <color indexed="81"/>
            <rFont val="Tahoma"/>
            <family val="2"/>
          </rPr>
          <t>Author:</t>
        </r>
        <r>
          <rPr>
            <sz val="9"/>
            <color indexed="81"/>
            <rFont val="Tahoma"/>
            <family val="2"/>
          </rPr>
          <t xml:space="preserve">
SKIP Deal ID in Validation Checkpoint
</t>
        </r>
      </text>
    </comment>
    <comment ref="AM756" authorId="0" shapeId="0">
      <text>
        <r>
          <rPr>
            <b/>
            <sz val="9"/>
            <color indexed="81"/>
            <rFont val="Tahoma"/>
            <family val="2"/>
          </rPr>
          <t>Author:</t>
        </r>
        <r>
          <rPr>
            <sz val="9"/>
            <color indexed="81"/>
            <rFont val="Tahoma"/>
            <family val="2"/>
          </rPr>
          <t xml:space="preserve">
SKIP Deal ID in Validation Checkpoint
</t>
        </r>
      </text>
    </comment>
    <comment ref="AM854" authorId="0" shapeId="0">
      <text>
        <r>
          <rPr>
            <b/>
            <sz val="9"/>
            <color indexed="81"/>
            <rFont val="Tahoma"/>
            <family val="2"/>
          </rPr>
          <t>Author:</t>
        </r>
        <r>
          <rPr>
            <sz val="9"/>
            <color indexed="81"/>
            <rFont val="Tahoma"/>
            <family val="2"/>
          </rPr>
          <t xml:space="preserve">
SKIP Deal ID in Validation Checkpoint
</t>
        </r>
      </text>
    </comment>
    <comment ref="AM957" authorId="0" shapeId="0">
      <text>
        <r>
          <rPr>
            <b/>
            <sz val="9"/>
            <color indexed="81"/>
            <rFont val="Tahoma"/>
            <family val="2"/>
          </rPr>
          <t>Author:</t>
        </r>
        <r>
          <rPr>
            <sz val="9"/>
            <color indexed="81"/>
            <rFont val="Tahoma"/>
            <family val="2"/>
          </rPr>
          <t xml:space="preserve">
SKIP Deal ID in Validation Checkpoint
</t>
        </r>
      </text>
    </comment>
    <comment ref="AM1060" authorId="0" shapeId="0">
      <text>
        <r>
          <rPr>
            <b/>
            <sz val="9"/>
            <color indexed="81"/>
            <rFont val="Tahoma"/>
            <family val="2"/>
          </rPr>
          <t>Author:</t>
        </r>
        <r>
          <rPr>
            <sz val="9"/>
            <color indexed="81"/>
            <rFont val="Tahoma"/>
            <family val="2"/>
          </rPr>
          <t xml:space="preserve">
SKIP Error Message in Validation Checkpoint
</t>
        </r>
      </text>
    </comment>
    <comment ref="AM1158" authorId="0" shapeId="0">
      <text>
        <r>
          <rPr>
            <b/>
            <sz val="9"/>
            <color indexed="81"/>
            <rFont val="Tahoma"/>
            <family val="2"/>
          </rPr>
          <t>Author:</t>
        </r>
        <r>
          <rPr>
            <sz val="9"/>
            <color indexed="81"/>
            <rFont val="Tahoma"/>
            <family val="2"/>
          </rPr>
          <t xml:space="preserve">
SKIP Deal ID in Validation Checkpoint
</t>
        </r>
      </text>
    </comment>
    <comment ref="AM1261" authorId="0" shapeId="0">
      <text>
        <r>
          <rPr>
            <b/>
            <sz val="9"/>
            <color indexed="81"/>
            <rFont val="Tahoma"/>
            <family val="2"/>
          </rPr>
          <t>Author:</t>
        </r>
        <r>
          <rPr>
            <sz val="9"/>
            <color indexed="81"/>
            <rFont val="Tahoma"/>
            <family val="2"/>
          </rPr>
          <t xml:space="preserve">
SKIP Deal ID in Validation Checkpoint
</t>
        </r>
      </text>
    </comment>
    <comment ref="AM1359" authorId="0" shapeId="0">
      <text>
        <r>
          <rPr>
            <b/>
            <sz val="9"/>
            <color indexed="81"/>
            <rFont val="Tahoma"/>
            <family val="2"/>
          </rPr>
          <t>Author:</t>
        </r>
        <r>
          <rPr>
            <sz val="9"/>
            <color indexed="81"/>
            <rFont val="Tahoma"/>
            <family val="2"/>
          </rPr>
          <t xml:space="preserve">
SKIP Deal ID in Validation Checkpoint
</t>
        </r>
      </text>
    </comment>
    <comment ref="AM1364" authorId="0" shapeId="0">
      <text>
        <r>
          <rPr>
            <b/>
            <sz val="9"/>
            <color indexed="81"/>
            <rFont val="Tahoma"/>
            <family val="2"/>
          </rPr>
          <t>Author:</t>
        </r>
        <r>
          <rPr>
            <sz val="9"/>
            <color indexed="81"/>
            <rFont val="Tahoma"/>
            <family val="2"/>
          </rPr>
          <t xml:space="preserve">
SKIP Deal ID in Validation Checkpoint
</t>
        </r>
      </text>
    </comment>
    <comment ref="AM1462" authorId="0" shapeId="0">
      <text>
        <r>
          <rPr>
            <b/>
            <sz val="9"/>
            <color indexed="81"/>
            <rFont val="Tahoma"/>
            <family val="2"/>
          </rPr>
          <t>Author:</t>
        </r>
        <r>
          <rPr>
            <sz val="9"/>
            <color indexed="81"/>
            <rFont val="Tahoma"/>
            <family val="2"/>
          </rPr>
          <t xml:space="preserve">
SKIP Deal ID in Validation Checkpoint
</t>
        </r>
      </text>
    </comment>
    <comment ref="AM1560" authorId="0" shapeId="0">
      <text>
        <r>
          <rPr>
            <b/>
            <sz val="9"/>
            <color indexed="81"/>
            <rFont val="Tahoma"/>
            <family val="2"/>
          </rPr>
          <t>Author:</t>
        </r>
        <r>
          <rPr>
            <sz val="9"/>
            <color indexed="81"/>
            <rFont val="Tahoma"/>
            <family val="2"/>
          </rPr>
          <t xml:space="preserve">
SKIP Deal ID in Validation Checkpoint
</t>
        </r>
      </text>
    </comment>
    <comment ref="AM1663" authorId="0" shapeId="0">
      <text>
        <r>
          <rPr>
            <b/>
            <sz val="9"/>
            <color indexed="81"/>
            <rFont val="Tahoma"/>
            <family val="2"/>
          </rPr>
          <t>Author:</t>
        </r>
        <r>
          <rPr>
            <sz val="9"/>
            <color indexed="81"/>
            <rFont val="Tahoma"/>
            <family val="2"/>
          </rPr>
          <t xml:space="preserve">
SKIP Deal ID in Validation Checkpoint
</t>
        </r>
      </text>
    </comment>
    <comment ref="AM1668" authorId="0" shapeId="0">
      <text>
        <r>
          <rPr>
            <b/>
            <sz val="9"/>
            <color indexed="81"/>
            <rFont val="Tahoma"/>
            <family val="2"/>
          </rPr>
          <t>Author:</t>
        </r>
        <r>
          <rPr>
            <sz val="9"/>
            <color indexed="81"/>
            <rFont val="Tahoma"/>
            <family val="2"/>
          </rPr>
          <t xml:space="preserve">
SKIP Deal ID in Validation Checkpoint
</t>
        </r>
      </text>
    </comment>
    <comment ref="AM1673" authorId="0" shapeId="0">
      <text>
        <r>
          <rPr>
            <b/>
            <sz val="9"/>
            <color indexed="81"/>
            <rFont val="Tahoma"/>
            <family val="2"/>
          </rPr>
          <t>Author:</t>
        </r>
        <r>
          <rPr>
            <sz val="9"/>
            <color indexed="81"/>
            <rFont val="Tahoma"/>
            <family val="2"/>
          </rPr>
          <t xml:space="preserve">
SKIP Deal ID in Validation Checkpoint
</t>
        </r>
      </text>
    </comment>
    <comment ref="AM1678" authorId="0" shapeId="0">
      <text>
        <r>
          <rPr>
            <b/>
            <sz val="9"/>
            <color indexed="81"/>
            <rFont val="Tahoma"/>
            <family val="2"/>
          </rPr>
          <t>Author:</t>
        </r>
        <r>
          <rPr>
            <sz val="9"/>
            <color indexed="81"/>
            <rFont val="Tahoma"/>
            <family val="2"/>
          </rPr>
          <t xml:space="preserve">
SKIP Deal ID in Validation Checkpoint
</t>
        </r>
      </text>
    </comment>
    <comment ref="AM1683" authorId="0" shapeId="0">
      <text>
        <r>
          <rPr>
            <b/>
            <sz val="9"/>
            <color indexed="81"/>
            <rFont val="Tahoma"/>
            <family val="2"/>
          </rPr>
          <t>Author:</t>
        </r>
        <r>
          <rPr>
            <sz val="9"/>
            <color indexed="81"/>
            <rFont val="Tahoma"/>
            <family val="2"/>
          </rPr>
          <t xml:space="preserve">
SKIP Deal ID in Validation Checkpoint
</t>
        </r>
      </text>
    </comment>
    <comment ref="AM1688" authorId="0" shapeId="0">
      <text>
        <r>
          <rPr>
            <b/>
            <sz val="9"/>
            <color indexed="81"/>
            <rFont val="Tahoma"/>
            <family val="2"/>
          </rPr>
          <t>Author:</t>
        </r>
        <r>
          <rPr>
            <sz val="9"/>
            <color indexed="81"/>
            <rFont val="Tahoma"/>
            <family val="2"/>
          </rPr>
          <t xml:space="preserve">
SKIP Deal ID in Validation Checkpoint
</t>
        </r>
      </text>
    </comment>
    <comment ref="AM1693" authorId="0" shapeId="0">
      <text>
        <r>
          <rPr>
            <b/>
            <sz val="9"/>
            <color indexed="81"/>
            <rFont val="Tahoma"/>
            <family val="2"/>
          </rPr>
          <t>Author:</t>
        </r>
        <r>
          <rPr>
            <sz val="9"/>
            <color indexed="81"/>
            <rFont val="Tahoma"/>
            <family val="2"/>
          </rPr>
          <t xml:space="preserve">
SKIP Deal ID in Validation Checkpoint
</t>
        </r>
      </text>
    </comment>
    <comment ref="AM1698" authorId="0" shapeId="0">
      <text>
        <r>
          <rPr>
            <b/>
            <sz val="9"/>
            <color indexed="81"/>
            <rFont val="Tahoma"/>
            <family val="2"/>
          </rPr>
          <t>Author:</t>
        </r>
        <r>
          <rPr>
            <sz val="9"/>
            <color indexed="81"/>
            <rFont val="Tahoma"/>
            <family val="2"/>
          </rPr>
          <t xml:space="preserve">
SKIP Deal ID in Validation Checkpoint
</t>
        </r>
      </text>
    </comment>
    <comment ref="AM1703" authorId="0" shapeId="0">
      <text>
        <r>
          <rPr>
            <b/>
            <sz val="9"/>
            <color indexed="81"/>
            <rFont val="Tahoma"/>
            <family val="2"/>
          </rPr>
          <t>Author:</t>
        </r>
        <r>
          <rPr>
            <sz val="9"/>
            <color indexed="81"/>
            <rFont val="Tahoma"/>
            <family val="2"/>
          </rPr>
          <t xml:space="preserve">
SKIP Deal ID in Validation Checkpoint
</t>
        </r>
      </text>
    </comment>
    <comment ref="AM1708" authorId="0" shapeId="0">
      <text>
        <r>
          <rPr>
            <b/>
            <sz val="9"/>
            <color indexed="81"/>
            <rFont val="Tahoma"/>
            <family val="2"/>
          </rPr>
          <t>Author:</t>
        </r>
        <r>
          <rPr>
            <sz val="9"/>
            <color indexed="81"/>
            <rFont val="Tahoma"/>
            <family val="2"/>
          </rPr>
          <t xml:space="preserve">
SKIP Deal ID in Validation Checkpoint
</t>
        </r>
      </text>
    </comment>
    <comment ref="AM1713" authorId="0" shapeId="0">
      <text>
        <r>
          <rPr>
            <b/>
            <sz val="9"/>
            <color indexed="81"/>
            <rFont val="Tahoma"/>
            <family val="2"/>
          </rPr>
          <t>Author:</t>
        </r>
        <r>
          <rPr>
            <sz val="9"/>
            <color indexed="81"/>
            <rFont val="Tahoma"/>
            <family val="2"/>
          </rPr>
          <t xml:space="preserve">
SKIP Deal ID in Validation Checkpoint
</t>
        </r>
      </text>
    </comment>
    <comment ref="AM1718" authorId="0" shapeId="0">
      <text>
        <r>
          <rPr>
            <b/>
            <sz val="9"/>
            <color indexed="81"/>
            <rFont val="Tahoma"/>
            <family val="2"/>
          </rPr>
          <t>Author:</t>
        </r>
        <r>
          <rPr>
            <sz val="9"/>
            <color indexed="81"/>
            <rFont val="Tahoma"/>
            <family val="2"/>
          </rPr>
          <t xml:space="preserve">
SKIP Deal ID in Validation Checkpoint
</t>
        </r>
      </text>
    </comment>
    <comment ref="AM1723" authorId="0" shapeId="0">
      <text>
        <r>
          <rPr>
            <b/>
            <sz val="9"/>
            <color indexed="81"/>
            <rFont val="Tahoma"/>
            <family val="2"/>
          </rPr>
          <t>Author:</t>
        </r>
        <r>
          <rPr>
            <sz val="9"/>
            <color indexed="81"/>
            <rFont val="Tahoma"/>
            <family val="2"/>
          </rPr>
          <t xml:space="preserve">
SKIP Deal ID in Validation Checkpoint
</t>
        </r>
      </text>
    </comment>
    <comment ref="AM1728" authorId="0" shapeId="0">
      <text>
        <r>
          <rPr>
            <b/>
            <sz val="9"/>
            <color indexed="81"/>
            <rFont val="Tahoma"/>
            <family val="2"/>
          </rPr>
          <t>Author:</t>
        </r>
        <r>
          <rPr>
            <sz val="9"/>
            <color indexed="81"/>
            <rFont val="Tahoma"/>
            <family val="2"/>
          </rPr>
          <t xml:space="preserve">
SKIP Deal ID in Validation Checkpoint
</t>
        </r>
      </text>
    </comment>
    <comment ref="AM1733" authorId="0" shapeId="0">
      <text>
        <r>
          <rPr>
            <b/>
            <sz val="9"/>
            <color indexed="81"/>
            <rFont val="Tahoma"/>
            <family val="2"/>
          </rPr>
          <t>Author:</t>
        </r>
        <r>
          <rPr>
            <sz val="9"/>
            <color indexed="81"/>
            <rFont val="Tahoma"/>
            <family val="2"/>
          </rPr>
          <t xml:space="preserve">
SKIP Deal ID in Validation Checkpoint
</t>
        </r>
      </text>
    </comment>
    <comment ref="AM1738" authorId="0" shapeId="0">
      <text>
        <r>
          <rPr>
            <b/>
            <sz val="9"/>
            <color indexed="81"/>
            <rFont val="Tahoma"/>
            <family val="2"/>
          </rPr>
          <t>Author:</t>
        </r>
        <r>
          <rPr>
            <sz val="9"/>
            <color indexed="81"/>
            <rFont val="Tahoma"/>
            <family val="2"/>
          </rPr>
          <t xml:space="preserve">
SKIP Deal ID in Validation Checkpoint
</t>
        </r>
      </text>
    </comment>
    <comment ref="AM1743" authorId="0" shapeId="0">
      <text>
        <r>
          <rPr>
            <b/>
            <sz val="9"/>
            <color indexed="81"/>
            <rFont val="Tahoma"/>
            <family val="2"/>
          </rPr>
          <t>Author:</t>
        </r>
        <r>
          <rPr>
            <sz val="9"/>
            <color indexed="81"/>
            <rFont val="Tahoma"/>
            <family val="2"/>
          </rPr>
          <t xml:space="preserve">
SKIP Deal ID in Validation Checkpoint
</t>
        </r>
      </text>
    </comment>
    <comment ref="AM1748" authorId="0" shapeId="0">
      <text>
        <r>
          <rPr>
            <b/>
            <sz val="9"/>
            <color indexed="81"/>
            <rFont val="Tahoma"/>
            <family val="2"/>
          </rPr>
          <t>Author:</t>
        </r>
        <r>
          <rPr>
            <sz val="9"/>
            <color indexed="81"/>
            <rFont val="Tahoma"/>
            <family val="2"/>
          </rPr>
          <t xml:space="preserve">
SKIP Deal ID in Validation Checkpoint
</t>
        </r>
      </text>
    </comment>
    <comment ref="AM1753" authorId="0" shapeId="0">
      <text>
        <r>
          <rPr>
            <b/>
            <sz val="9"/>
            <color indexed="81"/>
            <rFont val="Tahoma"/>
            <family val="2"/>
          </rPr>
          <t>Author:</t>
        </r>
        <r>
          <rPr>
            <sz val="9"/>
            <color indexed="81"/>
            <rFont val="Tahoma"/>
            <family val="2"/>
          </rPr>
          <t xml:space="preserve">
SKIP Deal ID in Validation Checkpoint
</t>
        </r>
      </text>
    </comment>
    <comment ref="AM1758" authorId="0" shapeId="0">
      <text>
        <r>
          <rPr>
            <b/>
            <sz val="9"/>
            <color indexed="81"/>
            <rFont val="Tahoma"/>
            <family val="2"/>
          </rPr>
          <t>Author:</t>
        </r>
        <r>
          <rPr>
            <sz val="9"/>
            <color indexed="81"/>
            <rFont val="Tahoma"/>
            <family val="2"/>
          </rPr>
          <t xml:space="preserve">
SKIP Deal ID in Validation Checkpoint
</t>
        </r>
      </text>
    </comment>
    <comment ref="AM1763" authorId="0" shapeId="0">
      <text>
        <r>
          <rPr>
            <b/>
            <sz val="9"/>
            <color indexed="81"/>
            <rFont val="Tahoma"/>
            <family val="2"/>
          </rPr>
          <t>Author:</t>
        </r>
        <r>
          <rPr>
            <sz val="9"/>
            <color indexed="81"/>
            <rFont val="Tahoma"/>
            <family val="2"/>
          </rPr>
          <t xml:space="preserve">
SKIP Deal ID in Validation Checkpoint
</t>
        </r>
      </text>
    </comment>
    <comment ref="AM1768" authorId="0" shapeId="0">
      <text>
        <r>
          <rPr>
            <b/>
            <sz val="9"/>
            <color indexed="81"/>
            <rFont val="Tahoma"/>
            <family val="2"/>
          </rPr>
          <t>Author:</t>
        </r>
        <r>
          <rPr>
            <sz val="9"/>
            <color indexed="81"/>
            <rFont val="Tahoma"/>
            <family val="2"/>
          </rPr>
          <t xml:space="preserve">
SKIP Deal ID in Validation Checkpoint
</t>
        </r>
      </text>
    </comment>
    <comment ref="AM1773" authorId="0" shapeId="0">
      <text>
        <r>
          <rPr>
            <b/>
            <sz val="9"/>
            <color indexed="81"/>
            <rFont val="Tahoma"/>
            <family val="2"/>
          </rPr>
          <t>Author:</t>
        </r>
        <r>
          <rPr>
            <sz val="9"/>
            <color indexed="81"/>
            <rFont val="Tahoma"/>
            <family val="2"/>
          </rPr>
          <t xml:space="preserve">
SKIP Deal ID in Validation Checkpoint
</t>
        </r>
      </text>
    </comment>
    <comment ref="AM1778" authorId="0" shapeId="0">
      <text>
        <r>
          <rPr>
            <b/>
            <sz val="9"/>
            <color indexed="81"/>
            <rFont val="Tahoma"/>
            <family val="2"/>
          </rPr>
          <t>Author:</t>
        </r>
        <r>
          <rPr>
            <sz val="9"/>
            <color indexed="81"/>
            <rFont val="Tahoma"/>
            <family val="2"/>
          </rPr>
          <t xml:space="preserve">
SKIP Deal ID in Validation Checkpoint
</t>
        </r>
      </text>
    </comment>
    <comment ref="AM1783" authorId="0" shapeId="0">
      <text>
        <r>
          <rPr>
            <b/>
            <sz val="9"/>
            <color indexed="81"/>
            <rFont val="Tahoma"/>
            <family val="2"/>
          </rPr>
          <t>Author:</t>
        </r>
        <r>
          <rPr>
            <sz val="9"/>
            <color indexed="81"/>
            <rFont val="Tahoma"/>
            <family val="2"/>
          </rPr>
          <t xml:space="preserve">
SKIP Deal ID in Validation Checkpoint
</t>
        </r>
      </text>
    </comment>
    <comment ref="AM1788" authorId="0" shapeId="0">
      <text>
        <r>
          <rPr>
            <b/>
            <sz val="9"/>
            <color indexed="81"/>
            <rFont val="Tahoma"/>
            <family val="2"/>
          </rPr>
          <t>Author:</t>
        </r>
        <r>
          <rPr>
            <sz val="9"/>
            <color indexed="81"/>
            <rFont val="Tahoma"/>
            <family val="2"/>
          </rPr>
          <t xml:space="preserve">
SKIP Deal ID in Validation Checkpoint
</t>
        </r>
      </text>
    </comment>
    <comment ref="AM1793" authorId="0" shapeId="0">
      <text>
        <r>
          <rPr>
            <b/>
            <sz val="9"/>
            <color indexed="81"/>
            <rFont val="Tahoma"/>
            <family val="2"/>
          </rPr>
          <t>Author:</t>
        </r>
        <r>
          <rPr>
            <sz val="9"/>
            <color indexed="81"/>
            <rFont val="Tahoma"/>
            <family val="2"/>
          </rPr>
          <t xml:space="preserve">
SKIP Deal ID in Validation Checkpoint
</t>
        </r>
      </text>
    </comment>
    <comment ref="AM1798" authorId="0" shapeId="0">
      <text>
        <r>
          <rPr>
            <b/>
            <sz val="9"/>
            <color indexed="81"/>
            <rFont val="Tahoma"/>
            <family val="2"/>
          </rPr>
          <t>Author:</t>
        </r>
        <r>
          <rPr>
            <sz val="9"/>
            <color indexed="81"/>
            <rFont val="Tahoma"/>
            <family val="2"/>
          </rPr>
          <t xml:space="preserve">
SKIP Deal ID in Validation Checkpoint
</t>
        </r>
      </text>
    </comment>
    <comment ref="AM1803" authorId="0" shapeId="0">
      <text>
        <r>
          <rPr>
            <b/>
            <sz val="9"/>
            <color indexed="81"/>
            <rFont val="Tahoma"/>
            <family val="2"/>
          </rPr>
          <t>Author:</t>
        </r>
        <r>
          <rPr>
            <sz val="9"/>
            <color indexed="81"/>
            <rFont val="Tahoma"/>
            <family val="2"/>
          </rPr>
          <t xml:space="preserve">
SKIP Deal ID in Validation Checkpoint
</t>
        </r>
      </text>
    </comment>
    <comment ref="AM1906" authorId="0" shapeId="0">
      <text>
        <r>
          <rPr>
            <b/>
            <sz val="9"/>
            <color indexed="81"/>
            <rFont val="Tahoma"/>
            <family val="2"/>
          </rPr>
          <t>Author:</t>
        </r>
        <r>
          <rPr>
            <sz val="9"/>
            <color indexed="81"/>
            <rFont val="Tahoma"/>
            <family val="2"/>
          </rPr>
          <t xml:space="preserve">
SKIP Deal ID in Validation Checkpoint
</t>
        </r>
      </text>
    </comment>
    <comment ref="AM2018" authorId="0" shapeId="0">
      <text>
        <r>
          <rPr>
            <b/>
            <sz val="9"/>
            <color indexed="81"/>
            <rFont val="Tahoma"/>
            <family val="2"/>
          </rPr>
          <t>Author:</t>
        </r>
        <r>
          <rPr>
            <sz val="9"/>
            <color indexed="81"/>
            <rFont val="Tahoma"/>
            <family val="2"/>
          </rPr>
          <t xml:space="preserve">
SKIP Deal ID in Validation Checkpoint
</t>
        </r>
      </text>
    </comment>
    <comment ref="AM2130" authorId="0" shapeId="0">
      <text>
        <r>
          <rPr>
            <b/>
            <sz val="9"/>
            <color indexed="81"/>
            <rFont val="Tahoma"/>
            <family val="2"/>
          </rPr>
          <t>Author:</t>
        </r>
        <r>
          <rPr>
            <sz val="9"/>
            <color indexed="81"/>
            <rFont val="Tahoma"/>
            <family val="2"/>
          </rPr>
          <t xml:space="preserve">
SKIP Deal ID in Validation Checkpoint
</t>
        </r>
      </text>
    </comment>
  </commentList>
</comments>
</file>

<file path=xl/comments2.xml><?xml version="1.0" encoding="utf-8"?>
<comments xmlns="http://schemas.openxmlformats.org/spreadsheetml/2006/main">
  <authors>
    <author>Author</author>
  </authors>
  <commentList>
    <comment ref="F47" authorId="0" shapeId="0">
      <text>
        <r>
          <rPr>
            <b/>
            <sz val="9"/>
            <color indexed="81"/>
            <rFont val="Tahoma"/>
            <family val="2"/>
          </rPr>
          <t>Author:</t>
        </r>
        <r>
          <rPr>
            <sz val="9"/>
            <color indexed="81"/>
            <rFont val="Tahoma"/>
            <family val="2"/>
          </rPr>
          <t xml:space="preserve">
"childPersonId": "9601105021",
"personRelationshipType": "CHILD",
"childPerType": "PRSP",
"startDate": "2020-02-02"</t>
        </r>
      </text>
    </comment>
  </commentList>
</comments>
</file>

<file path=xl/sharedStrings.xml><?xml version="1.0" encoding="utf-8"?>
<sst xmlns="http://schemas.openxmlformats.org/spreadsheetml/2006/main" count="8668" uniqueCount="568">
  <si>
    <t>PRE-REQUISITE DATA</t>
  </si>
  <si>
    <t>Existing Customer</t>
  </si>
  <si>
    <t>Create Person</t>
  </si>
  <si>
    <t>PersonID</t>
  </si>
  <si>
    <t>Division</t>
  </si>
  <si>
    <t>Person Name</t>
  </si>
  <si>
    <t>Customer Segment</t>
  </si>
  <si>
    <t>Customer Tier</t>
  </si>
  <si>
    <t>Child Person1</t>
  </si>
  <si>
    <t>Child Prospect Person 2</t>
  </si>
  <si>
    <t>Child Person 3</t>
  </si>
  <si>
    <t>Person Identifier Type</t>
  </si>
  <si>
    <t>Primary Person Identifier</t>
  </si>
  <si>
    <t>IND</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</si>
  <si>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</si>
  <si>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</si>
  <si>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</si>
  <si>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</si>
  <si>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</si>
  <si>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</si>
  <si>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</si>
  <si>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</si>
  <si>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</si>
  <si>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</si>
  <si>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</si>
  <si>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01-01-2020</t>
  </si>
  <si>
    <t>USD</t>
  </si>
  <si>
    <t>Pricelist ID</t>
  </si>
  <si>
    <t>Price List Description</t>
  </si>
  <si>
    <t xml:space="preserve">Price List Start Date </t>
  </si>
  <si>
    <t>Priority</t>
  </si>
  <si>
    <t>2413873180</t>
  </si>
  <si>
    <t xml:space="preserve">PL_NEGOTIABILITY_01
</t>
  </si>
  <si>
    <t>1</t>
  </si>
  <si>
    <t>Prospect Person</t>
  </si>
  <si>
    <t>9737243194</t>
  </si>
  <si>
    <t>8102895808</t>
  </si>
  <si>
    <t>EAI_PRSP_CUST_SEG_T</t>
  </si>
  <si>
    <t>Prospect PersonID</t>
  </si>
  <si>
    <t>Prospect Person Name</t>
  </si>
  <si>
    <t>SCRIPT DATA</t>
  </si>
  <si>
    <t>mainEntityId</t>
  </si>
  <si>
    <t>mainEntityType</t>
  </si>
  <si>
    <t>actionFlag</t>
  </si>
  <si>
    <t>prospectAccountId</t>
  </si>
  <si>
    <t>status</t>
  </si>
  <si>
    <t>customerClass</t>
  </si>
  <si>
    <t>accountDivision</t>
  </si>
  <si>
    <t>setUpDate</t>
  </si>
  <si>
    <t>currency</t>
  </si>
  <si>
    <t>billCycle</t>
  </si>
  <si>
    <t>accountAccessGroup</t>
  </si>
  <si>
    <t>prosAcctCharacteristicList</t>
  </si>
  <si>
    <t>prosAcctIdentifierList</t>
  </si>
  <si>
    <t>accountIdentifierType 1</t>
  </si>
  <si>
    <t>isPrimaryId 1</t>
  </si>
  <si>
    <t>accountNumber 1</t>
  </si>
  <si>
    <t>isPrimaryId 2</t>
  </si>
  <si>
    <t>accountIdentifierType 2</t>
  </si>
  <si>
    <t>accountNumber 2</t>
  </si>
  <si>
    <t>effectiveDate 1</t>
  </si>
  <si>
    <t>characteristicType 1</t>
  </si>
  <si>
    <t>characteristicValue 1</t>
  </si>
  <si>
    <t>effectiveDate 2</t>
  </si>
  <si>
    <t>characteristicType 2</t>
  </si>
  <si>
    <t>characteristicValue 2</t>
  </si>
  <si>
    <t>effectiveDate 3</t>
  </si>
  <si>
    <t>characteristicType 3</t>
  </si>
  <si>
    <t>characteristicValue 3</t>
  </si>
  <si>
    <t>ProspectAccountREST</t>
  </si>
  <si>
    <t>PRSP</t>
  </si>
  <si>
    <t>READ</t>
  </si>
  <si>
    <t>ACTIVE</t>
  </si>
  <si>
    <t>2020-01-01</t>
  </si>
  <si>
    <t>BKEM</t>
  </si>
  <si>
    <t>***</t>
  </si>
  <si>
    <t>C1_F_ANO</t>
  </si>
  <si>
    <t>true</t>
  </si>
  <si>
    <t>ACCT_NM</t>
  </si>
  <si>
    <t>false</t>
  </si>
  <si>
    <t>AN_PRSP_CUST_SEG_T</t>
  </si>
  <si>
    <t>SAVINGS</t>
  </si>
  <si>
    <t>VG_STATE</t>
  </si>
  <si>
    <t>MH</t>
  </si>
  <si>
    <t>2021-03-03</t>
  </si>
  <si>
    <t>C1_F_ATY</t>
  </si>
  <si>
    <t>TestCase Name</t>
  </si>
  <si>
    <t>Error - problemType</t>
  </si>
  <si>
    <t>6344107686</t>
  </si>
  <si>
    <t>2019-11-21</t>
  </si>
  <si>
    <t>EAI_TC_ADD_PRSP_ACC_2_PRSP_02</t>
  </si>
  <si>
    <t>AN_TC_ADD_PRSP_ACC_2_PRSP_02</t>
  </si>
  <si>
    <t>Create Prospect Account</t>
  </si>
  <si>
    <t>Assigned Pricelist</t>
  </si>
  <si>
    <t>9601105021</t>
  </si>
  <si>
    <t>Deal_Creation_API_USER_CH1</t>
  </si>
  <si>
    <t>COMM</t>
  </si>
  <si>
    <t>T</t>
  </si>
  <si>
    <t>Reg_Deal_Creation_API_USER_CH1</t>
  </si>
  <si>
    <t>COREG</t>
  </si>
  <si>
    <t>1588232376</t>
  </si>
  <si>
    <t>EAI_Deal_Creation_API_USER_CH1</t>
  </si>
  <si>
    <t>Account Charactersitic Value</t>
  </si>
  <si>
    <t>9305784454</t>
  </si>
  <si>
    <t>Deal_Creation_API_USER</t>
  </si>
  <si>
    <t>Reg_Deal_Creation_API_USER</t>
  </si>
  <si>
    <t>4248205603</t>
  </si>
  <si>
    <t>EAI_Deal_Creation_API_USER</t>
  </si>
  <si>
    <t>2424762940</t>
  </si>
  <si>
    <t>0710150423</t>
  </si>
  <si>
    <t>3736477346</t>
  </si>
  <si>
    <t>9596632606</t>
  </si>
  <si>
    <t>Reference_Customer_001,IND</t>
  </si>
  <si>
    <t>TemplateReference_Cust_001,IND</t>
  </si>
  <si>
    <t>Reg_Reference_Customer_001</t>
  </si>
  <si>
    <t>9939065206</t>
  </si>
  <si>
    <t>EAI_Reference_Customer_001</t>
  </si>
  <si>
    <t>External Account Identifier</t>
  </si>
  <si>
    <t>0895278624</t>
  </si>
  <si>
    <t xml:space="preserve">Reference_Customer_001,IND </t>
  </si>
  <si>
    <t>Create Contract</t>
  </si>
  <si>
    <t>INDIA DIVISION</t>
  </si>
  <si>
    <t>Contract ID</t>
  </si>
  <si>
    <t>9939065249</t>
  </si>
  <si>
    <t>Contract Type</t>
  </si>
  <si>
    <t>DM_BK</t>
  </si>
  <si>
    <t>Start Date</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</si>
  <si>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</si>
  <si>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</si>
  <si>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</si>
  <si>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</si>
  <si>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</si>
  <si>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</si>
  <si>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</si>
  <si>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</si>
  <si>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</si>
  <si>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NPI_024</t>
  </si>
  <si>
    <t>01-01-2022</t>
  </si>
  <si>
    <t>01-31-2022</t>
  </si>
  <si>
    <t>BK-NBR</t>
  </si>
  <si>
    <t>02-01-2022</t>
  </si>
  <si>
    <t>02-28-2022</t>
  </si>
  <si>
    <t>Business Banking</t>
  </si>
  <si>
    <t>3091575921</t>
  </si>
  <si>
    <t>2946045731</t>
  </si>
  <si>
    <t>Deal Management Customer Class</t>
  </si>
  <si>
    <t>India Division</t>
  </si>
  <si>
    <t>2946045584</t>
  </si>
  <si>
    <t xml:space="preserve">TemplateReference_Cust_001,IND </t>
  </si>
  <si>
    <t>7365531276</t>
  </si>
  <si>
    <t>Reg_TemplateReference_Cust_001</t>
  </si>
  <si>
    <t>4958674135</t>
  </si>
  <si>
    <t>EAI_TemplateReference_Cust_001</t>
  </si>
  <si>
    <t>6172265035</t>
  </si>
  <si>
    <t>1966341566</t>
  </si>
  <si>
    <t xml:space="preserve">Deal Creation </t>
  </si>
  <si>
    <t>Deal Identifier</t>
  </si>
  <si>
    <t>Deal Type</t>
  </si>
  <si>
    <t>Deal Currency</t>
  </si>
  <si>
    <t>Simulation Type</t>
  </si>
  <si>
    <t>Price Selection Date</t>
  </si>
  <si>
    <t>Review Frequency</t>
  </si>
  <si>
    <t>Deal Frequency</t>
  </si>
  <si>
    <t xml:space="preserve">Usage Frequency </t>
  </si>
  <si>
    <t>Deal Description</t>
  </si>
  <si>
    <t>Deal Version Description</t>
  </si>
  <si>
    <t>Skip Reference</t>
  </si>
  <si>
    <t>Skip Questionnaire</t>
  </si>
  <si>
    <t>Template Deal</t>
  </si>
  <si>
    <t>T&amp;C1</t>
  </si>
  <si>
    <t>T&amp;C3</t>
  </si>
  <si>
    <t>Deal ID</t>
  </si>
  <si>
    <t>DLAPR</t>
  </si>
  <si>
    <t>Customer</t>
  </si>
  <si>
    <t>Yearly</t>
  </si>
  <si>
    <t>Yes</t>
  </si>
  <si>
    <t>DEAL_T&amp;C1</t>
  </si>
  <si>
    <t>DEAL_T&amp;C2</t>
  </si>
  <si>
    <t>ID_TemplateReference_Cust_001</t>
  </si>
  <si>
    <t>TemplateReference_Cust_001 desc</t>
  </si>
  <si>
    <t>TemplateReference_Cust_001 Ver</t>
  </si>
  <si>
    <t>Model Id</t>
  </si>
  <si>
    <t>Deal Entity</t>
  </si>
  <si>
    <t>EPER</t>
  </si>
  <si>
    <t>Reference_Customer_001 desc ver</t>
  </si>
  <si>
    <t xml:space="preserve">Reference_Customer_001 desc </t>
  </si>
  <si>
    <t>0789921945</t>
  </si>
  <si>
    <t xml:space="preserve">8452073061,1683082995,Refer_PRSP_CopyTemplate_Deal_001 desc ver </t>
  </si>
  <si>
    <t xml:space="preserve">1532039105,4586550809,Refer_PRSP_CopyTemplate_Deal_001 desc ver </t>
  </si>
  <si>
    <t xml:space="preserve">Refer_PRSP_CopyTemplate_Deal_001 </t>
  </si>
  <si>
    <t>Refer_PRSP_CopyTemplate_Deal_001 desc</t>
  </si>
  <si>
    <t>1683082995</t>
  </si>
  <si>
    <t>8452073061</t>
  </si>
  <si>
    <t xml:space="preserve">ID_Reference_Customer_001 </t>
  </si>
  <si>
    <t>4402189258</t>
  </si>
  <si>
    <t>Deal Information</t>
  </si>
  <si>
    <t>Created Billable Charge1 on All Accounts</t>
  </si>
  <si>
    <t>Created Contract</t>
  </si>
  <si>
    <t>Created Account</t>
  </si>
  <si>
    <t>Created Person</t>
  </si>
  <si>
    <t>Price Item Hierarhcy</t>
  </si>
  <si>
    <t>Parameter</t>
  </si>
  <si>
    <t>Section</t>
  </si>
  <si>
    <t>Starte Date</t>
  </si>
  <si>
    <t>End Date</t>
  </si>
  <si>
    <t>Rate</t>
  </si>
  <si>
    <t>Pricing Information</t>
  </si>
  <si>
    <t>Avg Price</t>
  </si>
  <si>
    <t>SQI</t>
  </si>
  <si>
    <t>Volume</t>
  </si>
  <si>
    <t>Revenue</t>
  </si>
  <si>
    <t>Varation</t>
  </si>
  <si>
    <t>Cost</t>
  </si>
  <si>
    <t>PriceList</t>
  </si>
  <si>
    <t>Level</t>
  </si>
  <si>
    <t>Status</t>
  </si>
  <si>
    <t>Approver</t>
  </si>
  <si>
    <t>T&amp;C</t>
  </si>
  <si>
    <t>NPI_021</t>
  </si>
  <si>
    <t>Projected</t>
  </si>
  <si>
    <t>Customer Agreed</t>
  </si>
  <si>
    <t>Original</t>
  </si>
  <si>
    <t>NPI_022</t>
  </si>
  <si>
    <t>PL_NEGOTIABILITY_01</t>
  </si>
  <si>
    <t>Customer Price List</t>
  </si>
  <si>
    <t>NPI_023</t>
  </si>
  <si>
    <t>DE_AUT01,Corporate Banking</t>
  </si>
  <si>
    <t>DE_AUT02,Account Services</t>
  </si>
  <si>
    <t>Seasonal</t>
  </si>
  <si>
    <t>Recommended</t>
  </si>
  <si>
    <t>PI_022</t>
  </si>
  <si>
    <t>PriceList -1</t>
  </si>
  <si>
    <t>PI_023</t>
  </si>
  <si>
    <t>PI_033</t>
  </si>
  <si>
    <t>DE_AUTO3,Payment Services</t>
  </si>
  <si>
    <t>PI_024</t>
  </si>
  <si>
    <t>Tier,USD,STEP</t>
  </si>
  <si>
    <t>PI_025</t>
  </si>
  <si>
    <t>PI_026</t>
  </si>
  <si>
    <t>20.00,USD,FLAT</t>
  </si>
  <si>
    <t>DE_AUTO4,Reporting/SWIFT</t>
  </si>
  <si>
    <t>PI_027</t>
  </si>
  <si>
    <t>PI_028</t>
  </si>
  <si>
    <t>PI_029</t>
  </si>
  <si>
    <t>PI_030</t>
  </si>
  <si>
    <t>PI_031</t>
  </si>
  <si>
    <t>PI_021</t>
  </si>
  <si>
    <t>12.95,12.15,11.95</t>
  </si>
  <si>
    <t>Tier,USD,THRS</t>
  </si>
  <si>
    <t>20(FLAT),10/8(THRS),5(STEP),6(THRS),4/3(STEP)</t>
  </si>
  <si>
    <t>Pricing &amp; Commitment - [ TC2 -&gt; TC_Deal_Creation_API_02]</t>
  </si>
  <si>
    <t>productCode 1</t>
  </si>
  <si>
    <t>productCode</t>
  </si>
  <si>
    <t>PRODUCT_CON_02</t>
  </si>
  <si>
    <t>PRODUCT_CON_01</t>
  </si>
  <si>
    <t>referenceDetails</t>
  </si>
  <si>
    <t>referenceTypeFlg</t>
  </si>
  <si>
    <t>referenceDealId</t>
  </si>
  <si>
    <t>referenceModelId</t>
  </si>
  <si>
    <t>referPersonId</t>
  </si>
  <si>
    <t>referUsageSw</t>
  </si>
  <si>
    <t>referPriceSw</t>
  </si>
  <si>
    <t>includeChildHierarchy</t>
  </si>
  <si>
    <t>productDetailsList</t>
  </si>
  <si>
    <t>templateReferenceDetails</t>
  </si>
  <si>
    <t>templateDealId</t>
  </si>
  <si>
    <t>templateDealIdentifier</t>
  </si>
  <si>
    <t>templateModelId</t>
  </si>
  <si>
    <t>copyBasicDetailsFlag</t>
  </si>
  <si>
    <t>copyPricingFlag</t>
  </si>
  <si>
    <t>copyUsageFlag</t>
  </si>
  <si>
    <t>termsAndConditionsList</t>
  </si>
  <si>
    <t>RDEL</t>
  </si>
  <si>
    <t>dealEntityType</t>
  </si>
  <si>
    <t>dealEntityId</t>
  </si>
  <si>
    <t>CUST</t>
  </si>
  <si>
    <t>include Hierarchy Flag</t>
  </si>
  <si>
    <t>Skip QUESTIONNAIRE</t>
  </si>
  <si>
    <t>CONTRACTED Deal</t>
  </si>
  <si>
    <t>15.8510,15.8511,15.8512</t>
  </si>
  <si>
    <t>14.2510,14.2511,14.2512</t>
  </si>
  <si>
    <t>11.8510(FLAT),11.8520/11.8530(THRS),11.8531(STEP),11.8540(THRS),11.8541/11.8550(STEP)</t>
  </si>
  <si>
    <t>11.85,USD,FLAT</t>
  </si>
  <si>
    <t>Pricing &amp; Commitment - [ TC -&gt; TC_Deal_Creation_API_03]</t>
  </si>
  <si>
    <t>Deal Creation Information - [ TC -&gt; TC_Deal_Creation_API_03]</t>
  </si>
  <si>
    <t>Deal Creation Information - [ TC -&gt; TC_Deal_Creation_API_05]</t>
  </si>
  <si>
    <t>Pricing &amp; Commitment - [ TC -&gt; TC_Deal_Creation_API_05]</t>
  </si>
  <si>
    <t>DEAL</t>
  </si>
  <si>
    <t>ID_TC_Deal_Creation_API_05_v1 desc</t>
  </si>
  <si>
    <t>ID_TC_Deal_Creation_API_05_v1 desc ver</t>
  </si>
  <si>
    <t>6739465360</t>
  </si>
  <si>
    <t>Deal Creation Information - [ TC -&gt; TC_Deal_Creation_API_06]</t>
  </si>
  <si>
    <t>Pricing &amp; Commitment - [ TC -&gt; TC_Deal_Creation_API_06]</t>
  </si>
  <si>
    <t>ID_TC_Deal_Creation_API_06_v1 desc</t>
  </si>
  <si>
    <t>ID_TC_Deal_Creation_API_06_v1 desc ver</t>
  </si>
  <si>
    <t>Deal Creation Information - [ TC -&gt; TC_Deal_Creation_API_07]</t>
  </si>
  <si>
    <t>Pricing &amp; Commitment - [ TC2 -&gt; TC_Deal_Creation_API_07]</t>
  </si>
  <si>
    <t>ID_TC_Deal_Creation_API_07 desc</t>
  </si>
  <si>
    <t>ID_TC_Deal_Creation_API_07 desc ver</t>
  </si>
  <si>
    <t>Deal Creation Information - [ TC -&gt; TC_Deal_Creation_API_08]</t>
  </si>
  <si>
    <t>ID_TC_Deal_Creation_API_08 desc</t>
  </si>
  <si>
    <t>ID_TC_Deal_Creation_API_08 desc ver</t>
  </si>
  <si>
    <t>Deal Creation Information - [ TC -&gt; TC_Deal_Creation_API_09]</t>
  </si>
  <si>
    <t>Pricing &amp; Commitment - [ TC -&gt; TC_Deal_Creation_API_09]</t>
  </si>
  <si>
    <t>ID_TC_Deal_Creation_API_09 desc</t>
  </si>
  <si>
    <t>ID_TC_Deal_Creation_API_09 desc ver</t>
  </si>
  <si>
    <t>Deal Creation Information - [ TC -&gt; TC_Deal_Creation_API_10]</t>
  </si>
  <si>
    <t>Pricing &amp; Commitment - [ TC2 -&gt; TC_Deal_Creation_API_10]</t>
  </si>
  <si>
    <t>ID_TC_Deal_Creation_API_10 desc</t>
  </si>
  <si>
    <t>ID_TC_Deal_Creation_API_10 desc ver</t>
  </si>
  <si>
    <t>Deal Creation Information - [ TC -&gt; TC_Deal_Creation_API_11]</t>
  </si>
  <si>
    <t>ID_TC_Deal_Creation_API_11 desc</t>
  </si>
  <si>
    <t>ID_TC_Deal_Creation_API_11 desc ver</t>
  </si>
  <si>
    <t>Deal Creation Information - [ TC -&gt; TC_Deal_Creation_API_12]</t>
  </si>
  <si>
    <t>ID_TC_Deal_Creation_API_12 desc</t>
  </si>
  <si>
    <t>ID_TC_Deal_Creation_API_12 desc ver</t>
  </si>
  <si>
    <t>Pricing &amp; Commitment - [ TC -&gt; TC_Deal_Creation_API_12]</t>
  </si>
  <si>
    <t>Deal Creation Information - [ TC -&gt; TC_Deal_Creation_API_13]</t>
  </si>
  <si>
    <t>ID_TC_Deal_Creation_API_13 desc</t>
  </si>
  <si>
    <t>ID_TC_Deal_Creation_API_13 desc ver</t>
  </si>
  <si>
    <t>RPER</t>
  </si>
  <si>
    <t>Pricing &amp; Commitment - [ TC2 -&gt; TC_Deal_Creation_API_13]</t>
  </si>
  <si>
    <t>ID_TC_Deal_Creation_API_14 desc</t>
  </si>
  <si>
    <t>ID_TC_Deal_Creation_API_14 desc ver</t>
  </si>
  <si>
    <t>Deal Creation Information - [ TC -&gt; TC_Deal_Creation_API_14]</t>
  </si>
  <si>
    <t>Pricing &amp; Commitment - [ TC -&gt; TC_Deal_Creation_API_14]</t>
  </si>
  <si>
    <t>Deal Creation Information - [ TC -&gt; TC_Deal_Creation_API_15]</t>
  </si>
  <si>
    <t>Deal Creation Information - [ TC -&gt; TC_Deal_Creation_API_16]</t>
  </si>
  <si>
    <t>Pricing &amp; Commitment - [ TC -&gt; TC_Deal_Creation_API_16]</t>
  </si>
  <si>
    <t xml:space="preserve"> 12.95, 12.15,11.95(SREP)</t>
  </si>
  <si>
    <t>Pricing &amp; Commitment - [ TC -&gt; TC_Deal_Creation_API_17]</t>
  </si>
  <si>
    <t>Deal Creation Information - [ TC -&gt; TC_Deal_Creation_API_17]</t>
  </si>
  <si>
    <t>Deal Creation Information - [ TC -&gt; TC_Deal_Creation_API_18]</t>
  </si>
  <si>
    <t>ID_TC_Deal_Creation_API_18 desc</t>
  </si>
  <si>
    <t>ID_TC_Deal_Creation_API_18 desc ver</t>
  </si>
  <si>
    <t>Pricing &amp; Commitment - [ TC -&gt; TC_Deal_Creation_API_18]</t>
  </si>
  <si>
    <t>Deal Creation Information - [ TC -&gt; TC_Deal_Creation_API_19]</t>
  </si>
  <si>
    <t>ID_TC_Deal_Creation_API_19 desc</t>
  </si>
  <si>
    <t>ID_TC_Deal_Creation_API_19 desc ver</t>
  </si>
  <si>
    <t>Deal Creation Information - [ TC -&gt; TC_Deal_Creation_API_21]</t>
  </si>
  <si>
    <t>ACCT</t>
  </si>
  <si>
    <t>ID_TC_Deal_Creation_API desc</t>
  </si>
  <si>
    <t>ID_TC_Deal_Creation_API desc ver</t>
  </si>
  <si>
    <t>ID_TC_Deal_Prospect_03 desc</t>
  </si>
  <si>
    <t>ID_TC_Deal_Prospect_03 desc Ver</t>
  </si>
  <si>
    <t>Refer_PRSP_CopyTemplate_Deal_001 desc ver</t>
  </si>
  <si>
    <t>Pricing &amp; Commitment - [ TC2 -&gt; TC_Deal_Creation_API_01]</t>
  </si>
  <si>
    <t>N</t>
  </si>
  <si>
    <t>Y</t>
  </si>
  <si>
    <t>productCode 3</t>
  </si>
  <si>
    <t>productCode 2</t>
  </si>
  <si>
    <t>Approved</t>
  </si>
  <si>
    <t>Pending For Approval</t>
  </si>
  <si>
    <t>DEAL CURRENCY</t>
  </si>
  <si>
    <t>DIVISION</t>
  </si>
  <si>
    <t>Approval Status</t>
  </si>
  <si>
    <t xml:space="preserve">PROJECTED </t>
  </si>
  <si>
    <t>ORIGINAL</t>
  </si>
  <si>
    <t>Profit</t>
  </si>
  <si>
    <t>Profitability(%)</t>
  </si>
  <si>
    <t>DEAL FINANCIAL SUMMARY - [ TC2 -&gt; TC_Deal_Creation_API_03]</t>
  </si>
  <si>
    <t>CURRENCY</t>
  </si>
  <si>
    <t>VALID</t>
  </si>
  <si>
    <t>Deal Creation Information - [TC_Deal_Creation_API_04]</t>
  </si>
  <si>
    <t>ID_TC_Deal_Prospect_04 desc</t>
  </si>
  <si>
    <t>ID_TC_Deal_Prospect_04 desc Ver</t>
  </si>
  <si>
    <t>Error Message Text</t>
  </si>
  <si>
    <t>You can set the include hierarchy flag to true only when the simulation type is set to CUST.</t>
  </si>
  <si>
    <t>DEAL FINANCIAL SUMMARY - [TC_Deal_Creation_API_05]</t>
  </si>
  <si>
    <t>Error</t>
  </si>
  <si>
    <t>DEAL FINANCIAL SUMMARY - [TC_Deal_Creation_API_06]</t>
  </si>
  <si>
    <t>issue</t>
  </si>
  <si>
    <t>DEAL FINANCIAL SUMMARY - [TC_Deal_Creation_API_07]</t>
  </si>
  <si>
    <t xml:space="preserve">Price List End Date </t>
  </si>
  <si>
    <t>PRICE LIST INHERITANCE</t>
  </si>
  <si>
    <t>entityId</t>
  </si>
  <si>
    <t>entityType</t>
  </si>
  <si>
    <t>priceListAssignmentId</t>
  </si>
  <si>
    <t>5417730766</t>
  </si>
  <si>
    <t>PERS</t>
  </si>
  <si>
    <t>ADD</t>
  </si>
  <si>
    <t>Assigned Pricelist [TC_Deal_Creation_API_07]</t>
  </si>
  <si>
    <t>2</t>
  </si>
  <si>
    <t>Assigned Pricelist [TC_Deal_Creation_API_01]</t>
  </si>
  <si>
    <t>DEAL FINANCIAL SUMMARY - [TC_Deal_Creation_API_02]</t>
  </si>
  <si>
    <t>DEAL FINANCIAL SUMMARY - [TC_Deal_Creation_API_01]</t>
  </si>
  <si>
    <t>Deal Creation Information - [ TC -&gt; TC_Deal_Creation_API_01]</t>
  </si>
  <si>
    <t>TC_Deal_Prospect_01_1 desc</t>
  </si>
  <si>
    <t>TC_Deal_Prospect_01_1 desc ver</t>
  </si>
  <si>
    <t>Deal Creation Information - [TC_Deal_Creation_API_02]</t>
  </si>
  <si>
    <t>ID_TC_Deal_Prospect_02_v111 desc Ver</t>
  </si>
  <si>
    <t>ID_TC_Deal_Prospect_02_v111 desc</t>
  </si>
  <si>
    <t>Assigned Pricelist [TC_Deal_Creation_API_02]</t>
  </si>
  <si>
    <t>DEAL FINANCIAL SUMMARY - [TC_Deal_Creation_API_08]</t>
  </si>
  <si>
    <t>Pricing &amp; Commitment - [ TC2 -&gt; TC_Deal_Creation_API_08]</t>
  </si>
  <si>
    <t>Assigned Pricelist [TC_Deal_Creation_API_08]</t>
  </si>
  <si>
    <t>DEAL FINANCIAL SUMMARY - [TC_Deal_Creation_API_09]</t>
  </si>
  <si>
    <t>END DATE</t>
  </si>
  <si>
    <t>DEAL FINANCIAL SUMMARY - [TC_Deal_Creation_API_10]</t>
  </si>
  <si>
    <t>Assigned Pricelist [TC_Deal_Creation_API_10]</t>
  </si>
  <si>
    <t>DEAL FINANCIAL SUMMARY - [TC_Deal_Creation_API_11]</t>
  </si>
  <si>
    <t>Pricing &amp; Commitment - [ TC2 -&gt; TC_Deal_Creation_API_11]</t>
  </si>
  <si>
    <t>Assigned Pricelist [TC_Deal_Creation_API_11]</t>
  </si>
  <si>
    <t>Error Message</t>
  </si>
  <si>
    <t>DEAL FINANCIAL SUMMARY - [TC_Deal_Creation_API_12]</t>
  </si>
  <si>
    <t>Assigned Pricelist [TC_Deal_Creation_API_13]</t>
  </si>
  <si>
    <t>DEAL FINANCIAL SUMMARY - [TC_Deal_Creation_API_13]</t>
  </si>
  <si>
    <t>DEAL FINANCIAL SUMMARY - [TC_Deal_Creation_API_14]</t>
  </si>
  <si>
    <t>You must set the include hierarchy flag to true when deal entity type is PRSP and simulation type is CUST.</t>
  </si>
  <si>
    <t>2022-07-05</t>
  </si>
  <si>
    <t>DEAL FINANCIAL SUMMARY - [TC_Deal_Creation_API_16]</t>
  </si>
  <si>
    <t>DEAL FINANCIAL SUMMARY - [TC_Deal_Creation_API_17]</t>
  </si>
  <si>
    <t>Assigned Pricelist [TC_Deal_Creation_API_18]</t>
  </si>
  <si>
    <t>DEAL FINANCIAL SUMMARY - [TC_Deal_Creation_API_18]</t>
  </si>
  <si>
    <t>The deal template is invalid.</t>
  </si>
  <si>
    <t>Simulation Type Should Be Customer or Deal When Deal Entity Type Is Customer/Prospect</t>
  </si>
  <si>
    <t>Deal Creation Information - [ TC -&gt; TC_Deal_Creation_API_22]</t>
  </si>
  <si>
    <t>Simulation Type Should Be Account When Deal Entity Type Is Account</t>
  </si>
  <si>
    <t>Input request field Deal Type has an invalid value.  Referenced FK C1-DLTYP Deal Type 930 by table Deal Type does not exist.</t>
  </si>
  <si>
    <t>Deal Creation Information - [ TC -&gt; TC_Deal_Creation_API_23]</t>
  </si>
  <si>
    <t>Deal Creation Information - [ TC -&gt; TC_Deal_Creation_API_24]</t>
  </si>
  <si>
    <t>Deal Identifier Required</t>
  </si>
  <si>
    <t>Deal Creation Information - [ TC -&gt; TC_Deal_Creation_API_25]</t>
  </si>
  <si>
    <t>Deal Creation Information - [ TC -&gt; TC_Deal_Creation_API_26]</t>
  </si>
  <si>
    <t>Deal Creation Information - [ TC -&gt; TC_Deal_Creation_API_27]</t>
  </si>
  <si>
    <t>Deal Creation Information - [ TC -&gt; TC_Deal_Creation_API_28]</t>
  </si>
  <si>
    <t>Deal Creation Information - [ TC -&gt; TC_Deal_Creation_API_29]</t>
  </si>
  <si>
    <t>Deal Creation Information - [ TC -&gt; TC_Deal_Creation_API_30]</t>
  </si>
  <si>
    <t>Deal Creation Information - [ TC -&gt; TC_Deal_Creation_API_31]</t>
  </si>
  <si>
    <t>Deal Identifier Already Exist</t>
  </si>
  <si>
    <t>Deal Type is Required</t>
  </si>
  <si>
    <t>Input request field Currency Code has an invalid value.  Referenced FK F1-CURCY Currency Code IN0 by table Currency Code does not exist.</t>
  </si>
  <si>
    <t>Start date must be future date</t>
  </si>
  <si>
    <t>The deal end date cannot be earlier than the deal start date</t>
  </si>
  <si>
    <t>Deal Creation Information - [ TC -&gt; TC_Deal_Creation_API_32]</t>
  </si>
  <si>
    <t>Unable to convert element '/C1-DealREST/dealDetails/startDate' value '' from XSD to internal format.</t>
  </si>
  <si>
    <t>Deal Creation Information - [ TC -&gt; TC_Deal_Creation_API_33]</t>
  </si>
  <si>
    <t>Unable to convert element '/C1-DealREST/dealDetails/priceSelectionDate' value '' from XSD to internal format.</t>
  </si>
  <si>
    <t>Deal Creation Information - [ TC -&gt; TC_Deal_Creation_API_34]</t>
  </si>
  <si>
    <t>Input request field Review Frequency has an invalid value.  Invalid Lookup value 13. Valid values are for field REVIEW_FREQUENCY_FLG (e.g. 6 24 12 ...).</t>
  </si>
  <si>
    <t>Deal Creation Information - [ TC -&gt; TC_Deal_Creation_API_35]</t>
  </si>
  <si>
    <t>Input request field Frequency Flag has an invalid value.  Invalid Lookup value 13. Valid values are for field FREQUENCY_FLG (e.g. 6 12 1 ...).</t>
  </si>
  <si>
    <t>Deal Creation Information - [ TC -&gt; TC_Deal_Creation_API_36]</t>
  </si>
  <si>
    <t>Deal Creation Information - [ TC -&gt; TC_Deal_Creation_API_37]</t>
  </si>
  <si>
    <t>Input request field Usage Period has an invalid value.  Invalid Lookup value 13. Valid values are for field USAGE_PERIOD_FLG (e.g. 6 12 1 ...).</t>
  </si>
  <si>
    <t>Input request field Terms and Conditions has an invalid value.  Referenced FK TERMNCON Terms and Conditions DEAL_T&amp;C21 by table Terms and Conditions does not exist.</t>
  </si>
  <si>
    <t>Deal Creation Information - [ TC -&gt; TC_Deal_Creation_API_40]</t>
  </si>
  <si>
    <t>Deal Creation Information - [ TC -&gt; TC_Deal_Creation_API_41]</t>
  </si>
  <si>
    <t>Deal Creation Information - [ TC -&gt; TC_Deal_Creation_API_42]</t>
  </si>
  <si>
    <t>Terms and Conditions should not be duplicate</t>
  </si>
  <si>
    <t>Input request field Product has an invalid value.  Referenced FK C1-PRINF Product PRODUCT_CON_22 by table Product does not exist.</t>
  </si>
  <si>
    <t>Deal Creation Information - [ TC -&gt; TC_Deal_Creation_API_43]</t>
  </si>
  <si>
    <t>Deal Creation Information - [ TC -&gt; TC_Deal_Creation_API_44]</t>
  </si>
  <si>
    <t>Deal Creation Information - [ TC -&gt; TC_Deal_Creation_API_45]</t>
  </si>
  <si>
    <t>Deal Creation Information - [ TC -&gt; TC_Deal_Creation_API_46]</t>
  </si>
  <si>
    <t>Deal Creation Information - [ TC -&gt; TC_Deal_Creation_API_47]</t>
  </si>
  <si>
    <t>Deal Creation Information - [ TC -&gt; TC_Deal_Creation_API_48]</t>
  </si>
  <si>
    <t>Deal Creation Information - [ TC -&gt; TC_Deal_Creation_API_49]</t>
  </si>
  <si>
    <t>Reference Type Flag field missing.</t>
  </si>
  <si>
    <t>C1CONTDL NY combination, not found.</t>
  </si>
  <si>
    <t>Characteristic Value is required for Characteristic Type .</t>
  </si>
  <si>
    <t>Unable to convert element '/C1-DealREST/dealCharacteristics/effectiveDate' value '' from XSD to internal format.</t>
  </si>
  <si>
    <t>The C1CONTD characteristic type is invalid.</t>
  </si>
  <si>
    <t>Unable to convert element '/C1-DealREST/dealDetails/startDate' value '06-12-2022' from XSD to internal format.</t>
  </si>
  <si>
    <t>Duplicate key error: 4361088287 PRODUCT_CON_02</t>
  </si>
  <si>
    <t>Duplicate key error: C1CONTDL 3215118532 07-01-2020</t>
  </si>
  <si>
    <t>Variation</t>
  </si>
  <si>
    <t>TC_Deal_Creation_API_01</t>
  </si>
  <si>
    <t>TC_Deal_Creation_API_02</t>
  </si>
  <si>
    <t>TC_Deal_Creation_API_03</t>
  </si>
  <si>
    <t>TC_Deal_Creation_API_04</t>
  </si>
  <si>
    <t>TC_Deal_Creation_API_05</t>
  </si>
  <si>
    <t>TC_Deal_Creation_API_06</t>
  </si>
  <si>
    <t>TC_Deal_Creation_API_07</t>
  </si>
  <si>
    <t>TC_Deal_Creation_API_16</t>
  </si>
  <si>
    <t>TC_Deal_Creation_API_08</t>
  </si>
  <si>
    <t>TC_Deal_Creation_API_09</t>
  </si>
  <si>
    <t>TC_Deal_Creation_API_10</t>
  </si>
  <si>
    <t>TC_Deal_Creation_API_11</t>
  </si>
  <si>
    <t>TC_Deal_Creation_API_12</t>
  </si>
  <si>
    <t>TC_Deal_Creation_API_13</t>
  </si>
  <si>
    <t>TC_Deal_Creation_API_14</t>
  </si>
  <si>
    <t>TC_Deal_Creation_API_15</t>
  </si>
  <si>
    <t>TC_Deal_Creation_API_17</t>
  </si>
  <si>
    <t>TC_Deal_Creation_API_18</t>
  </si>
  <si>
    <t>TC_Deal_Creation_API_19</t>
  </si>
  <si>
    <t>TC_Deal_Creation_API_21</t>
  </si>
  <si>
    <t>TC_Deal_Creation_API_22</t>
  </si>
  <si>
    <t>TC_Deal_Creation_API_23</t>
  </si>
  <si>
    <t>TC_Deal_Creation_API_24</t>
  </si>
  <si>
    <t>TC_Deal_Creation_API_25</t>
  </si>
  <si>
    <t>TC_Deal_Creation_API_26</t>
  </si>
  <si>
    <t>TC_Deal_Creation_API_27</t>
  </si>
  <si>
    <t>TC_Deal_Creation_API_28</t>
  </si>
  <si>
    <t>TC_Deal_Creation_API_29</t>
  </si>
  <si>
    <t>TC_Deal_Creation_API_31</t>
  </si>
  <si>
    <t>TC_Deal_Creation_API_30</t>
  </si>
  <si>
    <t>TC_Deal_Creation_API_32</t>
  </si>
  <si>
    <t>TC_Deal_Creation_API_33</t>
  </si>
  <si>
    <t>TC_Deal_Creation_API_34</t>
  </si>
  <si>
    <t>TC_Deal_Creation_API_35</t>
  </si>
  <si>
    <t>TC_Deal_Creation_API_36</t>
  </si>
  <si>
    <t>TC_Deal_Creation_API_37</t>
  </si>
  <si>
    <t>TC_Deal_Creation_API_40</t>
  </si>
  <si>
    <t>TC_Deal_Creation_API_41</t>
  </si>
  <si>
    <t>TC_Deal_Creation_API_42</t>
  </si>
  <si>
    <t>TC_Deal_Creation_API_43</t>
  </si>
  <si>
    <t>TC_Deal_Creation_API_44</t>
  </si>
  <si>
    <t>TC_Deal_Creation_API_45</t>
  </si>
  <si>
    <t>TC_Deal_Creation_API_46</t>
  </si>
  <si>
    <t>TC_Deal_Creation_API_47</t>
  </si>
  <si>
    <t>TC_Deal_Creation_API_48</t>
  </si>
  <si>
    <t>TC_Deal_Creation_API_49</t>
  </si>
  <si>
    <t>DM_CURRENCY=INR</t>
  </si>
  <si>
    <t>DM_CURRENCY=INR~DM_TYPE=BT</t>
  </si>
  <si>
    <t>DM_CURRENCY=USD</t>
  </si>
  <si>
    <t>Deal Creation Information - [TC_Deal_Creation_API_50]</t>
  </si>
  <si>
    <t>Assigned Pricelist [TC_Deal_Creation_API_50]</t>
  </si>
  <si>
    <t>Pricing &amp; Commitment - [TC_Deal_Creation_API_50]</t>
  </si>
  <si>
    <t>DEAL FINANCIAL SUMMARY - [TC_Deal_Creation_API_50]</t>
  </si>
  <si>
    <t>3</t>
  </si>
  <si>
    <t>6772262353</t>
  </si>
  <si>
    <t>TC_Deal_Creation_API_50</t>
  </si>
  <si>
    <t>Deal Creation Information - [TC_Deal_Creation_API_51]</t>
  </si>
  <si>
    <t>DEAL FINANCIAL SUMMARY - [TC_Deal_Creation_API_51]</t>
  </si>
  <si>
    <t>Pricing &amp; Commitment - [TC_Deal_Creation_API_51]</t>
  </si>
  <si>
    <t>Assigned Pricelist [TC_Deal_Creation_API_51]</t>
  </si>
  <si>
    <t>TC_Deal_Creation_API_51</t>
  </si>
  <si>
    <t>Currency_Con_PriceList -1</t>
  </si>
  <si>
    <t>4368251923</t>
  </si>
  <si>
    <t>CC_021</t>
  </si>
  <si>
    <t>CC_022</t>
  </si>
  <si>
    <t>Deal Creation Information - [TC_Deal_Creation_API_52]</t>
  </si>
  <si>
    <t>Assigned Pricelist [TC_Deal_Creation_API_52]</t>
  </si>
  <si>
    <t>TC_Deal_Creation_API_52</t>
  </si>
  <si>
    <t>Pricing &amp; Commitment - [TC_Deal_Creation_API_52]</t>
  </si>
  <si>
    <t>Default Commitment Count On Deal</t>
  </si>
  <si>
    <t>PRICE ASSIGNMENT TYPE</t>
  </si>
  <si>
    <t>Regular</t>
  </si>
  <si>
    <t>POST</t>
  </si>
  <si>
    <t>Simulation_Count</t>
  </si>
  <si>
    <t>DEAL FINANCIAL SUMMARY - [TC_Deal_Creation_API_52]</t>
  </si>
  <si>
    <t>Deal Creation Information - [TC_Deal_Creation_API_53]</t>
  </si>
  <si>
    <t>Assigned Pricelist [TC_Deal_Creation_API_53]</t>
  </si>
  <si>
    <t>Pricing &amp; Commitment - [TC_Deal_Creation_API_53]</t>
  </si>
  <si>
    <t>DEAL FINANCIAL SUMMARY - [TC_Deal_Creation_API_53]</t>
  </si>
  <si>
    <t>TC_Deal_Creation_API_53</t>
  </si>
  <si>
    <t>T&amp;C2</t>
  </si>
  <si>
    <t>25.33, 25.34,25.35(SREP)</t>
  </si>
  <si>
    <t xml:space="preserve"> 24.33, 24.34,24.35(SREP)</t>
  </si>
  <si>
    <t>Input request field Deal Type has an invalid value.  Referenced FK C1-DLTYP Deal Type NODEFCOMT1 by table Deal Type does not exist.</t>
  </si>
  <si>
    <t>NODEFCOMT</t>
  </si>
  <si>
    <t>Price Item Parameter 1</t>
  </si>
  <si>
    <t>Price Item Parameter Value 1</t>
  </si>
  <si>
    <t>Price Item Parameter 2</t>
  </si>
  <si>
    <t>Price Item Parameter Value 2</t>
  </si>
  <si>
    <t>Action Flag</t>
  </si>
  <si>
    <t>UPD</t>
  </si>
  <si>
    <t>9270348658</t>
  </si>
  <si>
    <t>927112309107</t>
  </si>
  <si>
    <t>927438816608</t>
  </si>
  <si>
    <t>BKRT_82_EPER_001,IND</t>
  </si>
  <si>
    <t>EAI_BKRT_82_EPER_001</t>
  </si>
  <si>
    <t xml:space="preserve"> </t>
  </si>
  <si>
    <t>HIPR</t>
  </si>
  <si>
    <t>WHEP</t>
  </si>
  <si>
    <t>Hierarchy Selection Filter is not applicable when Simulation Type is Account or Deal.</t>
  </si>
  <si>
    <t>Deal created for Prospect with Simulation Type as Customer can only have Hierarchy Selection Filter as HIPR.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</si>
</sst>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11" x14ac:knownFonts="1">
    <font>
      <sz val="11"/>
      <color theme="1"/>
      <name val="Calibri"/>
      <family val="2"/>
      <scheme val="minor"/>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sz val="9"/>
      <color indexed="81"/>
      <name val="Tahoma"/>
      <family val="2"/>
    </font>
    <font>
      <b/>
      <sz val="9"/>
      <color indexed="81"/>
      <name val="Tahoma"/>
      <family val="2"/>
    </font>
    <font>
      <b/>
      <sz val="11"/>
      <color theme="1"/>
      <name val="Calibri"/>
      <family val="2"/>
      <scheme val="minor"/>
    </font>
    <font>
      <sz val="11"/>
      <color theme="1"/>
      <name val="Calibri"/>
      <family val="2"/>
      <scheme val="minor"/>
    </font>
    <font>
      <sz val="11"/>
      <color theme="0"/>
      <name val="Calibri"/>
      <family val="2"/>
      <scheme val="minor"/>
    </font>
  </fonts>
  <fills count="26">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00B050"/>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FFFF99"/>
        <bgColor indexed="64"/>
      </patternFill>
    </fill>
    <fill>
      <patternFill patternType="solid">
        <fgColor theme="9" tint="0.39997558519241921"/>
        <bgColor indexed="64"/>
      </patternFill>
    </fill>
    <fill>
      <patternFill patternType="solid">
        <fgColor rgb="FFFFFF00"/>
        <bgColor indexed="64"/>
      </patternFill>
    </fill>
    <fill>
      <patternFill patternType="solid">
        <fgColor rgb="FF9AD0E8"/>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44" fontId="9" fillId="0" borderId="0" applyFont="0" applyFill="0" applyBorder="0" applyAlignment="0" applyProtection="0"/>
  </cellStyleXfs>
  <cellXfs count="249">
    <xf numFmtId="0" fontId="0" fillId="0" borderId="0" xfId="0"/>
    <xf numFmtId="49" fontId="4" fillId="6" borderId="1" xfId="0" applyNumberFormat="1" applyFont="1" applyFill="1" applyBorder="1" applyAlignment="1">
      <alignment vertical="top"/>
    </xf>
    <xf numFmtId="49" fontId="0" fillId="7" borderId="1" xfId="0" quotePrefix="1" applyNumberFormat="1" applyFill="1" applyBorder="1" applyAlignment="1">
      <alignment vertical="top"/>
    </xf>
    <xf numFmtId="49" fontId="2" fillId="5" borderId="1" xfId="0" applyNumberFormat="1" applyFont="1" applyFill="1" applyBorder="1" applyAlignment="1">
      <alignment vertical="top"/>
    </xf>
    <xf numFmtId="0" fontId="0" fillId="0" borderId="1" xfId="0" applyBorder="1" applyAlignment="1"/>
    <xf numFmtId="0" fontId="0" fillId="3" borderId="1" xfId="0" applyFill="1" applyBorder="1" applyAlignment="1"/>
    <xf numFmtId="0" fontId="0" fillId="0" borderId="0" xfId="0" applyAlignment="1"/>
    <xf numFmtId="49" fontId="1" fillId="2" borderId="1" xfId="0" applyNumberFormat="1" applyFont="1" applyFill="1" applyBorder="1" applyAlignment="1">
      <alignment vertical="top"/>
    </xf>
    <xf numFmtId="49" fontId="0" fillId="0" borderId="1" xfId="0" applyNumberFormat="1" applyBorder="1" applyAlignment="1">
      <alignment vertical="top"/>
    </xf>
    <xf numFmtId="49" fontId="0" fillId="3" borderId="1" xfId="0" applyNumberFormat="1" applyFill="1" applyBorder="1" applyAlignment="1">
      <alignment vertical="top"/>
    </xf>
    <xf numFmtId="49" fontId="0" fillId="4" borderId="1" xfId="0" applyNumberFormat="1" applyFill="1" applyBorder="1" applyAlignment="1">
      <alignment vertical="top"/>
    </xf>
    <xf numFmtId="49" fontId="3" fillId="0" borderId="1" xfId="0" applyNumberFormat="1" applyFont="1" applyBorder="1" applyAlignment="1">
      <alignment vertical="top"/>
    </xf>
    <xf numFmtId="49" fontId="3" fillId="3" borderId="1" xfId="0" applyNumberFormat="1" applyFont="1" applyFill="1" applyBorder="1" applyAlignment="1">
      <alignment vertical="top"/>
    </xf>
    <xf numFmtId="49" fontId="3" fillId="4" borderId="1" xfId="0" applyNumberFormat="1" applyFont="1" applyFill="1" applyBorder="1" applyAlignment="1">
      <alignment vertical="top"/>
    </xf>
    <xf numFmtId="0" fontId="0" fillId="0" borderId="1" xfId="0" applyBorder="1" applyAlignment="1">
      <alignment vertical="top"/>
    </xf>
    <xf numFmtId="0" fontId="0" fillId="3" borderId="1" xfId="0" applyFill="1" applyBorder="1" applyAlignment="1">
      <alignment vertical="top"/>
    </xf>
    <xf numFmtId="49" fontId="5" fillId="7" borderId="1" xfId="0" applyNumberFormat="1" applyFont="1" applyFill="1" applyBorder="1" applyAlignment="1">
      <alignment vertical="top"/>
    </xf>
    <xf numFmtId="49" fontId="5" fillId="4" borderId="1" xfId="0" applyNumberFormat="1" applyFont="1" applyFill="1" applyBorder="1" applyAlignment="1">
      <alignment vertical="top"/>
    </xf>
    <xf numFmtId="0" fontId="0" fillId="4" borderId="1" xfId="0" applyFill="1" applyBorder="1" applyAlignment="1">
      <alignment vertical="top"/>
    </xf>
    <xf numFmtId="0" fontId="0" fillId="0" borderId="1" xfId="0" applyBorder="1" applyAlignment="1">
      <alignment horizontal="left"/>
    </xf>
    <xf numFmtId="0" fontId="0" fillId="3" borderId="1" xfId="0" applyFill="1" applyBorder="1" applyAlignment="1">
      <alignment horizontal="left"/>
    </xf>
    <xf numFmtId="0" fontId="0" fillId="0" borderId="0" xfId="0" applyAlignment="1">
      <alignment horizontal="left"/>
    </xf>
    <xf numFmtId="49" fontId="1" fillId="2" borderId="1" xfId="0" applyNumberFormat="1" applyFont="1" applyFill="1" applyBorder="1" applyAlignment="1">
      <alignment horizontal="left"/>
    </xf>
    <xf numFmtId="49" fontId="0" fillId="0" borderId="1" xfId="0" applyNumberFormat="1" applyBorder="1" applyAlignment="1">
      <alignment horizontal="left"/>
    </xf>
    <xf numFmtId="49" fontId="0" fillId="3" borderId="1" xfId="0" applyNumberFormat="1" applyFill="1" applyBorder="1" applyAlignment="1">
      <alignment horizontal="left"/>
    </xf>
    <xf numFmtId="49" fontId="0" fillId="4" borderId="1" xfId="0" applyNumberFormat="1" applyFill="1" applyBorder="1" applyAlignment="1">
      <alignment horizontal="left"/>
    </xf>
    <xf numFmtId="49" fontId="2" fillId="5" borderId="1" xfId="0" applyNumberFormat="1" applyFont="1" applyFill="1" applyBorder="1" applyAlignment="1">
      <alignment horizontal="left"/>
    </xf>
    <xf numFmtId="49" fontId="3" fillId="0" borderId="1" xfId="0" applyNumberFormat="1" applyFont="1" applyBorder="1" applyAlignment="1">
      <alignment horizontal="left"/>
    </xf>
    <xf numFmtId="49" fontId="3" fillId="3" borderId="1" xfId="0" applyNumberFormat="1" applyFont="1" applyFill="1" applyBorder="1" applyAlignment="1">
      <alignment horizontal="left"/>
    </xf>
    <xf numFmtId="49" fontId="3" fillId="4" borderId="1" xfId="0" applyNumberFormat="1" applyFont="1" applyFill="1" applyBorder="1" applyAlignment="1">
      <alignment horizontal="left"/>
    </xf>
    <xf numFmtId="49" fontId="4" fillId="6" borderId="1" xfId="0" applyNumberFormat="1" applyFont="1" applyFill="1" applyBorder="1" applyAlignment="1">
      <alignment horizontal="left"/>
    </xf>
    <xf numFmtId="49" fontId="5" fillId="7" borderId="1" xfId="0" applyNumberFormat="1" applyFont="1" applyFill="1" applyBorder="1" applyAlignment="1">
      <alignment horizontal="left"/>
    </xf>
    <xf numFmtId="49" fontId="0" fillId="7" borderId="1" xfId="0" quotePrefix="1" applyNumberFormat="1" applyFill="1" applyBorder="1" applyAlignment="1">
      <alignment horizontal="left"/>
    </xf>
    <xf numFmtId="0" fontId="0" fillId="3" borderId="0" xfId="0" applyFill="1" applyAlignment="1"/>
    <xf numFmtId="0" fontId="0" fillId="5" borderId="1" xfId="0" applyFill="1" applyBorder="1" applyAlignment="1"/>
    <xf numFmtId="0" fontId="0" fillId="9" borderId="5" xfId="0" applyFill="1" applyBorder="1" applyAlignment="1"/>
    <xf numFmtId="0" fontId="0" fillId="14" borderId="7" xfId="0" applyFill="1" applyBorder="1" applyAlignment="1"/>
    <xf numFmtId="0" fontId="0" fillId="0" borderId="4" xfId="0" applyBorder="1" applyAlignment="1"/>
    <xf numFmtId="0" fontId="0" fillId="16" borderId="1" xfId="0" applyFill="1" applyBorder="1" applyAlignment="1"/>
    <xf numFmtId="0" fontId="0" fillId="11" borderId="1" xfId="0" applyFill="1" applyBorder="1" applyAlignment="1"/>
    <xf numFmtId="0" fontId="0" fillId="11" borderId="2" xfId="0" applyFill="1" applyBorder="1" applyAlignment="1"/>
    <xf numFmtId="0" fontId="0" fillId="13" borderId="9" xfId="0" applyFill="1" applyBorder="1" applyAlignment="1"/>
    <xf numFmtId="0" fontId="0" fillId="13" borderId="11" xfId="0" applyFill="1" applyBorder="1" applyAlignment="1"/>
    <xf numFmtId="0" fontId="0" fillId="13" borderId="12" xfId="0" applyFill="1" applyBorder="1" applyAlignment="1"/>
    <xf numFmtId="0" fontId="0" fillId="14" borderId="11" xfId="0" applyFill="1" applyBorder="1" applyAlignment="1"/>
    <xf numFmtId="0" fontId="0" fillId="14" borderId="12" xfId="0" applyFill="1" applyBorder="1" applyAlignment="1"/>
    <xf numFmtId="0" fontId="0" fillId="9" borderId="11" xfId="0" applyFill="1" applyBorder="1" applyAlignment="1"/>
    <xf numFmtId="0" fontId="0" fillId="14" borderId="6" xfId="0" applyFill="1" applyBorder="1" applyAlignment="1"/>
    <xf numFmtId="49" fontId="4" fillId="6" borderId="1" xfId="0" applyNumberFormat="1" applyFont="1" applyFill="1" applyBorder="1" applyAlignment="1"/>
    <xf numFmtId="0" fontId="0" fillId="3" borderId="0" xfId="0" applyFill="1"/>
    <xf numFmtId="49" fontId="4" fillId="6" borderId="13" xfId="0" applyNumberFormat="1" applyFont="1" applyFill="1" applyBorder="1" applyAlignment="1">
      <alignment vertical="top"/>
    </xf>
    <xf numFmtId="49" fontId="0" fillId="7" borderId="1" xfId="0" applyNumberFormat="1" applyFill="1" applyBorder="1" applyAlignment="1">
      <alignment vertical="top"/>
    </xf>
    <xf numFmtId="49" fontId="0" fillId="7" borderId="1" xfId="0" applyNumberFormat="1" applyFill="1" applyBorder="1"/>
    <xf numFmtId="0" fontId="0" fillId="7" borderId="1" xfId="0" applyFill="1" applyBorder="1"/>
    <xf numFmtId="1" fontId="0" fillId="7" borderId="1" xfId="0" applyNumberFormat="1" applyFill="1" applyBorder="1"/>
    <xf numFmtId="49" fontId="0" fillId="4" borderId="1" xfId="0" quotePrefix="1" applyNumberFormat="1" applyFill="1" applyBorder="1" applyAlignment="1">
      <alignment vertical="top"/>
    </xf>
    <xf numFmtId="0" fontId="0" fillId="4" borderId="1" xfId="0" applyFill="1" applyBorder="1" applyAlignment="1"/>
    <xf numFmtId="0" fontId="8" fillId="5" borderId="1" xfId="0" applyFont="1" applyFill="1" applyBorder="1" applyAlignment="1">
      <alignment horizontal="left"/>
    </xf>
    <xf numFmtId="0" fontId="0" fillId="7" borderId="1" xfId="0" applyFill="1" applyBorder="1" applyAlignment="1">
      <alignment horizontal="left"/>
    </xf>
    <xf numFmtId="49" fontId="0" fillId="7" borderId="1" xfId="0" applyNumberFormat="1" applyFill="1" applyBorder="1" applyAlignment="1">
      <alignment horizontal="left"/>
    </xf>
    <xf numFmtId="15" fontId="0" fillId="7" borderId="1" xfId="0" applyNumberFormat="1" applyFill="1" applyBorder="1"/>
    <xf numFmtId="0" fontId="0" fillId="18" borderId="1" xfId="0" applyFill="1" applyBorder="1" applyAlignment="1">
      <alignment horizontal="left"/>
    </xf>
    <xf numFmtId="0" fontId="8" fillId="5" borderId="13" xfId="0" applyFont="1" applyFill="1" applyBorder="1" applyAlignment="1">
      <alignment horizontal="left"/>
    </xf>
    <xf numFmtId="49" fontId="0" fillId="4" borderId="1" xfId="0" applyNumberFormat="1" applyFill="1" applyBorder="1"/>
    <xf numFmtId="0" fontId="0" fillId="4" borderId="1" xfId="0" applyFill="1" applyBorder="1"/>
    <xf numFmtId="1" fontId="0" fillId="4" borderId="1" xfId="0" applyNumberFormat="1" applyFill="1" applyBorder="1"/>
    <xf numFmtId="0" fontId="0" fillId="4" borderId="0" xfId="0" applyFill="1"/>
    <xf numFmtId="0" fontId="8" fillId="17" borderId="14" xfId="0" applyFont="1" applyFill="1" applyBorder="1" applyAlignment="1">
      <alignment vertical="top"/>
    </xf>
    <xf numFmtId="0" fontId="8" fillId="17" borderId="0" xfId="0" applyFont="1" applyFill="1" applyBorder="1" applyAlignment="1">
      <alignment vertical="top"/>
    </xf>
    <xf numFmtId="0" fontId="8" fillId="5" borderId="7" xfId="0" applyFont="1" applyFill="1" applyBorder="1" applyAlignment="1">
      <alignment horizontal="left" vertical="top"/>
    </xf>
    <xf numFmtId="0" fontId="8" fillId="5" borderId="13" xfId="0" applyFont="1" applyFill="1" applyBorder="1" applyAlignment="1">
      <alignment horizontal="left" vertical="top"/>
    </xf>
    <xf numFmtId="49" fontId="8" fillId="7" borderId="1" xfId="0" applyNumberFormat="1" applyFont="1" applyFill="1" applyBorder="1" applyAlignment="1">
      <alignment horizontal="left" vertical="top"/>
    </xf>
    <xf numFmtId="49" fontId="0" fillId="7" borderId="1" xfId="0" applyNumberFormat="1" applyFill="1" applyBorder="1" applyAlignment="1">
      <alignment horizontal="left" vertical="top"/>
    </xf>
    <xf numFmtId="0" fontId="0" fillId="19" borderId="1" xfId="0" applyFill="1" applyBorder="1" applyAlignment="1">
      <alignment horizontal="left" vertical="top"/>
    </xf>
    <xf numFmtId="164" fontId="0" fillId="19" borderId="1" xfId="0" applyNumberFormat="1" applyFill="1" applyBorder="1" applyAlignment="1">
      <alignment horizontal="left" vertical="top"/>
    </xf>
    <xf numFmtId="3" fontId="0" fillId="19" borderId="1" xfId="0" applyNumberFormat="1" applyFill="1" applyBorder="1" applyAlignment="1">
      <alignment horizontal="left" vertical="top"/>
    </xf>
    <xf numFmtId="0" fontId="0" fillId="20" borderId="1" xfId="0" applyFill="1" applyBorder="1" applyAlignment="1">
      <alignment horizontal="left" vertical="top"/>
    </xf>
    <xf numFmtId="164" fontId="0" fillId="20" borderId="1" xfId="0" applyNumberFormat="1" applyFill="1" applyBorder="1" applyAlignment="1">
      <alignment horizontal="left" vertical="top"/>
    </xf>
    <xf numFmtId="3" fontId="0" fillId="20" borderId="1" xfId="0" applyNumberFormat="1" applyFill="1" applyBorder="1" applyAlignment="1">
      <alignment horizontal="left" vertical="top"/>
    </xf>
    <xf numFmtId="0" fontId="8" fillId="9" borderId="1" xfId="0" applyFont="1" applyFill="1" applyBorder="1" applyAlignment="1">
      <alignment horizontal="left" vertical="top"/>
    </xf>
    <xf numFmtId="3" fontId="8" fillId="9" borderId="1" xfId="0" applyNumberFormat="1" applyFont="1" applyFill="1" applyBorder="1" applyAlignment="1">
      <alignment horizontal="left" vertical="top"/>
    </xf>
    <xf numFmtId="164" fontId="8" fillId="9" borderId="1" xfId="0" applyNumberFormat="1" applyFont="1" applyFill="1" applyBorder="1" applyAlignment="1">
      <alignment horizontal="left" vertical="top"/>
    </xf>
    <xf numFmtId="0" fontId="8" fillId="8" borderId="1" xfId="0" applyFont="1" applyFill="1" applyBorder="1" applyAlignment="1">
      <alignment horizontal="left" vertical="top"/>
    </xf>
    <xf numFmtId="3" fontId="8" fillId="8" borderId="1" xfId="0" applyNumberFormat="1" applyFont="1" applyFill="1" applyBorder="1" applyAlignment="1">
      <alignment horizontal="left" vertical="top"/>
    </xf>
    <xf numFmtId="164" fontId="8" fillId="8" borderId="1" xfId="0" applyNumberFormat="1" applyFont="1" applyFill="1" applyBorder="1" applyAlignment="1">
      <alignment horizontal="left" vertical="top"/>
    </xf>
    <xf numFmtId="0" fontId="0" fillId="21" borderId="1" xfId="0" applyFill="1" applyBorder="1" applyAlignment="1">
      <alignment horizontal="left" vertical="top"/>
    </xf>
    <xf numFmtId="0" fontId="0" fillId="22" borderId="1" xfId="0" applyFill="1" applyBorder="1" applyAlignment="1">
      <alignment horizontal="left" vertical="top"/>
    </xf>
    <xf numFmtId="49" fontId="0" fillId="19" borderId="1" xfId="0" applyNumberFormat="1" applyFill="1" applyBorder="1" applyAlignment="1">
      <alignment horizontal="left" vertical="top"/>
    </xf>
    <xf numFmtId="2" fontId="0" fillId="21" borderId="1" xfId="0" applyNumberFormat="1" applyFill="1" applyBorder="1" applyAlignment="1">
      <alignment horizontal="left" vertical="top"/>
    </xf>
    <xf numFmtId="2" fontId="0" fillId="22" borderId="1" xfId="0" applyNumberFormat="1" applyFill="1" applyBorder="1" applyAlignment="1">
      <alignment horizontal="left" vertical="top"/>
    </xf>
    <xf numFmtId="2" fontId="0" fillId="19" borderId="1" xfId="0" applyNumberFormat="1" applyFill="1" applyBorder="1" applyAlignment="1">
      <alignment horizontal="left" vertical="top"/>
    </xf>
    <xf numFmtId="2" fontId="0" fillId="20" borderId="1" xfId="0" applyNumberFormat="1" applyFill="1" applyBorder="1" applyAlignment="1">
      <alignment horizontal="left" vertical="top"/>
    </xf>
    <xf numFmtId="0" fontId="0" fillId="7" borderId="1" xfId="0" applyFill="1" applyBorder="1" applyAlignment="1">
      <alignment horizontal="left" vertical="top"/>
    </xf>
    <xf numFmtId="0" fontId="0" fillId="19" borderId="1" xfId="0" applyNumberFormat="1" applyFill="1" applyBorder="1" applyAlignment="1">
      <alignment horizontal="left" vertical="top" wrapText="1"/>
    </xf>
    <xf numFmtId="0" fontId="0" fillId="19" borderId="1" xfId="0" applyNumberFormat="1" applyFill="1" applyBorder="1" applyAlignment="1">
      <alignment horizontal="left" vertical="top"/>
    </xf>
    <xf numFmtId="0" fontId="8" fillId="23" borderId="1" xfId="0" applyFont="1" applyFill="1" applyBorder="1" applyAlignment="1">
      <alignment horizontal="left"/>
    </xf>
    <xf numFmtId="49" fontId="0" fillId="6" borderId="1" xfId="0" applyNumberFormat="1" applyFill="1" applyBorder="1" applyAlignment="1">
      <alignment horizontal="left" vertical="top"/>
    </xf>
    <xf numFmtId="0" fontId="8" fillId="6" borderId="1" xfId="0" applyFont="1" applyFill="1" applyBorder="1" applyAlignment="1">
      <alignment horizontal="left"/>
    </xf>
    <xf numFmtId="4" fontId="0" fillId="19" borderId="1" xfId="0" applyNumberFormat="1" applyFill="1" applyBorder="1" applyAlignment="1">
      <alignment horizontal="left" vertical="top"/>
    </xf>
    <xf numFmtId="0" fontId="8" fillId="23" borderId="2" xfId="0" applyFont="1" applyFill="1" applyBorder="1" applyAlignment="1"/>
    <xf numFmtId="0" fontId="8" fillId="23" borderId="3" xfId="0" applyFont="1" applyFill="1" applyBorder="1" applyAlignment="1"/>
    <xf numFmtId="0" fontId="8" fillId="23" borderId="4" xfId="0" applyFont="1" applyFill="1" applyBorder="1" applyAlignment="1"/>
    <xf numFmtId="0" fontId="8" fillId="23" borderId="2" xfId="0" applyFont="1" applyFill="1" applyBorder="1" applyAlignment="1">
      <alignment vertical="top"/>
    </xf>
    <xf numFmtId="0" fontId="8" fillId="23" borderId="3" xfId="0" applyFont="1" applyFill="1" applyBorder="1" applyAlignment="1">
      <alignment vertical="top"/>
    </xf>
    <xf numFmtId="0" fontId="8" fillId="23" borderId="4" xfId="0" applyFont="1" applyFill="1" applyBorder="1" applyAlignment="1">
      <alignment vertical="top"/>
    </xf>
    <xf numFmtId="0" fontId="8" fillId="17" borderId="0" xfId="0" applyFont="1" applyFill="1" applyBorder="1" applyAlignment="1">
      <alignment horizontal="left" vertical="top"/>
    </xf>
    <xf numFmtId="0" fontId="8" fillId="5" borderId="0" xfId="0" applyFont="1" applyFill="1" applyBorder="1" applyAlignment="1">
      <alignment horizontal="left" vertical="top"/>
    </xf>
    <xf numFmtId="0" fontId="0" fillId="19" borderId="0" xfId="0" applyFill="1" applyBorder="1" applyAlignment="1">
      <alignment horizontal="left" vertical="top"/>
    </xf>
    <xf numFmtId="0" fontId="0" fillId="20" borderId="0" xfId="0" applyFill="1" applyBorder="1" applyAlignment="1">
      <alignment horizontal="left" vertical="top"/>
    </xf>
    <xf numFmtId="0" fontId="0" fillId="21" borderId="0" xfId="0" applyFill="1" applyBorder="1" applyAlignment="1">
      <alignment horizontal="left" vertical="top"/>
    </xf>
    <xf numFmtId="0" fontId="0" fillId="22" borderId="0" xfId="0" applyFill="1" applyBorder="1" applyAlignment="1">
      <alignment horizontal="left" vertical="top"/>
    </xf>
    <xf numFmtId="0" fontId="8" fillId="9" borderId="0" xfId="0" applyFont="1" applyFill="1" applyBorder="1" applyAlignment="1">
      <alignment horizontal="left" vertical="top"/>
    </xf>
    <xf numFmtId="0" fontId="8" fillId="8" borderId="0" xfId="0" applyFont="1" applyFill="1" applyBorder="1" applyAlignment="1">
      <alignment horizontal="left" vertical="top"/>
    </xf>
    <xf numFmtId="0" fontId="8" fillId="23" borderId="2" xfId="0" applyFont="1" applyFill="1" applyBorder="1" applyAlignment="1">
      <alignment horizontal="left"/>
    </xf>
    <xf numFmtId="0" fontId="0" fillId="7" borderId="1" xfId="0" applyNumberFormat="1" applyFill="1" applyBorder="1" applyAlignment="1">
      <alignment horizontal="left"/>
    </xf>
    <xf numFmtId="0" fontId="8" fillId="23" borderId="3" xfId="0" applyFont="1" applyFill="1" applyBorder="1" applyAlignment="1">
      <alignment horizontal="center"/>
    </xf>
    <xf numFmtId="164" fontId="0" fillId="21" borderId="1" xfId="0" applyNumberFormat="1" applyFill="1" applyBorder="1" applyAlignment="1">
      <alignment horizontal="left" vertical="top"/>
    </xf>
    <xf numFmtId="164" fontId="0" fillId="22" borderId="1" xfId="0" applyNumberFormat="1" applyFill="1" applyBorder="1" applyAlignment="1">
      <alignment horizontal="left" vertical="top"/>
    </xf>
    <xf numFmtId="49" fontId="0" fillId="20" borderId="1" xfId="0" applyNumberFormat="1" applyFill="1" applyBorder="1" applyAlignment="1">
      <alignment horizontal="left" vertical="top"/>
    </xf>
    <xf numFmtId="49" fontId="0" fillId="21" borderId="1" xfId="0" applyNumberFormat="1" applyFill="1" applyBorder="1" applyAlignment="1">
      <alignment horizontal="left" vertical="top"/>
    </xf>
    <xf numFmtId="49" fontId="0" fillId="22" borderId="1" xfId="0" applyNumberFormat="1" applyFill="1" applyBorder="1" applyAlignment="1">
      <alignment horizontal="left" vertical="top"/>
    </xf>
    <xf numFmtId="49" fontId="8" fillId="9" borderId="1" xfId="0" applyNumberFormat="1" applyFont="1" applyFill="1" applyBorder="1" applyAlignment="1">
      <alignment horizontal="left" vertical="top"/>
    </xf>
    <xf numFmtId="49" fontId="8" fillId="8" borderId="1" xfId="0" applyNumberFormat="1" applyFont="1" applyFill="1" applyBorder="1" applyAlignment="1">
      <alignment horizontal="left" vertical="top"/>
    </xf>
    <xf numFmtId="49" fontId="0" fillId="19" borderId="1" xfId="0" applyNumberFormat="1" applyFill="1" applyBorder="1" applyAlignment="1">
      <alignment horizontal="left" vertical="top" wrapText="1"/>
    </xf>
    <xf numFmtId="49" fontId="8" fillId="5" borderId="7" xfId="0" applyNumberFormat="1" applyFont="1" applyFill="1" applyBorder="1" applyAlignment="1">
      <alignment horizontal="left" vertical="top"/>
    </xf>
    <xf numFmtId="49" fontId="8" fillId="5" borderId="13" xfId="0" applyNumberFormat="1" applyFont="1" applyFill="1" applyBorder="1" applyAlignment="1">
      <alignment horizontal="left" vertical="top"/>
    </xf>
    <xf numFmtId="49" fontId="0" fillId="19" borderId="1" xfId="1" applyNumberFormat="1" applyFont="1" applyFill="1" applyBorder="1" applyAlignment="1">
      <alignment horizontal="left" vertical="top"/>
    </xf>
    <xf numFmtId="0" fontId="0" fillId="20" borderId="1" xfId="0" applyNumberFormat="1" applyFill="1" applyBorder="1" applyAlignment="1">
      <alignment horizontal="left" vertical="top"/>
    </xf>
    <xf numFmtId="0" fontId="0" fillId="21" borderId="1" xfId="0" applyNumberFormat="1" applyFill="1" applyBorder="1" applyAlignment="1">
      <alignment horizontal="left" vertical="top"/>
    </xf>
    <xf numFmtId="0" fontId="0" fillId="22" borderId="1" xfId="0" applyNumberFormat="1" applyFill="1" applyBorder="1" applyAlignment="1">
      <alignment horizontal="left" vertical="top"/>
    </xf>
    <xf numFmtId="0" fontId="8" fillId="17" borderId="14" xfId="0" applyFont="1" applyFill="1" applyBorder="1" applyAlignment="1">
      <alignment horizontal="left" vertical="top"/>
    </xf>
    <xf numFmtId="0" fontId="8" fillId="17" borderId="0" xfId="0" applyFont="1" applyFill="1" applyBorder="1" applyAlignment="1">
      <alignment horizontal="left" vertical="top"/>
    </xf>
    <xf numFmtId="0" fontId="8" fillId="21" borderId="1" xfId="0" applyFont="1" applyFill="1" applyBorder="1" applyAlignment="1">
      <alignment horizontal="left"/>
    </xf>
    <xf numFmtId="0" fontId="8" fillId="25" borderId="1" xfId="0" applyFont="1" applyFill="1" applyBorder="1" applyAlignment="1">
      <alignment horizontal="left"/>
    </xf>
    <xf numFmtId="0" fontId="8" fillId="23" borderId="3" xfId="0" applyFont="1" applyFill="1" applyBorder="1" applyAlignment="1">
      <alignment horizontal="center"/>
    </xf>
    <xf numFmtId="49" fontId="0" fillId="7" borderId="0" xfId="0" applyNumberFormat="1" applyFill="1" applyBorder="1" applyAlignment="1">
      <alignment horizontal="left"/>
    </xf>
    <xf numFmtId="0" fontId="0" fillId="7" borderId="0" xfId="0" applyNumberFormat="1" applyFill="1" applyBorder="1" applyAlignment="1">
      <alignment horizontal="left"/>
    </xf>
    <xf numFmtId="0" fontId="8" fillId="17" borderId="14" xfId="0" applyFont="1" applyFill="1" applyBorder="1" applyAlignment="1">
      <alignment horizontal="left" vertical="top"/>
    </xf>
    <xf numFmtId="0" fontId="8" fillId="17" borderId="0" xfId="0" applyFont="1" applyFill="1" applyBorder="1" applyAlignment="1">
      <alignment horizontal="left" vertical="top"/>
    </xf>
    <xf numFmtId="0" fontId="0" fillId="19" borderId="1" xfId="1" applyNumberFormat="1" applyFont="1" applyFill="1" applyBorder="1" applyAlignment="1">
      <alignment horizontal="left" vertical="top"/>
    </xf>
    <xf numFmtId="49" fontId="0" fillId="3" borderId="1" xfId="0" applyNumberFormat="1" applyFill="1" applyBorder="1" applyAlignment="1">
      <alignment horizontal="left" vertical="top"/>
    </xf>
    <xf numFmtId="0" fontId="8" fillId="17" borderId="14" xfId="0" applyFont="1" applyFill="1" applyBorder="1" applyAlignment="1">
      <alignment horizontal="left" vertical="top"/>
    </xf>
    <xf numFmtId="0" fontId="8" fillId="17" borderId="0" xfId="0" applyFont="1" applyFill="1" applyBorder="1" applyAlignment="1">
      <alignment horizontal="left" vertical="top"/>
    </xf>
    <xf numFmtId="0" fontId="8" fillId="17" borderId="14" xfId="0" applyFont="1" applyFill="1" applyBorder="1" applyAlignment="1">
      <alignment horizontal="left" vertical="top"/>
    </xf>
    <xf numFmtId="0" fontId="8" fillId="17" borderId="0" xfId="0" applyFont="1" applyFill="1" applyBorder="1" applyAlignment="1">
      <alignment horizontal="left" vertical="top"/>
    </xf>
    <xf numFmtId="0" fontId="0" fillId="7" borderId="0" xfId="0" applyFill="1" applyBorder="1" applyAlignment="1">
      <alignment horizontal="left"/>
    </xf>
    <xf numFmtId="2" fontId="8" fillId="9" borderId="1" xfId="0" applyNumberFormat="1" applyFont="1" applyFill="1" applyBorder="1" applyAlignment="1">
      <alignment horizontal="left" vertical="top"/>
    </xf>
    <xf numFmtId="2" fontId="8" fillId="8" borderId="1" xfId="0" applyNumberFormat="1" applyFont="1" applyFill="1" applyBorder="1" applyAlignment="1">
      <alignment horizontal="left" vertical="top"/>
    </xf>
    <xf numFmtId="0" fontId="8" fillId="17" borderId="14" xfId="0" applyFont="1" applyFill="1" applyBorder="1" applyAlignment="1">
      <alignment horizontal="left" vertical="top"/>
    </xf>
    <xf numFmtId="0" fontId="8" fillId="17" borderId="0" xfId="0" applyFont="1" applyFill="1" applyBorder="1" applyAlignment="1">
      <alignment horizontal="left" vertical="top"/>
    </xf>
    <xf numFmtId="0" fontId="8" fillId="23" borderId="3" xfId="0" applyFont="1" applyFill="1" applyBorder="1" applyAlignment="1">
      <alignment horizontal="center"/>
    </xf>
    <xf numFmtId="14" fontId="0" fillId="7" borderId="1" xfId="0" quotePrefix="1" applyNumberFormat="1" applyFill="1" applyBorder="1" applyAlignment="1">
      <alignment vertical="top"/>
    </xf>
    <xf numFmtId="0" fontId="8" fillId="5" borderId="7" xfId="0" applyFont="1" applyFill="1" applyBorder="1" applyAlignment="1">
      <alignment horizontal="left" vertical="top"/>
    </xf>
    <xf numFmtId="0" fontId="8" fillId="17" borderId="14" xfId="0" applyFont="1" applyFill="1" applyBorder="1" applyAlignment="1">
      <alignment horizontal="left" vertical="top"/>
    </xf>
    <xf numFmtId="0" fontId="8" fillId="17" borderId="0" xfId="0" applyFont="1" applyFill="1" applyBorder="1" applyAlignment="1">
      <alignment horizontal="left" vertical="top"/>
    </xf>
    <xf numFmtId="0" fontId="8" fillId="5" borderId="7" xfId="0" applyFont="1" applyFill="1" applyBorder="1" applyAlignment="1">
      <alignment horizontal="left" vertical="top"/>
    </xf>
    <xf numFmtId="0" fontId="8" fillId="17" borderId="14" xfId="0" applyFont="1" applyFill="1" applyBorder="1" applyAlignment="1">
      <alignment horizontal="left" vertical="top"/>
    </xf>
    <xf numFmtId="0" fontId="8" fillId="17" borderId="0" xfId="0" applyFont="1" applyFill="1" applyBorder="1" applyAlignment="1">
      <alignment horizontal="left" vertical="top"/>
    </xf>
    <xf numFmtId="0" fontId="8" fillId="5" borderId="7" xfId="0" applyFont="1" applyFill="1" applyBorder="1" applyAlignment="1">
      <alignment horizontal="left" vertical="top"/>
    </xf>
    <xf numFmtId="0" fontId="8" fillId="17" borderId="14" xfId="0" applyFont="1" applyFill="1" applyBorder="1" applyAlignment="1">
      <alignment horizontal="left" vertical="top"/>
    </xf>
    <xf numFmtId="0" fontId="8" fillId="17" borderId="0" xfId="0" applyFont="1" applyFill="1" applyBorder="1" applyAlignment="1">
      <alignment horizontal="left" vertical="top"/>
    </xf>
    <xf numFmtId="0" fontId="8" fillId="5" borderId="7" xfId="0" applyFont="1" applyFill="1" applyBorder="1" applyAlignment="1">
      <alignment horizontal="left" vertical="top"/>
    </xf>
    <xf numFmtId="0" fontId="8" fillId="17" borderId="14" xfId="0" applyFont="1" applyFill="1" applyBorder="1" applyAlignment="1">
      <alignment horizontal="left" vertical="top"/>
    </xf>
    <xf numFmtId="0" fontId="8" fillId="17" borderId="0" xfId="0" applyFont="1" applyFill="1" applyBorder="1" applyAlignment="1">
      <alignment horizontal="left" vertical="top"/>
    </xf>
    <xf numFmtId="0" fontId="8" fillId="5" borderId="7" xfId="0" applyFont="1" applyFill="1" applyBorder="1" applyAlignment="1">
      <alignment horizontal="left" vertical="top"/>
    </xf>
    <xf numFmtId="0" fontId="8" fillId="5" borderId="7" xfId="0" applyFont="1" applyFill="1" applyBorder="1" applyAlignment="1">
      <alignment horizontal="left" vertical="top"/>
    </xf>
    <xf numFmtId="0" fontId="8" fillId="17" borderId="14" xfId="0" applyFont="1" applyFill="1" applyBorder="1" applyAlignment="1">
      <alignment horizontal="left" vertical="top"/>
    </xf>
    <xf numFmtId="0" fontId="8" fillId="17" borderId="0" xfId="0" applyFont="1" applyFill="1" applyBorder="1" applyAlignment="1">
      <alignment horizontal="left" vertical="top"/>
    </xf>
    <xf numFmtId="0" fontId="8" fillId="5" borderId="7" xfId="0" applyFont="1" applyFill="1" applyBorder="1" applyAlignment="1">
      <alignment horizontal="left" vertical="top"/>
    </xf>
    <xf numFmtId="0" fontId="8" fillId="17" borderId="14" xfId="0" applyFont="1" applyFill="1" applyBorder="1" applyAlignment="1">
      <alignment horizontal="left" vertical="top"/>
    </xf>
    <xf numFmtId="0" fontId="8" fillId="17" borderId="0" xfId="0" applyFont="1" applyFill="1" applyBorder="1" applyAlignment="1">
      <alignment horizontal="left" vertical="top"/>
    </xf>
    <xf numFmtId="0" fontId="8" fillId="9" borderId="1" xfId="0" applyNumberFormat="1" applyFont="1" applyFill="1" applyBorder="1" applyAlignment="1">
      <alignment horizontal="left" vertical="top"/>
    </xf>
    <xf numFmtId="0" fontId="8" fillId="8" borderId="1" xfId="0" applyNumberFormat="1" applyFont="1" applyFill="1" applyBorder="1" applyAlignment="1">
      <alignment horizontal="left" vertical="top"/>
    </xf>
    <xf numFmtId="0" fontId="8" fillId="17" borderId="14" xfId="0" applyFont="1" applyFill="1" applyBorder="1" applyAlignment="1">
      <alignment horizontal="left" vertical="top"/>
    </xf>
    <xf numFmtId="0" fontId="8" fillId="17" borderId="0" xfId="0" applyFont="1" applyFill="1" applyBorder="1" applyAlignment="1">
      <alignment horizontal="left" vertical="top"/>
    </xf>
    <xf numFmtId="0" fontId="8" fillId="5" borderId="7" xfId="0" applyFont="1" applyFill="1" applyBorder="1" applyAlignment="1">
      <alignment horizontal="left" vertical="top"/>
    </xf>
    <xf numFmtId="0" fontId="0" fillId="7" borderId="13" xfId="0" applyFill="1" applyBorder="1" applyAlignment="1">
      <alignment horizontal="left"/>
    </xf>
    <xf numFmtId="0" fontId="8" fillId="17" borderId="14" xfId="0" applyFont="1" applyFill="1" applyBorder="1" applyAlignment="1">
      <alignment horizontal="left" vertical="top"/>
    </xf>
    <xf numFmtId="0" fontId="8" fillId="17" borderId="0" xfId="0" applyFont="1" applyFill="1" applyBorder="1" applyAlignment="1">
      <alignment horizontal="left" vertical="top"/>
    </xf>
    <xf numFmtId="0" fontId="8" fillId="5" borderId="7" xfId="0" applyFont="1" applyFill="1" applyBorder="1" applyAlignment="1">
      <alignment horizontal="left" vertical="top"/>
    </xf>
    <xf numFmtId="4" fontId="0" fillId="7" borderId="1" xfId="0" applyNumberFormat="1" applyFill="1" applyBorder="1" applyAlignment="1">
      <alignment horizontal="left"/>
    </xf>
    <xf numFmtId="0" fontId="8" fillId="17" borderId="14" xfId="0" applyFont="1" applyFill="1" applyBorder="1" applyAlignment="1">
      <alignment horizontal="left" vertical="top"/>
    </xf>
    <xf numFmtId="0" fontId="8" fillId="17" borderId="0" xfId="0" applyFont="1" applyFill="1" applyBorder="1" applyAlignment="1">
      <alignment horizontal="left" vertical="top"/>
    </xf>
    <xf numFmtId="0" fontId="8" fillId="5" borderId="7" xfId="0" applyFont="1" applyFill="1" applyBorder="1" applyAlignment="1">
      <alignment horizontal="left" vertical="top"/>
    </xf>
    <xf numFmtId="0" fontId="8" fillId="17" borderId="14" xfId="0" applyFont="1" applyFill="1" applyBorder="1" applyAlignment="1">
      <alignment horizontal="left" vertical="top"/>
    </xf>
    <xf numFmtId="0" fontId="8" fillId="17" borderId="0" xfId="0" applyFont="1" applyFill="1" applyBorder="1" applyAlignment="1">
      <alignment horizontal="left" vertical="top"/>
    </xf>
    <xf numFmtId="0" fontId="8" fillId="5" borderId="7" xfId="0" applyFont="1" applyFill="1" applyBorder="1" applyAlignment="1">
      <alignment horizontal="left" vertical="top"/>
    </xf>
    <xf numFmtId="0" fontId="8" fillId="5" borderId="7" xfId="0" applyFont="1" applyFill="1" applyBorder="1" applyAlignment="1">
      <alignment horizontal="left" vertical="top"/>
    </xf>
    <xf numFmtId="0" fontId="8" fillId="17" borderId="14" xfId="0" applyFont="1" applyFill="1" applyBorder="1" applyAlignment="1">
      <alignment horizontal="left" vertical="top"/>
    </xf>
    <xf numFmtId="0" fontId="8" fillId="17" borderId="0" xfId="0" applyFont="1" applyFill="1" applyBorder="1" applyAlignment="1">
      <alignment horizontal="left" vertical="top"/>
    </xf>
    <xf numFmtId="0" fontId="8" fillId="23" borderId="3" xfId="0" applyFont="1" applyFill="1" applyBorder="1" applyAlignment="1">
      <alignment horizontal="center"/>
    </xf>
    <xf numFmtId="0" fontId="8" fillId="5" borderId="7" xfId="0" applyFont="1" applyFill="1" applyBorder="1" applyAlignment="1">
      <alignment horizontal="left" vertical="top"/>
    </xf>
    <xf numFmtId="0" fontId="8" fillId="17" borderId="14" xfId="0" applyFont="1" applyFill="1" applyBorder="1" applyAlignment="1">
      <alignment horizontal="left" vertical="top"/>
    </xf>
    <xf numFmtId="0" fontId="8" fillId="17" borderId="0" xfId="0" applyFont="1" applyFill="1" applyBorder="1" applyAlignment="1">
      <alignment horizontal="left" vertical="top"/>
    </xf>
    <xf numFmtId="0" fontId="8" fillId="23" borderId="3" xfId="0" applyFont="1" applyFill="1" applyBorder="1" applyAlignment="1">
      <alignment horizontal="center"/>
    </xf>
    <xf numFmtId="0" fontId="8" fillId="23" borderId="3" xfId="0" applyFont="1" applyFill="1" applyBorder="1" applyAlignment="1">
      <alignment horizontal="center"/>
    </xf>
    <xf numFmtId="0" fontId="8" fillId="17" borderId="14" xfId="0" applyFont="1" applyFill="1" applyBorder="1" applyAlignment="1">
      <alignment horizontal="left" vertical="top"/>
    </xf>
    <xf numFmtId="0" fontId="8" fillId="17" borderId="0" xfId="0" applyFont="1" applyFill="1" applyBorder="1" applyAlignment="1">
      <alignment horizontal="left" vertical="top"/>
    </xf>
    <xf numFmtId="0" fontId="8" fillId="5" borderId="7" xfId="0" applyFont="1" applyFill="1" applyBorder="1" applyAlignment="1">
      <alignment horizontal="left" vertical="top"/>
    </xf>
    <xf numFmtId="0" fontId="0" fillId="3" borderId="1" xfId="0" applyFill="1" applyBorder="1" applyAlignment="1">
      <alignment horizontal="left" vertical="top"/>
    </xf>
    <xf numFmtId="0" fontId="8" fillId="23" borderId="3" xfId="0" applyFont="1" applyFill="1" applyBorder="1" applyAlignment="1">
      <alignment horizontal="center"/>
    </xf>
    <xf numFmtId="0" fontId="8" fillId="17" borderId="14" xfId="0" applyFont="1" applyFill="1" applyBorder="1" applyAlignment="1">
      <alignment horizontal="left" vertical="top"/>
    </xf>
    <xf numFmtId="0" fontId="8" fillId="17" borderId="0" xfId="0" applyFont="1" applyFill="1" applyBorder="1" applyAlignment="1">
      <alignment horizontal="left" vertical="top"/>
    </xf>
    <xf numFmtId="0" fontId="8" fillId="5" borderId="7" xfId="0" applyFont="1" applyFill="1" applyBorder="1" applyAlignment="1">
      <alignment horizontal="left" vertical="top"/>
    </xf>
    <xf numFmtId="0" fontId="0" fillId="3" borderId="1" xfId="0" applyNumberFormat="1" applyFill="1" applyBorder="1" applyAlignment="1">
      <alignment horizontal="left"/>
    </xf>
    <xf numFmtId="0" fontId="0" fillId="7" borderId="1" xfId="0" applyNumberFormat="1" applyFill="1" applyBorder="1"/>
    <xf numFmtId="14" fontId="0" fillId="7" borderId="1" xfId="0" applyNumberFormat="1" applyFill="1" applyBorder="1"/>
    <xf numFmtId="49" fontId="2" fillId="5" borderId="2" xfId="0" applyNumberFormat="1" applyFont="1" applyFill="1" applyBorder="1" applyAlignment="1">
      <alignment horizontal="left" vertical="top"/>
    </xf>
    <xf numFmtId="49" fontId="2" fillId="5" borderId="3" xfId="0" applyNumberFormat="1" applyFont="1" applyFill="1" applyBorder="1" applyAlignment="1">
      <alignment horizontal="left" vertical="top"/>
    </xf>
    <xf numFmtId="49" fontId="2" fillId="5" borderId="4" xfId="0" applyNumberFormat="1" applyFont="1" applyFill="1" applyBorder="1" applyAlignment="1">
      <alignment horizontal="left" vertical="top"/>
    </xf>
    <xf numFmtId="0" fontId="8" fillId="23" borderId="2" xfId="0" applyFont="1" applyFill="1" applyBorder="1" applyAlignment="1">
      <alignment horizontal="center"/>
    </xf>
    <xf numFmtId="0" fontId="8" fillId="23" borderId="3" xfId="0" applyFont="1" applyFill="1" applyBorder="1" applyAlignment="1">
      <alignment horizontal="center"/>
    </xf>
    <xf numFmtId="0" fontId="8" fillId="23" borderId="4" xfId="0" applyFont="1" applyFill="1" applyBorder="1" applyAlignment="1">
      <alignment horizontal="center"/>
    </xf>
    <xf numFmtId="0" fontId="8" fillId="23" borderId="2" xfId="0" applyFont="1" applyFill="1" applyBorder="1" applyAlignment="1">
      <alignment horizontal="center" vertical="top"/>
    </xf>
    <xf numFmtId="0" fontId="8" fillId="23" borderId="3" xfId="0" applyFont="1" applyFill="1" applyBorder="1" applyAlignment="1">
      <alignment horizontal="center" vertical="top"/>
    </xf>
    <xf numFmtId="0" fontId="8" fillId="23" borderId="4" xfId="0" applyFont="1" applyFill="1" applyBorder="1" applyAlignment="1">
      <alignment horizontal="center" vertical="top"/>
    </xf>
    <xf numFmtId="49" fontId="2" fillId="5" borderId="9" xfId="0" applyNumberFormat="1" applyFont="1" applyFill="1" applyBorder="1" applyAlignment="1">
      <alignment horizontal="left" vertical="top"/>
    </xf>
    <xf numFmtId="49" fontId="2" fillId="5" borderId="11" xfId="0" applyNumberFormat="1" applyFont="1" applyFill="1" applyBorder="1" applyAlignment="1">
      <alignment horizontal="left" vertical="top"/>
    </xf>
    <xf numFmtId="0" fontId="8" fillId="17" borderId="14" xfId="0" applyFont="1" applyFill="1" applyBorder="1" applyAlignment="1">
      <alignment horizontal="left" vertical="top"/>
    </xf>
    <xf numFmtId="0" fontId="8" fillId="17" borderId="0" xfId="0" applyFont="1" applyFill="1" applyBorder="1" applyAlignment="1">
      <alignment horizontal="left" vertical="top"/>
    </xf>
    <xf numFmtId="0" fontId="8" fillId="17" borderId="9" xfId="0" applyFont="1" applyFill="1" applyBorder="1" applyAlignment="1">
      <alignment horizontal="left" vertical="top"/>
    </xf>
    <xf numFmtId="0" fontId="8" fillId="17" borderId="11" xfId="0" applyFont="1" applyFill="1" applyBorder="1" applyAlignment="1">
      <alignment horizontal="left" vertical="top"/>
    </xf>
    <xf numFmtId="0" fontId="8" fillId="24" borderId="11" xfId="0" applyFont="1" applyFill="1" applyBorder="1" applyAlignment="1">
      <alignment horizontal="center" vertical="top"/>
    </xf>
    <xf numFmtId="0" fontId="8" fillId="5" borderId="7" xfId="0" applyFont="1" applyFill="1" applyBorder="1" applyAlignment="1">
      <alignment horizontal="left" vertical="top"/>
    </xf>
    <xf numFmtId="0" fontId="8" fillId="5" borderId="6" xfId="0" applyFont="1" applyFill="1" applyBorder="1" applyAlignment="1">
      <alignment horizontal="left" vertical="top"/>
    </xf>
    <xf numFmtId="0" fontId="8" fillId="21" borderId="2" xfId="0" applyFont="1" applyFill="1" applyBorder="1" applyAlignment="1">
      <alignment horizontal="center"/>
    </xf>
    <xf numFmtId="0" fontId="8" fillId="21" borderId="3" xfId="0" applyFont="1" applyFill="1" applyBorder="1" applyAlignment="1">
      <alignment horizontal="center"/>
    </xf>
    <xf numFmtId="0" fontId="8" fillId="21" borderId="4" xfId="0" applyFont="1" applyFill="1" applyBorder="1" applyAlignment="1">
      <alignment horizontal="center"/>
    </xf>
    <xf numFmtId="0" fontId="8" fillId="25" borderId="2" xfId="0" applyFont="1" applyFill="1" applyBorder="1" applyAlignment="1">
      <alignment horizontal="center"/>
    </xf>
    <xf numFmtId="0" fontId="8" fillId="25" borderId="3" xfId="0" applyFont="1" applyFill="1" applyBorder="1" applyAlignment="1">
      <alignment horizontal="center"/>
    </xf>
    <xf numFmtId="0" fontId="8" fillId="25" borderId="4" xfId="0" applyFont="1" applyFill="1" applyBorder="1" applyAlignment="1">
      <alignment horizontal="center"/>
    </xf>
    <xf numFmtId="49" fontId="2" fillId="5" borderId="2" xfId="0" applyNumberFormat="1" applyFont="1" applyFill="1" applyBorder="1" applyAlignment="1">
      <alignment vertical="top"/>
    </xf>
    <xf numFmtId="49" fontId="2" fillId="5" borderId="3" xfId="0" applyNumberFormat="1" applyFont="1" applyFill="1" applyBorder="1" applyAlignment="1">
      <alignment vertical="top"/>
    </xf>
    <xf numFmtId="49" fontId="2" fillId="5" borderId="4" xfId="0" applyNumberFormat="1" applyFont="1" applyFill="1" applyBorder="1" applyAlignment="1">
      <alignment vertical="top"/>
    </xf>
    <xf numFmtId="0" fontId="8" fillId="17" borderId="8" xfId="0" applyFont="1" applyFill="1" applyBorder="1" applyAlignment="1">
      <alignment horizontal="left" vertical="top"/>
    </xf>
    <xf numFmtId="0" fontId="8" fillId="17" borderId="5" xfId="0" applyFont="1" applyFill="1" applyBorder="1" applyAlignment="1">
      <alignment horizontal="left" vertical="top"/>
    </xf>
    <xf numFmtId="0" fontId="1" fillId="10" borderId="0" xfId="0" applyFont="1" applyFill="1" applyAlignment="1">
      <alignment horizontal="left" vertical="top"/>
    </xf>
    <xf numFmtId="0" fontId="0" fillId="15" borderId="2" xfId="0" applyFill="1" applyBorder="1" applyAlignment="1"/>
    <xf numFmtId="0" fontId="0" fillId="15" borderId="3" xfId="0" applyFill="1" applyBorder="1" applyAlignment="1"/>
    <xf numFmtId="0" fontId="0" fillId="15" borderId="4" xfId="0" applyFill="1" applyBorder="1" applyAlignment="1"/>
    <xf numFmtId="0" fontId="0" fillId="12" borderId="8" xfId="0" applyFill="1" applyBorder="1" applyAlignment="1"/>
    <xf numFmtId="0" fontId="0" fillId="12" borderId="5" xfId="0" applyFill="1" applyBorder="1" applyAlignment="1"/>
    <xf numFmtId="0" fontId="0" fillId="12" borderId="10" xfId="0" applyFill="1" applyBorder="1" applyAlignment="1"/>
    <xf numFmtId="49" fontId="2" fillId="8" borderId="2" xfId="0" applyNumberFormat="1" applyFont="1" applyFill="1" applyBorder="1" applyAlignment="1">
      <alignment vertical="top"/>
    </xf>
    <xf numFmtId="49" fontId="2" fillId="8" borderId="3" xfId="0" applyNumberFormat="1" applyFont="1" applyFill="1" applyBorder="1" applyAlignment="1">
      <alignment vertical="top"/>
    </xf>
    <xf numFmtId="49" fontId="2" fillId="8" borderId="4" xfId="0" applyNumberFormat="1" applyFont="1" applyFill="1" applyBorder="1" applyAlignment="1">
      <alignment vertical="top"/>
    </xf>
    <xf numFmtId="0" fontId="1" fillId="10" borderId="3" xfId="0" applyFont="1" applyFill="1" applyBorder="1" applyAlignment="1">
      <alignment vertical="top"/>
    </xf>
    <xf numFmtId="0" fontId="10" fillId="3" borderId="13" xfId="0" applyFont="1" applyFill="1" applyBorder="1" applyAlignment="1">
      <alignment horizontal="left"/>
    </xf>
    <xf numFmtId="0" fontId="0" fillId="3" borderId="13" xfId="0" applyFill="1" applyBorder="1" applyAlignment="1">
      <alignment horizontal="left"/>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M2314"/>
  <sheetViews>
    <sheetView tabSelected="1" topLeftCell="AD321" zoomScale="55" zoomScaleNormal="55" workbookViewId="0">
      <selection activeCell="AK338" sqref="AK338"/>
    </sheetView>
  </sheetViews>
  <sheetFormatPr defaultRowHeight="14.5" x14ac:dyDescent="0.35"/>
  <cols>
    <col min="1" max="1" width="28.1796875" style="21" bestFit="1" customWidth="1"/>
    <col min="2" max="2" width="32.453125" style="21" customWidth="1"/>
    <col min="3" max="3" width="32.1796875" style="21" customWidth="1"/>
    <col min="4" max="4" width="19.08984375" style="21" customWidth="1"/>
    <col min="5" max="5" width="18.54296875" style="21" customWidth="1"/>
    <col min="6" max="6" width="15.1796875" style="21" customWidth="1"/>
    <col min="7" max="7" width="17.453125" style="21" customWidth="1"/>
    <col min="8" max="8" width="12.81640625" style="21" customWidth="1"/>
    <col min="9" max="9" width="17.90625" style="21" bestFit="1" customWidth="1"/>
    <col min="10" max="10" width="45.1796875" style="21" bestFit="1" customWidth="1"/>
    <col min="11" max="11" width="23.90625" style="21" customWidth="1"/>
    <col min="12" max="12" width="19.26953125" style="21" customWidth="1"/>
    <col min="13" max="13" width="15.1796875" style="21" customWidth="1"/>
    <col min="14" max="14" width="14.54296875" style="21" customWidth="1"/>
    <col min="15" max="15" width="12" style="21" customWidth="1"/>
    <col min="16" max="16" width="13.81640625" style="21" customWidth="1"/>
    <col min="17" max="17" width="14.81640625" style="21" customWidth="1"/>
    <col min="18" max="19" width="20.7265625" style="21" customWidth="1"/>
    <col min="20" max="20" width="17.81640625" style="21" customWidth="1"/>
    <col min="21" max="21" width="20.08984375" style="21" customWidth="1"/>
    <col min="22" max="22" width="15.453125" style="21" bestFit="1" customWidth="1"/>
    <col min="23" max="23" width="14.36328125" style="21" customWidth="1"/>
    <col min="24" max="25" width="15.1796875" style="21" customWidth="1"/>
    <col min="26" max="26" width="16.1796875" style="21" customWidth="1"/>
    <col min="27" max="27" width="15.1796875" style="21" customWidth="1"/>
    <col min="28" max="28" width="15.36328125" style="21" customWidth="1"/>
    <col min="29" max="29" width="15.1796875" style="21" customWidth="1"/>
    <col min="30" max="30" width="15.54296875" style="21" customWidth="1"/>
    <col min="31" max="31" width="22.26953125" style="21" customWidth="1"/>
    <col min="32" max="32" width="17.6328125" style="21" customWidth="1"/>
    <col min="33" max="33" width="22.08984375" style="21" customWidth="1"/>
    <col min="34" max="34" width="22.6328125" style="21" customWidth="1"/>
    <col min="35" max="35" width="18.1796875" style="21" customWidth="1"/>
    <col min="36" max="36" width="14.6328125" style="21" customWidth="1"/>
    <col min="37" max="37" width="14.81640625" style="21" customWidth="1"/>
    <col min="38" max="38" width="14.1796875" style="21" customWidth="1"/>
    <col min="39" max="39" width="16.26953125" style="21" customWidth="1"/>
    <col min="40" max="16384" width="8.7265625" style="21"/>
  </cols>
  <sheetData>
    <row r="1" spans="1:117" s="23" customFormat="1" ht="50" customHeight="1" x14ac:dyDescent="0.55000000000000004">
      <c r="A1" s="22" t="s">
        <v>0</v>
      </c>
      <c r="B1" s="22" t="s">
        <v>1</v>
      </c>
      <c r="C1" s="22"/>
      <c r="D1" s="22"/>
      <c r="E1" s="22"/>
      <c r="F1" s="22"/>
      <c r="G1" s="22"/>
      <c r="H1" s="22"/>
      <c r="I1" s="22"/>
      <c r="J1" s="22"/>
      <c r="AE1" s="24"/>
      <c r="AF1" s="24"/>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row>
    <row r="2" spans="1:117" s="11" customFormat="1" ht="33" customHeight="1" x14ac:dyDescent="0.35">
      <c r="A2" s="3" t="s">
        <v>199</v>
      </c>
      <c r="B2" s="3"/>
      <c r="C2" s="3"/>
      <c r="D2" s="3"/>
      <c r="E2" s="3"/>
      <c r="F2" s="3"/>
      <c r="G2" s="3"/>
      <c r="H2" s="3"/>
      <c r="I2" s="3"/>
      <c r="J2" s="3"/>
      <c r="W2" s="8"/>
      <c r="AC2" s="8"/>
      <c r="AE2" s="12"/>
      <c r="AF2" s="12"/>
      <c r="AI2" s="8"/>
      <c r="AZ2" s="8"/>
      <c r="BI2" s="8"/>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row>
    <row r="3" spans="1:117" s="14" customFormat="1" ht="15.5" x14ac:dyDescent="0.35">
      <c r="A3" s="1" t="s">
        <v>3</v>
      </c>
      <c r="B3" s="1" t="s">
        <v>4</v>
      </c>
      <c r="C3" s="1" t="s">
        <v>5</v>
      </c>
      <c r="D3" s="1" t="s">
        <v>6</v>
      </c>
      <c r="E3" s="1" t="s">
        <v>7</v>
      </c>
      <c r="F3" s="1" t="s">
        <v>8</v>
      </c>
      <c r="G3" s="1" t="s">
        <v>9</v>
      </c>
      <c r="H3" s="1" t="s">
        <v>10</v>
      </c>
      <c r="I3" s="1" t="s">
        <v>11</v>
      </c>
      <c r="J3" s="1" t="s">
        <v>12</v>
      </c>
      <c r="AE3" s="15"/>
      <c r="AF3" s="15"/>
    </row>
    <row r="4" spans="1:117" s="14" customFormat="1" x14ac:dyDescent="0.35">
      <c r="A4" s="16" t="s">
        <v>143</v>
      </c>
      <c r="B4" s="16" t="s">
        <v>121</v>
      </c>
      <c r="C4" s="16" t="s">
        <v>112</v>
      </c>
      <c r="D4" s="16" t="s">
        <v>142</v>
      </c>
      <c r="E4" s="16" t="s">
        <v>97</v>
      </c>
      <c r="F4" s="16"/>
      <c r="G4" s="16"/>
      <c r="H4" s="16"/>
      <c r="I4" s="16"/>
      <c r="J4" s="16" t="s">
        <v>114</v>
      </c>
      <c r="AE4" s="15"/>
      <c r="AF4" s="15"/>
    </row>
    <row r="5" spans="1:117" s="14" customFormat="1" x14ac:dyDescent="0.35">
      <c r="A5" s="16" t="s">
        <v>153</v>
      </c>
      <c r="B5" s="16" t="s">
        <v>121</v>
      </c>
      <c r="C5" s="16" t="s">
        <v>113</v>
      </c>
      <c r="D5" s="16" t="s">
        <v>142</v>
      </c>
      <c r="E5" s="16" t="s">
        <v>97</v>
      </c>
      <c r="F5" s="16"/>
      <c r="G5" s="16"/>
      <c r="H5" s="16"/>
      <c r="I5" s="16"/>
      <c r="J5" s="16" t="s">
        <v>150</v>
      </c>
      <c r="AE5" s="15"/>
      <c r="AF5" s="15"/>
    </row>
    <row r="6" spans="1:117" s="14" customFormat="1" x14ac:dyDescent="0.35">
      <c r="AE6" s="15"/>
      <c r="AF6" s="15"/>
    </row>
    <row r="7" spans="1:117" s="8" customFormat="1" ht="24.5" customHeight="1" x14ac:dyDescent="0.35">
      <c r="A7" s="3" t="s">
        <v>198</v>
      </c>
      <c r="B7" s="3"/>
      <c r="C7" s="3"/>
      <c r="D7" s="3"/>
      <c r="E7" s="3"/>
      <c r="F7" s="3"/>
      <c r="G7" s="3"/>
      <c r="H7" s="3"/>
      <c r="I7" s="3"/>
      <c r="J7" s="3"/>
      <c r="K7" s="3"/>
      <c r="AE7" s="9"/>
      <c r="AF7" s="12"/>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row>
    <row r="8" spans="1:117" s="8" customFormat="1" ht="31" customHeight="1" x14ac:dyDescent="0.35">
      <c r="A8" s="1" t="s">
        <v>3</v>
      </c>
      <c r="B8" s="1" t="s">
        <v>5</v>
      </c>
      <c r="C8" s="1" t="s">
        <v>15</v>
      </c>
      <c r="D8" s="1" t="s">
        <v>16</v>
      </c>
      <c r="E8" s="1" t="s">
        <v>17</v>
      </c>
      <c r="F8" s="1" t="s">
        <v>18</v>
      </c>
      <c r="G8" s="1" t="s">
        <v>19</v>
      </c>
      <c r="H8" s="1" t="s">
        <v>20</v>
      </c>
      <c r="I8" s="1" t="s">
        <v>21</v>
      </c>
      <c r="J8" s="1" t="s">
        <v>22</v>
      </c>
      <c r="K8" s="1" t="s">
        <v>23</v>
      </c>
      <c r="AE8" s="9"/>
      <c r="AF8" s="9"/>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row>
    <row r="9" spans="1:117" s="14" customFormat="1" x14ac:dyDescent="0.35">
      <c r="A9" s="16" t="s">
        <v>143</v>
      </c>
      <c r="B9" s="16" t="s">
        <v>119</v>
      </c>
      <c r="C9" s="16" t="s">
        <v>144</v>
      </c>
      <c r="D9" s="16" t="s">
        <v>145</v>
      </c>
      <c r="E9" s="16" t="s">
        <v>146</v>
      </c>
      <c r="F9" s="16" t="s">
        <v>25</v>
      </c>
      <c r="G9" s="16" t="s">
        <v>26</v>
      </c>
      <c r="H9" s="16" t="s">
        <v>74</v>
      </c>
      <c r="I9" s="16" t="s">
        <v>117</v>
      </c>
      <c r="J9" s="16" t="s">
        <v>116</v>
      </c>
      <c r="K9" s="16"/>
      <c r="AE9" s="15"/>
      <c r="AF9" s="15"/>
    </row>
    <row r="10" spans="1:117" s="14" customFormat="1" x14ac:dyDescent="0.35">
      <c r="A10" s="16" t="s">
        <v>153</v>
      </c>
      <c r="B10" s="16" t="s">
        <v>148</v>
      </c>
      <c r="C10" s="16" t="s">
        <v>154</v>
      </c>
      <c r="D10" s="16" t="s">
        <v>145</v>
      </c>
      <c r="E10" s="16" t="s">
        <v>121</v>
      </c>
      <c r="F10" s="2" t="s">
        <v>25</v>
      </c>
      <c r="G10" s="16" t="s">
        <v>26</v>
      </c>
      <c r="H10" s="16" t="s">
        <v>74</v>
      </c>
      <c r="I10" s="16" t="s">
        <v>117</v>
      </c>
      <c r="J10" s="16" t="s">
        <v>152</v>
      </c>
      <c r="K10" s="16"/>
      <c r="AE10" s="15"/>
      <c r="AF10" s="15"/>
    </row>
    <row r="11" spans="1:117" s="18" customFormat="1" x14ac:dyDescent="0.35">
      <c r="A11" s="17"/>
      <c r="B11" s="17"/>
      <c r="C11" s="17"/>
      <c r="D11" s="17"/>
      <c r="E11" s="17"/>
      <c r="F11" s="17"/>
      <c r="G11" s="17"/>
      <c r="H11" s="17"/>
      <c r="I11" s="17"/>
      <c r="J11" s="17"/>
      <c r="K11" s="17"/>
    </row>
    <row r="12" spans="1:117" s="8" customFormat="1" ht="24.5" customHeight="1" x14ac:dyDescent="0.35">
      <c r="A12" s="3" t="s">
        <v>197</v>
      </c>
      <c r="B12" s="3"/>
      <c r="C12" s="3"/>
      <c r="D12" s="3"/>
      <c r="E12" s="3"/>
      <c r="F12" s="17"/>
      <c r="G12" s="17"/>
      <c r="H12" s="17"/>
      <c r="I12" s="17"/>
      <c r="J12" s="17"/>
      <c r="K12" s="17"/>
      <c r="AE12" s="9"/>
      <c r="AF12" s="12"/>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row>
    <row r="13" spans="1:117" s="8" customFormat="1" ht="31" customHeight="1" x14ac:dyDescent="0.35">
      <c r="A13" s="1" t="s">
        <v>15</v>
      </c>
      <c r="B13" s="1" t="s">
        <v>4</v>
      </c>
      <c r="C13" s="1" t="s">
        <v>122</v>
      </c>
      <c r="D13" s="1" t="s">
        <v>124</v>
      </c>
      <c r="E13" s="1" t="s">
        <v>126</v>
      </c>
      <c r="F13" s="17"/>
      <c r="G13" s="17"/>
      <c r="H13" s="17"/>
      <c r="I13" s="17"/>
      <c r="J13" s="17"/>
      <c r="K13" s="17"/>
      <c r="AE13" s="9"/>
      <c r="AF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row>
    <row r="14" spans="1:117" s="14" customFormat="1" x14ac:dyDescent="0.35">
      <c r="A14" s="16" t="s">
        <v>144</v>
      </c>
      <c r="B14" s="16" t="s">
        <v>121</v>
      </c>
      <c r="C14" s="16" t="s">
        <v>147</v>
      </c>
      <c r="D14" s="16" t="s">
        <v>125</v>
      </c>
      <c r="E14" s="16" t="s">
        <v>25</v>
      </c>
      <c r="F14" s="17"/>
      <c r="G14" s="17"/>
      <c r="H14" s="17"/>
      <c r="I14" s="17"/>
      <c r="J14" s="17"/>
      <c r="K14" s="17"/>
      <c r="AE14" s="15"/>
      <c r="AF14" s="15"/>
    </row>
    <row r="15" spans="1:117" s="4" customFormat="1" x14ac:dyDescent="0.35">
      <c r="A15" s="17"/>
      <c r="B15" s="17"/>
      <c r="C15" s="17"/>
      <c r="D15" s="17"/>
      <c r="E15" s="17"/>
      <c r="F15" s="17"/>
      <c r="G15" s="17"/>
      <c r="H15" s="17"/>
      <c r="I15" s="17"/>
      <c r="J15" s="17"/>
      <c r="K15" s="17"/>
      <c r="AE15" s="5"/>
      <c r="AF15" s="5"/>
    </row>
    <row r="16" spans="1:117" s="4" customFormat="1" ht="18.5" x14ac:dyDescent="0.35">
      <c r="A16" s="231" t="s">
        <v>93</v>
      </c>
      <c r="B16" s="232"/>
      <c r="C16" s="232"/>
      <c r="D16" s="232"/>
      <c r="E16" s="233"/>
      <c r="AE16" s="5"/>
      <c r="AF16" s="5"/>
    </row>
    <row r="17" spans="1:115" s="4" customFormat="1" ht="15.5" x14ac:dyDescent="0.35">
      <c r="A17" s="1" t="s">
        <v>27</v>
      </c>
      <c r="B17" s="1" t="s">
        <v>28</v>
      </c>
      <c r="C17" s="1" t="s">
        <v>29</v>
      </c>
      <c r="D17" s="1" t="s">
        <v>4</v>
      </c>
      <c r="E17" s="1" t="s">
        <v>30</v>
      </c>
      <c r="AE17" s="5"/>
      <c r="AF17" s="5"/>
    </row>
    <row r="18" spans="1:115" s="4" customFormat="1" x14ac:dyDescent="0.35">
      <c r="A18" s="2"/>
      <c r="B18" s="2" t="s">
        <v>32</v>
      </c>
      <c r="C18" s="2" t="s">
        <v>25</v>
      </c>
      <c r="D18" s="2" t="s">
        <v>13</v>
      </c>
      <c r="E18" s="2" t="s">
        <v>33</v>
      </c>
      <c r="AE18" s="5"/>
      <c r="AF18" s="5"/>
    </row>
    <row r="19" spans="1:115" s="4" customFormat="1" x14ac:dyDescent="0.35">
      <c r="A19" s="2"/>
      <c r="B19" s="2"/>
      <c r="C19" s="2"/>
      <c r="D19" s="2"/>
      <c r="E19" s="2"/>
      <c r="AE19" s="5"/>
      <c r="AF19" s="5"/>
    </row>
    <row r="20" spans="1:115" customFormat="1" ht="18.5" x14ac:dyDescent="0.35">
      <c r="A20" s="207" t="s">
        <v>196</v>
      </c>
      <c r="B20" s="208"/>
      <c r="C20" s="208"/>
      <c r="D20" s="208"/>
      <c r="E20" s="208"/>
      <c r="F20" s="208"/>
      <c r="G20" s="208"/>
      <c r="H20" s="208"/>
      <c r="I20" s="209"/>
      <c r="AE20" s="49"/>
      <c r="AF20" s="49"/>
    </row>
    <row r="21" spans="1:115" customFormat="1" ht="15.5" x14ac:dyDescent="0.35">
      <c r="A21" s="50" t="s">
        <v>5</v>
      </c>
      <c r="B21" s="50" t="s">
        <v>15</v>
      </c>
      <c r="C21" s="50" t="s">
        <v>128</v>
      </c>
      <c r="D21" s="50" t="s">
        <v>129</v>
      </c>
      <c r="E21" s="50" t="s">
        <v>130</v>
      </c>
      <c r="F21" s="50" t="s">
        <v>131</v>
      </c>
      <c r="G21" s="50" t="s">
        <v>132</v>
      </c>
      <c r="H21" s="50" t="s">
        <v>133</v>
      </c>
      <c r="I21" s="50" t="s">
        <v>134</v>
      </c>
      <c r="J21" s="50" t="s">
        <v>135</v>
      </c>
      <c r="AE21" s="49"/>
      <c r="AF21" s="49"/>
    </row>
    <row r="22" spans="1:115" customFormat="1" x14ac:dyDescent="0.35">
      <c r="A22" s="16" t="s">
        <v>112</v>
      </c>
      <c r="B22" s="16" t="s">
        <v>144</v>
      </c>
      <c r="C22" s="16" t="s">
        <v>116</v>
      </c>
      <c r="D22" s="16" t="s">
        <v>147</v>
      </c>
      <c r="E22" s="51" t="s">
        <v>136</v>
      </c>
      <c r="F22" s="52" t="s">
        <v>137</v>
      </c>
      <c r="G22" s="52" t="s">
        <v>138</v>
      </c>
      <c r="H22" s="53" t="s">
        <v>139</v>
      </c>
      <c r="I22" s="53">
        <v>5</v>
      </c>
      <c r="J22" s="54">
        <v>294877166990</v>
      </c>
      <c r="AE22" s="49"/>
      <c r="AF22" s="49"/>
    </row>
    <row r="23" spans="1:115" customFormat="1" x14ac:dyDescent="0.35">
      <c r="A23" s="16" t="s">
        <v>112</v>
      </c>
      <c r="B23" s="16" t="s">
        <v>144</v>
      </c>
      <c r="C23" s="16" t="s">
        <v>116</v>
      </c>
      <c r="D23" s="16" t="s">
        <v>147</v>
      </c>
      <c r="E23" s="51" t="s">
        <v>136</v>
      </c>
      <c r="F23" s="52" t="s">
        <v>140</v>
      </c>
      <c r="G23" s="52" t="s">
        <v>141</v>
      </c>
      <c r="H23" s="53" t="s">
        <v>139</v>
      </c>
      <c r="I23" s="53">
        <v>6</v>
      </c>
      <c r="J23" s="54">
        <v>294708599858</v>
      </c>
      <c r="AE23" s="49"/>
      <c r="AF23" s="49"/>
    </row>
    <row r="24" spans="1:115" s="56" customFormat="1" x14ac:dyDescent="0.35">
      <c r="A24" s="55"/>
      <c r="B24" s="55"/>
      <c r="C24" s="55"/>
      <c r="D24" s="55"/>
      <c r="E24" s="55"/>
    </row>
    <row r="25" spans="1:115" customFormat="1" x14ac:dyDescent="0.35">
      <c r="A25" s="234" t="s">
        <v>195</v>
      </c>
      <c r="B25" s="235"/>
      <c r="C25" s="235"/>
      <c r="D25" s="235"/>
      <c r="E25" s="235"/>
      <c r="F25" s="235"/>
      <c r="G25" s="235"/>
      <c r="H25" s="235"/>
      <c r="I25" s="235"/>
      <c r="J25" s="235"/>
      <c r="K25" s="235"/>
      <c r="L25" s="235"/>
      <c r="M25" s="235"/>
      <c r="N25" s="235"/>
      <c r="O25" s="235"/>
      <c r="P25" s="235"/>
      <c r="Q25" s="235"/>
      <c r="R25" s="235"/>
      <c r="S25" s="235"/>
      <c r="T25" s="235"/>
      <c r="U25" s="235"/>
      <c r="AE25" s="49"/>
      <c r="AF25" s="49"/>
    </row>
    <row r="26" spans="1:115" customFormat="1" x14ac:dyDescent="0.35">
      <c r="A26" s="57" t="s">
        <v>156</v>
      </c>
      <c r="B26" s="57" t="s">
        <v>157</v>
      </c>
      <c r="C26" s="57" t="s">
        <v>158</v>
      </c>
      <c r="D26" s="57" t="s">
        <v>159</v>
      </c>
      <c r="E26" s="57" t="s">
        <v>126</v>
      </c>
      <c r="F26" s="57" t="s">
        <v>160</v>
      </c>
      <c r="G26" s="57" t="s">
        <v>161</v>
      </c>
      <c r="H26" s="57" t="s">
        <v>162</v>
      </c>
      <c r="I26" s="57" t="s">
        <v>163</v>
      </c>
      <c r="J26" s="57" t="s">
        <v>164</v>
      </c>
      <c r="K26" s="57" t="s">
        <v>165</v>
      </c>
      <c r="L26" s="57" t="s">
        <v>166</v>
      </c>
      <c r="M26" s="57" t="s">
        <v>167</v>
      </c>
      <c r="N26" s="57" t="s">
        <v>168</v>
      </c>
      <c r="O26" s="57" t="s">
        <v>169</v>
      </c>
      <c r="P26" s="57" t="s">
        <v>170</v>
      </c>
      <c r="Q26" s="57" t="s">
        <v>170</v>
      </c>
      <c r="R26" s="57" t="s">
        <v>171</v>
      </c>
      <c r="S26" s="57" t="s">
        <v>181</v>
      </c>
      <c r="T26" s="62" t="s">
        <v>182</v>
      </c>
      <c r="U26" s="21"/>
      <c r="AE26" s="49"/>
      <c r="AF26" s="49"/>
    </row>
    <row r="27" spans="1:115" customFormat="1" x14ac:dyDescent="0.35">
      <c r="A27" s="58" t="s">
        <v>178</v>
      </c>
      <c r="B27" s="32" t="s">
        <v>172</v>
      </c>
      <c r="C27" s="59" t="s">
        <v>26</v>
      </c>
      <c r="D27" s="58" t="s">
        <v>173</v>
      </c>
      <c r="E27" s="60">
        <v>44658</v>
      </c>
      <c r="F27" s="60">
        <v>44658</v>
      </c>
      <c r="G27" s="58" t="s">
        <v>174</v>
      </c>
      <c r="H27" s="58" t="s">
        <v>174</v>
      </c>
      <c r="I27" s="58" t="s">
        <v>174</v>
      </c>
      <c r="J27" s="58" t="s">
        <v>179</v>
      </c>
      <c r="K27" s="58" t="s">
        <v>180</v>
      </c>
      <c r="L27" s="58" t="s">
        <v>175</v>
      </c>
      <c r="M27" s="58" t="s">
        <v>175</v>
      </c>
      <c r="N27" s="58" t="s">
        <v>175</v>
      </c>
      <c r="O27" s="58" t="s">
        <v>176</v>
      </c>
      <c r="P27" s="58" t="s">
        <v>177</v>
      </c>
      <c r="Q27" s="58"/>
      <c r="R27" s="58">
        <v>8243675951</v>
      </c>
      <c r="S27" s="58">
        <v>9102238806</v>
      </c>
      <c r="T27" s="58" t="s">
        <v>183</v>
      </c>
      <c r="U27" s="21"/>
      <c r="AE27" s="49"/>
      <c r="AF27" s="49"/>
    </row>
    <row r="28" spans="1:115" s="19" customFormat="1" x14ac:dyDescent="0.35">
      <c r="A28" s="16" t="s">
        <v>193</v>
      </c>
      <c r="B28" s="32" t="s">
        <v>172</v>
      </c>
      <c r="C28" s="59" t="s">
        <v>26</v>
      </c>
      <c r="D28" s="58" t="s">
        <v>173</v>
      </c>
      <c r="E28" s="60">
        <v>44658</v>
      </c>
      <c r="F28" s="60">
        <v>44658</v>
      </c>
      <c r="G28" s="58" t="s">
        <v>174</v>
      </c>
      <c r="H28" s="58" t="s">
        <v>174</v>
      </c>
      <c r="I28" s="58" t="s">
        <v>174</v>
      </c>
      <c r="J28" s="54" t="s">
        <v>185</v>
      </c>
      <c r="K28" s="58" t="s">
        <v>184</v>
      </c>
      <c r="L28" s="31"/>
      <c r="M28" s="31"/>
      <c r="N28" s="31"/>
      <c r="O28" s="31"/>
      <c r="P28" s="31"/>
      <c r="Q28" s="31"/>
      <c r="R28" s="31" t="s">
        <v>290</v>
      </c>
      <c r="S28" s="31" t="s">
        <v>194</v>
      </c>
      <c r="T28" s="31" t="s">
        <v>183</v>
      </c>
      <c r="AE28" s="20"/>
      <c r="AF28" s="20"/>
    </row>
    <row r="29" spans="1:115" s="19" customFormat="1" ht="24" customHeight="1" x14ac:dyDescent="0.35">
      <c r="A29" s="31" t="s">
        <v>189</v>
      </c>
      <c r="B29" s="32" t="s">
        <v>172</v>
      </c>
      <c r="C29" s="59" t="s">
        <v>26</v>
      </c>
      <c r="D29" s="58" t="s">
        <v>173</v>
      </c>
      <c r="E29" s="60">
        <v>44658</v>
      </c>
      <c r="F29" s="60">
        <v>44658</v>
      </c>
      <c r="G29" s="58" t="s">
        <v>174</v>
      </c>
      <c r="H29" s="58" t="s">
        <v>174</v>
      </c>
      <c r="I29" s="58" t="s">
        <v>174</v>
      </c>
      <c r="J29" s="31" t="s">
        <v>190</v>
      </c>
      <c r="K29" s="31" t="s">
        <v>187</v>
      </c>
      <c r="L29" s="31"/>
      <c r="M29" s="31"/>
      <c r="N29" s="31"/>
      <c r="O29" s="31"/>
      <c r="P29" s="31"/>
      <c r="Q29" s="31"/>
      <c r="R29" s="31" t="s">
        <v>191</v>
      </c>
      <c r="S29" s="31" t="s">
        <v>192</v>
      </c>
      <c r="T29" s="31" t="s">
        <v>70</v>
      </c>
      <c r="AE29" s="20"/>
      <c r="AF29" s="20"/>
    </row>
    <row r="31" spans="1:115" s="23" customFormat="1" ht="50" customHeight="1" x14ac:dyDescent="0.55000000000000004">
      <c r="A31" s="22" t="s">
        <v>0</v>
      </c>
      <c r="B31" s="22" t="s">
        <v>34</v>
      </c>
      <c r="C31" s="22"/>
      <c r="D31" s="22"/>
      <c r="E31" s="22"/>
      <c r="F31" s="22"/>
      <c r="G31" s="22"/>
      <c r="H31" s="22"/>
      <c r="I31" s="22"/>
      <c r="J31" s="22"/>
      <c r="AE31" s="24"/>
      <c r="AF31" s="24"/>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c r="DI31" s="25"/>
      <c r="DJ31" s="25"/>
      <c r="DK31" s="25"/>
    </row>
    <row r="32" spans="1:115" s="27" customFormat="1" ht="33" customHeight="1" x14ac:dyDescent="0.45">
      <c r="A32" s="26" t="s">
        <v>199</v>
      </c>
      <c r="B32" s="26"/>
      <c r="C32" s="26"/>
      <c r="D32" s="26"/>
      <c r="E32" s="26"/>
      <c r="F32" s="26"/>
      <c r="G32" s="26"/>
      <c r="H32" s="26"/>
      <c r="I32" s="26"/>
      <c r="J32" s="26"/>
      <c r="W32" s="23"/>
      <c r="AC32" s="23"/>
      <c r="AE32" s="28"/>
      <c r="AF32" s="28"/>
      <c r="AI32" s="23"/>
      <c r="AZ32" s="23"/>
      <c r="BI32" s="23"/>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row>
    <row r="33" spans="1:117" s="19" customFormat="1" ht="15.5" x14ac:dyDescent="0.35">
      <c r="A33" s="30" t="s">
        <v>38</v>
      </c>
      <c r="B33" s="30" t="s">
        <v>4</v>
      </c>
      <c r="C33" s="30" t="s">
        <v>39</v>
      </c>
      <c r="D33" s="30" t="s">
        <v>6</v>
      </c>
      <c r="E33" s="30" t="s">
        <v>7</v>
      </c>
      <c r="F33" s="30" t="s">
        <v>8</v>
      </c>
      <c r="G33" s="30" t="s">
        <v>9</v>
      </c>
      <c r="H33" s="30" t="s">
        <v>10</v>
      </c>
      <c r="I33" s="30" t="s">
        <v>11</v>
      </c>
      <c r="J33" s="30" t="s">
        <v>12</v>
      </c>
      <c r="AE33" s="20"/>
      <c r="AF33" s="20"/>
    </row>
    <row r="34" spans="1:117" s="14" customFormat="1" ht="19" customHeight="1" x14ac:dyDescent="0.35">
      <c r="A34" s="16" t="s">
        <v>110</v>
      </c>
      <c r="B34" s="16" t="s">
        <v>13</v>
      </c>
      <c r="C34" s="16" t="s">
        <v>104</v>
      </c>
      <c r="D34" s="16" t="s">
        <v>96</v>
      </c>
      <c r="E34" s="16" t="s">
        <v>97</v>
      </c>
      <c r="F34" s="16" t="s">
        <v>108</v>
      </c>
      <c r="G34" s="16"/>
      <c r="H34" s="16"/>
      <c r="I34" s="16" t="s">
        <v>99</v>
      </c>
      <c r="J34" s="16" t="s">
        <v>105</v>
      </c>
      <c r="AE34" s="15"/>
      <c r="AF34" s="15"/>
    </row>
    <row r="35" spans="1:117" s="14" customFormat="1" x14ac:dyDescent="0.35">
      <c r="A35" s="16" t="s">
        <v>108</v>
      </c>
      <c r="B35" s="16" t="s">
        <v>13</v>
      </c>
      <c r="C35" s="16" t="s">
        <v>95</v>
      </c>
      <c r="D35" s="16" t="s">
        <v>96</v>
      </c>
      <c r="E35" s="16" t="s">
        <v>97</v>
      </c>
      <c r="F35" s="16"/>
      <c r="G35" s="16"/>
      <c r="H35" s="16"/>
      <c r="I35" s="16" t="s">
        <v>99</v>
      </c>
      <c r="J35" s="16" t="s">
        <v>98</v>
      </c>
      <c r="AE35" s="15"/>
      <c r="AF35" s="15"/>
    </row>
    <row r="36" spans="1:117" s="19" customFormat="1" x14ac:dyDescent="0.35">
      <c r="AE36" s="20"/>
      <c r="AF36" s="20"/>
    </row>
    <row r="37" spans="1:117" s="23" customFormat="1" ht="24.5" customHeight="1" x14ac:dyDescent="0.45">
      <c r="A37" s="26" t="s">
        <v>198</v>
      </c>
      <c r="B37" s="26"/>
      <c r="C37" s="26"/>
      <c r="D37" s="26"/>
      <c r="E37" s="26"/>
      <c r="F37" s="26"/>
      <c r="G37" s="26"/>
      <c r="H37" s="26"/>
      <c r="I37" s="26"/>
      <c r="J37" s="26"/>
      <c r="K37" s="26"/>
      <c r="L37" s="3"/>
      <c r="AE37" s="24"/>
      <c r="AF37" s="28"/>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row>
    <row r="38" spans="1:117" s="23" customFormat="1" ht="31" customHeight="1" x14ac:dyDescent="0.45">
      <c r="A38" s="30" t="s">
        <v>38</v>
      </c>
      <c r="B38" s="30" t="s">
        <v>39</v>
      </c>
      <c r="C38" s="30" t="s">
        <v>15</v>
      </c>
      <c r="D38" s="30" t="s">
        <v>16</v>
      </c>
      <c r="E38" s="30" t="s">
        <v>17</v>
      </c>
      <c r="F38" s="30" t="s">
        <v>18</v>
      </c>
      <c r="G38" s="30" t="s">
        <v>19</v>
      </c>
      <c r="H38" s="30" t="s">
        <v>20</v>
      </c>
      <c r="I38" s="30" t="s">
        <v>21</v>
      </c>
      <c r="J38" s="30" t="s">
        <v>22</v>
      </c>
      <c r="K38" s="30" t="s">
        <v>23</v>
      </c>
      <c r="L38" s="48" t="s">
        <v>102</v>
      </c>
      <c r="AE38" s="24"/>
      <c r="AF38" s="24"/>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row>
    <row r="39" spans="1:117" s="14" customFormat="1" x14ac:dyDescent="0.35">
      <c r="A39" s="16" t="s">
        <v>110</v>
      </c>
      <c r="B39" s="16" t="s">
        <v>104</v>
      </c>
      <c r="C39" s="16" t="s">
        <v>111</v>
      </c>
      <c r="D39" s="16" t="s">
        <v>24</v>
      </c>
      <c r="E39" s="16" t="s">
        <v>13</v>
      </c>
      <c r="F39" s="16" t="s">
        <v>73</v>
      </c>
      <c r="G39" s="16" t="s">
        <v>26</v>
      </c>
      <c r="H39" s="16" t="s">
        <v>74</v>
      </c>
      <c r="I39" s="16" t="s">
        <v>76</v>
      </c>
      <c r="J39" s="16" t="s">
        <v>107</v>
      </c>
      <c r="K39" s="16" t="s">
        <v>82</v>
      </c>
      <c r="L39" s="16" t="s">
        <v>83</v>
      </c>
      <c r="AE39" s="15"/>
      <c r="AF39" s="15"/>
    </row>
    <row r="40" spans="1:117" s="14" customFormat="1" x14ac:dyDescent="0.35">
      <c r="A40" s="16" t="s">
        <v>108</v>
      </c>
      <c r="B40" s="16" t="s">
        <v>95</v>
      </c>
      <c r="C40" s="16" t="s">
        <v>109</v>
      </c>
      <c r="D40" s="16" t="s">
        <v>24</v>
      </c>
      <c r="E40" s="16" t="s">
        <v>13</v>
      </c>
      <c r="F40" s="16" t="s">
        <v>73</v>
      </c>
      <c r="G40" s="16" t="s">
        <v>26</v>
      </c>
      <c r="H40" s="16" t="s">
        <v>74</v>
      </c>
      <c r="I40" s="16" t="s">
        <v>76</v>
      </c>
      <c r="J40" s="16" t="s">
        <v>101</v>
      </c>
      <c r="K40" s="16" t="s">
        <v>82</v>
      </c>
      <c r="L40" s="16" t="s">
        <v>83</v>
      </c>
      <c r="AE40" s="15"/>
      <c r="AF40" s="15"/>
    </row>
    <row r="42" spans="1:117" customFormat="1" ht="50.4" customHeight="1" x14ac:dyDescent="0.35">
      <c r="A42" s="236" t="s">
        <v>40</v>
      </c>
      <c r="B42" s="236"/>
      <c r="C42" s="236"/>
      <c r="D42" s="236"/>
      <c r="E42" s="236"/>
      <c r="F42" s="236"/>
      <c r="G42" s="236"/>
      <c r="H42" s="236"/>
      <c r="I42" s="236"/>
      <c r="J42" s="236"/>
      <c r="K42" s="236"/>
      <c r="AE42" s="49"/>
      <c r="AF42" s="49"/>
    </row>
    <row r="43" spans="1:117" customFormat="1" ht="19" customHeight="1" x14ac:dyDescent="0.35">
      <c r="A43" s="21"/>
      <c r="B43" s="21"/>
      <c r="C43" s="21"/>
      <c r="D43" s="21"/>
      <c r="E43" s="21"/>
      <c r="F43" s="21"/>
      <c r="G43" s="21"/>
      <c r="H43" s="21"/>
      <c r="I43" s="21"/>
      <c r="J43" s="21"/>
      <c r="K43" s="21"/>
      <c r="L43" s="21"/>
      <c r="AE43" s="49"/>
      <c r="AF43" s="49"/>
    </row>
    <row r="44" spans="1:117" customFormat="1" x14ac:dyDescent="0.35">
      <c r="A44" s="67" t="s">
        <v>386</v>
      </c>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row>
    <row r="45" spans="1:117" customFormat="1" x14ac:dyDescent="0.35">
      <c r="A45" s="95" t="s">
        <v>273</v>
      </c>
      <c r="B45" s="95" t="s">
        <v>274</v>
      </c>
      <c r="C45" s="95" t="s">
        <v>156</v>
      </c>
      <c r="D45" s="95" t="s">
        <v>157</v>
      </c>
      <c r="E45" s="95" t="s">
        <v>158</v>
      </c>
      <c r="F45" s="95" t="s">
        <v>159</v>
      </c>
      <c r="G45" s="95" t="s">
        <v>126</v>
      </c>
      <c r="H45" s="95" t="s">
        <v>160</v>
      </c>
      <c r="I45" s="95" t="s">
        <v>161</v>
      </c>
      <c r="J45" s="95" t="s">
        <v>162</v>
      </c>
      <c r="K45" s="95" t="s">
        <v>163</v>
      </c>
      <c r="L45" s="95" t="s">
        <v>164</v>
      </c>
      <c r="M45" s="95" t="s">
        <v>165</v>
      </c>
      <c r="N45" s="95" t="s">
        <v>166</v>
      </c>
      <c r="O45" s="95" t="s">
        <v>277</v>
      </c>
      <c r="P45" s="95" t="s">
        <v>168</v>
      </c>
      <c r="Q45" s="95" t="s">
        <v>278</v>
      </c>
      <c r="R45" s="95" t="s">
        <v>276</v>
      </c>
      <c r="S45" s="113" t="s">
        <v>204</v>
      </c>
      <c r="T45" s="210" t="s">
        <v>271</v>
      </c>
      <c r="U45" s="211"/>
      <c r="V45" s="212"/>
      <c r="W45" s="210" t="s">
        <v>263</v>
      </c>
      <c r="X45" s="212"/>
      <c r="Y45" s="150"/>
      <c r="Z45" s="213" t="s">
        <v>255</v>
      </c>
      <c r="AA45" s="214"/>
      <c r="AB45" s="214"/>
      <c r="AC45" s="214"/>
      <c r="AD45" s="214"/>
      <c r="AE45" s="214"/>
      <c r="AF45" s="215"/>
      <c r="AG45" s="213" t="s">
        <v>264</v>
      </c>
      <c r="AH45" s="214"/>
      <c r="AI45" s="214"/>
      <c r="AJ45" s="214"/>
      <c r="AK45" s="214"/>
      <c r="AL45" s="215"/>
      <c r="AM45" s="95"/>
      <c r="AN45" s="21"/>
      <c r="AO45" s="21"/>
      <c r="AP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row>
    <row r="46" spans="1:117" customFormat="1" x14ac:dyDescent="0.35">
      <c r="A46" s="96"/>
      <c r="B46" s="96"/>
      <c r="C46" s="96"/>
      <c r="D46" s="96"/>
      <c r="E46" s="96"/>
      <c r="F46" s="96"/>
      <c r="G46" s="96"/>
      <c r="H46" s="96"/>
      <c r="I46" s="96"/>
      <c r="J46" s="96"/>
      <c r="K46" s="96"/>
      <c r="L46" s="96"/>
      <c r="M46" s="96"/>
      <c r="N46" s="96"/>
      <c r="O46" s="96"/>
      <c r="P46" s="96"/>
      <c r="Q46" s="96"/>
      <c r="R46" s="96"/>
      <c r="S46" s="96"/>
      <c r="T46" s="97" t="s">
        <v>169</v>
      </c>
      <c r="U46" s="97" t="s">
        <v>547</v>
      </c>
      <c r="V46" s="97" t="s">
        <v>170</v>
      </c>
      <c r="W46" s="97" t="s">
        <v>251</v>
      </c>
      <c r="X46" s="97" t="s">
        <v>350</v>
      </c>
      <c r="Y46" s="97" t="s">
        <v>349</v>
      </c>
      <c r="Z46" s="97" t="s">
        <v>256</v>
      </c>
      <c r="AA46" s="97" t="s">
        <v>257</v>
      </c>
      <c r="AB46" s="97" t="s">
        <v>258</v>
      </c>
      <c r="AC46" s="97" t="s">
        <v>259</v>
      </c>
      <c r="AD46" s="97" t="s">
        <v>260</v>
      </c>
      <c r="AE46" s="97" t="s">
        <v>261</v>
      </c>
      <c r="AF46" s="97" t="s">
        <v>262</v>
      </c>
      <c r="AG46" s="97" t="s">
        <v>265</v>
      </c>
      <c r="AH46" s="97" t="s">
        <v>266</v>
      </c>
      <c r="AI46" s="97" t="s">
        <v>267</v>
      </c>
      <c r="AJ46" s="97" t="s">
        <v>268</v>
      </c>
      <c r="AK46" s="97" t="s">
        <v>269</v>
      </c>
      <c r="AL46" s="97" t="s">
        <v>270</v>
      </c>
      <c r="AM46" s="96"/>
      <c r="AN46" s="21"/>
      <c r="AO46" s="21"/>
      <c r="AP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row>
    <row r="47" spans="1:117" customFormat="1" x14ac:dyDescent="0.35">
      <c r="A47" s="58" t="s">
        <v>70</v>
      </c>
      <c r="B47" s="32" t="s">
        <v>110</v>
      </c>
      <c r="C47" s="58" t="s">
        <v>467</v>
      </c>
      <c r="D47" s="32" t="s">
        <v>172</v>
      </c>
      <c r="E47" s="59" t="s">
        <v>26</v>
      </c>
      <c r="F47" s="58" t="s">
        <v>275</v>
      </c>
      <c r="G47" s="60" t="str">
        <f ca="1">TEXT(TODAY(),"YYYY-MM-DD")</f>
        <v>2023-05-19</v>
      </c>
      <c r="H47" s="60" t="str">
        <f ca="1">TEXT(TODAY(),"YYYY-MM-DD")</f>
        <v>2023-05-19</v>
      </c>
      <c r="I47" s="58">
        <v>12</v>
      </c>
      <c r="J47" s="58">
        <v>12</v>
      </c>
      <c r="K47" s="58">
        <v>12</v>
      </c>
      <c r="L47" s="58" t="s">
        <v>387</v>
      </c>
      <c r="M47" s="58" t="s">
        <v>388</v>
      </c>
      <c r="N47" s="114" t="s">
        <v>348</v>
      </c>
      <c r="O47" s="114" t="s">
        <v>348</v>
      </c>
      <c r="P47" s="114" t="s">
        <v>348</v>
      </c>
      <c r="Q47" s="114" t="s">
        <v>347</v>
      </c>
      <c r="R47" s="114" t="s">
        <v>564</v>
      </c>
      <c r="S47" s="59"/>
      <c r="T47" s="59" t="s">
        <v>176</v>
      </c>
      <c r="U47" s="59" t="s">
        <v>177</v>
      </c>
      <c r="V47" s="59"/>
      <c r="W47" s="59" t="s">
        <v>254</v>
      </c>
      <c r="X47" s="59" t="s">
        <v>253</v>
      </c>
      <c r="Y47" s="59"/>
      <c r="Z47" s="59"/>
      <c r="AA47" s="59"/>
      <c r="AB47" s="59"/>
      <c r="AC47" s="59"/>
      <c r="AD47" s="59" t="s">
        <v>347</v>
      </c>
      <c r="AE47" s="59" t="s">
        <v>347</v>
      </c>
      <c r="AF47" s="59" t="s">
        <v>347</v>
      </c>
      <c r="AG47" s="59"/>
      <c r="AH47" s="59"/>
      <c r="AI47" s="59"/>
      <c r="AJ47" s="59" t="s">
        <v>347</v>
      </c>
      <c r="AK47" s="59" t="s">
        <v>347</v>
      </c>
      <c r="AL47" s="59" t="s">
        <v>347</v>
      </c>
      <c r="AM47" s="58"/>
      <c r="AN47" s="21"/>
      <c r="AO47" s="21"/>
      <c r="AP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row>
    <row r="48" spans="1:117" customFormat="1" ht="19" customHeight="1" x14ac:dyDescent="0.35">
      <c r="A48" s="21"/>
      <c r="B48" s="21"/>
      <c r="C48" s="21"/>
      <c r="D48" s="21"/>
      <c r="E48" s="21"/>
      <c r="F48" s="21"/>
      <c r="G48" s="21"/>
      <c r="H48" s="21"/>
      <c r="I48" s="21"/>
      <c r="J48" s="21"/>
      <c r="K48" s="21"/>
      <c r="L48" s="21"/>
      <c r="AE48" s="49"/>
      <c r="AF48" s="49"/>
    </row>
    <row r="49" spans="1:78" customFormat="1" ht="18.5" x14ac:dyDescent="0.35">
      <c r="A49" s="216" t="s">
        <v>383</v>
      </c>
      <c r="B49" s="217"/>
      <c r="C49" s="217"/>
      <c r="D49" s="217"/>
      <c r="E49" s="217"/>
      <c r="F49" s="217"/>
      <c r="G49" s="217"/>
      <c r="H49" s="217"/>
      <c r="I49" s="217"/>
      <c r="J49" s="217"/>
      <c r="K49" s="217"/>
      <c r="L49" s="217"/>
      <c r="M49" s="145"/>
      <c r="N49" s="145"/>
      <c r="O49" s="145"/>
      <c r="P49" s="145"/>
      <c r="Q49" s="145"/>
      <c r="R49" s="145"/>
      <c r="S49" s="145"/>
      <c r="T49" s="145"/>
      <c r="U49" s="145"/>
      <c r="V49" s="145"/>
      <c r="W49" s="145"/>
      <c r="X49" s="145"/>
      <c r="Y49" s="145"/>
      <c r="Z49" s="145"/>
      <c r="AA49" s="145"/>
      <c r="AB49" s="145"/>
      <c r="AC49" s="145"/>
      <c r="AD49" s="145"/>
      <c r="AE49" s="145"/>
      <c r="AF49" s="145"/>
      <c r="AG49" s="145"/>
      <c r="AH49" s="145"/>
      <c r="AI49" s="145"/>
      <c r="AJ49" s="145"/>
      <c r="AK49" s="145"/>
      <c r="AL49" s="145"/>
      <c r="AN49" s="21"/>
      <c r="AO49" s="21"/>
      <c r="AP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row>
    <row r="50" spans="1:78" customFormat="1" ht="15.5" x14ac:dyDescent="0.35">
      <c r="A50" s="1" t="s">
        <v>27</v>
      </c>
      <c r="B50" s="1" t="s">
        <v>28</v>
      </c>
      <c r="C50" s="1" t="s">
        <v>29</v>
      </c>
      <c r="D50" s="1" t="s">
        <v>4</v>
      </c>
      <c r="E50" s="1" t="s">
        <v>30</v>
      </c>
      <c r="F50" s="1" t="s">
        <v>373</v>
      </c>
      <c r="G50" s="1" t="s">
        <v>374</v>
      </c>
      <c r="H50" s="1" t="s">
        <v>375</v>
      </c>
      <c r="I50" s="1" t="s">
        <v>376</v>
      </c>
      <c r="J50" s="1" t="s">
        <v>43</v>
      </c>
      <c r="K50" s="1" t="s">
        <v>377</v>
      </c>
      <c r="L50" s="145"/>
      <c r="M50" s="145"/>
      <c r="N50" s="145"/>
      <c r="O50" s="145"/>
      <c r="P50" s="145"/>
      <c r="Q50" s="145"/>
      <c r="R50" s="145"/>
      <c r="S50" s="145"/>
      <c r="T50" s="145"/>
      <c r="U50" s="145"/>
      <c r="V50" s="145"/>
      <c r="W50" s="145"/>
      <c r="X50" s="145"/>
      <c r="Y50" s="145"/>
      <c r="Z50" s="145"/>
      <c r="AA50" s="145"/>
      <c r="AB50" s="145"/>
      <c r="AC50" s="145"/>
      <c r="AD50" s="145"/>
      <c r="AE50" s="145"/>
      <c r="AF50" s="145"/>
      <c r="AG50" s="145"/>
      <c r="AH50" s="145"/>
      <c r="AI50" s="145"/>
      <c r="AJ50" s="145"/>
      <c r="AK50" s="145"/>
      <c r="AL50" s="145"/>
      <c r="AN50" s="21"/>
      <c r="AO50" s="21"/>
      <c r="AP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row>
    <row r="51" spans="1:78" customFormat="1" x14ac:dyDescent="0.35">
      <c r="A51" s="2" t="s">
        <v>378</v>
      </c>
      <c r="B51" s="2" t="s">
        <v>231</v>
      </c>
      <c r="C51" s="2" t="str">
        <f ca="1">TEXT(TODAY(),"YYYY-MM-DD")</f>
        <v>2023-05-19</v>
      </c>
      <c r="D51" s="2" t="s">
        <v>13</v>
      </c>
      <c r="E51" s="2" t="s">
        <v>33</v>
      </c>
      <c r="F51" s="151" t="str">
        <f ca="1">TEXT(TODAY(),"YYYY-MM-DD")</f>
        <v>2023-05-19</v>
      </c>
      <c r="G51" s="60" t="s">
        <v>347</v>
      </c>
      <c r="H51" s="2" t="s">
        <v>110</v>
      </c>
      <c r="I51" s="2" t="s">
        <v>379</v>
      </c>
      <c r="J51" s="2" t="s">
        <v>380</v>
      </c>
      <c r="K51" s="2"/>
      <c r="L51" s="145"/>
      <c r="M51" s="145"/>
      <c r="N51" s="145"/>
      <c r="O51" s="145"/>
      <c r="P51" s="145"/>
      <c r="Q51" s="145"/>
      <c r="R51" s="145"/>
      <c r="S51" s="145"/>
      <c r="T51" s="145"/>
      <c r="U51" s="145"/>
      <c r="V51" s="145"/>
      <c r="W51" s="145"/>
      <c r="X51" s="145"/>
      <c r="Y51" s="145"/>
      <c r="Z51" s="145"/>
      <c r="AA51" s="145"/>
      <c r="AB51" s="145"/>
      <c r="AC51" s="145"/>
      <c r="AD51" s="145"/>
      <c r="AE51" s="145"/>
      <c r="AF51" s="145"/>
      <c r="AG51" s="145"/>
      <c r="AH51" s="145"/>
      <c r="AI51" s="145"/>
      <c r="AJ51" s="145"/>
      <c r="AK51" s="145"/>
      <c r="AL51" s="145"/>
      <c r="AN51" s="21"/>
      <c r="AO51" s="21"/>
      <c r="AP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row>
    <row r="52" spans="1:78" customFormat="1" x14ac:dyDescent="0.35">
      <c r="A52" s="2" t="s">
        <v>31</v>
      </c>
      <c r="B52" s="2" t="s">
        <v>223</v>
      </c>
      <c r="C52" s="2" t="str">
        <f ca="1">TEXT(TODAY(),"YYYY-MM-DD")</f>
        <v>2023-05-19</v>
      </c>
      <c r="D52" s="2" t="s">
        <v>13</v>
      </c>
      <c r="E52" s="2" t="s">
        <v>382</v>
      </c>
      <c r="F52" s="151" t="str">
        <f ca="1">TEXT(TODAY(),"YYYY-MM-DD")</f>
        <v>2023-05-19</v>
      </c>
      <c r="G52" s="60" t="s">
        <v>347</v>
      </c>
      <c r="H52" s="2" t="s">
        <v>110</v>
      </c>
      <c r="I52" s="2" t="s">
        <v>379</v>
      </c>
      <c r="J52" s="2" t="s">
        <v>380</v>
      </c>
      <c r="K52" s="2"/>
      <c r="L52" s="145"/>
      <c r="M52" s="145"/>
      <c r="N52" s="145"/>
      <c r="O52" s="145"/>
      <c r="P52" s="145"/>
      <c r="Q52" s="145"/>
      <c r="R52" s="145"/>
      <c r="S52" s="145"/>
      <c r="T52" s="145"/>
      <c r="U52" s="145"/>
      <c r="V52" s="145"/>
      <c r="W52" s="145"/>
      <c r="X52" s="145"/>
      <c r="Y52" s="145"/>
      <c r="Z52" s="145"/>
      <c r="AA52" s="145"/>
      <c r="AB52" s="145"/>
      <c r="AC52" s="145"/>
      <c r="AD52" s="145"/>
      <c r="AE52" s="145"/>
      <c r="AF52" s="145"/>
      <c r="AG52" s="145"/>
      <c r="AH52" s="145"/>
      <c r="AI52" s="145"/>
      <c r="AJ52" s="145"/>
      <c r="AK52" s="145"/>
      <c r="AL52" s="145"/>
      <c r="AN52" s="21"/>
      <c r="AO52" s="21"/>
      <c r="AP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row>
    <row r="53" spans="1:78" x14ac:dyDescent="0.35">
      <c r="AM53"/>
    </row>
    <row r="54" spans="1:78" customFormat="1" x14ac:dyDescent="0.35">
      <c r="A54" s="218" t="s">
        <v>346</v>
      </c>
      <c r="B54" s="219"/>
      <c r="C54" s="219"/>
      <c r="D54" s="219"/>
      <c r="E54" s="219"/>
      <c r="F54" s="219"/>
      <c r="G54" s="219"/>
      <c r="H54" s="219"/>
      <c r="I54" s="219"/>
      <c r="J54" s="219"/>
      <c r="K54" s="219"/>
      <c r="L54" s="219"/>
      <c r="M54" s="219"/>
      <c r="N54" s="219"/>
      <c r="O54" s="219"/>
      <c r="P54" s="219"/>
      <c r="Q54" s="219"/>
      <c r="R54" s="219"/>
      <c r="S54" s="105"/>
    </row>
    <row r="55" spans="1:78" customFormat="1" x14ac:dyDescent="0.35">
      <c r="A55" s="69" t="s">
        <v>200</v>
      </c>
      <c r="B55" s="69" t="s">
        <v>201</v>
      </c>
      <c r="C55" s="69" t="s">
        <v>202</v>
      </c>
      <c r="D55" s="70" t="s">
        <v>203</v>
      </c>
      <c r="E55" s="70" t="s">
        <v>204</v>
      </c>
      <c r="F55" s="70" t="s">
        <v>205</v>
      </c>
      <c r="G55" s="69" t="s">
        <v>206</v>
      </c>
      <c r="H55" s="69" t="s">
        <v>207</v>
      </c>
      <c r="I55" s="70" t="s">
        <v>208</v>
      </c>
      <c r="J55" s="70" t="s">
        <v>209</v>
      </c>
      <c r="K55" s="125" t="s">
        <v>210</v>
      </c>
      <c r="L55" s="70" t="s">
        <v>211</v>
      </c>
      <c r="M55" s="125" t="s">
        <v>212</v>
      </c>
      <c r="N55" s="70" t="s">
        <v>213</v>
      </c>
      <c r="O55" s="70" t="s">
        <v>214</v>
      </c>
      <c r="P55" s="70" t="s">
        <v>215</v>
      </c>
      <c r="Q55" s="70" t="s">
        <v>216</v>
      </c>
      <c r="R55" s="70" t="s">
        <v>217</v>
      </c>
      <c r="S55" s="106"/>
    </row>
    <row r="56" spans="1:78" customFormat="1" x14ac:dyDescent="0.35">
      <c r="A56" s="71" t="s">
        <v>218</v>
      </c>
      <c r="B56" s="72"/>
      <c r="C56" s="73" t="s">
        <v>219</v>
      </c>
      <c r="D56" s="73"/>
      <c r="E56" s="73"/>
      <c r="F56" s="94" t="str">
        <f>TEXT(25,"0")</f>
        <v>25</v>
      </c>
      <c r="G56" s="73" t="str">
        <f>CONCATENATE("USD,FLAT ",TEXT(F56,"0.00"))</f>
        <v>USD,FLAT 25.00</v>
      </c>
      <c r="H56" s="94" t="str">
        <f>TEXT(25,"0")</f>
        <v>25</v>
      </c>
      <c r="I56" s="73" t="s">
        <v>139</v>
      </c>
      <c r="J56" s="75">
        <v>2</v>
      </c>
      <c r="K56" s="94" t="str">
        <f>TEXT(50,"0")</f>
        <v>50</v>
      </c>
      <c r="L56" s="73"/>
      <c r="M56" s="94" t="str">
        <f>TEXT(26,"0")</f>
        <v>26</v>
      </c>
      <c r="N56" s="73" t="s">
        <v>223</v>
      </c>
      <c r="O56" s="73" t="s">
        <v>224</v>
      </c>
      <c r="P56" s="73" t="s">
        <v>351</v>
      </c>
      <c r="Q56" s="73"/>
      <c r="R56" s="73"/>
      <c r="S56" s="107"/>
    </row>
    <row r="57" spans="1:78" customFormat="1" x14ac:dyDescent="0.35">
      <c r="A57" s="72"/>
      <c r="B57" s="72"/>
      <c r="C57" s="76" t="s">
        <v>221</v>
      </c>
      <c r="D57" s="76"/>
      <c r="E57" s="76"/>
      <c r="F57" s="77"/>
      <c r="G57" s="76"/>
      <c r="H57" s="77"/>
      <c r="I57" s="76"/>
      <c r="J57" s="78"/>
      <c r="K57" s="118"/>
      <c r="L57" s="76"/>
      <c r="M57" s="127"/>
      <c r="N57" s="76"/>
      <c r="O57" s="76"/>
      <c r="P57" s="76"/>
      <c r="Q57" s="76"/>
      <c r="R57" s="76"/>
      <c r="S57" s="108"/>
    </row>
    <row r="58" spans="1:78" customFormat="1" x14ac:dyDescent="0.35">
      <c r="A58" s="72"/>
      <c r="B58" s="72"/>
      <c r="C58" s="85" t="s">
        <v>228</v>
      </c>
      <c r="D58" s="85"/>
      <c r="E58" s="85"/>
      <c r="F58" s="85"/>
      <c r="G58" s="85"/>
      <c r="H58" s="85"/>
      <c r="I58" s="85"/>
      <c r="J58" s="85"/>
      <c r="K58" s="119"/>
      <c r="L58" s="85"/>
      <c r="M58" s="128"/>
      <c r="N58" s="85"/>
      <c r="O58" s="85"/>
      <c r="P58" s="85"/>
      <c r="Q58" s="85"/>
      <c r="R58" s="85"/>
      <c r="S58" s="109"/>
    </row>
    <row r="59" spans="1:78" customFormat="1" x14ac:dyDescent="0.35">
      <c r="A59" s="72"/>
      <c r="B59" s="72"/>
      <c r="C59" s="86" t="s">
        <v>229</v>
      </c>
      <c r="D59" s="86"/>
      <c r="E59" s="86"/>
      <c r="F59" s="86"/>
      <c r="G59" s="86"/>
      <c r="H59" s="86"/>
      <c r="I59" s="86"/>
      <c r="J59" s="86"/>
      <c r="K59" s="120"/>
      <c r="L59" s="86"/>
      <c r="M59" s="129"/>
      <c r="N59" s="86"/>
      <c r="O59" s="86"/>
      <c r="P59" s="86"/>
      <c r="Q59" s="86"/>
      <c r="R59" s="86"/>
      <c r="S59" s="110"/>
    </row>
    <row r="60" spans="1:78" customFormat="1" x14ac:dyDescent="0.35">
      <c r="A60" s="71" t="s">
        <v>222</v>
      </c>
      <c r="B60" s="72"/>
      <c r="C60" s="73" t="s">
        <v>219</v>
      </c>
      <c r="D60" s="73"/>
      <c r="E60" s="73"/>
      <c r="F60" s="94" t="str">
        <f>TEXT(25,"0")</f>
        <v>25</v>
      </c>
      <c r="G60" s="73" t="str">
        <f>CONCATENATE("USD,FLAT ",TEXT(F60,"0.00"))</f>
        <v>USD,FLAT 25.00</v>
      </c>
      <c r="H60" s="94" t="str">
        <f>TEXT(25,"0")</f>
        <v>25</v>
      </c>
      <c r="I60" s="73" t="s">
        <v>139</v>
      </c>
      <c r="J60" s="75">
        <v>2</v>
      </c>
      <c r="K60" s="94" t="str">
        <f>TEXT(50,"0")</f>
        <v>50</v>
      </c>
      <c r="L60" s="73"/>
      <c r="M60" s="94" t="str">
        <f>TEXT(26,"0")</f>
        <v>26</v>
      </c>
      <c r="N60" s="73" t="s">
        <v>223</v>
      </c>
      <c r="O60" s="73" t="s">
        <v>224</v>
      </c>
      <c r="P60" s="73" t="s">
        <v>351</v>
      </c>
      <c r="Q60" s="73"/>
      <c r="R60" s="73"/>
      <c r="S60" s="107"/>
    </row>
    <row r="61" spans="1:78" customFormat="1" x14ac:dyDescent="0.35">
      <c r="A61" s="72"/>
      <c r="B61" s="72"/>
      <c r="C61" s="76" t="s">
        <v>221</v>
      </c>
      <c r="D61" s="76"/>
      <c r="E61" s="76"/>
      <c r="F61" s="76"/>
      <c r="G61" s="76"/>
      <c r="H61" s="77"/>
      <c r="I61" s="76"/>
      <c r="J61" s="78"/>
      <c r="K61" s="118"/>
      <c r="L61" s="76"/>
      <c r="M61" s="127"/>
      <c r="N61" s="76"/>
      <c r="O61" s="76"/>
      <c r="P61" s="76"/>
      <c r="Q61" s="76"/>
      <c r="R61" s="76"/>
      <c r="S61" s="108"/>
    </row>
    <row r="62" spans="1:78" customFormat="1" x14ac:dyDescent="0.35">
      <c r="A62" s="72"/>
      <c r="B62" s="72"/>
      <c r="C62" s="85" t="s">
        <v>228</v>
      </c>
      <c r="D62" s="85"/>
      <c r="E62" s="85"/>
      <c r="F62" s="85"/>
      <c r="G62" s="85"/>
      <c r="H62" s="85"/>
      <c r="I62" s="85"/>
      <c r="J62" s="85"/>
      <c r="K62" s="119"/>
      <c r="L62" s="85"/>
      <c r="M62" s="128"/>
      <c r="N62" s="85"/>
      <c r="O62" s="85"/>
      <c r="P62" s="85"/>
      <c r="Q62" s="85"/>
      <c r="R62" s="85"/>
      <c r="S62" s="109"/>
    </row>
    <row r="63" spans="1:78" customFormat="1" x14ac:dyDescent="0.35">
      <c r="A63" s="72"/>
      <c r="B63" s="72"/>
      <c r="C63" s="86" t="s">
        <v>229</v>
      </c>
      <c r="D63" s="86"/>
      <c r="E63" s="86"/>
      <c r="F63" s="86"/>
      <c r="G63" s="86"/>
      <c r="H63" s="86"/>
      <c r="I63" s="86"/>
      <c r="J63" s="86"/>
      <c r="K63" s="120"/>
      <c r="L63" s="86"/>
      <c r="M63" s="129"/>
      <c r="N63" s="86"/>
      <c r="O63" s="86"/>
      <c r="P63" s="86"/>
      <c r="Q63" s="86"/>
      <c r="R63" s="86"/>
      <c r="S63" s="110"/>
    </row>
    <row r="64" spans="1:78" customFormat="1" x14ac:dyDescent="0.35">
      <c r="A64" s="71" t="s">
        <v>225</v>
      </c>
      <c r="B64" s="72"/>
      <c r="C64" s="73" t="s">
        <v>219</v>
      </c>
      <c r="D64" s="73"/>
      <c r="E64" s="73"/>
      <c r="F64" s="73">
        <v>25</v>
      </c>
      <c r="G64" s="73" t="str">
        <f>CONCATENATE("USD,FLAT ",TEXT(F64,"0.00"))</f>
        <v>USD,FLAT 25.00</v>
      </c>
      <c r="H64" s="94" t="str">
        <f>TEXT(25,"0")</f>
        <v>25</v>
      </c>
      <c r="I64" s="73" t="s">
        <v>139</v>
      </c>
      <c r="J64" s="75">
        <v>2</v>
      </c>
      <c r="K64" s="94" t="str">
        <f>TEXT(50,"0")</f>
        <v>50</v>
      </c>
      <c r="L64" s="73"/>
      <c r="M64" s="94" t="str">
        <f>TEXT(26,"0")</f>
        <v>26</v>
      </c>
      <c r="N64" s="73" t="s">
        <v>223</v>
      </c>
      <c r="O64" s="73" t="s">
        <v>224</v>
      </c>
      <c r="P64" s="73" t="s">
        <v>351</v>
      </c>
      <c r="Q64" s="73"/>
      <c r="R64" s="73"/>
      <c r="S64" s="107"/>
    </row>
    <row r="65" spans="1:19" customFormat="1" x14ac:dyDescent="0.35">
      <c r="A65" s="72"/>
      <c r="B65" s="72"/>
      <c r="C65" s="76" t="s">
        <v>221</v>
      </c>
      <c r="D65" s="76"/>
      <c r="E65" s="76"/>
      <c r="F65" s="76"/>
      <c r="G65" s="76"/>
      <c r="H65" s="77"/>
      <c r="I65" s="76"/>
      <c r="J65" s="78"/>
      <c r="K65" s="118"/>
      <c r="L65" s="76"/>
      <c r="M65" s="127"/>
      <c r="N65" s="76"/>
      <c r="O65" s="76"/>
      <c r="P65" s="76"/>
      <c r="Q65" s="76"/>
      <c r="R65" s="76"/>
      <c r="S65" s="108"/>
    </row>
    <row r="66" spans="1:19" customFormat="1" x14ac:dyDescent="0.35">
      <c r="A66" s="72"/>
      <c r="B66" s="72"/>
      <c r="C66" s="85" t="s">
        <v>228</v>
      </c>
      <c r="D66" s="85"/>
      <c r="E66" s="85"/>
      <c r="F66" s="85"/>
      <c r="G66" s="85"/>
      <c r="H66" s="85"/>
      <c r="I66" s="85"/>
      <c r="J66" s="85"/>
      <c r="K66" s="119"/>
      <c r="L66" s="85"/>
      <c r="M66" s="128"/>
      <c r="N66" s="85"/>
      <c r="O66" s="85"/>
      <c r="P66" s="85"/>
      <c r="Q66" s="85"/>
      <c r="R66" s="85"/>
      <c r="S66" s="109"/>
    </row>
    <row r="67" spans="1:19" customFormat="1" x14ac:dyDescent="0.35">
      <c r="A67" s="72"/>
      <c r="B67" s="72"/>
      <c r="C67" s="86" t="s">
        <v>229</v>
      </c>
      <c r="D67" s="86"/>
      <c r="E67" s="86"/>
      <c r="F67" s="86"/>
      <c r="G67" s="86"/>
      <c r="H67" s="86"/>
      <c r="I67" s="86"/>
      <c r="J67" s="86"/>
      <c r="K67" s="120"/>
      <c r="L67" s="86"/>
      <c r="M67" s="129"/>
      <c r="N67" s="86"/>
      <c r="O67" s="86"/>
      <c r="P67" s="86"/>
      <c r="Q67" s="86"/>
      <c r="R67" s="86"/>
      <c r="S67" s="110"/>
    </row>
    <row r="68" spans="1:19" customFormat="1" x14ac:dyDescent="0.35">
      <c r="A68" s="71" t="s">
        <v>136</v>
      </c>
      <c r="B68" s="72"/>
      <c r="C68" s="73" t="s">
        <v>219</v>
      </c>
      <c r="D68" s="73"/>
      <c r="E68" s="73"/>
      <c r="F68" s="73">
        <v>25</v>
      </c>
      <c r="G68" s="73" t="str">
        <f>CONCATENATE("USD,FLAT ",TEXT(F68,"0.00"))</f>
        <v>USD,FLAT 25.00</v>
      </c>
      <c r="H68" s="94" t="str">
        <f>TEXT(25,"0")</f>
        <v>25</v>
      </c>
      <c r="I68" s="73" t="s">
        <v>139</v>
      </c>
      <c r="J68" s="75">
        <v>2</v>
      </c>
      <c r="K68" s="94" t="str">
        <f>TEXT(50,"0")</f>
        <v>50</v>
      </c>
      <c r="L68" s="73"/>
      <c r="M68" s="94" t="str">
        <f>TEXT(26,"0")</f>
        <v>26</v>
      </c>
      <c r="N68" s="73" t="s">
        <v>223</v>
      </c>
      <c r="O68" s="73" t="s">
        <v>224</v>
      </c>
      <c r="P68" s="73" t="s">
        <v>351</v>
      </c>
      <c r="Q68" s="73"/>
      <c r="R68" s="73"/>
      <c r="S68" s="107"/>
    </row>
    <row r="69" spans="1:19" customFormat="1" x14ac:dyDescent="0.35">
      <c r="A69" s="72"/>
      <c r="B69" s="72"/>
      <c r="C69" s="76" t="s">
        <v>221</v>
      </c>
      <c r="D69" s="76"/>
      <c r="E69" s="76"/>
      <c r="F69" s="76"/>
      <c r="G69" s="76"/>
      <c r="H69" s="77"/>
      <c r="I69" s="76"/>
      <c r="J69" s="78"/>
      <c r="K69" s="118"/>
      <c r="L69" s="76"/>
      <c r="M69" s="118"/>
      <c r="N69" s="76"/>
      <c r="O69" s="76"/>
      <c r="P69" s="76"/>
      <c r="Q69" s="76"/>
      <c r="R69" s="76"/>
      <c r="S69" s="108"/>
    </row>
    <row r="70" spans="1:19" customFormat="1" x14ac:dyDescent="0.35">
      <c r="A70" s="72"/>
      <c r="B70" s="72"/>
      <c r="C70" s="85" t="s">
        <v>228</v>
      </c>
      <c r="D70" s="85"/>
      <c r="E70" s="85"/>
      <c r="F70" s="85"/>
      <c r="G70" s="85"/>
      <c r="H70" s="85"/>
      <c r="I70" s="85"/>
      <c r="J70" s="85"/>
      <c r="K70" s="119"/>
      <c r="L70" s="85"/>
      <c r="M70" s="119"/>
      <c r="N70" s="85"/>
      <c r="O70" s="85"/>
      <c r="P70" s="85"/>
      <c r="Q70" s="85"/>
      <c r="R70" s="85"/>
      <c r="S70" s="109"/>
    </row>
    <row r="71" spans="1:19" customFormat="1" x14ac:dyDescent="0.35">
      <c r="A71" s="72"/>
      <c r="B71" s="72"/>
      <c r="C71" s="86" t="s">
        <v>229</v>
      </c>
      <c r="D71" s="86"/>
      <c r="E71" s="86"/>
      <c r="F71" s="86"/>
      <c r="G71" s="86"/>
      <c r="H71" s="86"/>
      <c r="I71" s="86"/>
      <c r="J71" s="86"/>
      <c r="K71" s="120"/>
      <c r="L71" s="86"/>
      <c r="M71" s="120"/>
      <c r="N71" s="86"/>
      <c r="O71" s="86"/>
      <c r="P71" s="86"/>
      <c r="Q71" s="86"/>
      <c r="R71" s="86"/>
      <c r="S71" s="110"/>
    </row>
    <row r="72" spans="1:19" customFormat="1" x14ac:dyDescent="0.35">
      <c r="A72" s="79" t="s">
        <v>226</v>
      </c>
      <c r="B72" s="79"/>
      <c r="C72" s="79" t="s">
        <v>219</v>
      </c>
      <c r="D72" s="79"/>
      <c r="E72" s="79"/>
      <c r="F72" s="79"/>
      <c r="G72" s="79"/>
      <c r="H72" s="79"/>
      <c r="I72" s="79"/>
      <c r="J72" s="80"/>
      <c r="K72" s="121"/>
      <c r="L72" s="79"/>
      <c r="M72" s="121"/>
      <c r="N72" s="79"/>
      <c r="O72" s="79"/>
      <c r="P72" s="79"/>
      <c r="Q72" s="79"/>
      <c r="R72" s="79"/>
      <c r="S72" s="111"/>
    </row>
    <row r="73" spans="1:19" customFormat="1" x14ac:dyDescent="0.35">
      <c r="A73" s="79" t="s">
        <v>226</v>
      </c>
      <c r="B73" s="79"/>
      <c r="C73" s="79" t="s">
        <v>221</v>
      </c>
      <c r="D73" s="79"/>
      <c r="E73" s="79"/>
      <c r="F73" s="79"/>
      <c r="G73" s="79"/>
      <c r="H73" s="79"/>
      <c r="I73" s="79"/>
      <c r="J73" s="80"/>
      <c r="K73" s="121"/>
      <c r="L73" s="79"/>
      <c r="M73" s="121"/>
      <c r="N73" s="79"/>
      <c r="O73" s="79"/>
      <c r="P73" s="79"/>
      <c r="Q73" s="79"/>
      <c r="R73" s="79"/>
      <c r="S73" s="111"/>
    </row>
    <row r="74" spans="1:19" customFormat="1" x14ac:dyDescent="0.35">
      <c r="A74" s="82" t="s">
        <v>227</v>
      </c>
      <c r="B74" s="82"/>
      <c r="C74" s="82" t="s">
        <v>219</v>
      </c>
      <c r="D74" s="82"/>
      <c r="E74" s="82"/>
      <c r="F74" s="82"/>
      <c r="G74" s="82"/>
      <c r="H74" s="82"/>
      <c r="I74" s="82"/>
      <c r="J74" s="83"/>
      <c r="K74" s="122"/>
      <c r="L74" s="82"/>
      <c r="M74" s="122"/>
      <c r="N74" s="82"/>
      <c r="O74" s="82"/>
      <c r="P74" s="82"/>
      <c r="Q74" s="82"/>
      <c r="R74" s="82"/>
      <c r="S74" s="112"/>
    </row>
    <row r="75" spans="1:19" customFormat="1" x14ac:dyDescent="0.35">
      <c r="A75" s="82" t="s">
        <v>227</v>
      </c>
      <c r="B75" s="82"/>
      <c r="C75" s="82" t="s">
        <v>221</v>
      </c>
      <c r="D75" s="82"/>
      <c r="E75" s="82"/>
      <c r="F75" s="82"/>
      <c r="G75" s="82"/>
      <c r="H75" s="82"/>
      <c r="I75" s="82"/>
      <c r="J75" s="83"/>
      <c r="K75" s="122"/>
      <c r="L75" s="82"/>
      <c r="M75" s="122"/>
      <c r="N75" s="82"/>
      <c r="O75" s="82"/>
      <c r="P75" s="82"/>
      <c r="Q75" s="82"/>
      <c r="R75" s="82"/>
      <c r="S75" s="112"/>
    </row>
    <row r="76" spans="1:19" customFormat="1" x14ac:dyDescent="0.35">
      <c r="A76" s="71" t="s">
        <v>246</v>
      </c>
      <c r="B76" s="72"/>
      <c r="C76" s="73" t="s">
        <v>219</v>
      </c>
      <c r="D76" s="73"/>
      <c r="E76" s="73"/>
      <c r="F76" s="73">
        <v>0.25</v>
      </c>
      <c r="G76" s="73" t="str">
        <f>CONCATENATE("USD,FLAT ",TEXT(F76,"0.00"))</f>
        <v>USD,FLAT 0.25</v>
      </c>
      <c r="H76" s="73">
        <v>0.25</v>
      </c>
      <c r="I76" s="73" t="s">
        <v>139</v>
      </c>
      <c r="J76" s="75">
        <v>2</v>
      </c>
      <c r="K76" s="94" t="str">
        <f>TEXT(0.5,"0.0")</f>
        <v>0.5</v>
      </c>
      <c r="L76" s="73"/>
      <c r="M76" s="94" t="str">
        <f>TEXT(26,"0")</f>
        <v>26</v>
      </c>
      <c r="N76" s="73" t="s">
        <v>231</v>
      </c>
      <c r="O76" s="73" t="s">
        <v>224</v>
      </c>
      <c r="P76" s="73" t="s">
        <v>352</v>
      </c>
      <c r="Q76" s="73"/>
      <c r="R76" s="73"/>
      <c r="S76" s="107"/>
    </row>
    <row r="77" spans="1:19" customFormat="1" x14ac:dyDescent="0.35">
      <c r="A77" s="72"/>
      <c r="B77" s="72"/>
      <c r="C77" s="76" t="s">
        <v>221</v>
      </c>
      <c r="D77" s="76"/>
      <c r="E77" s="76"/>
      <c r="F77" s="76"/>
      <c r="G77" s="76"/>
      <c r="H77" s="76"/>
      <c r="I77" s="77"/>
      <c r="J77" s="78"/>
      <c r="K77" s="118"/>
      <c r="L77" s="76"/>
      <c r="M77" s="127"/>
      <c r="N77" s="76"/>
      <c r="O77" s="76"/>
      <c r="P77" s="76"/>
      <c r="Q77" s="76"/>
      <c r="R77" s="76"/>
      <c r="S77" s="108"/>
    </row>
    <row r="78" spans="1:19" customFormat="1" x14ac:dyDescent="0.35">
      <c r="A78" s="72"/>
      <c r="B78" s="72"/>
      <c r="C78" s="85" t="s">
        <v>228</v>
      </c>
      <c r="D78" s="85"/>
      <c r="E78" s="85"/>
      <c r="F78" s="85"/>
      <c r="G78" s="85"/>
      <c r="H78" s="85"/>
      <c r="I78" s="85"/>
      <c r="J78" s="85"/>
      <c r="K78" s="119"/>
      <c r="L78" s="85"/>
      <c r="M78" s="128"/>
      <c r="N78" s="85"/>
      <c r="O78" s="85"/>
      <c r="P78" s="85"/>
      <c r="Q78" s="85"/>
      <c r="R78" s="85"/>
      <c r="S78" s="109"/>
    </row>
    <row r="79" spans="1:19" customFormat="1" x14ac:dyDescent="0.35">
      <c r="A79" s="72"/>
      <c r="B79" s="72"/>
      <c r="C79" s="86" t="s">
        <v>229</v>
      </c>
      <c r="D79" s="86"/>
      <c r="E79" s="86"/>
      <c r="F79" s="86"/>
      <c r="G79" s="86"/>
      <c r="H79" s="86"/>
      <c r="I79" s="86"/>
      <c r="J79" s="86"/>
      <c r="K79" s="120"/>
      <c r="L79" s="86"/>
      <c r="M79" s="129"/>
      <c r="N79" s="86"/>
      <c r="O79" s="86"/>
      <c r="P79" s="86"/>
      <c r="Q79" s="86"/>
      <c r="R79" s="86"/>
      <c r="S79" s="110"/>
    </row>
    <row r="80" spans="1:19" customFormat="1" x14ac:dyDescent="0.35">
      <c r="A80" s="71" t="s">
        <v>230</v>
      </c>
      <c r="B80" s="72"/>
      <c r="C80" s="73" t="s">
        <v>219</v>
      </c>
      <c r="D80" s="73"/>
      <c r="E80" s="73"/>
      <c r="F80" s="73">
        <v>112.04</v>
      </c>
      <c r="G80" s="73" t="str">
        <f>CONCATENATE("USD,FLAT ",TEXT(F80,"0.00"))</f>
        <v>USD,FLAT 112.04</v>
      </c>
      <c r="H80" s="73" t="str">
        <f>TEXT(112.04,"0.00")</f>
        <v>112.04</v>
      </c>
      <c r="I80" s="73" t="s">
        <v>139</v>
      </c>
      <c r="J80" s="75">
        <v>2</v>
      </c>
      <c r="K80" s="94" t="str">
        <f>TEXT(224.08,"0.00")</f>
        <v>224.08</v>
      </c>
      <c r="L80" s="73"/>
      <c r="M80" s="94" t="str">
        <f>TEXT(26,"0")</f>
        <v>26</v>
      </c>
      <c r="N80" s="73" t="s">
        <v>231</v>
      </c>
      <c r="O80" s="73" t="s">
        <v>224</v>
      </c>
      <c r="P80" s="73" t="s">
        <v>352</v>
      </c>
      <c r="Q80" s="73"/>
      <c r="R80" s="73"/>
      <c r="S80" s="107"/>
    </row>
    <row r="81" spans="1:19" customFormat="1" x14ac:dyDescent="0.35">
      <c r="A81" s="72"/>
      <c r="B81" s="72"/>
      <c r="C81" s="76" t="s">
        <v>221</v>
      </c>
      <c r="D81" s="76"/>
      <c r="E81" s="76"/>
      <c r="F81" s="76"/>
      <c r="G81" s="76"/>
      <c r="H81" s="76"/>
      <c r="I81" s="77"/>
      <c r="J81" s="78"/>
      <c r="K81" s="118"/>
      <c r="L81" s="76"/>
      <c r="M81" s="118"/>
      <c r="N81" s="76"/>
      <c r="O81" s="76"/>
      <c r="P81" s="76"/>
      <c r="Q81" s="76"/>
      <c r="R81" s="76"/>
      <c r="S81" s="108"/>
    </row>
    <row r="82" spans="1:19" customFormat="1" x14ac:dyDescent="0.35">
      <c r="A82" s="72"/>
      <c r="B82" s="72"/>
      <c r="C82" s="85" t="s">
        <v>228</v>
      </c>
      <c r="D82" s="85"/>
      <c r="E82" s="85"/>
      <c r="F82" s="85"/>
      <c r="G82" s="85"/>
      <c r="H82" s="85"/>
      <c r="I82" s="85"/>
      <c r="J82" s="85"/>
      <c r="K82" s="119"/>
      <c r="L82" s="85"/>
      <c r="M82" s="119"/>
      <c r="N82" s="85"/>
      <c r="O82" s="85"/>
      <c r="P82" s="85"/>
      <c r="Q82" s="85"/>
      <c r="R82" s="85"/>
      <c r="S82" s="109"/>
    </row>
    <row r="83" spans="1:19" customFormat="1" x14ac:dyDescent="0.35">
      <c r="A83" s="72"/>
      <c r="B83" s="72"/>
      <c r="C83" s="86" t="s">
        <v>229</v>
      </c>
      <c r="D83" s="86"/>
      <c r="E83" s="86"/>
      <c r="F83" s="86"/>
      <c r="G83" s="86"/>
      <c r="H83" s="86"/>
      <c r="I83" s="86"/>
      <c r="J83" s="86"/>
      <c r="K83" s="120"/>
      <c r="L83" s="86"/>
      <c r="M83" s="120"/>
      <c r="N83" s="86"/>
      <c r="O83" s="86"/>
      <c r="P83" s="86"/>
      <c r="Q83" s="86"/>
      <c r="R83" s="86"/>
      <c r="S83" s="110"/>
    </row>
    <row r="84" spans="1:19" customFormat="1" x14ac:dyDescent="0.35">
      <c r="A84" s="71" t="s">
        <v>232</v>
      </c>
      <c r="B84" s="72"/>
      <c r="C84" s="73" t="s">
        <v>219</v>
      </c>
      <c r="D84" s="73"/>
      <c r="E84" s="73"/>
      <c r="F84" s="73">
        <v>276.25</v>
      </c>
      <c r="G84" s="73" t="str">
        <f>CONCATENATE("USD,FLAT ",TEXT(F84,"0.00"))</f>
        <v>USD,FLAT 276.25</v>
      </c>
      <c r="H84" s="73" t="str">
        <f>TEXT(276.25,"0.00")</f>
        <v>276.25</v>
      </c>
      <c r="I84" s="73" t="s">
        <v>139</v>
      </c>
      <c r="J84" s="75"/>
      <c r="K84" s="94" t="str">
        <f>TEXT(13812.5,"0.0")</f>
        <v>13812.5</v>
      </c>
      <c r="L84" s="73"/>
      <c r="M84" s="87">
        <v>0</v>
      </c>
      <c r="N84" s="73" t="s">
        <v>231</v>
      </c>
      <c r="O84" s="73" t="s">
        <v>224</v>
      </c>
      <c r="P84" s="73" t="s">
        <v>351</v>
      </c>
      <c r="Q84" s="73"/>
      <c r="R84" s="73"/>
      <c r="S84" s="107"/>
    </row>
    <row r="85" spans="1:19" customFormat="1" x14ac:dyDescent="0.35">
      <c r="A85" s="72"/>
      <c r="B85" s="72"/>
      <c r="C85" s="76" t="s">
        <v>221</v>
      </c>
      <c r="D85" s="76"/>
      <c r="E85" s="76"/>
      <c r="F85" s="76"/>
      <c r="G85" s="76"/>
      <c r="H85" s="76"/>
      <c r="I85" s="77"/>
      <c r="J85" s="78"/>
      <c r="K85" s="118"/>
      <c r="L85" s="77"/>
      <c r="M85" s="118"/>
      <c r="N85" s="76"/>
      <c r="O85" s="76"/>
      <c r="P85" s="76"/>
      <c r="Q85" s="76"/>
      <c r="R85" s="76"/>
      <c r="S85" s="108"/>
    </row>
    <row r="86" spans="1:19" customFormat="1" x14ac:dyDescent="0.35">
      <c r="A86" s="72"/>
      <c r="B86" s="72"/>
      <c r="C86" s="85" t="s">
        <v>228</v>
      </c>
      <c r="D86" s="85"/>
      <c r="E86" s="85"/>
      <c r="F86" s="85"/>
      <c r="G86" s="85"/>
      <c r="H86" s="85"/>
      <c r="I86" s="85"/>
      <c r="J86" s="85"/>
      <c r="K86" s="87"/>
      <c r="L86" s="85"/>
      <c r="M86" s="119"/>
      <c r="N86" s="85"/>
      <c r="O86" s="85"/>
      <c r="P86" s="85"/>
      <c r="Q86" s="73"/>
      <c r="R86" s="85"/>
      <c r="S86" s="109"/>
    </row>
    <row r="87" spans="1:19" customFormat="1" x14ac:dyDescent="0.35">
      <c r="A87" s="72"/>
      <c r="B87" s="72"/>
      <c r="C87" s="86" t="s">
        <v>229</v>
      </c>
      <c r="D87" s="86"/>
      <c r="E87" s="86"/>
      <c r="F87" s="86"/>
      <c r="G87" s="86"/>
      <c r="H87" s="86"/>
      <c r="I87" s="86"/>
      <c r="J87" s="86"/>
      <c r="K87" s="120"/>
      <c r="L87" s="86"/>
      <c r="M87" s="120"/>
      <c r="N87" s="86"/>
      <c r="O87" s="86"/>
      <c r="P87" s="86"/>
      <c r="Q87" s="86"/>
      <c r="R87" s="86"/>
      <c r="S87" s="110"/>
    </row>
    <row r="88" spans="1:19" customFormat="1" x14ac:dyDescent="0.35">
      <c r="A88" s="71" t="s">
        <v>233</v>
      </c>
      <c r="B88" s="72"/>
      <c r="C88" s="73" t="s">
        <v>219</v>
      </c>
      <c r="D88" s="73"/>
      <c r="E88" s="73"/>
      <c r="F88" s="73">
        <v>112.04</v>
      </c>
      <c r="G88" s="73" t="str">
        <f>CONCATENATE("USD,FLAT ",TEXT(F88,"0.00"))</f>
        <v>USD,FLAT 112.04</v>
      </c>
      <c r="H88" s="73" t="str">
        <f>TEXT(112.04,"0.00")</f>
        <v>112.04</v>
      </c>
      <c r="I88" s="73" t="s">
        <v>139</v>
      </c>
      <c r="J88" s="75"/>
      <c r="K88" s="94" t="str">
        <f>TEXT(5602,"0")</f>
        <v>5602</v>
      </c>
      <c r="L88" s="73"/>
      <c r="M88" s="87">
        <v>0</v>
      </c>
      <c r="N88" s="73" t="s">
        <v>231</v>
      </c>
      <c r="O88" s="73" t="s">
        <v>224</v>
      </c>
      <c r="P88" s="73" t="s">
        <v>351</v>
      </c>
      <c r="Q88" s="73"/>
      <c r="R88" s="73"/>
      <c r="S88" s="107"/>
    </row>
    <row r="89" spans="1:19" customFormat="1" x14ac:dyDescent="0.35">
      <c r="A89" s="72"/>
      <c r="B89" s="72"/>
      <c r="C89" s="76" t="s">
        <v>221</v>
      </c>
      <c r="D89" s="76"/>
      <c r="E89" s="76"/>
      <c r="F89" s="76"/>
      <c r="G89" s="76"/>
      <c r="H89" s="76"/>
      <c r="I89" s="77"/>
      <c r="J89" s="77"/>
      <c r="K89" s="118"/>
      <c r="L89" s="77"/>
      <c r="M89" s="118"/>
      <c r="N89" s="76"/>
      <c r="O89" s="76"/>
      <c r="P89" s="76"/>
      <c r="Q89" s="76"/>
      <c r="R89" s="76"/>
      <c r="S89" s="108"/>
    </row>
    <row r="90" spans="1:19" customFormat="1" x14ac:dyDescent="0.35">
      <c r="A90" s="72"/>
      <c r="B90" s="72"/>
      <c r="C90" s="85" t="s">
        <v>228</v>
      </c>
      <c r="D90" s="85"/>
      <c r="E90" s="85"/>
      <c r="F90" s="85"/>
      <c r="G90" s="85"/>
      <c r="H90" s="85"/>
      <c r="I90" s="85"/>
      <c r="J90" s="85"/>
      <c r="K90" s="119"/>
      <c r="L90" s="85"/>
      <c r="M90" s="119"/>
      <c r="N90" s="85"/>
      <c r="O90" s="85"/>
      <c r="P90" s="85"/>
      <c r="Q90" s="85"/>
      <c r="R90" s="85"/>
      <c r="S90" s="109"/>
    </row>
    <row r="91" spans="1:19" customFormat="1" x14ac:dyDescent="0.35">
      <c r="A91" s="72"/>
      <c r="B91" s="72"/>
      <c r="C91" s="86" t="s">
        <v>229</v>
      </c>
      <c r="D91" s="86"/>
      <c r="E91" s="86"/>
      <c r="F91" s="86"/>
      <c r="G91" s="86"/>
      <c r="H91" s="86"/>
      <c r="I91" s="86"/>
      <c r="J91" s="86"/>
      <c r="K91" s="120"/>
      <c r="L91" s="86"/>
      <c r="M91" s="120"/>
      <c r="N91" s="86"/>
      <c r="O91" s="86"/>
      <c r="P91" s="86"/>
      <c r="Q91" s="86"/>
      <c r="R91" s="86"/>
      <c r="S91" s="110"/>
    </row>
    <row r="92" spans="1:19" customFormat="1" x14ac:dyDescent="0.35">
      <c r="A92" s="82" t="s">
        <v>234</v>
      </c>
      <c r="B92" s="82"/>
      <c r="C92" s="82" t="s">
        <v>219</v>
      </c>
      <c r="D92" s="82"/>
      <c r="E92" s="82"/>
      <c r="F92" s="82"/>
      <c r="G92" s="82"/>
      <c r="H92" s="82"/>
      <c r="I92" s="82"/>
      <c r="J92" s="83"/>
      <c r="K92" s="122"/>
      <c r="L92" s="82"/>
      <c r="M92" s="122"/>
      <c r="N92" s="82"/>
      <c r="O92" s="82"/>
      <c r="P92" s="82"/>
      <c r="Q92" s="82"/>
      <c r="R92" s="82"/>
      <c r="S92" s="112"/>
    </row>
    <row r="93" spans="1:19" customFormat="1" x14ac:dyDescent="0.35">
      <c r="A93" s="82" t="s">
        <v>234</v>
      </c>
      <c r="B93" s="82"/>
      <c r="C93" s="82" t="s">
        <v>221</v>
      </c>
      <c r="D93" s="82"/>
      <c r="E93" s="82"/>
      <c r="F93" s="82"/>
      <c r="G93" s="82"/>
      <c r="H93" s="82"/>
      <c r="I93" s="82"/>
      <c r="J93" s="83"/>
      <c r="K93" s="122"/>
      <c r="L93" s="82"/>
      <c r="M93" s="122"/>
      <c r="N93" s="82"/>
      <c r="O93" s="82"/>
      <c r="P93" s="82"/>
      <c r="Q93" s="82"/>
      <c r="R93" s="82"/>
      <c r="S93" s="112"/>
    </row>
    <row r="94" spans="1:19" customFormat="1" ht="29" x14ac:dyDescent="0.35">
      <c r="A94" s="71" t="s">
        <v>235</v>
      </c>
      <c r="B94" s="72"/>
      <c r="C94" s="73" t="s">
        <v>219</v>
      </c>
      <c r="D94" s="73"/>
      <c r="E94" s="73"/>
      <c r="F94" s="93" t="s">
        <v>247</v>
      </c>
      <c r="G94" s="94" t="s">
        <v>236</v>
      </c>
      <c r="H94" s="93" t="str">
        <f>TEXT(12.95,"0.00")</f>
        <v>12.95</v>
      </c>
      <c r="I94" s="73" t="s">
        <v>139</v>
      </c>
      <c r="J94" s="75">
        <v>2</v>
      </c>
      <c r="K94" s="94" t="str">
        <f>TEXT(25.9,"0.0")</f>
        <v>25.9</v>
      </c>
      <c r="L94" s="73"/>
      <c r="M94" s="94" t="str">
        <f>TEXT(26,"0")</f>
        <v>26</v>
      </c>
      <c r="N94" s="73" t="s">
        <v>231</v>
      </c>
      <c r="O94" s="73" t="s">
        <v>224</v>
      </c>
      <c r="P94" s="73" t="s">
        <v>369</v>
      </c>
      <c r="Q94" s="73"/>
      <c r="R94" s="73"/>
      <c r="S94" s="107"/>
    </row>
    <row r="95" spans="1:19" customFormat="1" x14ac:dyDescent="0.35">
      <c r="A95" s="72"/>
      <c r="B95" s="72"/>
      <c r="C95" s="76" t="s">
        <v>221</v>
      </c>
      <c r="D95" s="76"/>
      <c r="E95" s="76"/>
      <c r="F95" s="76"/>
      <c r="G95" s="76"/>
      <c r="H95" s="76"/>
      <c r="I95" s="76"/>
      <c r="J95" s="78"/>
      <c r="K95" s="118"/>
      <c r="L95" s="76"/>
      <c r="M95" s="127"/>
      <c r="N95" s="76"/>
      <c r="O95" s="76"/>
      <c r="P95" s="76"/>
      <c r="Q95" s="76"/>
      <c r="R95" s="76"/>
      <c r="S95" s="108"/>
    </row>
    <row r="96" spans="1:19" customFormat="1" x14ac:dyDescent="0.35">
      <c r="A96" s="72"/>
      <c r="B96" s="72"/>
      <c r="C96" s="85" t="s">
        <v>228</v>
      </c>
      <c r="D96" s="85"/>
      <c r="E96" s="85"/>
      <c r="F96" s="85"/>
      <c r="G96" s="85"/>
      <c r="H96" s="85"/>
      <c r="I96" s="85"/>
      <c r="J96" s="85"/>
      <c r="K96" s="119"/>
      <c r="L96" s="85"/>
      <c r="M96" s="128"/>
      <c r="N96" s="85"/>
      <c r="O96" s="85"/>
      <c r="P96" s="85"/>
      <c r="Q96" s="85"/>
      <c r="R96" s="85"/>
      <c r="S96" s="109"/>
    </row>
    <row r="97" spans="1:19" customFormat="1" x14ac:dyDescent="0.35">
      <c r="A97" s="72"/>
      <c r="B97" s="72"/>
      <c r="C97" s="86" t="s">
        <v>229</v>
      </c>
      <c r="D97" s="86"/>
      <c r="E97" s="86"/>
      <c r="F97" s="86"/>
      <c r="G97" s="86"/>
      <c r="H97" s="86"/>
      <c r="I97" s="86"/>
      <c r="J97" s="86"/>
      <c r="K97" s="120"/>
      <c r="L97" s="86"/>
      <c r="M97" s="129"/>
      <c r="N97" s="86"/>
      <c r="O97" s="86"/>
      <c r="P97" s="86"/>
      <c r="Q97" s="86"/>
      <c r="R97" s="86"/>
      <c r="S97" s="110"/>
    </row>
    <row r="98" spans="1:19" customFormat="1" ht="29" x14ac:dyDescent="0.35">
      <c r="A98" s="71" t="s">
        <v>237</v>
      </c>
      <c r="B98" s="72"/>
      <c r="C98" s="73" t="s">
        <v>219</v>
      </c>
      <c r="D98" s="73"/>
      <c r="E98" s="73"/>
      <c r="F98" s="93" t="s">
        <v>247</v>
      </c>
      <c r="G98" s="94" t="s">
        <v>248</v>
      </c>
      <c r="H98" s="93" t="str">
        <f>TEXT(12.95,"0.00")</f>
        <v>12.95</v>
      </c>
      <c r="I98" s="73" t="s">
        <v>139</v>
      </c>
      <c r="J98" s="75">
        <v>2</v>
      </c>
      <c r="K98" s="94" t="str">
        <f>TEXT(25.9,"0.0")</f>
        <v>25.9</v>
      </c>
      <c r="L98" s="73"/>
      <c r="M98" s="94" t="str">
        <f>TEXT(26,"0")</f>
        <v>26</v>
      </c>
      <c r="N98" s="73" t="s">
        <v>231</v>
      </c>
      <c r="O98" s="73" t="s">
        <v>224</v>
      </c>
      <c r="P98" s="73" t="s">
        <v>369</v>
      </c>
      <c r="Q98" s="73"/>
      <c r="R98" s="73"/>
      <c r="S98" s="107"/>
    </row>
    <row r="99" spans="1:19" customFormat="1" x14ac:dyDescent="0.35">
      <c r="A99" s="72"/>
      <c r="B99" s="72"/>
      <c r="C99" s="76" t="s">
        <v>221</v>
      </c>
      <c r="D99" s="76"/>
      <c r="E99" s="76"/>
      <c r="F99" s="76"/>
      <c r="G99" s="76"/>
      <c r="H99" s="76"/>
      <c r="I99" s="76"/>
      <c r="J99" s="78"/>
      <c r="K99" s="118"/>
      <c r="L99" s="76"/>
      <c r="M99" s="127"/>
      <c r="N99" s="76"/>
      <c r="O99" s="76"/>
      <c r="P99" s="76"/>
      <c r="Q99" s="76"/>
      <c r="R99" s="76"/>
      <c r="S99" s="108"/>
    </row>
    <row r="100" spans="1:19" customFormat="1" x14ac:dyDescent="0.35">
      <c r="A100" s="72"/>
      <c r="B100" s="72"/>
      <c r="C100" s="85" t="s">
        <v>228</v>
      </c>
      <c r="D100" s="85"/>
      <c r="E100" s="85"/>
      <c r="F100" s="85"/>
      <c r="G100" s="85"/>
      <c r="H100" s="85"/>
      <c r="I100" s="85"/>
      <c r="J100" s="85"/>
      <c r="K100" s="119"/>
      <c r="L100" s="85"/>
      <c r="M100" s="128"/>
      <c r="N100" s="85"/>
      <c r="O100" s="85"/>
      <c r="P100" s="85"/>
      <c r="Q100" s="85"/>
      <c r="R100" s="85"/>
      <c r="S100" s="109"/>
    </row>
    <row r="101" spans="1:19" customFormat="1" x14ac:dyDescent="0.35">
      <c r="A101" s="72"/>
      <c r="B101" s="72"/>
      <c r="C101" s="86" t="s">
        <v>229</v>
      </c>
      <c r="D101" s="86"/>
      <c r="E101" s="86"/>
      <c r="F101" s="86"/>
      <c r="G101" s="86"/>
      <c r="H101" s="86"/>
      <c r="I101" s="86"/>
      <c r="J101" s="86"/>
      <c r="K101" s="120"/>
      <c r="L101" s="86"/>
      <c r="M101" s="129"/>
      <c r="N101" s="86"/>
      <c r="O101" s="86"/>
      <c r="P101" s="86"/>
      <c r="Q101" s="86"/>
      <c r="R101" s="86"/>
      <c r="S101" s="110"/>
    </row>
    <row r="102" spans="1:19" customFormat="1" ht="21" customHeight="1" x14ac:dyDescent="0.35">
      <c r="A102" s="71" t="s">
        <v>238</v>
      </c>
      <c r="B102" s="72"/>
      <c r="C102" s="73" t="s">
        <v>219</v>
      </c>
      <c r="D102" s="73"/>
      <c r="E102" s="73"/>
      <c r="F102" s="93" t="s">
        <v>249</v>
      </c>
      <c r="G102" s="94" t="s">
        <v>239</v>
      </c>
      <c r="H102" s="93" t="str">
        <f>TEXT(38.12,"0.00")</f>
        <v>38.12</v>
      </c>
      <c r="I102" s="73" t="s">
        <v>139</v>
      </c>
      <c r="J102" s="75">
        <v>2</v>
      </c>
      <c r="K102" s="94" t="str">
        <f>TEXT(76.24,"0.00")</f>
        <v>76.24</v>
      </c>
      <c r="L102" s="73"/>
      <c r="M102" s="94" t="str">
        <f>TEXT(26,"0")</f>
        <v>26</v>
      </c>
      <c r="N102" s="73" t="s">
        <v>231</v>
      </c>
      <c r="O102" s="73" t="s">
        <v>224</v>
      </c>
      <c r="P102" s="73" t="s">
        <v>369</v>
      </c>
      <c r="Q102" s="73"/>
      <c r="R102" s="73"/>
      <c r="S102" s="107"/>
    </row>
    <row r="103" spans="1:19" customFormat="1" x14ac:dyDescent="0.35">
      <c r="A103" s="72"/>
      <c r="B103" s="72"/>
      <c r="C103" s="76" t="s">
        <v>221</v>
      </c>
      <c r="D103" s="76"/>
      <c r="E103" s="76"/>
      <c r="F103" s="76"/>
      <c r="G103" s="76"/>
      <c r="H103" s="76"/>
      <c r="I103" s="76"/>
      <c r="J103" s="78"/>
      <c r="K103" s="118"/>
      <c r="L103" s="76"/>
      <c r="M103" s="118"/>
      <c r="N103" s="76"/>
      <c r="O103" s="76"/>
      <c r="P103" s="76"/>
      <c r="Q103" s="76"/>
      <c r="R103" s="76"/>
      <c r="S103" s="108"/>
    </row>
    <row r="104" spans="1:19" customFormat="1" x14ac:dyDescent="0.35">
      <c r="A104" s="72"/>
      <c r="B104" s="72"/>
      <c r="C104" s="85" t="s">
        <v>228</v>
      </c>
      <c r="D104" s="85"/>
      <c r="E104" s="85"/>
      <c r="F104" s="85"/>
      <c r="G104" s="85"/>
      <c r="H104" s="85"/>
      <c r="I104" s="85"/>
      <c r="J104" s="85"/>
      <c r="K104" s="119"/>
      <c r="L104" s="85"/>
      <c r="M104" s="119"/>
      <c r="N104" s="85"/>
      <c r="O104" s="85"/>
      <c r="P104" s="85"/>
      <c r="Q104" s="85"/>
      <c r="R104" s="85"/>
      <c r="S104" s="109"/>
    </row>
    <row r="105" spans="1:19" customFormat="1" x14ac:dyDescent="0.35">
      <c r="A105" s="72"/>
      <c r="B105" s="72"/>
      <c r="C105" s="86" t="s">
        <v>229</v>
      </c>
      <c r="D105" s="86"/>
      <c r="E105" s="86"/>
      <c r="F105" s="86"/>
      <c r="G105" s="86"/>
      <c r="H105" s="86"/>
      <c r="I105" s="86"/>
      <c r="J105" s="86"/>
      <c r="K105" s="120"/>
      <c r="L105" s="86"/>
      <c r="M105" s="120"/>
      <c r="N105" s="86"/>
      <c r="O105" s="86"/>
      <c r="P105" s="86"/>
      <c r="Q105" s="86"/>
      <c r="R105" s="86"/>
      <c r="S105" s="110"/>
    </row>
    <row r="106" spans="1:19" customFormat="1" x14ac:dyDescent="0.35">
      <c r="A106" s="82" t="s">
        <v>240</v>
      </c>
      <c r="B106" s="82"/>
      <c r="C106" s="82" t="s">
        <v>219</v>
      </c>
      <c r="D106" s="82"/>
      <c r="E106" s="82"/>
      <c r="F106" s="82"/>
      <c r="G106" s="82"/>
      <c r="H106" s="82"/>
      <c r="I106" s="82"/>
      <c r="J106" s="83"/>
      <c r="K106" s="122"/>
      <c r="L106" s="82"/>
      <c r="M106" s="122"/>
      <c r="N106" s="82"/>
      <c r="O106" s="82"/>
      <c r="P106" s="82"/>
      <c r="Q106" s="82"/>
      <c r="R106" s="82"/>
      <c r="S106" s="112"/>
    </row>
    <row r="107" spans="1:19" customFormat="1" x14ac:dyDescent="0.35">
      <c r="A107" s="82" t="s">
        <v>240</v>
      </c>
      <c r="B107" s="82"/>
      <c r="C107" s="82" t="s">
        <v>221</v>
      </c>
      <c r="D107" s="82"/>
      <c r="E107" s="82"/>
      <c r="F107" s="82"/>
      <c r="G107" s="82"/>
      <c r="H107" s="82"/>
      <c r="I107" s="82"/>
      <c r="J107" s="83"/>
      <c r="K107" s="122"/>
      <c r="L107" s="82"/>
      <c r="M107" s="122"/>
      <c r="N107" s="82"/>
      <c r="O107" s="82"/>
      <c r="P107" s="82"/>
      <c r="Q107" s="82"/>
      <c r="R107" s="82"/>
      <c r="S107" s="112"/>
    </row>
    <row r="108" spans="1:19" customFormat="1" x14ac:dyDescent="0.35">
      <c r="A108" s="71" t="s">
        <v>241</v>
      </c>
      <c r="B108" s="72"/>
      <c r="C108" s="73" t="s">
        <v>219</v>
      </c>
      <c r="D108" s="73"/>
      <c r="E108" s="73"/>
      <c r="F108" s="90">
        <v>0.15</v>
      </c>
      <c r="G108" s="73" t="str">
        <f>CONCATENATE("USD,FLAT ",TEXT(F108,"0.00"))</f>
        <v>USD,FLAT 0.15</v>
      </c>
      <c r="H108" s="90" t="str">
        <f>TEXT(3000.15,"0.00")</f>
        <v>3000.15</v>
      </c>
      <c r="I108" s="73" t="s">
        <v>139</v>
      </c>
      <c r="J108" s="75">
        <v>2</v>
      </c>
      <c r="K108" s="139" t="str">
        <f>TEXT(6000.3,"0.0")</f>
        <v>6000.3</v>
      </c>
      <c r="L108" s="73"/>
      <c r="M108" s="94" t="str">
        <f>TEXT(26,"0")</f>
        <v>26</v>
      </c>
      <c r="N108" s="73" t="s">
        <v>231</v>
      </c>
      <c r="O108" s="73" t="s">
        <v>224</v>
      </c>
      <c r="P108" s="73" t="s">
        <v>369</v>
      </c>
      <c r="Q108" s="73"/>
      <c r="R108" s="73"/>
      <c r="S108" s="107"/>
    </row>
    <row r="109" spans="1:19" customFormat="1" x14ac:dyDescent="0.35">
      <c r="A109" s="72"/>
      <c r="B109" s="72"/>
      <c r="C109" s="76" t="s">
        <v>221</v>
      </c>
      <c r="D109" s="76"/>
      <c r="E109" s="76"/>
      <c r="F109" s="76"/>
      <c r="G109" s="76"/>
      <c r="H109" s="76"/>
      <c r="I109" s="76"/>
      <c r="J109" s="78"/>
      <c r="K109" s="118"/>
      <c r="L109" s="76"/>
      <c r="M109" s="127"/>
      <c r="N109" s="76"/>
      <c r="O109" s="76"/>
      <c r="P109" s="76"/>
      <c r="Q109" s="76"/>
      <c r="R109" s="76"/>
      <c r="S109" s="108"/>
    </row>
    <row r="110" spans="1:19" customFormat="1" x14ac:dyDescent="0.35">
      <c r="A110" s="72"/>
      <c r="B110" s="72"/>
      <c r="C110" s="85" t="s">
        <v>228</v>
      </c>
      <c r="D110" s="85"/>
      <c r="E110" s="85"/>
      <c r="F110" s="85"/>
      <c r="G110" s="85"/>
      <c r="H110" s="85"/>
      <c r="I110" s="85"/>
      <c r="J110" s="85"/>
      <c r="K110" s="119"/>
      <c r="L110" s="85"/>
      <c r="M110" s="128"/>
      <c r="N110" s="85"/>
      <c r="O110" s="85"/>
      <c r="P110" s="85"/>
      <c r="Q110" s="85"/>
      <c r="R110" s="85"/>
      <c r="S110" s="109"/>
    </row>
    <row r="111" spans="1:19" customFormat="1" x14ac:dyDescent="0.35">
      <c r="A111" s="72"/>
      <c r="B111" s="72"/>
      <c r="C111" s="86" t="s">
        <v>229</v>
      </c>
      <c r="D111" s="86"/>
      <c r="E111" s="86"/>
      <c r="F111" s="86"/>
      <c r="G111" s="86"/>
      <c r="H111" s="86"/>
      <c r="I111" s="86"/>
      <c r="J111" s="86"/>
      <c r="K111" s="120"/>
      <c r="L111" s="86"/>
      <c r="M111" s="129"/>
      <c r="N111" s="86"/>
      <c r="O111" s="86"/>
      <c r="P111" s="86"/>
      <c r="Q111" s="86"/>
      <c r="R111" s="86"/>
      <c r="S111" s="110"/>
    </row>
    <row r="112" spans="1:19" customFormat="1" x14ac:dyDescent="0.35">
      <c r="A112" s="71" t="s">
        <v>242</v>
      </c>
      <c r="B112" s="72"/>
      <c r="C112" s="73" t="s">
        <v>219</v>
      </c>
      <c r="D112" s="73"/>
      <c r="E112" s="73"/>
      <c r="F112" s="90">
        <v>2.0499999999999998</v>
      </c>
      <c r="G112" s="73" t="str">
        <f>CONCATENATE("USD,FLAT ",TEXT(F112,"0.00"))</f>
        <v>USD,FLAT 2.05</v>
      </c>
      <c r="H112" s="90" t="str">
        <f>TEXT(2.05,"0.00")</f>
        <v>2.05</v>
      </c>
      <c r="I112" s="73" t="s">
        <v>139</v>
      </c>
      <c r="J112" s="75">
        <v>2</v>
      </c>
      <c r="K112" s="94" t="str">
        <f>TEXT(4.1,"0.0")</f>
        <v>4.1</v>
      </c>
      <c r="L112" s="73"/>
      <c r="M112" s="94" t="str">
        <f>TEXT(26,"0")</f>
        <v>26</v>
      </c>
      <c r="N112" s="73" t="s">
        <v>231</v>
      </c>
      <c r="O112" s="73" t="s">
        <v>224</v>
      </c>
      <c r="P112" s="73" t="s">
        <v>369</v>
      </c>
      <c r="Q112" s="73"/>
      <c r="R112" s="73"/>
      <c r="S112" s="107"/>
    </row>
    <row r="113" spans="1:19" customFormat="1" x14ac:dyDescent="0.35">
      <c r="A113" s="72"/>
      <c r="B113" s="72"/>
      <c r="C113" s="76" t="s">
        <v>221</v>
      </c>
      <c r="D113" s="76"/>
      <c r="E113" s="76"/>
      <c r="F113" s="76"/>
      <c r="G113" s="76"/>
      <c r="H113" s="76"/>
      <c r="I113" s="76"/>
      <c r="J113" s="78"/>
      <c r="K113" s="118"/>
      <c r="L113" s="76"/>
      <c r="M113" s="118"/>
      <c r="N113" s="76"/>
      <c r="O113" s="76"/>
      <c r="P113" s="76"/>
      <c r="Q113" s="76"/>
      <c r="R113" s="76"/>
      <c r="S113" s="108"/>
    </row>
    <row r="114" spans="1:19" customFormat="1" x14ac:dyDescent="0.35">
      <c r="A114" s="72"/>
      <c r="B114" s="72"/>
      <c r="C114" s="85" t="s">
        <v>228</v>
      </c>
      <c r="D114" s="85"/>
      <c r="E114" s="85"/>
      <c r="F114" s="85"/>
      <c r="G114" s="85"/>
      <c r="H114" s="85"/>
      <c r="I114" s="85"/>
      <c r="J114" s="85"/>
      <c r="K114" s="119"/>
      <c r="L114" s="85"/>
      <c r="M114" s="119"/>
      <c r="N114" s="85"/>
      <c r="O114" s="85"/>
      <c r="P114" s="85"/>
      <c r="Q114" s="85"/>
      <c r="R114" s="85"/>
      <c r="S114" s="109"/>
    </row>
    <row r="115" spans="1:19" customFormat="1" x14ac:dyDescent="0.35">
      <c r="A115" s="72"/>
      <c r="B115" s="72"/>
      <c r="C115" s="86" t="s">
        <v>229</v>
      </c>
      <c r="D115" s="86"/>
      <c r="E115" s="86"/>
      <c r="F115" s="86"/>
      <c r="G115" s="86"/>
      <c r="H115" s="86"/>
      <c r="I115" s="86"/>
      <c r="J115" s="86"/>
      <c r="K115" s="120"/>
      <c r="L115" s="86"/>
      <c r="M115" s="120"/>
      <c r="N115" s="86"/>
      <c r="O115" s="86"/>
      <c r="P115" s="86"/>
      <c r="Q115" s="86"/>
      <c r="R115" s="86"/>
      <c r="S115" s="110"/>
    </row>
    <row r="116" spans="1:19" customFormat="1" x14ac:dyDescent="0.35">
      <c r="A116" s="71" t="s">
        <v>242</v>
      </c>
      <c r="B116" s="72" t="s">
        <v>513</v>
      </c>
      <c r="C116" s="73" t="s">
        <v>219</v>
      </c>
      <c r="D116" s="73"/>
      <c r="E116" s="73"/>
      <c r="F116" s="90">
        <v>0.75</v>
      </c>
      <c r="G116" s="73" t="str">
        <f>CONCATENATE("USD,FLAT ",TEXT(F116,"0.00"))</f>
        <v>USD,FLAT 0.75</v>
      </c>
      <c r="H116" s="90" t="str">
        <f>TEXT(0.75,"0.00")</f>
        <v>0.75</v>
      </c>
      <c r="I116" s="73" t="s">
        <v>139</v>
      </c>
      <c r="J116" s="75">
        <v>2</v>
      </c>
      <c r="K116" s="94" t="str">
        <f>TEXT(1.5,"0.0")</f>
        <v>1.5</v>
      </c>
      <c r="L116" s="73"/>
      <c r="M116" s="94" t="str">
        <f>TEXT(26,"0")</f>
        <v>26</v>
      </c>
      <c r="N116" s="73" t="s">
        <v>231</v>
      </c>
      <c r="O116" s="73" t="s">
        <v>224</v>
      </c>
      <c r="P116" s="73" t="s">
        <v>369</v>
      </c>
      <c r="Q116" s="73"/>
      <c r="R116" s="73"/>
      <c r="S116" s="107"/>
    </row>
    <row r="117" spans="1:19" customFormat="1" x14ac:dyDescent="0.35">
      <c r="A117" s="72"/>
      <c r="B117" s="72"/>
      <c r="C117" s="76" t="s">
        <v>221</v>
      </c>
      <c r="D117" s="76"/>
      <c r="E117" s="76"/>
      <c r="F117" s="76"/>
      <c r="G117" s="76"/>
      <c r="H117" s="76"/>
      <c r="I117" s="76"/>
      <c r="J117" s="78"/>
      <c r="K117" s="118"/>
      <c r="L117" s="76"/>
      <c r="M117" s="127"/>
      <c r="N117" s="76"/>
      <c r="O117" s="76"/>
      <c r="P117" s="76"/>
      <c r="Q117" s="76"/>
      <c r="R117" s="76"/>
      <c r="S117" s="108"/>
    </row>
    <row r="118" spans="1:19" customFormat="1" x14ac:dyDescent="0.35">
      <c r="A118" s="72"/>
      <c r="B118" s="72"/>
      <c r="C118" s="85" t="s">
        <v>228</v>
      </c>
      <c r="D118" s="85"/>
      <c r="E118" s="85"/>
      <c r="F118" s="85"/>
      <c r="G118" s="85"/>
      <c r="H118" s="85"/>
      <c r="I118" s="85"/>
      <c r="J118" s="85"/>
      <c r="K118" s="119"/>
      <c r="L118" s="85"/>
      <c r="M118" s="128"/>
      <c r="N118" s="85"/>
      <c r="O118" s="85"/>
      <c r="P118" s="85"/>
      <c r="Q118" s="85"/>
      <c r="R118" s="85"/>
      <c r="S118" s="109"/>
    </row>
    <row r="119" spans="1:19" customFormat="1" x14ac:dyDescent="0.35">
      <c r="A119" s="72"/>
      <c r="B119" s="72"/>
      <c r="C119" s="86" t="s">
        <v>229</v>
      </c>
      <c r="D119" s="86"/>
      <c r="E119" s="86"/>
      <c r="F119" s="86"/>
      <c r="G119" s="86"/>
      <c r="H119" s="86"/>
      <c r="I119" s="86"/>
      <c r="J119" s="86"/>
      <c r="K119" s="120"/>
      <c r="L119" s="86"/>
      <c r="M119" s="129"/>
      <c r="N119" s="86"/>
      <c r="O119" s="86"/>
      <c r="P119" s="86"/>
      <c r="Q119" s="86"/>
      <c r="R119" s="86"/>
      <c r="S119" s="110"/>
    </row>
    <row r="120" spans="1:19" customFormat="1" x14ac:dyDescent="0.35">
      <c r="A120" s="71" t="s">
        <v>242</v>
      </c>
      <c r="B120" s="72" t="s">
        <v>514</v>
      </c>
      <c r="C120" s="73" t="s">
        <v>219</v>
      </c>
      <c r="D120" s="73"/>
      <c r="E120" s="73"/>
      <c r="F120" s="90">
        <v>0.3</v>
      </c>
      <c r="G120" s="73" t="str">
        <f>CONCATENATE("USD,FLAT ",TEXT(F120,"0.00"))</f>
        <v>USD,FLAT 0.30</v>
      </c>
      <c r="H120" s="90" t="str">
        <f>TEXT(0.3,"0.0")</f>
        <v>0.3</v>
      </c>
      <c r="I120" s="73" t="s">
        <v>139</v>
      </c>
      <c r="J120" s="75">
        <v>2</v>
      </c>
      <c r="K120" s="94" t="str">
        <f>TEXT(0.6,"0.0")</f>
        <v>0.6</v>
      </c>
      <c r="L120" s="73"/>
      <c r="M120" s="94" t="str">
        <f>TEXT(26,"0")</f>
        <v>26</v>
      </c>
      <c r="N120" s="73" t="s">
        <v>231</v>
      </c>
      <c r="O120" s="73" t="s">
        <v>224</v>
      </c>
      <c r="P120" s="73" t="s">
        <v>369</v>
      </c>
      <c r="Q120" s="73"/>
      <c r="R120" s="73"/>
      <c r="S120" s="107"/>
    </row>
    <row r="121" spans="1:19" customFormat="1" x14ac:dyDescent="0.35">
      <c r="A121" s="72"/>
      <c r="B121" s="72"/>
      <c r="C121" s="76" t="s">
        <v>221</v>
      </c>
      <c r="D121" s="76"/>
      <c r="E121" s="76"/>
      <c r="F121" s="76"/>
      <c r="G121" s="76"/>
      <c r="H121" s="76"/>
      <c r="I121" s="76"/>
      <c r="J121" s="78"/>
      <c r="K121" s="118"/>
      <c r="L121" s="76"/>
      <c r="M121" s="118"/>
      <c r="N121" s="76"/>
      <c r="O121" s="76"/>
      <c r="P121" s="76"/>
      <c r="Q121" s="76"/>
      <c r="R121" s="76"/>
      <c r="S121" s="108"/>
    </row>
    <row r="122" spans="1:19" customFormat="1" x14ac:dyDescent="0.35">
      <c r="A122" s="72"/>
      <c r="B122" s="72"/>
      <c r="C122" s="85" t="s">
        <v>228</v>
      </c>
      <c r="D122" s="85"/>
      <c r="E122" s="85"/>
      <c r="F122" s="85"/>
      <c r="G122" s="85"/>
      <c r="H122" s="85"/>
      <c r="I122" s="85"/>
      <c r="J122" s="85"/>
      <c r="K122" s="119"/>
      <c r="L122" s="85"/>
      <c r="M122" s="119"/>
      <c r="N122" s="85"/>
      <c r="O122" s="85"/>
      <c r="P122" s="85"/>
      <c r="Q122" s="85"/>
      <c r="R122" s="85"/>
      <c r="S122" s="109"/>
    </row>
    <row r="123" spans="1:19" customFormat="1" x14ac:dyDescent="0.35">
      <c r="A123" s="72"/>
      <c r="B123" s="72"/>
      <c r="C123" s="86" t="s">
        <v>229</v>
      </c>
      <c r="D123" s="86"/>
      <c r="E123" s="86"/>
      <c r="F123" s="86"/>
      <c r="G123" s="86"/>
      <c r="H123" s="86"/>
      <c r="I123" s="86"/>
      <c r="J123" s="86"/>
      <c r="K123" s="120"/>
      <c r="L123" s="86"/>
      <c r="M123" s="120"/>
      <c r="N123" s="86"/>
      <c r="O123" s="86"/>
      <c r="P123" s="86"/>
      <c r="Q123" s="86"/>
      <c r="R123" s="86"/>
      <c r="S123" s="110"/>
    </row>
    <row r="124" spans="1:19" customFormat="1" x14ac:dyDescent="0.35">
      <c r="A124" s="71" t="s">
        <v>242</v>
      </c>
      <c r="B124" s="72" t="s">
        <v>515</v>
      </c>
      <c r="C124" s="73" t="s">
        <v>219</v>
      </c>
      <c r="D124" s="73"/>
      <c r="E124" s="73"/>
      <c r="F124" s="90">
        <v>6.67</v>
      </c>
      <c r="G124" s="73" t="str">
        <f>CONCATENATE("USD,FLAT ",TEXT(F124,"0.00"))</f>
        <v>USD,FLAT 6.67</v>
      </c>
      <c r="H124" s="90" t="str">
        <f>TEXT(6.67,"0.00")</f>
        <v>6.67</v>
      </c>
      <c r="I124" s="73" t="s">
        <v>139</v>
      </c>
      <c r="J124" s="75">
        <v>2</v>
      </c>
      <c r="K124" s="94" t="str">
        <f>TEXT(13.34,"0.00")</f>
        <v>13.34</v>
      </c>
      <c r="L124" s="90"/>
      <c r="M124" s="94" t="str">
        <f>TEXT(26,"0")</f>
        <v>26</v>
      </c>
      <c r="N124" s="73" t="s">
        <v>231</v>
      </c>
      <c r="O124" s="73" t="s">
        <v>224</v>
      </c>
      <c r="P124" s="73" t="s">
        <v>369</v>
      </c>
      <c r="Q124" s="73"/>
      <c r="R124" s="73"/>
      <c r="S124" s="107"/>
    </row>
    <row r="125" spans="1:19" customFormat="1" x14ac:dyDescent="0.35">
      <c r="A125" s="72"/>
      <c r="B125" s="72"/>
      <c r="C125" s="76" t="s">
        <v>221</v>
      </c>
      <c r="D125" s="76"/>
      <c r="E125" s="76"/>
      <c r="F125" s="76"/>
      <c r="G125" s="76"/>
      <c r="H125" s="76"/>
      <c r="I125" s="76"/>
      <c r="J125" s="78"/>
      <c r="K125" s="118"/>
      <c r="L125" s="76"/>
      <c r="M125" s="127"/>
      <c r="N125" s="76"/>
      <c r="O125" s="76"/>
      <c r="P125" s="76"/>
      <c r="Q125" s="76"/>
      <c r="R125" s="76"/>
      <c r="S125" s="108"/>
    </row>
    <row r="126" spans="1:19" customFormat="1" x14ac:dyDescent="0.35">
      <c r="A126" s="72"/>
      <c r="B126" s="72"/>
      <c r="C126" s="85" t="s">
        <v>228</v>
      </c>
      <c r="D126" s="85"/>
      <c r="E126" s="85"/>
      <c r="F126" s="85"/>
      <c r="G126" s="85"/>
      <c r="H126" s="85"/>
      <c r="I126" s="85"/>
      <c r="J126" s="85"/>
      <c r="K126" s="119"/>
      <c r="L126" s="85"/>
      <c r="M126" s="128"/>
      <c r="N126" s="85"/>
      <c r="O126" s="85"/>
      <c r="P126" s="85"/>
      <c r="Q126" s="85"/>
      <c r="R126" s="85"/>
      <c r="S126" s="109"/>
    </row>
    <row r="127" spans="1:19" customFormat="1" x14ac:dyDescent="0.35">
      <c r="A127" s="72"/>
      <c r="B127" s="72"/>
      <c r="C127" s="86" t="s">
        <v>229</v>
      </c>
      <c r="D127" s="86"/>
      <c r="E127" s="86"/>
      <c r="F127" s="86"/>
      <c r="G127" s="86"/>
      <c r="H127" s="86"/>
      <c r="I127" s="86"/>
      <c r="J127" s="86"/>
      <c r="K127" s="120"/>
      <c r="L127" s="86"/>
      <c r="M127" s="129"/>
      <c r="N127" s="86"/>
      <c r="O127" s="86"/>
      <c r="P127" s="86"/>
      <c r="Q127" s="86"/>
      <c r="R127" s="86"/>
      <c r="S127" s="110"/>
    </row>
    <row r="128" spans="1:19" customFormat="1" x14ac:dyDescent="0.35">
      <c r="A128" s="71" t="s">
        <v>243</v>
      </c>
      <c r="B128" s="72"/>
      <c r="C128" s="73" t="s">
        <v>219</v>
      </c>
      <c r="D128" s="73"/>
      <c r="E128" s="73"/>
      <c r="F128" s="90">
        <v>0.4</v>
      </c>
      <c r="G128" s="73" t="str">
        <f>CONCATENATE("USD,FLAT ",TEXT(F128,"0.00"))</f>
        <v>USD,FLAT 0.40</v>
      </c>
      <c r="H128" s="90" t="str">
        <f>TEXT(0.4,"0.0")</f>
        <v>0.4</v>
      </c>
      <c r="I128" s="73" t="s">
        <v>139</v>
      </c>
      <c r="J128" s="75">
        <v>2</v>
      </c>
      <c r="K128" s="94" t="str">
        <f>TEXT(0.8,"0.0")</f>
        <v>0.8</v>
      </c>
      <c r="L128" s="73"/>
      <c r="M128" s="94" t="str">
        <f>TEXT(26,"0")</f>
        <v>26</v>
      </c>
      <c r="N128" s="73" t="s">
        <v>231</v>
      </c>
      <c r="O128" s="73" t="s">
        <v>224</v>
      </c>
      <c r="P128" s="73" t="s">
        <v>369</v>
      </c>
      <c r="Q128" s="73"/>
      <c r="R128" s="73"/>
      <c r="S128" s="107"/>
    </row>
    <row r="129" spans="1:19" customFormat="1" x14ac:dyDescent="0.35">
      <c r="A129" s="72"/>
      <c r="B129" s="72"/>
      <c r="C129" s="76" t="s">
        <v>221</v>
      </c>
      <c r="D129" s="76"/>
      <c r="E129" s="76"/>
      <c r="F129" s="76"/>
      <c r="G129" s="76"/>
      <c r="H129" s="76"/>
      <c r="I129" s="76"/>
      <c r="J129" s="78"/>
      <c r="K129" s="118"/>
      <c r="L129" s="76"/>
      <c r="M129" s="118"/>
      <c r="N129" s="76"/>
      <c r="O129" s="76"/>
      <c r="P129" s="76"/>
      <c r="Q129" s="76"/>
      <c r="R129" s="76"/>
      <c r="S129" s="108"/>
    </row>
    <row r="130" spans="1:19" customFormat="1" x14ac:dyDescent="0.35">
      <c r="A130" s="72"/>
      <c r="B130" s="72"/>
      <c r="C130" s="85" t="s">
        <v>228</v>
      </c>
      <c r="D130" s="85"/>
      <c r="E130" s="85"/>
      <c r="F130" s="85"/>
      <c r="G130" s="85"/>
      <c r="H130" s="85"/>
      <c r="I130" s="85"/>
      <c r="J130" s="85"/>
      <c r="K130" s="119"/>
      <c r="L130" s="85"/>
      <c r="M130" s="119"/>
      <c r="N130" s="85"/>
      <c r="O130" s="85"/>
      <c r="P130" s="85"/>
      <c r="Q130" s="85"/>
      <c r="R130" s="85"/>
      <c r="S130" s="109"/>
    </row>
    <row r="131" spans="1:19" customFormat="1" x14ac:dyDescent="0.35">
      <c r="A131" s="72"/>
      <c r="B131" s="72"/>
      <c r="C131" s="86" t="s">
        <v>229</v>
      </c>
      <c r="D131" s="86"/>
      <c r="E131" s="86"/>
      <c r="F131" s="86"/>
      <c r="G131" s="86"/>
      <c r="H131" s="86"/>
      <c r="I131" s="86"/>
      <c r="J131" s="86"/>
      <c r="K131" s="120"/>
      <c r="L131" s="86"/>
      <c r="M131" s="120"/>
      <c r="N131" s="86"/>
      <c r="O131" s="86"/>
      <c r="P131" s="86"/>
      <c r="Q131" s="86"/>
      <c r="R131" s="86"/>
      <c r="S131" s="110"/>
    </row>
    <row r="132" spans="1:19" customFormat="1" x14ac:dyDescent="0.35">
      <c r="A132" s="71" t="s">
        <v>244</v>
      </c>
      <c r="B132" s="72"/>
      <c r="C132" s="73" t="s">
        <v>219</v>
      </c>
      <c r="D132" s="73"/>
      <c r="E132" s="73"/>
      <c r="F132" s="90">
        <v>0.6</v>
      </c>
      <c r="G132" s="73" t="str">
        <f>CONCATENATE("USD,FLAT ",TEXT(F132,"0.00"))</f>
        <v>USD,FLAT 0.60</v>
      </c>
      <c r="H132" s="90" t="str">
        <f>TEXT(0.6,"0.0")</f>
        <v>0.6</v>
      </c>
      <c r="I132" s="73" t="s">
        <v>139</v>
      </c>
      <c r="J132" s="75">
        <v>2</v>
      </c>
      <c r="K132" s="94" t="str">
        <f>TEXT(1.2,"0.0")</f>
        <v>1.2</v>
      </c>
      <c r="L132" s="73"/>
      <c r="M132" s="94" t="str">
        <f>TEXT(26,"0")</f>
        <v>26</v>
      </c>
      <c r="N132" s="73" t="s">
        <v>231</v>
      </c>
      <c r="O132" s="73" t="s">
        <v>224</v>
      </c>
      <c r="P132" s="73" t="s">
        <v>369</v>
      </c>
      <c r="Q132" s="73"/>
      <c r="R132" s="73"/>
      <c r="S132" s="107"/>
    </row>
    <row r="133" spans="1:19" customFormat="1" x14ac:dyDescent="0.35">
      <c r="A133" s="72"/>
      <c r="B133" s="72"/>
      <c r="C133" s="76" t="s">
        <v>221</v>
      </c>
      <c r="D133" s="76"/>
      <c r="E133" s="76"/>
      <c r="F133" s="76"/>
      <c r="G133" s="76"/>
      <c r="H133" s="76"/>
      <c r="I133" s="76"/>
      <c r="J133" s="78"/>
      <c r="K133" s="118"/>
      <c r="L133" s="76"/>
      <c r="M133" s="127"/>
      <c r="N133" s="76"/>
      <c r="O133" s="76"/>
      <c r="P133" s="76"/>
      <c r="Q133" s="76"/>
      <c r="R133" s="76"/>
      <c r="S133" s="108"/>
    </row>
    <row r="134" spans="1:19" customFormat="1" x14ac:dyDescent="0.35">
      <c r="A134" s="72"/>
      <c r="B134" s="72"/>
      <c r="C134" s="85" t="s">
        <v>228</v>
      </c>
      <c r="D134" s="85"/>
      <c r="E134" s="85"/>
      <c r="F134" s="85"/>
      <c r="G134" s="85"/>
      <c r="H134" s="85"/>
      <c r="I134" s="85"/>
      <c r="J134" s="85"/>
      <c r="K134" s="119"/>
      <c r="L134" s="85"/>
      <c r="M134" s="128"/>
      <c r="N134" s="85"/>
      <c r="O134" s="85"/>
      <c r="P134" s="85"/>
      <c r="Q134" s="85"/>
      <c r="R134" s="85"/>
      <c r="S134" s="109"/>
    </row>
    <row r="135" spans="1:19" customFormat="1" x14ac:dyDescent="0.35">
      <c r="A135" s="72"/>
      <c r="B135" s="72"/>
      <c r="C135" s="86" t="s">
        <v>229</v>
      </c>
      <c r="D135" s="86"/>
      <c r="E135" s="86"/>
      <c r="F135" s="86"/>
      <c r="G135" s="86"/>
      <c r="H135" s="86"/>
      <c r="I135" s="86"/>
      <c r="J135" s="86"/>
      <c r="K135" s="120"/>
      <c r="L135" s="86"/>
      <c r="M135" s="129"/>
      <c r="N135" s="86"/>
      <c r="O135" s="86"/>
      <c r="P135" s="86"/>
      <c r="Q135" s="86"/>
      <c r="R135" s="86"/>
      <c r="S135" s="110"/>
    </row>
    <row r="136" spans="1:19" customFormat="1" x14ac:dyDescent="0.35">
      <c r="A136" s="71" t="s">
        <v>245</v>
      </c>
      <c r="B136" s="92"/>
      <c r="C136" s="73" t="s">
        <v>219</v>
      </c>
      <c r="D136" s="73"/>
      <c r="E136" s="73"/>
      <c r="F136" s="73">
        <v>16.66</v>
      </c>
      <c r="G136" s="73" t="str">
        <f>CONCATENATE("USD,FLAT ",TEXT(F136,"0.00"))</f>
        <v>USD,FLAT 16.66</v>
      </c>
      <c r="H136" s="73" t="str">
        <f>TEXT(16.66,"0.00")</f>
        <v>16.66</v>
      </c>
      <c r="I136" s="73" t="s">
        <v>139</v>
      </c>
      <c r="J136" s="75">
        <v>2</v>
      </c>
      <c r="K136" s="94" t="str">
        <f>TEXT(33.32,"0.00")</f>
        <v>33.32</v>
      </c>
      <c r="L136" s="73"/>
      <c r="M136" s="94" t="str">
        <f>TEXT(26,"0")</f>
        <v>26</v>
      </c>
      <c r="N136" s="73" t="s">
        <v>231</v>
      </c>
      <c r="O136" s="73" t="s">
        <v>224</v>
      </c>
      <c r="P136" s="73" t="s">
        <v>369</v>
      </c>
      <c r="Q136" s="73"/>
      <c r="R136" s="73"/>
      <c r="S136" s="107"/>
    </row>
    <row r="137" spans="1:19" customFormat="1" x14ac:dyDescent="0.35">
      <c r="A137" s="72"/>
      <c r="B137" s="92"/>
      <c r="C137" s="76" t="s">
        <v>221</v>
      </c>
      <c r="D137" s="76"/>
      <c r="E137" s="76"/>
      <c r="F137" s="76"/>
      <c r="G137" s="76"/>
      <c r="H137" s="76"/>
      <c r="I137" s="76"/>
      <c r="J137" s="78"/>
      <c r="K137" s="118"/>
      <c r="L137" s="76"/>
      <c r="M137" s="76"/>
      <c r="N137" s="76"/>
      <c r="O137" s="76"/>
      <c r="P137" s="76"/>
      <c r="Q137" s="76"/>
      <c r="R137" s="76"/>
      <c r="S137" s="108"/>
    </row>
    <row r="138" spans="1:19" customFormat="1" x14ac:dyDescent="0.35">
      <c r="A138" s="72"/>
      <c r="B138" s="72"/>
      <c r="C138" s="85" t="s">
        <v>228</v>
      </c>
      <c r="D138" s="85"/>
      <c r="E138" s="85"/>
      <c r="F138" s="85"/>
      <c r="G138" s="85"/>
      <c r="H138" s="85"/>
      <c r="I138" s="85"/>
      <c r="J138" s="85"/>
      <c r="K138" s="116"/>
      <c r="L138" s="85"/>
      <c r="M138" s="85"/>
      <c r="N138" s="85"/>
      <c r="O138" s="85"/>
      <c r="P138" s="85"/>
      <c r="Q138" s="85"/>
      <c r="R138" s="85"/>
      <c r="S138" s="109"/>
    </row>
    <row r="139" spans="1:19" customFormat="1" x14ac:dyDescent="0.35">
      <c r="A139" s="72"/>
      <c r="B139" s="72"/>
      <c r="C139" s="86" t="s">
        <v>229</v>
      </c>
      <c r="D139" s="86"/>
      <c r="E139" s="86"/>
      <c r="F139" s="86"/>
      <c r="G139" s="86"/>
      <c r="H139" s="86"/>
      <c r="I139" s="86"/>
      <c r="J139" s="86"/>
      <c r="K139" s="89"/>
      <c r="L139" s="86"/>
      <c r="M139" s="86"/>
      <c r="N139" s="86"/>
      <c r="O139" s="86"/>
      <c r="P139" s="86"/>
      <c r="Q139" s="86"/>
      <c r="R139" s="86"/>
      <c r="S139" s="110"/>
    </row>
    <row r="141" spans="1:19" customFormat="1" x14ac:dyDescent="0.35">
      <c r="A141" s="220" t="s">
        <v>385</v>
      </c>
      <c r="B141" s="221"/>
      <c r="C141" s="221"/>
      <c r="D141" s="221"/>
      <c r="E141" s="221"/>
      <c r="F141" s="221"/>
      <c r="G141" s="221"/>
      <c r="H141" s="221"/>
      <c r="I141" s="221"/>
      <c r="J141" s="221"/>
    </row>
    <row r="142" spans="1:19" customFormat="1" x14ac:dyDescent="0.35">
      <c r="A142" s="148"/>
      <c r="B142" s="149"/>
      <c r="C142" s="222" t="s">
        <v>353</v>
      </c>
      <c r="D142" s="222"/>
      <c r="E142" s="222"/>
      <c r="F142" s="222"/>
      <c r="G142" s="222"/>
      <c r="H142" s="222"/>
      <c r="I142" s="222"/>
      <c r="J142" s="222"/>
      <c r="K142" s="222"/>
    </row>
    <row r="143" spans="1:19" customFormat="1" x14ac:dyDescent="0.35">
      <c r="A143" s="223" t="s">
        <v>354</v>
      </c>
      <c r="B143" s="223" t="s">
        <v>355</v>
      </c>
      <c r="C143" s="225" t="s">
        <v>356</v>
      </c>
      <c r="D143" s="226"/>
      <c r="E143" s="226"/>
      <c r="F143" s="227"/>
      <c r="G143" s="228" t="s">
        <v>357</v>
      </c>
      <c r="H143" s="229"/>
      <c r="I143" s="229"/>
      <c r="J143" s="230"/>
      <c r="K143" s="223" t="s">
        <v>466</v>
      </c>
      <c r="L143" s="223" t="s">
        <v>361</v>
      </c>
    </row>
    <row r="144" spans="1:19" customFormat="1" x14ac:dyDescent="0.35">
      <c r="A144" s="224"/>
      <c r="B144" s="224"/>
      <c r="C144" s="132" t="s">
        <v>210</v>
      </c>
      <c r="D144" s="132" t="s">
        <v>212</v>
      </c>
      <c r="E144" s="132" t="s">
        <v>358</v>
      </c>
      <c r="F144" s="132" t="s">
        <v>359</v>
      </c>
      <c r="G144" s="133" t="s">
        <v>210</v>
      </c>
      <c r="H144" s="133" t="s">
        <v>212</v>
      </c>
      <c r="I144" s="133" t="s">
        <v>358</v>
      </c>
      <c r="J144" s="133" t="s">
        <v>359</v>
      </c>
      <c r="K144" s="224"/>
      <c r="L144" s="224"/>
    </row>
    <row r="145" spans="1:78" customFormat="1" x14ac:dyDescent="0.35">
      <c r="A145" s="59" t="s">
        <v>121</v>
      </c>
      <c r="B145" s="59" t="s">
        <v>362</v>
      </c>
      <c r="C145" s="114" t="str">
        <f>TEXT(26022.28,"0.00")</f>
        <v>26022.28</v>
      </c>
      <c r="D145" s="114" t="str">
        <f>TEXT(442,"0")</f>
        <v>442</v>
      </c>
      <c r="E145" s="114" t="str">
        <f>TEXT(25580.28,"0.00")</f>
        <v>25580.28</v>
      </c>
      <c r="F145" s="114" t="str">
        <f>TEXT(98.3,"0.0")</f>
        <v>98.3</v>
      </c>
      <c r="G145" s="114" t="str">
        <f>TEXT(0,"0")</f>
        <v>0</v>
      </c>
      <c r="H145" s="114" t="str">
        <f>TEXT(0,"0")</f>
        <v>0</v>
      </c>
      <c r="I145" s="114" t="str">
        <f>TEXT(0,"0")</f>
        <v>0</v>
      </c>
      <c r="J145" s="114" t="str">
        <f>TEXT(0,"0")</f>
        <v>0</v>
      </c>
      <c r="K145" s="114" t="str">
        <f>TEXT(0,"0")</f>
        <v>0</v>
      </c>
      <c r="L145" s="59" t="s">
        <v>26</v>
      </c>
    </row>
    <row r="147" spans="1:78" customFormat="1" x14ac:dyDescent="0.35">
      <c r="A147" s="67" t="s">
        <v>389</v>
      </c>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row>
    <row r="148" spans="1:78" customFormat="1" x14ac:dyDescent="0.35">
      <c r="A148" s="95" t="s">
        <v>273</v>
      </c>
      <c r="B148" s="95" t="s">
        <v>274</v>
      </c>
      <c r="C148" s="95" t="s">
        <v>156</v>
      </c>
      <c r="D148" s="95" t="s">
        <v>157</v>
      </c>
      <c r="E148" s="95" t="s">
        <v>158</v>
      </c>
      <c r="F148" s="95" t="s">
        <v>159</v>
      </c>
      <c r="G148" s="95" t="s">
        <v>126</v>
      </c>
      <c r="H148" s="95" t="s">
        <v>160</v>
      </c>
      <c r="I148" s="95" t="s">
        <v>161</v>
      </c>
      <c r="J148" s="95" t="s">
        <v>162</v>
      </c>
      <c r="K148" s="95" t="s">
        <v>163</v>
      </c>
      <c r="L148" s="95" t="s">
        <v>164</v>
      </c>
      <c r="M148" s="95" t="s">
        <v>165</v>
      </c>
      <c r="N148" s="95" t="s">
        <v>166</v>
      </c>
      <c r="O148" s="95" t="s">
        <v>277</v>
      </c>
      <c r="P148" s="95" t="s">
        <v>168</v>
      </c>
      <c r="Q148" s="95" t="s">
        <v>278</v>
      </c>
      <c r="R148" s="95" t="s">
        <v>276</v>
      </c>
      <c r="S148" s="113" t="s">
        <v>204</v>
      </c>
      <c r="T148" s="210" t="s">
        <v>271</v>
      </c>
      <c r="U148" s="211"/>
      <c r="V148" s="212"/>
      <c r="W148" s="210" t="s">
        <v>263</v>
      </c>
      <c r="X148" s="212"/>
      <c r="Y148" s="150"/>
      <c r="Z148" s="213" t="s">
        <v>255</v>
      </c>
      <c r="AA148" s="214"/>
      <c r="AB148" s="214"/>
      <c r="AC148" s="214"/>
      <c r="AD148" s="214"/>
      <c r="AE148" s="214"/>
      <c r="AF148" s="215"/>
      <c r="AG148" s="213" t="s">
        <v>264</v>
      </c>
      <c r="AH148" s="214"/>
      <c r="AI148" s="214"/>
      <c r="AJ148" s="214"/>
      <c r="AK148" s="214"/>
      <c r="AL148" s="215"/>
      <c r="AM148" s="95"/>
      <c r="AN148" s="21"/>
      <c r="AO148" s="21"/>
      <c r="AP148" s="21"/>
      <c r="AR148" s="21"/>
      <c r="AS148" s="21"/>
      <c r="AT148" s="21"/>
      <c r="AU148" s="21"/>
      <c r="AV148" s="21"/>
      <c r="AW148" s="21"/>
      <c r="AX148" s="21"/>
      <c r="AY148" s="21"/>
      <c r="AZ148" s="21"/>
      <c r="BA148" s="21"/>
      <c r="BB148" s="21"/>
      <c r="BC148" s="21"/>
      <c r="BD148" s="21"/>
      <c r="BE148" s="21"/>
      <c r="BF148" s="21"/>
      <c r="BG148" s="21"/>
      <c r="BH148" s="21"/>
      <c r="BI148" s="21"/>
      <c r="BJ148" s="21"/>
      <c r="BK148" s="21"/>
      <c r="BL148" s="21"/>
      <c r="BM148" s="21"/>
      <c r="BN148" s="21"/>
      <c r="BO148" s="21"/>
      <c r="BP148" s="21"/>
      <c r="BQ148" s="21"/>
      <c r="BR148" s="21"/>
      <c r="BS148" s="21"/>
      <c r="BT148" s="21"/>
      <c r="BU148" s="21"/>
      <c r="BV148" s="21"/>
      <c r="BW148" s="21"/>
      <c r="BX148" s="21"/>
      <c r="BY148" s="21"/>
      <c r="BZ148" s="21"/>
    </row>
    <row r="149" spans="1:78" customFormat="1" x14ac:dyDescent="0.35">
      <c r="A149" s="96"/>
      <c r="B149" s="96"/>
      <c r="C149" s="96"/>
      <c r="D149" s="96"/>
      <c r="E149" s="96"/>
      <c r="F149" s="96"/>
      <c r="G149" s="96"/>
      <c r="H149" s="96"/>
      <c r="I149" s="96"/>
      <c r="J149" s="96"/>
      <c r="K149" s="96"/>
      <c r="L149" s="96"/>
      <c r="M149" s="96"/>
      <c r="N149" s="96"/>
      <c r="O149" s="96"/>
      <c r="P149" s="96"/>
      <c r="Q149" s="96"/>
      <c r="R149" s="96"/>
      <c r="S149" s="96"/>
      <c r="T149" s="97" t="s">
        <v>169</v>
      </c>
      <c r="U149" s="97" t="s">
        <v>170</v>
      </c>
      <c r="V149" s="97" t="s">
        <v>170</v>
      </c>
      <c r="W149" s="97" t="s">
        <v>251</v>
      </c>
      <c r="X149" s="97" t="s">
        <v>350</v>
      </c>
      <c r="Y149" s="97" t="s">
        <v>349</v>
      </c>
      <c r="Z149" s="97" t="s">
        <v>256</v>
      </c>
      <c r="AA149" s="97" t="s">
        <v>257</v>
      </c>
      <c r="AB149" s="97" t="s">
        <v>258</v>
      </c>
      <c r="AC149" s="97" t="s">
        <v>259</v>
      </c>
      <c r="AD149" s="97" t="s">
        <v>260</v>
      </c>
      <c r="AE149" s="97" t="s">
        <v>261</v>
      </c>
      <c r="AF149" s="97" t="s">
        <v>262</v>
      </c>
      <c r="AG149" s="97" t="s">
        <v>265</v>
      </c>
      <c r="AH149" s="97" t="s">
        <v>266</v>
      </c>
      <c r="AI149" s="97" t="s">
        <v>267</v>
      </c>
      <c r="AJ149" s="97" t="s">
        <v>268</v>
      </c>
      <c r="AK149" s="97" t="s">
        <v>269</v>
      </c>
      <c r="AL149" s="97" t="s">
        <v>270</v>
      </c>
      <c r="AM149" s="96"/>
      <c r="AN149" s="21"/>
      <c r="AO149" s="21"/>
      <c r="AP149" s="21"/>
      <c r="AR149" s="21"/>
      <c r="AS149" s="21"/>
      <c r="AT149" s="21"/>
      <c r="AU149" s="21"/>
      <c r="AV149" s="21"/>
      <c r="AW149" s="21"/>
      <c r="AX149" s="21"/>
      <c r="AY149" s="21"/>
      <c r="AZ149" s="21"/>
      <c r="BA149" s="21"/>
      <c r="BB149" s="21"/>
      <c r="BC149" s="21"/>
      <c r="BD149" s="21"/>
      <c r="BE149" s="21"/>
      <c r="BF149" s="21"/>
      <c r="BG149" s="21"/>
      <c r="BH149" s="21"/>
      <c r="BI149" s="21"/>
      <c r="BJ149" s="21"/>
      <c r="BK149" s="21"/>
      <c r="BL149" s="21"/>
      <c r="BM149" s="21"/>
      <c r="BN149" s="21"/>
      <c r="BO149" s="21"/>
      <c r="BP149" s="21"/>
      <c r="BQ149" s="21"/>
      <c r="BR149" s="21"/>
      <c r="BS149" s="21"/>
      <c r="BT149" s="21"/>
      <c r="BU149" s="21"/>
      <c r="BV149" s="21"/>
      <c r="BW149" s="21"/>
      <c r="BX149" s="21"/>
      <c r="BY149" s="21"/>
      <c r="BZ149" s="21"/>
    </row>
    <row r="150" spans="1:78" customFormat="1" x14ac:dyDescent="0.35">
      <c r="A150" s="58" t="s">
        <v>70</v>
      </c>
      <c r="B150" s="32" t="s">
        <v>110</v>
      </c>
      <c r="C150" s="58" t="s">
        <v>468</v>
      </c>
      <c r="D150" s="32" t="s">
        <v>172</v>
      </c>
      <c r="E150" s="59" t="s">
        <v>26</v>
      </c>
      <c r="F150" s="58" t="s">
        <v>275</v>
      </c>
      <c r="G150" s="60" t="str">
        <f ca="1">TEXT(TODAY(),"YYYY-MM-DD")</f>
        <v>2023-05-19</v>
      </c>
      <c r="H150" s="60" t="str">
        <f ca="1">TEXT(TODAY(),"YYYY-MM-DD")</f>
        <v>2023-05-19</v>
      </c>
      <c r="I150" s="58">
        <v>12</v>
      </c>
      <c r="J150" s="58">
        <v>12</v>
      </c>
      <c r="K150" s="58">
        <v>12</v>
      </c>
      <c r="L150" s="58" t="s">
        <v>391</v>
      </c>
      <c r="M150" s="58" t="s">
        <v>390</v>
      </c>
      <c r="N150" s="114" t="s">
        <v>347</v>
      </c>
      <c r="O150" s="114" t="s">
        <v>348</v>
      </c>
      <c r="P150" s="114" t="s">
        <v>348</v>
      </c>
      <c r="Q150" s="114" t="s">
        <v>347</v>
      </c>
      <c r="R150" s="114" t="s">
        <v>564</v>
      </c>
      <c r="S150" s="59"/>
      <c r="T150" s="59" t="s">
        <v>176</v>
      </c>
      <c r="U150" s="59" t="s">
        <v>177</v>
      </c>
      <c r="V150" s="59"/>
      <c r="W150" s="59" t="s">
        <v>254</v>
      </c>
      <c r="X150" s="59" t="s">
        <v>253</v>
      </c>
      <c r="Y150" s="59"/>
      <c r="Z150" s="59" t="s">
        <v>320</v>
      </c>
      <c r="AA150" s="59"/>
      <c r="AB150" s="59"/>
      <c r="AC150" s="59" t="s">
        <v>143</v>
      </c>
      <c r="AD150" s="59" t="s">
        <v>348</v>
      </c>
      <c r="AE150" s="59" t="s">
        <v>348</v>
      </c>
      <c r="AF150" s="59" t="s">
        <v>347</v>
      </c>
      <c r="AG150" s="59"/>
      <c r="AH150" s="59"/>
      <c r="AI150" s="59"/>
      <c r="AJ150" s="59" t="s">
        <v>347</v>
      </c>
      <c r="AK150" s="59" t="s">
        <v>347</v>
      </c>
      <c r="AL150" s="59" t="s">
        <v>347</v>
      </c>
      <c r="AM150" s="58"/>
      <c r="AN150" s="21"/>
      <c r="AO150" s="21"/>
      <c r="AP150" s="21"/>
      <c r="AR150" s="21"/>
      <c r="AS150" s="21"/>
      <c r="AT150" s="21"/>
      <c r="AU150" s="21"/>
      <c r="AV150" s="21"/>
      <c r="AW150" s="21"/>
      <c r="AX150" s="21"/>
      <c r="AY150" s="21"/>
      <c r="AZ150" s="21"/>
      <c r="BA150" s="21"/>
      <c r="BB150" s="21"/>
      <c r="BC150" s="21"/>
      <c r="BD150" s="21"/>
      <c r="BE150" s="21"/>
      <c r="BF150" s="21"/>
      <c r="BG150" s="21"/>
      <c r="BH150" s="21"/>
      <c r="BI150" s="21"/>
      <c r="BJ150" s="21"/>
      <c r="BK150" s="21"/>
      <c r="BL150" s="21"/>
      <c r="BM150" s="21"/>
      <c r="BN150" s="21"/>
      <c r="BO150" s="21"/>
      <c r="BP150" s="21"/>
      <c r="BQ150" s="21"/>
      <c r="BR150" s="21"/>
      <c r="BS150" s="21"/>
      <c r="BT150" s="21"/>
      <c r="BU150" s="21"/>
      <c r="BV150" s="21"/>
      <c r="BW150" s="21"/>
      <c r="BX150" s="21"/>
      <c r="BY150" s="21"/>
      <c r="BZ150" s="21"/>
    </row>
    <row r="151" spans="1:78" customFormat="1" ht="19" customHeight="1" x14ac:dyDescent="0.35">
      <c r="A151" s="21"/>
      <c r="B151" s="21"/>
      <c r="C151" s="21"/>
      <c r="D151" s="21"/>
      <c r="E151" s="21"/>
      <c r="F151" s="21"/>
      <c r="G151" s="21"/>
      <c r="H151" s="21"/>
      <c r="I151" s="21"/>
      <c r="J151" s="21"/>
      <c r="K151" s="21"/>
      <c r="L151" s="21"/>
      <c r="AE151" s="49"/>
      <c r="AF151" s="49"/>
    </row>
    <row r="152" spans="1:78" customFormat="1" ht="18.5" x14ac:dyDescent="0.35">
      <c r="A152" s="216" t="s">
        <v>392</v>
      </c>
      <c r="B152" s="217"/>
      <c r="C152" s="217"/>
      <c r="D152" s="217"/>
      <c r="E152" s="217"/>
      <c r="F152" s="217"/>
      <c r="G152" s="217"/>
      <c r="H152" s="217"/>
      <c r="I152" s="217"/>
      <c r="J152" s="217"/>
      <c r="K152" s="217"/>
      <c r="L152" s="217"/>
      <c r="M152" s="145"/>
      <c r="N152" s="145"/>
      <c r="O152" s="145"/>
      <c r="P152" s="145"/>
      <c r="Q152" s="145"/>
      <c r="R152" s="145"/>
      <c r="S152" s="145"/>
      <c r="T152" s="145"/>
      <c r="U152" s="145"/>
      <c r="V152" s="145"/>
      <c r="W152" s="145"/>
      <c r="X152" s="145"/>
      <c r="Y152" s="145"/>
      <c r="Z152" s="145"/>
      <c r="AA152" s="145"/>
      <c r="AB152" s="145"/>
      <c r="AC152" s="145"/>
      <c r="AD152" s="145"/>
      <c r="AE152" s="145"/>
      <c r="AF152" s="145"/>
      <c r="AG152" s="145"/>
      <c r="AH152" s="145"/>
      <c r="AI152" s="145"/>
      <c r="AJ152" s="145"/>
      <c r="AK152" s="145"/>
      <c r="AL152" s="145"/>
      <c r="AN152" s="21"/>
      <c r="AO152" s="21"/>
      <c r="AP152" s="21"/>
      <c r="AR152" s="21"/>
      <c r="AS152" s="21"/>
      <c r="AT152" s="21"/>
      <c r="AU152" s="21"/>
      <c r="AV152" s="21"/>
      <c r="AW152" s="21"/>
      <c r="AX152" s="21"/>
      <c r="AY152" s="21"/>
      <c r="AZ152" s="21"/>
      <c r="BA152" s="21"/>
      <c r="BB152" s="21"/>
      <c r="BC152" s="21"/>
      <c r="BD152" s="21"/>
      <c r="BE152" s="21"/>
      <c r="BF152" s="21"/>
      <c r="BG152" s="21"/>
      <c r="BH152" s="21"/>
      <c r="BI152" s="21"/>
      <c r="BJ152" s="21"/>
      <c r="BK152" s="21"/>
      <c r="BL152" s="21"/>
      <c r="BM152" s="21"/>
      <c r="BN152" s="21"/>
      <c r="BO152" s="21"/>
      <c r="BP152" s="21"/>
      <c r="BQ152" s="21"/>
      <c r="BR152" s="21"/>
      <c r="BS152" s="21"/>
      <c r="BT152" s="21"/>
      <c r="BU152" s="21"/>
      <c r="BV152" s="21"/>
      <c r="BW152" s="21"/>
      <c r="BX152" s="21"/>
      <c r="BY152" s="21"/>
      <c r="BZ152" s="21"/>
    </row>
    <row r="153" spans="1:78" customFormat="1" ht="15.5" x14ac:dyDescent="0.35">
      <c r="A153" s="1" t="s">
        <v>27</v>
      </c>
      <c r="B153" s="1" t="s">
        <v>28</v>
      </c>
      <c r="C153" s="1" t="s">
        <v>29</v>
      </c>
      <c r="D153" s="1" t="s">
        <v>4</v>
      </c>
      <c r="E153" s="1" t="s">
        <v>30</v>
      </c>
      <c r="F153" s="1" t="s">
        <v>373</v>
      </c>
      <c r="G153" s="1" t="s">
        <v>374</v>
      </c>
      <c r="H153" s="1" t="s">
        <v>375</v>
      </c>
      <c r="I153" s="1" t="s">
        <v>376</v>
      </c>
      <c r="J153" s="1" t="s">
        <v>43</v>
      </c>
      <c r="K153" s="1" t="s">
        <v>377</v>
      </c>
      <c r="L153" s="145"/>
      <c r="M153" s="145"/>
      <c r="N153" s="145"/>
      <c r="O153" s="145"/>
      <c r="P153" s="145"/>
      <c r="Q153" s="145"/>
      <c r="R153" s="145"/>
      <c r="S153" s="145"/>
      <c r="T153" s="145"/>
      <c r="U153" s="145"/>
      <c r="V153" s="145"/>
      <c r="W153" s="145"/>
      <c r="X153" s="145"/>
      <c r="Y153" s="145"/>
      <c r="Z153" s="145"/>
      <c r="AA153" s="145"/>
      <c r="AB153" s="145"/>
      <c r="AC153" s="145"/>
      <c r="AD153" s="145"/>
      <c r="AE153" s="145"/>
      <c r="AF153" s="145"/>
      <c r="AG153" s="145"/>
      <c r="AH153" s="145"/>
      <c r="AI153" s="145"/>
      <c r="AJ153" s="145"/>
      <c r="AK153" s="145"/>
      <c r="AL153" s="145"/>
      <c r="AN153" s="21"/>
      <c r="AO153" s="21"/>
      <c r="AP153" s="21"/>
      <c r="AR153" s="21"/>
      <c r="AS153" s="21"/>
      <c r="AT153" s="21"/>
      <c r="AU153" s="21"/>
      <c r="AV153" s="21"/>
      <c r="AW153" s="21"/>
      <c r="AX153" s="21"/>
      <c r="AY153" s="21"/>
      <c r="AZ153" s="21"/>
      <c r="BA153" s="21"/>
      <c r="BB153" s="21"/>
      <c r="BC153" s="21"/>
      <c r="BD153" s="21"/>
      <c r="BE153" s="21"/>
      <c r="BF153" s="21"/>
      <c r="BG153" s="21"/>
      <c r="BH153" s="21"/>
      <c r="BI153" s="21"/>
      <c r="BJ153" s="21"/>
      <c r="BK153" s="21"/>
      <c r="BL153" s="21"/>
      <c r="BM153" s="21"/>
      <c r="BN153" s="21"/>
      <c r="BO153" s="21"/>
      <c r="BP153" s="21"/>
      <c r="BQ153" s="21"/>
      <c r="BR153" s="21"/>
      <c r="BS153" s="21"/>
      <c r="BT153" s="21"/>
      <c r="BU153" s="21"/>
      <c r="BV153" s="21"/>
      <c r="BW153" s="21"/>
      <c r="BX153" s="21"/>
      <c r="BY153" s="21"/>
      <c r="BZ153" s="21"/>
    </row>
    <row r="154" spans="1:78" customFormat="1" x14ac:dyDescent="0.35">
      <c r="A154" s="2" t="s">
        <v>378</v>
      </c>
      <c r="B154" s="2" t="s">
        <v>231</v>
      </c>
      <c r="C154" s="2" t="str">
        <f ca="1">TEXT(TODAY(),"YYYY-MM-DD")</f>
        <v>2023-05-19</v>
      </c>
      <c r="D154" s="2" t="s">
        <v>13</v>
      </c>
      <c r="E154" s="2" t="s">
        <v>382</v>
      </c>
      <c r="F154" s="151" t="str">
        <f ca="1">TEXT(TODAY(),"YYYY-MM-DD")</f>
        <v>2023-05-19</v>
      </c>
      <c r="G154" s="60" t="s">
        <v>347</v>
      </c>
      <c r="H154" s="2" t="s">
        <v>110</v>
      </c>
      <c r="I154" s="2" t="s">
        <v>379</v>
      </c>
      <c r="J154" s="2" t="s">
        <v>380</v>
      </c>
      <c r="K154" s="2"/>
      <c r="L154" s="145"/>
      <c r="M154" s="145"/>
      <c r="N154" s="145"/>
      <c r="O154" s="145"/>
      <c r="P154" s="145"/>
      <c r="Q154" s="145"/>
      <c r="R154" s="145"/>
      <c r="S154" s="145"/>
      <c r="T154" s="145"/>
      <c r="U154" s="145"/>
      <c r="V154" s="145"/>
      <c r="W154" s="145"/>
      <c r="X154" s="145"/>
      <c r="Y154" s="145"/>
      <c r="Z154" s="145"/>
      <c r="AA154" s="145"/>
      <c r="AB154" s="145"/>
      <c r="AC154" s="145"/>
      <c r="AD154" s="145"/>
      <c r="AE154" s="145"/>
      <c r="AF154" s="145"/>
      <c r="AG154" s="145"/>
      <c r="AH154" s="145"/>
      <c r="AI154" s="145"/>
      <c r="AJ154" s="145"/>
      <c r="AK154" s="145"/>
      <c r="AL154" s="145"/>
      <c r="AN154" s="21"/>
      <c r="AO154" s="21"/>
      <c r="AP154" s="21"/>
      <c r="AR154" s="21"/>
      <c r="AS154" s="21"/>
      <c r="AT154" s="21"/>
      <c r="AU154" s="21"/>
      <c r="AV154" s="21"/>
      <c r="AW154" s="21"/>
      <c r="AX154" s="21"/>
      <c r="AY154" s="21"/>
      <c r="AZ154" s="21"/>
      <c r="BA154" s="21"/>
      <c r="BB154" s="21"/>
      <c r="BC154" s="21"/>
      <c r="BD154" s="21"/>
      <c r="BE154" s="21"/>
      <c r="BF154" s="21"/>
      <c r="BG154" s="21"/>
      <c r="BH154" s="21"/>
      <c r="BI154" s="21"/>
      <c r="BJ154" s="21"/>
      <c r="BK154" s="21"/>
      <c r="BL154" s="21"/>
      <c r="BM154" s="21"/>
      <c r="BN154" s="21"/>
      <c r="BO154" s="21"/>
      <c r="BP154" s="21"/>
      <c r="BQ154" s="21"/>
      <c r="BR154" s="21"/>
      <c r="BS154" s="21"/>
      <c r="BT154" s="21"/>
      <c r="BU154" s="21"/>
      <c r="BV154" s="21"/>
      <c r="BW154" s="21"/>
      <c r="BX154" s="21"/>
      <c r="BY154" s="21"/>
      <c r="BZ154" s="21"/>
    </row>
    <row r="155" spans="1:78" customFormat="1" x14ac:dyDescent="0.35">
      <c r="A155" s="2" t="s">
        <v>31</v>
      </c>
      <c r="B155" s="2" t="s">
        <v>223</v>
      </c>
      <c r="C155" s="2" t="str">
        <f ca="1">TEXT(TODAY(),"YYYY-MM-DD")</f>
        <v>2023-05-19</v>
      </c>
      <c r="D155" s="2" t="s">
        <v>13</v>
      </c>
      <c r="E155" s="2" t="s">
        <v>33</v>
      </c>
      <c r="F155" s="151" t="str">
        <f ca="1">TEXT(TODAY(),"YYYY-MM-DD")</f>
        <v>2023-05-19</v>
      </c>
      <c r="G155" s="60" t="s">
        <v>347</v>
      </c>
      <c r="H155" s="2" t="s">
        <v>110</v>
      </c>
      <c r="I155" s="2" t="s">
        <v>379</v>
      </c>
      <c r="J155" s="2" t="s">
        <v>71</v>
      </c>
      <c r="K155" s="2"/>
      <c r="L155" s="145"/>
      <c r="M155" s="145"/>
      <c r="N155" s="145"/>
      <c r="O155" s="145"/>
      <c r="P155" s="145"/>
      <c r="Q155" s="145"/>
      <c r="R155" s="145"/>
      <c r="S155" s="145"/>
      <c r="T155" s="145"/>
      <c r="U155" s="145"/>
      <c r="V155" s="145"/>
      <c r="W155" s="145"/>
      <c r="X155" s="145"/>
      <c r="Y155" s="145"/>
      <c r="Z155" s="145"/>
      <c r="AA155" s="145"/>
      <c r="AB155" s="145"/>
      <c r="AC155" s="145"/>
      <c r="AD155" s="145"/>
      <c r="AE155" s="145"/>
      <c r="AF155" s="145"/>
      <c r="AG155" s="145"/>
      <c r="AH155" s="145"/>
      <c r="AI155" s="145"/>
      <c r="AJ155" s="145"/>
      <c r="AK155" s="145"/>
      <c r="AL155" s="145"/>
      <c r="AN155" s="21"/>
      <c r="AO155" s="21"/>
      <c r="AP155" s="21"/>
      <c r="AR155" s="21"/>
      <c r="AS155" s="21"/>
      <c r="AT155" s="21"/>
      <c r="AU155" s="21"/>
      <c r="AV155" s="21"/>
      <c r="AW155" s="21"/>
      <c r="AX155" s="21"/>
      <c r="AY155" s="21"/>
      <c r="AZ155" s="21"/>
      <c r="BA155" s="21"/>
      <c r="BB155" s="21"/>
      <c r="BC155" s="21"/>
      <c r="BD155" s="21"/>
      <c r="BE155" s="21"/>
      <c r="BF155" s="21"/>
      <c r="BG155" s="21"/>
      <c r="BH155" s="21"/>
      <c r="BI155" s="21"/>
      <c r="BJ155" s="21"/>
      <c r="BK155" s="21"/>
      <c r="BL155" s="21"/>
      <c r="BM155" s="21"/>
      <c r="BN155" s="21"/>
      <c r="BO155" s="21"/>
      <c r="BP155" s="21"/>
      <c r="BQ155" s="21"/>
      <c r="BR155" s="21"/>
      <c r="BS155" s="21"/>
      <c r="BT155" s="21"/>
      <c r="BU155" s="21"/>
      <c r="BV155" s="21"/>
      <c r="BW155" s="21"/>
      <c r="BX155" s="21"/>
      <c r="BY155" s="21"/>
      <c r="BZ155" s="21"/>
    </row>
    <row r="156" spans="1:78" x14ac:dyDescent="0.35">
      <c r="AM156"/>
    </row>
    <row r="157" spans="1:78" customFormat="1" x14ac:dyDescent="0.35">
      <c r="A157" s="218" t="s">
        <v>250</v>
      </c>
      <c r="B157" s="219"/>
      <c r="C157" s="219"/>
      <c r="D157" s="219"/>
      <c r="E157" s="219"/>
      <c r="F157" s="219"/>
      <c r="G157" s="219"/>
      <c r="H157" s="219"/>
      <c r="I157" s="219"/>
      <c r="J157" s="219"/>
      <c r="K157" s="219"/>
      <c r="L157" s="219"/>
      <c r="M157" s="219"/>
      <c r="N157" s="219"/>
      <c r="O157" s="219"/>
      <c r="P157" s="219"/>
      <c r="Q157" s="219"/>
      <c r="R157" s="219"/>
      <c r="S157" s="105"/>
    </row>
    <row r="158" spans="1:78" customFormat="1" x14ac:dyDescent="0.35">
      <c r="A158" s="69" t="s">
        <v>200</v>
      </c>
      <c r="B158" s="69" t="s">
        <v>201</v>
      </c>
      <c r="C158" s="69" t="s">
        <v>202</v>
      </c>
      <c r="D158" s="70" t="s">
        <v>203</v>
      </c>
      <c r="E158" s="70" t="s">
        <v>204</v>
      </c>
      <c r="F158" s="70" t="s">
        <v>205</v>
      </c>
      <c r="G158" s="69" t="s">
        <v>206</v>
      </c>
      <c r="H158" s="152" t="s">
        <v>207</v>
      </c>
      <c r="I158" s="70" t="s">
        <v>208</v>
      </c>
      <c r="J158" s="70" t="s">
        <v>209</v>
      </c>
      <c r="K158" s="125" t="s">
        <v>210</v>
      </c>
      <c r="L158" s="70" t="s">
        <v>211</v>
      </c>
      <c r="M158" s="125" t="s">
        <v>212</v>
      </c>
      <c r="N158" s="70" t="s">
        <v>213</v>
      </c>
      <c r="O158" s="70" t="s">
        <v>214</v>
      </c>
      <c r="P158" s="70" t="s">
        <v>215</v>
      </c>
      <c r="Q158" s="70" t="s">
        <v>216</v>
      </c>
      <c r="R158" s="70" t="s">
        <v>217</v>
      </c>
      <c r="S158" s="106"/>
    </row>
    <row r="159" spans="1:78" customFormat="1" x14ac:dyDescent="0.35">
      <c r="A159" s="71" t="s">
        <v>218</v>
      </c>
      <c r="B159" s="72"/>
      <c r="C159" s="73" t="s">
        <v>219</v>
      </c>
      <c r="D159" s="73"/>
      <c r="E159" s="73"/>
      <c r="F159" s="94" t="str">
        <f>TEXT(21.33,"0.00")</f>
        <v>21.33</v>
      </c>
      <c r="G159" s="73" t="str">
        <f>CONCATENATE("USD,FLAT ",TEXT(F159,"0.00"))</f>
        <v>USD,FLAT 21.33</v>
      </c>
      <c r="H159" s="94" t="str">
        <f>TEXT(21.33,"0.00")</f>
        <v>21.33</v>
      </c>
      <c r="I159" s="73" t="s">
        <v>139</v>
      </c>
      <c r="J159" s="75">
        <v>2</v>
      </c>
      <c r="K159" s="94" t="str">
        <f>TEXT(42.66,"0.00")</f>
        <v>42.66</v>
      </c>
      <c r="L159" s="73"/>
      <c r="M159" s="94" t="str">
        <f>TEXT(26,"0")</f>
        <v>26</v>
      </c>
      <c r="N159" s="73"/>
      <c r="O159" s="73" t="s">
        <v>220</v>
      </c>
      <c r="P159" s="73" t="s">
        <v>351</v>
      </c>
      <c r="Q159" s="73"/>
      <c r="R159" s="73"/>
      <c r="S159" s="107"/>
    </row>
    <row r="160" spans="1:78" customFormat="1" x14ac:dyDescent="0.35">
      <c r="A160" s="72"/>
      <c r="B160" s="72"/>
      <c r="C160" s="76" t="s">
        <v>221</v>
      </c>
      <c r="D160" s="76"/>
      <c r="E160" s="76"/>
      <c r="F160" s="76"/>
      <c r="G160" s="76"/>
      <c r="H160" s="77"/>
      <c r="I160" s="76"/>
      <c r="J160" s="78"/>
      <c r="K160" s="118"/>
      <c r="L160" s="76"/>
      <c r="M160" s="127"/>
      <c r="N160" s="76"/>
      <c r="O160" s="76"/>
      <c r="P160" s="76"/>
      <c r="Q160" s="76"/>
      <c r="R160" s="76"/>
      <c r="S160" s="108"/>
    </row>
    <row r="161" spans="1:19" customFormat="1" x14ac:dyDescent="0.35">
      <c r="A161" s="72"/>
      <c r="B161" s="72"/>
      <c r="C161" s="85" t="s">
        <v>228</v>
      </c>
      <c r="D161" s="85"/>
      <c r="E161" s="85"/>
      <c r="F161" s="85"/>
      <c r="G161" s="85"/>
      <c r="H161" s="85"/>
      <c r="I161" s="85"/>
      <c r="J161" s="85"/>
      <c r="K161" s="119"/>
      <c r="L161" s="85"/>
      <c r="M161" s="128"/>
      <c r="N161" s="85"/>
      <c r="O161" s="85"/>
      <c r="P161" s="85"/>
      <c r="Q161" s="85"/>
      <c r="R161" s="85"/>
      <c r="S161" s="109"/>
    </row>
    <row r="162" spans="1:19" customFormat="1" x14ac:dyDescent="0.35">
      <c r="A162" s="72"/>
      <c r="B162" s="72"/>
      <c r="C162" s="86" t="s">
        <v>229</v>
      </c>
      <c r="D162" s="86"/>
      <c r="E162" s="86"/>
      <c r="F162" s="86"/>
      <c r="G162" s="86"/>
      <c r="H162" s="86"/>
      <c r="I162" s="86"/>
      <c r="J162" s="86"/>
      <c r="K162" s="120"/>
      <c r="L162" s="86"/>
      <c r="M162" s="129"/>
      <c r="N162" s="86"/>
      <c r="O162" s="86"/>
      <c r="P162" s="86"/>
      <c r="Q162" s="86"/>
      <c r="R162" s="86"/>
      <c r="S162" s="110"/>
    </row>
    <row r="163" spans="1:19" customFormat="1" x14ac:dyDescent="0.35">
      <c r="A163" s="71" t="s">
        <v>222</v>
      </c>
      <c r="B163" s="72"/>
      <c r="C163" s="73" t="s">
        <v>219</v>
      </c>
      <c r="D163" s="73"/>
      <c r="E163" s="73"/>
      <c r="F163" s="73">
        <v>25</v>
      </c>
      <c r="G163" s="73" t="str">
        <f>CONCATENATE("USD,FLAT ",TEXT(F163,"0.00"))</f>
        <v>USD,FLAT 25.00</v>
      </c>
      <c r="H163" s="94" t="str">
        <f>TEXT(25,"0")</f>
        <v>25</v>
      </c>
      <c r="I163" s="73" t="s">
        <v>139</v>
      </c>
      <c r="J163" s="75">
        <v>2</v>
      </c>
      <c r="K163" s="94" t="str">
        <f>TEXT(50,"0")</f>
        <v>50</v>
      </c>
      <c r="L163" s="73"/>
      <c r="M163" s="94" t="str">
        <f>TEXT(26,"0")</f>
        <v>26</v>
      </c>
      <c r="N163" s="73" t="s">
        <v>223</v>
      </c>
      <c r="O163" s="73" t="s">
        <v>224</v>
      </c>
      <c r="P163" s="73" t="s">
        <v>351</v>
      </c>
      <c r="Q163" s="73"/>
      <c r="R163" s="73"/>
      <c r="S163" s="107"/>
    </row>
    <row r="164" spans="1:19" customFormat="1" x14ac:dyDescent="0.35">
      <c r="A164" s="72"/>
      <c r="B164" s="72"/>
      <c r="C164" s="76" t="s">
        <v>221</v>
      </c>
      <c r="D164" s="76"/>
      <c r="E164" s="76"/>
      <c r="F164" s="76"/>
      <c r="G164" s="76"/>
      <c r="H164" s="77"/>
      <c r="I164" s="76"/>
      <c r="J164" s="78"/>
      <c r="K164" s="118"/>
      <c r="L164" s="76"/>
      <c r="M164" s="127"/>
      <c r="N164" s="76"/>
      <c r="O164" s="76"/>
      <c r="P164" s="76"/>
      <c r="Q164" s="76"/>
      <c r="R164" s="76"/>
      <c r="S164" s="108"/>
    </row>
    <row r="165" spans="1:19" customFormat="1" x14ac:dyDescent="0.35">
      <c r="A165" s="72"/>
      <c r="B165" s="72"/>
      <c r="C165" s="85" t="s">
        <v>228</v>
      </c>
      <c r="D165" s="85"/>
      <c r="E165" s="85"/>
      <c r="F165" s="85"/>
      <c r="G165" s="85"/>
      <c r="H165" s="85"/>
      <c r="I165" s="85"/>
      <c r="J165" s="85"/>
      <c r="K165" s="119"/>
      <c r="L165" s="85"/>
      <c r="M165" s="128"/>
      <c r="N165" s="85"/>
      <c r="O165" s="85"/>
      <c r="P165" s="85"/>
      <c r="Q165" s="85"/>
      <c r="R165" s="85"/>
      <c r="S165" s="109"/>
    </row>
    <row r="166" spans="1:19" customFormat="1" x14ac:dyDescent="0.35">
      <c r="A166" s="72"/>
      <c r="B166" s="72"/>
      <c r="C166" s="86" t="s">
        <v>229</v>
      </c>
      <c r="D166" s="86"/>
      <c r="E166" s="86"/>
      <c r="F166" s="86"/>
      <c r="G166" s="86"/>
      <c r="H166" s="86"/>
      <c r="I166" s="86"/>
      <c r="J166" s="86"/>
      <c r="K166" s="120"/>
      <c r="L166" s="86"/>
      <c r="M166" s="129"/>
      <c r="N166" s="86"/>
      <c r="O166" s="86"/>
      <c r="P166" s="86"/>
      <c r="Q166" s="86"/>
      <c r="R166" s="86"/>
      <c r="S166" s="110"/>
    </row>
    <row r="167" spans="1:19" customFormat="1" x14ac:dyDescent="0.35">
      <c r="A167" s="71" t="s">
        <v>225</v>
      </c>
      <c r="B167" s="72"/>
      <c r="C167" s="73" t="s">
        <v>219</v>
      </c>
      <c r="D167" s="73"/>
      <c r="E167" s="73"/>
      <c r="F167" s="73">
        <v>25</v>
      </c>
      <c r="G167" s="73" t="str">
        <f>CONCATENATE("USD,FLAT ",TEXT(F167,"0.00"))</f>
        <v>USD,FLAT 25.00</v>
      </c>
      <c r="H167" s="94" t="str">
        <f>TEXT(25,"0")</f>
        <v>25</v>
      </c>
      <c r="I167" s="73" t="s">
        <v>139</v>
      </c>
      <c r="J167" s="75">
        <v>2</v>
      </c>
      <c r="K167" s="94" t="str">
        <f>TEXT(50,"0")</f>
        <v>50</v>
      </c>
      <c r="L167" s="73"/>
      <c r="M167" s="94" t="str">
        <f>TEXT(26,"0")</f>
        <v>26</v>
      </c>
      <c r="N167" s="73" t="s">
        <v>223</v>
      </c>
      <c r="O167" s="73" t="s">
        <v>224</v>
      </c>
      <c r="P167" s="73" t="s">
        <v>351</v>
      </c>
      <c r="Q167" s="73"/>
      <c r="R167" s="73"/>
      <c r="S167" s="107"/>
    </row>
    <row r="168" spans="1:19" customFormat="1" x14ac:dyDescent="0.35">
      <c r="A168" s="72"/>
      <c r="B168" s="72"/>
      <c r="C168" s="76" t="s">
        <v>221</v>
      </c>
      <c r="D168" s="76"/>
      <c r="E168" s="76"/>
      <c r="F168" s="76"/>
      <c r="G168" s="76"/>
      <c r="H168" s="77"/>
      <c r="I168" s="76"/>
      <c r="J168" s="78"/>
      <c r="K168" s="118"/>
      <c r="L168" s="76"/>
      <c r="M168" s="127"/>
      <c r="N168" s="76"/>
      <c r="O168" s="76"/>
      <c r="P168" s="76"/>
      <c r="Q168" s="76"/>
      <c r="R168" s="76"/>
      <c r="S168" s="108"/>
    </row>
    <row r="169" spans="1:19" customFormat="1" x14ac:dyDescent="0.35">
      <c r="A169" s="72"/>
      <c r="B169" s="72"/>
      <c r="C169" s="85" t="s">
        <v>228</v>
      </c>
      <c r="D169" s="85"/>
      <c r="E169" s="85"/>
      <c r="F169" s="85"/>
      <c r="G169" s="85"/>
      <c r="H169" s="85"/>
      <c r="I169" s="85"/>
      <c r="J169" s="85"/>
      <c r="K169" s="119"/>
      <c r="L169" s="85"/>
      <c r="M169" s="128"/>
      <c r="N169" s="85"/>
      <c r="O169" s="85"/>
      <c r="P169" s="85"/>
      <c r="Q169" s="85"/>
      <c r="R169" s="85"/>
      <c r="S169" s="109"/>
    </row>
    <row r="170" spans="1:19" customFormat="1" x14ac:dyDescent="0.35">
      <c r="A170" s="72"/>
      <c r="B170" s="72"/>
      <c r="C170" s="86" t="s">
        <v>229</v>
      </c>
      <c r="D170" s="86"/>
      <c r="E170" s="86"/>
      <c r="F170" s="86"/>
      <c r="G170" s="86"/>
      <c r="H170" s="86"/>
      <c r="I170" s="86"/>
      <c r="J170" s="86"/>
      <c r="K170" s="120"/>
      <c r="L170" s="86"/>
      <c r="M170" s="129"/>
      <c r="N170" s="86"/>
      <c r="O170" s="86"/>
      <c r="P170" s="86"/>
      <c r="Q170" s="86"/>
      <c r="R170" s="86"/>
      <c r="S170" s="110"/>
    </row>
    <row r="171" spans="1:19" customFormat="1" x14ac:dyDescent="0.35">
      <c r="A171" s="71" t="s">
        <v>136</v>
      </c>
      <c r="B171" s="72"/>
      <c r="C171" s="73" t="s">
        <v>219</v>
      </c>
      <c r="D171" s="73"/>
      <c r="E171" s="73"/>
      <c r="F171" s="73">
        <v>25</v>
      </c>
      <c r="G171" s="73" t="str">
        <f>CONCATENATE("USD,FLAT ",TEXT(F171,"0.00"))</f>
        <v>USD,FLAT 25.00</v>
      </c>
      <c r="H171" s="94" t="str">
        <f>TEXT(25,"0")</f>
        <v>25</v>
      </c>
      <c r="I171" s="73" t="s">
        <v>139</v>
      </c>
      <c r="J171" s="75" t="str">
        <f>TEXT(72,"0")</f>
        <v>72</v>
      </c>
      <c r="K171" s="94" t="str">
        <f>TEXT(1800,"0")</f>
        <v>1800</v>
      </c>
      <c r="L171" s="73"/>
      <c r="M171" s="94" t="str">
        <f>TEXT(236,"0")</f>
        <v>236</v>
      </c>
      <c r="N171" s="73" t="s">
        <v>223</v>
      </c>
      <c r="O171" s="73" t="s">
        <v>224</v>
      </c>
      <c r="P171" s="73" t="s">
        <v>351</v>
      </c>
      <c r="Q171" s="73"/>
      <c r="R171" s="73"/>
      <c r="S171" s="107"/>
    </row>
    <row r="172" spans="1:19" customFormat="1" x14ac:dyDescent="0.35">
      <c r="A172" s="72"/>
      <c r="B172" s="72"/>
      <c r="C172" s="76" t="s">
        <v>221</v>
      </c>
      <c r="D172" s="76"/>
      <c r="E172" s="76"/>
      <c r="F172" s="76"/>
      <c r="G172" s="76"/>
      <c r="H172" s="77"/>
      <c r="I172" s="76"/>
      <c r="J172" s="78"/>
      <c r="K172" s="118"/>
      <c r="L172" s="76"/>
      <c r="M172" s="118"/>
      <c r="N172" s="76"/>
      <c r="O172" s="76"/>
      <c r="P172" s="76"/>
      <c r="Q172" s="76"/>
      <c r="R172" s="76"/>
      <c r="S172" s="108"/>
    </row>
    <row r="173" spans="1:19" customFormat="1" x14ac:dyDescent="0.35">
      <c r="A173" s="72"/>
      <c r="B173" s="72"/>
      <c r="C173" s="85" t="s">
        <v>228</v>
      </c>
      <c r="D173" s="85"/>
      <c r="E173" s="85"/>
      <c r="F173" s="85"/>
      <c r="G173" s="85"/>
      <c r="H173" s="85"/>
      <c r="I173" s="85"/>
      <c r="J173" s="85"/>
      <c r="K173" s="119"/>
      <c r="L173" s="85"/>
      <c r="M173" s="119"/>
      <c r="N173" s="85"/>
      <c r="O173" s="85"/>
      <c r="P173" s="85"/>
      <c r="Q173" s="85"/>
      <c r="R173" s="85"/>
      <c r="S173" s="109"/>
    </row>
    <row r="174" spans="1:19" customFormat="1" x14ac:dyDescent="0.35">
      <c r="A174" s="72"/>
      <c r="B174" s="72"/>
      <c r="C174" s="86" t="s">
        <v>229</v>
      </c>
      <c r="D174" s="86"/>
      <c r="E174" s="86"/>
      <c r="F174" s="86"/>
      <c r="G174" s="86"/>
      <c r="H174" s="86"/>
      <c r="I174" s="86"/>
      <c r="J174" s="86"/>
      <c r="K174" s="120"/>
      <c r="L174" s="86"/>
      <c r="M174" s="120"/>
      <c r="N174" s="86"/>
      <c r="O174" s="86"/>
      <c r="P174" s="86"/>
      <c r="Q174" s="86"/>
      <c r="R174" s="86"/>
      <c r="S174" s="110"/>
    </row>
    <row r="175" spans="1:19" customFormat="1" x14ac:dyDescent="0.35">
      <c r="A175" s="79" t="s">
        <v>226</v>
      </c>
      <c r="B175" s="79"/>
      <c r="C175" s="79" t="s">
        <v>219</v>
      </c>
      <c r="D175" s="79"/>
      <c r="E175" s="79"/>
      <c r="F175" s="79"/>
      <c r="G175" s="79"/>
      <c r="H175" s="79"/>
      <c r="I175" s="79"/>
      <c r="J175" s="80"/>
      <c r="K175" s="121"/>
      <c r="L175" s="79"/>
      <c r="M175" s="121"/>
      <c r="N175" s="79"/>
      <c r="O175" s="79"/>
      <c r="P175" s="79"/>
      <c r="Q175" s="79"/>
      <c r="R175" s="79"/>
      <c r="S175" s="111"/>
    </row>
    <row r="176" spans="1:19" customFormat="1" x14ac:dyDescent="0.35">
      <c r="A176" s="79" t="s">
        <v>226</v>
      </c>
      <c r="B176" s="79"/>
      <c r="C176" s="79" t="s">
        <v>221</v>
      </c>
      <c r="D176" s="79"/>
      <c r="E176" s="79"/>
      <c r="F176" s="79"/>
      <c r="G176" s="79"/>
      <c r="H176" s="79"/>
      <c r="I176" s="79"/>
      <c r="J176" s="80"/>
      <c r="K176" s="121"/>
      <c r="L176" s="79"/>
      <c r="M176" s="121"/>
      <c r="N176" s="79"/>
      <c r="O176" s="79"/>
      <c r="P176" s="79"/>
      <c r="Q176" s="79"/>
      <c r="R176" s="79"/>
      <c r="S176" s="111"/>
    </row>
    <row r="177" spans="1:19" customFormat="1" x14ac:dyDescent="0.35">
      <c r="A177" s="82" t="s">
        <v>227</v>
      </c>
      <c r="B177" s="82"/>
      <c r="C177" s="82" t="s">
        <v>219</v>
      </c>
      <c r="D177" s="82"/>
      <c r="E177" s="82"/>
      <c r="F177" s="82"/>
      <c r="G177" s="82"/>
      <c r="H177" s="82"/>
      <c r="I177" s="82"/>
      <c r="J177" s="83"/>
      <c r="K177" s="122"/>
      <c r="L177" s="82"/>
      <c r="M177" s="122"/>
      <c r="N177" s="82"/>
      <c r="O177" s="82"/>
      <c r="P177" s="82"/>
      <c r="Q177" s="82"/>
      <c r="R177" s="82"/>
      <c r="S177" s="112"/>
    </row>
    <row r="178" spans="1:19" customFormat="1" x14ac:dyDescent="0.35">
      <c r="A178" s="82" t="s">
        <v>227</v>
      </c>
      <c r="B178" s="82"/>
      <c r="C178" s="82" t="s">
        <v>221</v>
      </c>
      <c r="D178" s="82"/>
      <c r="E178" s="82"/>
      <c r="F178" s="82"/>
      <c r="G178" s="82"/>
      <c r="H178" s="82"/>
      <c r="I178" s="82"/>
      <c r="J178" s="83"/>
      <c r="K178" s="122"/>
      <c r="L178" s="82"/>
      <c r="M178" s="122"/>
      <c r="N178" s="82"/>
      <c r="O178" s="82"/>
      <c r="P178" s="82"/>
      <c r="Q178" s="82"/>
      <c r="R178" s="82"/>
      <c r="S178" s="112"/>
    </row>
    <row r="179" spans="1:19" customFormat="1" x14ac:dyDescent="0.35">
      <c r="A179" s="71" t="s">
        <v>246</v>
      </c>
      <c r="B179" s="72"/>
      <c r="C179" s="73" t="s">
        <v>219</v>
      </c>
      <c r="D179" s="73"/>
      <c r="E179" s="73"/>
      <c r="F179" s="73">
        <v>0.25</v>
      </c>
      <c r="G179" s="73" t="str">
        <f>CONCATENATE("USD,FLAT ",TEXT(F179,"0.00"))</f>
        <v>USD,FLAT 0.25</v>
      </c>
      <c r="H179" s="73">
        <v>0.25</v>
      </c>
      <c r="I179" s="73" t="s">
        <v>139</v>
      </c>
      <c r="J179" s="75">
        <v>2</v>
      </c>
      <c r="K179" s="94" t="str">
        <f>TEXT(0.5,"0.0")</f>
        <v>0.5</v>
      </c>
      <c r="L179" s="73"/>
      <c r="M179" s="94" t="str">
        <f>TEXT(26,"0")</f>
        <v>26</v>
      </c>
      <c r="N179" s="73" t="s">
        <v>231</v>
      </c>
      <c r="O179" s="73" t="s">
        <v>224</v>
      </c>
      <c r="P179" s="73" t="s">
        <v>352</v>
      </c>
      <c r="Q179" s="73"/>
      <c r="R179" s="73"/>
      <c r="S179" s="107"/>
    </row>
    <row r="180" spans="1:19" customFormat="1" x14ac:dyDescent="0.35">
      <c r="A180" s="72"/>
      <c r="B180" s="72"/>
      <c r="C180" s="76" t="s">
        <v>221</v>
      </c>
      <c r="D180" s="76"/>
      <c r="E180" s="76"/>
      <c r="F180" s="76"/>
      <c r="G180" s="76"/>
      <c r="H180" s="76"/>
      <c r="I180" s="77"/>
      <c r="J180" s="78"/>
      <c r="K180" s="118"/>
      <c r="L180" s="76"/>
      <c r="M180" s="127"/>
      <c r="N180" s="76"/>
      <c r="O180" s="76"/>
      <c r="P180" s="76"/>
      <c r="Q180" s="76"/>
      <c r="R180" s="76"/>
      <c r="S180" s="108"/>
    </row>
    <row r="181" spans="1:19" customFormat="1" x14ac:dyDescent="0.35">
      <c r="A181" s="72"/>
      <c r="B181" s="72"/>
      <c r="C181" s="85" t="s">
        <v>228</v>
      </c>
      <c r="D181" s="85"/>
      <c r="E181" s="85"/>
      <c r="F181" s="85"/>
      <c r="G181" s="85"/>
      <c r="H181" s="85"/>
      <c r="I181" s="85"/>
      <c r="J181" s="85"/>
      <c r="K181" s="119"/>
      <c r="L181" s="85"/>
      <c r="M181" s="128"/>
      <c r="N181" s="85"/>
      <c r="O181" s="85"/>
      <c r="P181" s="85"/>
      <c r="Q181" s="85"/>
      <c r="R181" s="85"/>
      <c r="S181" s="109"/>
    </row>
    <row r="182" spans="1:19" customFormat="1" x14ac:dyDescent="0.35">
      <c r="A182" s="72"/>
      <c r="B182" s="72"/>
      <c r="C182" s="86" t="s">
        <v>229</v>
      </c>
      <c r="D182" s="86"/>
      <c r="E182" s="86"/>
      <c r="F182" s="86"/>
      <c r="G182" s="86"/>
      <c r="H182" s="86"/>
      <c r="I182" s="86"/>
      <c r="J182" s="86"/>
      <c r="K182" s="120"/>
      <c r="L182" s="86"/>
      <c r="M182" s="129"/>
      <c r="N182" s="86"/>
      <c r="O182" s="86"/>
      <c r="P182" s="86"/>
      <c r="Q182" s="86"/>
      <c r="R182" s="86"/>
      <c r="S182" s="110"/>
    </row>
    <row r="183" spans="1:19" customFormat="1" x14ac:dyDescent="0.35">
      <c r="A183" s="71" t="s">
        <v>230</v>
      </c>
      <c r="B183" s="72"/>
      <c r="C183" s="73" t="s">
        <v>219</v>
      </c>
      <c r="D183" s="73"/>
      <c r="E183" s="73"/>
      <c r="F183" s="73">
        <v>112.04</v>
      </c>
      <c r="G183" s="73" t="str">
        <f>CONCATENATE("USD,FLAT ",TEXT(F183,"0.00"))</f>
        <v>USD,FLAT 112.04</v>
      </c>
      <c r="H183" s="73" t="str">
        <f>TEXT(112.04,"0.00")</f>
        <v>112.04</v>
      </c>
      <c r="I183" s="73" t="s">
        <v>139</v>
      </c>
      <c r="J183" s="75">
        <v>2</v>
      </c>
      <c r="K183" s="94" t="str">
        <f>TEXT(224.08,"0.00")</f>
        <v>224.08</v>
      </c>
      <c r="L183" s="73"/>
      <c r="M183" s="94" t="str">
        <f>TEXT(26,"0")</f>
        <v>26</v>
      </c>
      <c r="N183" s="73" t="s">
        <v>231</v>
      </c>
      <c r="O183" s="73" t="s">
        <v>224</v>
      </c>
      <c r="P183" s="73" t="s">
        <v>352</v>
      </c>
      <c r="Q183" s="73"/>
      <c r="R183" s="73"/>
      <c r="S183" s="107"/>
    </row>
    <row r="184" spans="1:19" customFormat="1" x14ac:dyDescent="0.35">
      <c r="A184" s="72"/>
      <c r="B184" s="72"/>
      <c r="C184" s="76" t="s">
        <v>221</v>
      </c>
      <c r="D184" s="76"/>
      <c r="E184" s="76"/>
      <c r="F184" s="76"/>
      <c r="G184" s="76"/>
      <c r="H184" s="76"/>
      <c r="I184" s="77"/>
      <c r="J184" s="78"/>
      <c r="K184" s="118"/>
      <c r="L184" s="76"/>
      <c r="M184" s="118"/>
      <c r="N184" s="76"/>
      <c r="O184" s="76"/>
      <c r="P184" s="76"/>
      <c r="Q184" s="76"/>
      <c r="R184" s="76"/>
      <c r="S184" s="108"/>
    </row>
    <row r="185" spans="1:19" customFormat="1" x14ac:dyDescent="0.35">
      <c r="A185" s="72"/>
      <c r="B185" s="72"/>
      <c r="C185" s="85" t="s">
        <v>228</v>
      </c>
      <c r="D185" s="85"/>
      <c r="E185" s="85"/>
      <c r="F185" s="85"/>
      <c r="G185" s="85"/>
      <c r="H185" s="85"/>
      <c r="I185" s="85"/>
      <c r="J185" s="85"/>
      <c r="K185" s="119"/>
      <c r="L185" s="85"/>
      <c r="M185" s="119"/>
      <c r="N185" s="85"/>
      <c r="O185" s="85"/>
      <c r="P185" s="85"/>
      <c r="Q185" s="85"/>
      <c r="R185" s="85"/>
      <c r="S185" s="109"/>
    </row>
    <row r="186" spans="1:19" customFormat="1" x14ac:dyDescent="0.35">
      <c r="A186" s="72"/>
      <c r="B186" s="72"/>
      <c r="C186" s="86" t="s">
        <v>229</v>
      </c>
      <c r="D186" s="86"/>
      <c r="E186" s="86"/>
      <c r="F186" s="86"/>
      <c r="G186" s="86"/>
      <c r="H186" s="86"/>
      <c r="I186" s="86"/>
      <c r="J186" s="86"/>
      <c r="K186" s="120"/>
      <c r="L186" s="86"/>
      <c r="M186" s="120"/>
      <c r="N186" s="86"/>
      <c r="O186" s="86"/>
      <c r="P186" s="86"/>
      <c r="Q186" s="86"/>
      <c r="R186" s="86"/>
      <c r="S186" s="110"/>
    </row>
    <row r="187" spans="1:19" customFormat="1" x14ac:dyDescent="0.35">
      <c r="A187" s="71" t="s">
        <v>232</v>
      </c>
      <c r="B187" s="72"/>
      <c r="C187" s="73" t="s">
        <v>219</v>
      </c>
      <c r="D187" s="73"/>
      <c r="E187" s="73"/>
      <c r="F187" s="73">
        <v>276.25</v>
      </c>
      <c r="G187" s="73" t="str">
        <f>CONCATENATE("USD,FLAT ",TEXT(F187,"0.00"))</f>
        <v>USD,FLAT 276.25</v>
      </c>
      <c r="H187" s="73" t="str">
        <f>TEXT(276.25,"0.00")</f>
        <v>276.25</v>
      </c>
      <c r="I187" s="73" t="s">
        <v>139</v>
      </c>
      <c r="J187" s="75"/>
      <c r="K187" s="94" t="str">
        <f>TEXT(13812.5,"0.0")</f>
        <v>13812.5</v>
      </c>
      <c r="L187" s="73"/>
      <c r="M187" s="87">
        <v>0</v>
      </c>
      <c r="N187" s="73" t="s">
        <v>231</v>
      </c>
      <c r="O187" s="73" t="s">
        <v>224</v>
      </c>
      <c r="P187" s="73" t="s">
        <v>351</v>
      </c>
      <c r="Q187" s="73"/>
      <c r="R187" s="73"/>
      <c r="S187" s="107"/>
    </row>
    <row r="188" spans="1:19" customFormat="1" x14ac:dyDescent="0.35">
      <c r="A188" s="72"/>
      <c r="B188" s="72"/>
      <c r="C188" s="76" t="s">
        <v>221</v>
      </c>
      <c r="D188" s="76"/>
      <c r="E188" s="76"/>
      <c r="F188" s="76"/>
      <c r="G188" s="76"/>
      <c r="H188" s="76"/>
      <c r="I188" s="77"/>
      <c r="J188" s="78"/>
      <c r="K188" s="118"/>
      <c r="L188" s="77"/>
      <c r="M188" s="118"/>
      <c r="N188" s="76"/>
      <c r="O188" s="76"/>
      <c r="P188" s="76"/>
      <c r="Q188" s="76"/>
      <c r="R188" s="76"/>
      <c r="S188" s="108"/>
    </row>
    <row r="189" spans="1:19" customFormat="1" x14ac:dyDescent="0.35">
      <c r="A189" s="72"/>
      <c r="B189" s="72"/>
      <c r="C189" s="85" t="s">
        <v>228</v>
      </c>
      <c r="D189" s="85"/>
      <c r="E189" s="85"/>
      <c r="F189" s="85"/>
      <c r="G189" s="85"/>
      <c r="H189" s="85"/>
      <c r="I189" s="85"/>
      <c r="J189" s="85"/>
      <c r="K189" s="87"/>
      <c r="L189" s="85"/>
      <c r="M189" s="119"/>
      <c r="N189" s="85"/>
      <c r="O189" s="85"/>
      <c r="P189" s="85"/>
      <c r="Q189" s="73"/>
      <c r="R189" s="85"/>
      <c r="S189" s="109"/>
    </row>
    <row r="190" spans="1:19" customFormat="1" x14ac:dyDescent="0.35">
      <c r="A190" s="72"/>
      <c r="B190" s="72"/>
      <c r="C190" s="86" t="s">
        <v>229</v>
      </c>
      <c r="D190" s="86"/>
      <c r="E190" s="86"/>
      <c r="F190" s="86"/>
      <c r="G190" s="86"/>
      <c r="H190" s="86"/>
      <c r="I190" s="86"/>
      <c r="J190" s="86"/>
      <c r="K190" s="120"/>
      <c r="L190" s="86"/>
      <c r="M190" s="120"/>
      <c r="N190" s="86"/>
      <c r="O190" s="86"/>
      <c r="P190" s="86"/>
      <c r="Q190" s="86"/>
      <c r="R190" s="86"/>
      <c r="S190" s="110"/>
    </row>
    <row r="191" spans="1:19" customFormat="1" x14ac:dyDescent="0.35">
      <c r="A191" s="71" t="s">
        <v>233</v>
      </c>
      <c r="B191" s="72"/>
      <c r="C191" s="73" t="s">
        <v>219</v>
      </c>
      <c r="D191" s="73"/>
      <c r="E191" s="73"/>
      <c r="F191" s="73">
        <v>112.04</v>
      </c>
      <c r="G191" s="73" t="str">
        <f>CONCATENATE("USD,FLAT ",TEXT(F191,"0.00"))</f>
        <v>USD,FLAT 112.04</v>
      </c>
      <c r="H191" s="73" t="str">
        <f>TEXT(112.04,"0.00")</f>
        <v>112.04</v>
      </c>
      <c r="I191" s="73" t="s">
        <v>139</v>
      </c>
      <c r="J191" s="75"/>
      <c r="K191" s="94" t="str">
        <f>TEXT(5602,"0")</f>
        <v>5602</v>
      </c>
      <c r="L191" s="73"/>
      <c r="M191" s="87">
        <v>0</v>
      </c>
      <c r="N191" s="73" t="s">
        <v>231</v>
      </c>
      <c r="O191" s="73" t="s">
        <v>224</v>
      </c>
      <c r="P191" s="73" t="s">
        <v>351</v>
      </c>
      <c r="Q191" s="73"/>
      <c r="R191" s="73"/>
      <c r="S191" s="107"/>
    </row>
    <row r="192" spans="1:19" customFormat="1" x14ac:dyDescent="0.35">
      <c r="A192" s="72"/>
      <c r="B192" s="72"/>
      <c r="C192" s="76" t="s">
        <v>221</v>
      </c>
      <c r="D192" s="76"/>
      <c r="E192" s="76"/>
      <c r="F192" s="76"/>
      <c r="G192" s="76"/>
      <c r="H192" s="76"/>
      <c r="I192" s="77"/>
      <c r="J192" s="77"/>
      <c r="K192" s="118"/>
      <c r="L192" s="77"/>
      <c r="M192" s="118"/>
      <c r="N192" s="76"/>
      <c r="O192" s="76"/>
      <c r="P192" s="76"/>
      <c r="Q192" s="76"/>
      <c r="R192" s="76"/>
      <c r="S192" s="108"/>
    </row>
    <row r="193" spans="1:19" customFormat="1" x14ac:dyDescent="0.35">
      <c r="A193" s="72"/>
      <c r="B193" s="72"/>
      <c r="C193" s="85" t="s">
        <v>228</v>
      </c>
      <c r="D193" s="85"/>
      <c r="E193" s="85"/>
      <c r="F193" s="85"/>
      <c r="G193" s="85"/>
      <c r="H193" s="85"/>
      <c r="I193" s="85"/>
      <c r="J193" s="85"/>
      <c r="K193" s="119"/>
      <c r="L193" s="85"/>
      <c r="M193" s="119"/>
      <c r="N193" s="85"/>
      <c r="O193" s="85"/>
      <c r="P193" s="85"/>
      <c r="Q193" s="85"/>
      <c r="R193" s="85"/>
      <c r="S193" s="109"/>
    </row>
    <row r="194" spans="1:19" customFormat="1" x14ac:dyDescent="0.35">
      <c r="A194" s="72"/>
      <c r="B194" s="72"/>
      <c r="C194" s="86" t="s">
        <v>229</v>
      </c>
      <c r="D194" s="86"/>
      <c r="E194" s="86"/>
      <c r="F194" s="86"/>
      <c r="G194" s="86"/>
      <c r="H194" s="86"/>
      <c r="I194" s="86"/>
      <c r="J194" s="86"/>
      <c r="K194" s="120"/>
      <c r="L194" s="86"/>
      <c r="M194" s="120"/>
      <c r="N194" s="86"/>
      <c r="O194" s="86"/>
      <c r="P194" s="86"/>
      <c r="Q194" s="86"/>
      <c r="R194" s="86"/>
      <c r="S194" s="110"/>
    </row>
    <row r="195" spans="1:19" customFormat="1" x14ac:dyDescent="0.35">
      <c r="A195" s="82" t="s">
        <v>234</v>
      </c>
      <c r="B195" s="82"/>
      <c r="C195" s="82" t="s">
        <v>219</v>
      </c>
      <c r="D195" s="82"/>
      <c r="E195" s="82"/>
      <c r="F195" s="82"/>
      <c r="G195" s="82"/>
      <c r="H195" s="82"/>
      <c r="I195" s="82"/>
      <c r="J195" s="83"/>
      <c r="K195" s="122"/>
      <c r="L195" s="82"/>
      <c r="M195" s="122"/>
      <c r="N195" s="82"/>
      <c r="O195" s="82"/>
      <c r="P195" s="82"/>
      <c r="Q195" s="82"/>
      <c r="R195" s="82"/>
      <c r="S195" s="112"/>
    </row>
    <row r="196" spans="1:19" customFormat="1" x14ac:dyDescent="0.35">
      <c r="A196" s="82" t="s">
        <v>234</v>
      </c>
      <c r="B196" s="82"/>
      <c r="C196" s="82" t="s">
        <v>221</v>
      </c>
      <c r="D196" s="82"/>
      <c r="E196" s="82"/>
      <c r="F196" s="82"/>
      <c r="G196" s="82"/>
      <c r="H196" s="82"/>
      <c r="I196" s="82"/>
      <c r="J196" s="83"/>
      <c r="K196" s="122"/>
      <c r="L196" s="82"/>
      <c r="M196" s="122"/>
      <c r="N196" s="82"/>
      <c r="O196" s="82"/>
      <c r="P196" s="82"/>
      <c r="Q196" s="82"/>
      <c r="R196" s="82"/>
      <c r="S196" s="112"/>
    </row>
    <row r="197" spans="1:19" customFormat="1" ht="29" x14ac:dyDescent="0.35">
      <c r="A197" s="71" t="s">
        <v>235</v>
      </c>
      <c r="B197" s="72"/>
      <c r="C197" s="73" t="s">
        <v>219</v>
      </c>
      <c r="D197" s="73"/>
      <c r="E197" s="73"/>
      <c r="F197" s="93" t="s">
        <v>247</v>
      </c>
      <c r="G197" s="94" t="s">
        <v>236</v>
      </c>
      <c r="H197" s="93" t="str">
        <f>TEXT(24.33,"0.00")</f>
        <v>24.33</v>
      </c>
      <c r="I197" s="73" t="s">
        <v>139</v>
      </c>
      <c r="J197" s="75">
        <v>2</v>
      </c>
      <c r="K197" s="94" t="str">
        <f>TEXT(48.66,"0.00")</f>
        <v>48.66</v>
      </c>
      <c r="L197" s="73"/>
      <c r="M197" s="94" t="str">
        <f>TEXT(26,"0")</f>
        <v>26</v>
      </c>
      <c r="N197" s="73"/>
      <c r="O197" s="73" t="s">
        <v>220</v>
      </c>
      <c r="P197" s="73" t="s">
        <v>369</v>
      </c>
      <c r="Q197" s="73"/>
      <c r="R197" s="73"/>
      <c r="S197" s="107"/>
    </row>
    <row r="198" spans="1:19" customFormat="1" x14ac:dyDescent="0.35">
      <c r="A198" s="72"/>
      <c r="B198" s="72"/>
      <c r="C198" s="76" t="s">
        <v>221</v>
      </c>
      <c r="D198" s="76"/>
      <c r="E198" s="76"/>
      <c r="F198" s="76"/>
      <c r="G198" s="76"/>
      <c r="H198" s="76"/>
      <c r="I198" s="76"/>
      <c r="J198" s="78"/>
      <c r="K198" s="118"/>
      <c r="L198" s="76"/>
      <c r="M198" s="127"/>
      <c r="N198" s="76"/>
      <c r="O198" s="76"/>
      <c r="P198" s="76"/>
      <c r="Q198" s="76"/>
      <c r="R198" s="76"/>
      <c r="S198" s="108"/>
    </row>
    <row r="199" spans="1:19" customFormat="1" x14ac:dyDescent="0.35">
      <c r="A199" s="72"/>
      <c r="B199" s="72"/>
      <c r="C199" s="85" t="s">
        <v>228</v>
      </c>
      <c r="D199" s="85"/>
      <c r="E199" s="85"/>
      <c r="F199" s="85"/>
      <c r="G199" s="85"/>
      <c r="H199" s="85"/>
      <c r="I199" s="85"/>
      <c r="J199" s="85"/>
      <c r="K199" s="119"/>
      <c r="L199" s="85"/>
      <c r="M199" s="128"/>
      <c r="N199" s="85"/>
      <c r="O199" s="85"/>
      <c r="P199" s="85"/>
      <c r="Q199" s="85"/>
      <c r="R199" s="85"/>
      <c r="S199" s="109"/>
    </row>
    <row r="200" spans="1:19" customFormat="1" x14ac:dyDescent="0.35">
      <c r="A200" s="72"/>
      <c r="B200" s="72"/>
      <c r="C200" s="86" t="s">
        <v>229</v>
      </c>
      <c r="D200" s="86"/>
      <c r="E200" s="86"/>
      <c r="F200" s="86"/>
      <c r="G200" s="86"/>
      <c r="H200" s="86"/>
      <c r="I200" s="86"/>
      <c r="J200" s="86"/>
      <c r="K200" s="120"/>
      <c r="L200" s="86"/>
      <c r="M200" s="129"/>
      <c r="N200" s="86"/>
      <c r="O200" s="86"/>
      <c r="P200" s="86"/>
      <c r="Q200" s="86"/>
      <c r="R200" s="86"/>
      <c r="S200" s="110"/>
    </row>
    <row r="201" spans="1:19" customFormat="1" ht="29" x14ac:dyDescent="0.35">
      <c r="A201" s="71" t="s">
        <v>237</v>
      </c>
      <c r="B201" s="72"/>
      <c r="C201" s="73" t="s">
        <v>219</v>
      </c>
      <c r="D201" s="73"/>
      <c r="E201" s="73"/>
      <c r="F201" s="93" t="s">
        <v>247</v>
      </c>
      <c r="G201" s="94" t="s">
        <v>248</v>
      </c>
      <c r="H201" s="93" t="str">
        <f>TEXT(25.33,"0.00")</f>
        <v>25.33</v>
      </c>
      <c r="I201" s="73" t="s">
        <v>139</v>
      </c>
      <c r="J201" s="75">
        <v>2</v>
      </c>
      <c r="K201" s="94" t="str">
        <f>TEXT(50.66,"0.00")</f>
        <v>50.66</v>
      </c>
      <c r="L201" s="73"/>
      <c r="M201" s="94" t="str">
        <f>TEXT(26,"0")</f>
        <v>26</v>
      </c>
      <c r="N201" s="73"/>
      <c r="O201" s="73" t="s">
        <v>220</v>
      </c>
      <c r="P201" s="73" t="s">
        <v>369</v>
      </c>
      <c r="Q201" s="73"/>
      <c r="R201" s="73"/>
      <c r="S201" s="107"/>
    </row>
    <row r="202" spans="1:19" customFormat="1" x14ac:dyDescent="0.35">
      <c r="A202" s="72"/>
      <c r="B202" s="72"/>
      <c r="C202" s="76" t="s">
        <v>221</v>
      </c>
      <c r="D202" s="76"/>
      <c r="E202" s="76"/>
      <c r="F202" s="76"/>
      <c r="G202" s="76"/>
      <c r="H202" s="76"/>
      <c r="I202" s="76"/>
      <c r="J202" s="78"/>
      <c r="K202" s="118"/>
      <c r="L202" s="76"/>
      <c r="M202" s="127"/>
      <c r="N202" s="76"/>
      <c r="O202" s="76"/>
      <c r="P202" s="76"/>
      <c r="Q202" s="76"/>
      <c r="R202" s="76"/>
      <c r="S202" s="108"/>
    </row>
    <row r="203" spans="1:19" customFormat="1" x14ac:dyDescent="0.35">
      <c r="A203" s="72"/>
      <c r="B203" s="72"/>
      <c r="C203" s="85" t="s">
        <v>228</v>
      </c>
      <c r="D203" s="85"/>
      <c r="E203" s="85"/>
      <c r="F203" s="85"/>
      <c r="G203" s="85"/>
      <c r="H203" s="85"/>
      <c r="I203" s="85"/>
      <c r="J203" s="85"/>
      <c r="K203" s="119"/>
      <c r="L203" s="85"/>
      <c r="M203" s="128"/>
      <c r="N203" s="85"/>
      <c r="O203" s="85"/>
      <c r="P203" s="85"/>
      <c r="Q203" s="85"/>
      <c r="R203" s="85"/>
      <c r="S203" s="109"/>
    </row>
    <row r="204" spans="1:19" customFormat="1" x14ac:dyDescent="0.35">
      <c r="A204" s="72"/>
      <c r="B204" s="72"/>
      <c r="C204" s="86" t="s">
        <v>229</v>
      </c>
      <c r="D204" s="86"/>
      <c r="E204" s="86"/>
      <c r="F204" s="86"/>
      <c r="G204" s="86"/>
      <c r="H204" s="86"/>
      <c r="I204" s="86"/>
      <c r="J204" s="86"/>
      <c r="K204" s="120"/>
      <c r="L204" s="86"/>
      <c r="M204" s="129"/>
      <c r="N204" s="86"/>
      <c r="O204" s="86"/>
      <c r="P204" s="86"/>
      <c r="Q204" s="86"/>
      <c r="R204" s="86"/>
      <c r="S204" s="110"/>
    </row>
    <row r="205" spans="1:19" customFormat="1" ht="21" customHeight="1" x14ac:dyDescent="0.35">
      <c r="A205" s="71" t="s">
        <v>238</v>
      </c>
      <c r="B205" s="72"/>
      <c r="C205" s="73" t="s">
        <v>219</v>
      </c>
      <c r="D205" s="73"/>
      <c r="E205" s="73"/>
      <c r="F205" s="93" t="s">
        <v>249</v>
      </c>
      <c r="G205" s="94" t="s">
        <v>239</v>
      </c>
      <c r="H205" s="93" t="str">
        <f>TEXT(38.12,"0.00")</f>
        <v>38.12</v>
      </c>
      <c r="I205" s="73" t="s">
        <v>139</v>
      </c>
      <c r="J205" s="75">
        <v>2</v>
      </c>
      <c r="K205" s="94" t="str">
        <f>TEXT(76.24,"0.00")</f>
        <v>76.24</v>
      </c>
      <c r="L205" s="73"/>
      <c r="M205" s="94" t="str">
        <f>TEXT(26,"0")</f>
        <v>26</v>
      </c>
      <c r="N205" s="73" t="s">
        <v>231</v>
      </c>
      <c r="O205" s="73" t="s">
        <v>224</v>
      </c>
      <c r="P205" s="73" t="s">
        <v>369</v>
      </c>
      <c r="Q205" s="73"/>
      <c r="R205" s="73"/>
      <c r="S205" s="107"/>
    </row>
    <row r="206" spans="1:19" customFormat="1" x14ac:dyDescent="0.35">
      <c r="A206" s="72"/>
      <c r="B206" s="72"/>
      <c r="C206" s="76" t="s">
        <v>221</v>
      </c>
      <c r="D206" s="76"/>
      <c r="E206" s="76"/>
      <c r="F206" s="76"/>
      <c r="G206" s="76"/>
      <c r="H206" s="76"/>
      <c r="I206" s="76"/>
      <c r="J206" s="78"/>
      <c r="K206" s="118"/>
      <c r="L206" s="76"/>
      <c r="M206" s="118"/>
      <c r="N206" s="76"/>
      <c r="O206" s="76"/>
      <c r="P206" s="76"/>
      <c r="Q206" s="76"/>
      <c r="R206" s="76"/>
      <c r="S206" s="108"/>
    </row>
    <row r="207" spans="1:19" customFormat="1" x14ac:dyDescent="0.35">
      <c r="A207" s="72"/>
      <c r="B207" s="72"/>
      <c r="C207" s="85" t="s">
        <v>228</v>
      </c>
      <c r="D207" s="85"/>
      <c r="E207" s="85"/>
      <c r="F207" s="85"/>
      <c r="G207" s="85"/>
      <c r="H207" s="85"/>
      <c r="I207" s="85"/>
      <c r="J207" s="85"/>
      <c r="K207" s="119"/>
      <c r="L207" s="85"/>
      <c r="M207" s="119"/>
      <c r="N207" s="85"/>
      <c r="O207" s="85"/>
      <c r="P207" s="85"/>
      <c r="Q207" s="85"/>
      <c r="R207" s="85"/>
      <c r="S207" s="109"/>
    </row>
    <row r="208" spans="1:19" customFormat="1" x14ac:dyDescent="0.35">
      <c r="A208" s="72"/>
      <c r="B208" s="72"/>
      <c r="C208" s="86" t="s">
        <v>229</v>
      </c>
      <c r="D208" s="86"/>
      <c r="E208" s="86"/>
      <c r="F208" s="86"/>
      <c r="G208" s="86"/>
      <c r="H208" s="86"/>
      <c r="I208" s="86"/>
      <c r="J208" s="86"/>
      <c r="K208" s="120"/>
      <c r="L208" s="86"/>
      <c r="M208" s="120"/>
      <c r="N208" s="86"/>
      <c r="O208" s="86"/>
      <c r="P208" s="86"/>
      <c r="Q208" s="86"/>
      <c r="R208" s="86"/>
      <c r="S208" s="110"/>
    </row>
    <row r="209" spans="1:19" customFormat="1" x14ac:dyDescent="0.35">
      <c r="A209" s="82" t="s">
        <v>240</v>
      </c>
      <c r="B209" s="82"/>
      <c r="C209" s="82" t="s">
        <v>219</v>
      </c>
      <c r="D209" s="82"/>
      <c r="E209" s="82"/>
      <c r="F209" s="82"/>
      <c r="G209" s="82"/>
      <c r="H209" s="82"/>
      <c r="I209" s="82"/>
      <c r="J209" s="83"/>
      <c r="K209" s="122"/>
      <c r="L209" s="82"/>
      <c r="M209" s="122"/>
      <c r="N209" s="82"/>
      <c r="O209" s="82"/>
      <c r="P209" s="82"/>
      <c r="Q209" s="82"/>
      <c r="R209" s="82"/>
      <c r="S209" s="112"/>
    </row>
    <row r="210" spans="1:19" customFormat="1" x14ac:dyDescent="0.35">
      <c r="A210" s="82" t="s">
        <v>240</v>
      </c>
      <c r="B210" s="82"/>
      <c r="C210" s="82" t="s">
        <v>221</v>
      </c>
      <c r="D210" s="82"/>
      <c r="E210" s="82"/>
      <c r="F210" s="82"/>
      <c r="G210" s="82"/>
      <c r="H210" s="82"/>
      <c r="I210" s="82"/>
      <c r="J210" s="83"/>
      <c r="K210" s="122"/>
      <c r="L210" s="82"/>
      <c r="M210" s="122"/>
      <c r="N210" s="82"/>
      <c r="O210" s="82"/>
      <c r="P210" s="82"/>
      <c r="Q210" s="82"/>
      <c r="R210" s="82"/>
      <c r="S210" s="112"/>
    </row>
    <row r="211" spans="1:19" customFormat="1" x14ac:dyDescent="0.35">
      <c r="A211" s="71" t="s">
        <v>241</v>
      </c>
      <c r="B211" s="72"/>
      <c r="C211" s="73" t="s">
        <v>219</v>
      </c>
      <c r="D211" s="73"/>
      <c r="E211" s="73"/>
      <c r="F211" s="90">
        <v>0.15</v>
      </c>
      <c r="G211" s="73" t="str">
        <f>CONCATENATE("USD,FLAT ",TEXT(F211,"0.00"))</f>
        <v>USD,FLAT 0.15</v>
      </c>
      <c r="H211" s="90" t="str">
        <f>TEXT(3000.15,"0.00")</f>
        <v>3000.15</v>
      </c>
      <c r="I211" s="73" t="s">
        <v>139</v>
      </c>
      <c r="J211" s="75">
        <v>2</v>
      </c>
      <c r="K211" s="139" t="str">
        <f>TEXT(6000.3,"0.0")</f>
        <v>6000.3</v>
      </c>
      <c r="L211" s="73"/>
      <c r="M211" s="94" t="str">
        <f>TEXT(26,"0")</f>
        <v>26</v>
      </c>
      <c r="N211" s="73" t="s">
        <v>231</v>
      </c>
      <c r="O211" s="73" t="s">
        <v>224</v>
      </c>
      <c r="P211" s="73" t="s">
        <v>369</v>
      </c>
      <c r="Q211" s="73"/>
      <c r="R211" s="73"/>
      <c r="S211" s="107"/>
    </row>
    <row r="212" spans="1:19" customFormat="1" x14ac:dyDescent="0.35">
      <c r="A212" s="72"/>
      <c r="B212" s="72"/>
      <c r="C212" s="76" t="s">
        <v>221</v>
      </c>
      <c r="D212" s="76"/>
      <c r="E212" s="76"/>
      <c r="F212" s="76"/>
      <c r="G212" s="76"/>
      <c r="H212" s="76"/>
      <c r="I212" s="76"/>
      <c r="J212" s="78"/>
      <c r="K212" s="118"/>
      <c r="L212" s="76"/>
      <c r="M212" s="127"/>
      <c r="N212" s="76"/>
      <c r="O212" s="76"/>
      <c r="P212" s="76"/>
      <c r="Q212" s="76"/>
      <c r="R212" s="76"/>
      <c r="S212" s="108"/>
    </row>
    <row r="213" spans="1:19" customFormat="1" x14ac:dyDescent="0.35">
      <c r="A213" s="72"/>
      <c r="B213" s="72"/>
      <c r="C213" s="85" t="s">
        <v>228</v>
      </c>
      <c r="D213" s="85"/>
      <c r="E213" s="85"/>
      <c r="F213" s="85"/>
      <c r="G213" s="85"/>
      <c r="H213" s="85"/>
      <c r="I213" s="85"/>
      <c r="J213" s="85"/>
      <c r="K213" s="119"/>
      <c r="L213" s="85"/>
      <c r="M213" s="128"/>
      <c r="N213" s="85"/>
      <c r="O213" s="85"/>
      <c r="P213" s="85"/>
      <c r="Q213" s="85"/>
      <c r="R213" s="85"/>
      <c r="S213" s="109"/>
    </row>
    <row r="214" spans="1:19" customFormat="1" x14ac:dyDescent="0.35">
      <c r="A214" s="72"/>
      <c r="B214" s="72"/>
      <c r="C214" s="86" t="s">
        <v>229</v>
      </c>
      <c r="D214" s="86"/>
      <c r="E214" s="86"/>
      <c r="F214" s="86"/>
      <c r="G214" s="86"/>
      <c r="H214" s="86"/>
      <c r="I214" s="86"/>
      <c r="J214" s="86"/>
      <c r="K214" s="120"/>
      <c r="L214" s="86"/>
      <c r="M214" s="129"/>
      <c r="N214" s="86"/>
      <c r="O214" s="86"/>
      <c r="P214" s="86"/>
      <c r="Q214" s="86"/>
      <c r="R214" s="86"/>
      <c r="S214" s="110"/>
    </row>
    <row r="215" spans="1:19" customFormat="1" x14ac:dyDescent="0.35">
      <c r="A215" s="71" t="s">
        <v>242</v>
      </c>
      <c r="B215" s="72"/>
      <c r="C215" s="73" t="s">
        <v>219</v>
      </c>
      <c r="D215" s="73"/>
      <c r="E215" s="73"/>
      <c r="F215" s="90">
        <v>2.0499999999999998</v>
      </c>
      <c r="G215" s="73" t="str">
        <f>CONCATENATE("USD,FLAT ",TEXT(F215,"0.00"))</f>
        <v>USD,FLAT 2.05</v>
      </c>
      <c r="H215" s="90" t="str">
        <f>TEXT(28.33,"0.00")</f>
        <v>28.33</v>
      </c>
      <c r="I215" s="73" t="s">
        <v>139</v>
      </c>
      <c r="J215" s="75">
        <v>2</v>
      </c>
      <c r="K215" s="94" t="str">
        <f>TEXT(56.66,"0.00")</f>
        <v>56.66</v>
      </c>
      <c r="L215" s="73"/>
      <c r="M215" s="94" t="str">
        <f>TEXT(26,"0")</f>
        <v>26</v>
      </c>
      <c r="N215" s="73"/>
      <c r="O215" s="73" t="s">
        <v>220</v>
      </c>
      <c r="P215" s="73" t="s">
        <v>369</v>
      </c>
      <c r="Q215" s="73"/>
      <c r="R215" s="73"/>
      <c r="S215" s="107"/>
    </row>
    <row r="216" spans="1:19" customFormat="1" x14ac:dyDescent="0.35">
      <c r="A216" s="72"/>
      <c r="B216" s="72"/>
      <c r="C216" s="76" t="s">
        <v>221</v>
      </c>
      <c r="D216" s="76"/>
      <c r="E216" s="76"/>
      <c r="F216" s="76"/>
      <c r="G216" s="76"/>
      <c r="H216" s="76"/>
      <c r="I216" s="76"/>
      <c r="J216" s="78"/>
      <c r="K216" s="118"/>
      <c r="L216" s="76"/>
      <c r="M216" s="118"/>
      <c r="N216" s="76"/>
      <c r="O216" s="76"/>
      <c r="P216" s="76"/>
      <c r="Q216" s="76"/>
      <c r="R216" s="76"/>
      <c r="S216" s="108"/>
    </row>
    <row r="217" spans="1:19" customFormat="1" x14ac:dyDescent="0.35">
      <c r="A217" s="72"/>
      <c r="B217" s="72"/>
      <c r="C217" s="85" t="s">
        <v>228</v>
      </c>
      <c r="D217" s="85"/>
      <c r="E217" s="85"/>
      <c r="F217" s="85"/>
      <c r="G217" s="85"/>
      <c r="H217" s="85"/>
      <c r="I217" s="85"/>
      <c r="J217" s="85"/>
      <c r="K217" s="119"/>
      <c r="L217" s="85"/>
      <c r="M217" s="119"/>
      <c r="N217" s="85"/>
      <c r="O217" s="85"/>
      <c r="P217" s="85"/>
      <c r="Q217" s="85"/>
      <c r="R217" s="85"/>
      <c r="S217" s="109"/>
    </row>
    <row r="218" spans="1:19" customFormat="1" x14ac:dyDescent="0.35">
      <c r="A218" s="72"/>
      <c r="B218" s="72"/>
      <c r="C218" s="86" t="s">
        <v>229</v>
      </c>
      <c r="D218" s="86"/>
      <c r="E218" s="86"/>
      <c r="F218" s="86"/>
      <c r="G218" s="86"/>
      <c r="H218" s="86"/>
      <c r="I218" s="86"/>
      <c r="J218" s="86"/>
      <c r="K218" s="120"/>
      <c r="L218" s="86"/>
      <c r="M218" s="120"/>
      <c r="N218" s="86"/>
      <c r="O218" s="86"/>
      <c r="P218" s="86"/>
      <c r="Q218" s="86"/>
      <c r="R218" s="86"/>
      <c r="S218" s="110"/>
    </row>
    <row r="219" spans="1:19" customFormat="1" x14ac:dyDescent="0.35">
      <c r="A219" s="71" t="s">
        <v>242</v>
      </c>
      <c r="B219" s="72" t="s">
        <v>513</v>
      </c>
      <c r="C219" s="73" t="s">
        <v>219</v>
      </c>
      <c r="D219" s="73"/>
      <c r="E219" s="73"/>
      <c r="F219" s="90">
        <v>0.75</v>
      </c>
      <c r="G219" s="73" t="str">
        <f>CONCATENATE("USD,FLAT ",TEXT(F219,"0.00"))</f>
        <v>USD,FLAT 0.75</v>
      </c>
      <c r="H219" s="90" t="str">
        <f>TEXT(0.75,"0.00")</f>
        <v>0.75</v>
      </c>
      <c r="I219" s="73" t="s">
        <v>139</v>
      </c>
      <c r="J219" s="75">
        <v>2</v>
      </c>
      <c r="K219" s="94" t="str">
        <f>TEXT(1.5,"0.0")</f>
        <v>1.5</v>
      </c>
      <c r="L219" s="73"/>
      <c r="M219" s="94" t="str">
        <f>TEXT(26,"0")</f>
        <v>26</v>
      </c>
      <c r="N219" s="73" t="s">
        <v>231</v>
      </c>
      <c r="O219" s="73" t="s">
        <v>224</v>
      </c>
      <c r="P219" s="73" t="s">
        <v>369</v>
      </c>
      <c r="Q219" s="73"/>
      <c r="R219" s="73"/>
      <c r="S219" s="107"/>
    </row>
    <row r="220" spans="1:19" customFormat="1" x14ac:dyDescent="0.35">
      <c r="A220" s="72"/>
      <c r="B220" s="72"/>
      <c r="C220" s="76" t="s">
        <v>221</v>
      </c>
      <c r="D220" s="76"/>
      <c r="E220" s="76"/>
      <c r="F220" s="76"/>
      <c r="G220" s="76"/>
      <c r="H220" s="76"/>
      <c r="I220" s="76"/>
      <c r="J220" s="78"/>
      <c r="K220" s="118"/>
      <c r="L220" s="76"/>
      <c r="M220" s="127"/>
      <c r="N220" s="76"/>
      <c r="O220" s="76"/>
      <c r="P220" s="76"/>
      <c r="Q220" s="76"/>
      <c r="R220" s="76"/>
      <c r="S220" s="108"/>
    </row>
    <row r="221" spans="1:19" customFormat="1" x14ac:dyDescent="0.35">
      <c r="A221" s="72"/>
      <c r="B221" s="72"/>
      <c r="C221" s="85" t="s">
        <v>228</v>
      </c>
      <c r="D221" s="85"/>
      <c r="E221" s="85"/>
      <c r="F221" s="85"/>
      <c r="G221" s="85"/>
      <c r="H221" s="85"/>
      <c r="I221" s="85"/>
      <c r="J221" s="85"/>
      <c r="K221" s="119"/>
      <c r="L221" s="85"/>
      <c r="M221" s="128"/>
      <c r="N221" s="85"/>
      <c r="O221" s="85"/>
      <c r="P221" s="85"/>
      <c r="Q221" s="85"/>
      <c r="R221" s="85"/>
      <c r="S221" s="109"/>
    </row>
    <row r="222" spans="1:19" customFormat="1" x14ac:dyDescent="0.35">
      <c r="A222" s="72"/>
      <c r="B222" s="72"/>
      <c r="C222" s="86" t="s">
        <v>229</v>
      </c>
      <c r="D222" s="86"/>
      <c r="E222" s="86"/>
      <c r="F222" s="86"/>
      <c r="G222" s="86"/>
      <c r="H222" s="86"/>
      <c r="I222" s="86"/>
      <c r="J222" s="86"/>
      <c r="K222" s="120"/>
      <c r="L222" s="86"/>
      <c r="M222" s="129"/>
      <c r="N222" s="86"/>
      <c r="O222" s="86"/>
      <c r="P222" s="86"/>
      <c r="Q222" s="86"/>
      <c r="R222" s="86"/>
      <c r="S222" s="110"/>
    </row>
    <row r="223" spans="1:19" customFormat="1" x14ac:dyDescent="0.35">
      <c r="A223" s="71" t="s">
        <v>242</v>
      </c>
      <c r="B223" s="72" t="s">
        <v>514</v>
      </c>
      <c r="C223" s="73" t="s">
        <v>219</v>
      </c>
      <c r="D223" s="73"/>
      <c r="E223" s="73"/>
      <c r="F223" s="90">
        <v>0.3</v>
      </c>
      <c r="G223" s="73" t="str">
        <f>CONCATENATE("USD,FLAT ",TEXT(F223,"0.00"))</f>
        <v>USD,FLAT 0.30</v>
      </c>
      <c r="H223" s="90" t="str">
        <f>TEXT(28.34,"0.00")</f>
        <v>28.34</v>
      </c>
      <c r="I223" s="73" t="s">
        <v>139</v>
      </c>
      <c r="J223" s="75">
        <v>2</v>
      </c>
      <c r="K223" s="94" t="str">
        <f>TEXT(56.68,"0.00")</f>
        <v>56.68</v>
      </c>
      <c r="L223" s="73"/>
      <c r="M223" s="94" t="str">
        <f>TEXT(26,"0")</f>
        <v>26</v>
      </c>
      <c r="N223" s="73"/>
      <c r="O223" s="73" t="s">
        <v>220</v>
      </c>
      <c r="P223" s="73" t="s">
        <v>369</v>
      </c>
      <c r="Q223" s="73"/>
      <c r="R223" s="73"/>
      <c r="S223" s="107"/>
    </row>
    <row r="224" spans="1:19" customFormat="1" x14ac:dyDescent="0.35">
      <c r="A224" s="72"/>
      <c r="B224" s="72"/>
      <c r="C224" s="76" t="s">
        <v>221</v>
      </c>
      <c r="D224" s="76"/>
      <c r="E224" s="76"/>
      <c r="F224" s="76"/>
      <c r="G224" s="76"/>
      <c r="H224" s="76"/>
      <c r="I224" s="76"/>
      <c r="J224" s="78"/>
      <c r="K224" s="118"/>
      <c r="L224" s="76"/>
      <c r="M224" s="118"/>
      <c r="N224" s="76"/>
      <c r="O224" s="76"/>
      <c r="P224" s="76"/>
      <c r="Q224" s="76"/>
      <c r="R224" s="76"/>
      <c r="S224" s="108"/>
    </row>
    <row r="225" spans="1:19" customFormat="1" x14ac:dyDescent="0.35">
      <c r="A225" s="72"/>
      <c r="B225" s="72"/>
      <c r="C225" s="85" t="s">
        <v>228</v>
      </c>
      <c r="D225" s="85"/>
      <c r="E225" s="85"/>
      <c r="F225" s="85"/>
      <c r="G225" s="85"/>
      <c r="H225" s="85"/>
      <c r="I225" s="85"/>
      <c r="J225" s="85"/>
      <c r="K225" s="119"/>
      <c r="L225" s="85"/>
      <c r="M225" s="119"/>
      <c r="N225" s="85"/>
      <c r="O225" s="85"/>
      <c r="P225" s="85"/>
      <c r="Q225" s="85"/>
      <c r="R225" s="85"/>
      <c r="S225" s="109"/>
    </row>
    <row r="226" spans="1:19" customFormat="1" x14ac:dyDescent="0.35">
      <c r="A226" s="72"/>
      <c r="B226" s="72"/>
      <c r="C226" s="86" t="s">
        <v>229</v>
      </c>
      <c r="D226" s="86"/>
      <c r="E226" s="86"/>
      <c r="F226" s="86"/>
      <c r="G226" s="86"/>
      <c r="H226" s="86"/>
      <c r="I226" s="86"/>
      <c r="J226" s="86"/>
      <c r="K226" s="120"/>
      <c r="L226" s="86"/>
      <c r="M226" s="120"/>
      <c r="N226" s="86"/>
      <c r="O226" s="86"/>
      <c r="P226" s="86"/>
      <c r="Q226" s="86"/>
      <c r="R226" s="86"/>
      <c r="S226" s="110"/>
    </row>
    <row r="227" spans="1:19" customFormat="1" x14ac:dyDescent="0.35">
      <c r="A227" s="71" t="s">
        <v>242</v>
      </c>
      <c r="B227" s="72" t="s">
        <v>515</v>
      </c>
      <c r="C227" s="73" t="s">
        <v>219</v>
      </c>
      <c r="D227" s="73"/>
      <c r="E227" s="73"/>
      <c r="F227" s="90">
        <v>6.67</v>
      </c>
      <c r="G227" s="73" t="str">
        <f>CONCATENATE("USD,FLAT ",TEXT(F227,"0.00"))</f>
        <v>USD,FLAT 6.67</v>
      </c>
      <c r="H227" s="90" t="str">
        <f>TEXT(6.67,"0.00")</f>
        <v>6.67</v>
      </c>
      <c r="I227" s="73" t="s">
        <v>139</v>
      </c>
      <c r="J227" s="75">
        <v>2</v>
      </c>
      <c r="K227" s="94" t="str">
        <f>TEXT(13.34,"0.00")</f>
        <v>13.34</v>
      </c>
      <c r="L227" s="90"/>
      <c r="M227" s="94" t="str">
        <f>TEXT(26,"0")</f>
        <v>26</v>
      </c>
      <c r="N227" s="73" t="s">
        <v>231</v>
      </c>
      <c r="O227" s="73" t="s">
        <v>224</v>
      </c>
      <c r="P227" s="73" t="s">
        <v>369</v>
      </c>
      <c r="Q227" s="73"/>
      <c r="R227" s="73"/>
      <c r="S227" s="107"/>
    </row>
    <row r="228" spans="1:19" customFormat="1" x14ac:dyDescent="0.35">
      <c r="A228" s="72"/>
      <c r="B228" s="72"/>
      <c r="C228" s="76" t="s">
        <v>221</v>
      </c>
      <c r="D228" s="76"/>
      <c r="E228" s="76"/>
      <c r="F228" s="76"/>
      <c r="G228" s="76"/>
      <c r="H228" s="76"/>
      <c r="I228" s="76"/>
      <c r="J228" s="78"/>
      <c r="K228" s="118"/>
      <c r="L228" s="76"/>
      <c r="M228" s="127"/>
      <c r="N228" s="76"/>
      <c r="O228" s="76"/>
      <c r="P228" s="76"/>
      <c r="Q228" s="76"/>
      <c r="R228" s="76"/>
      <c r="S228" s="108"/>
    </row>
    <row r="229" spans="1:19" customFormat="1" x14ac:dyDescent="0.35">
      <c r="A229" s="72"/>
      <c r="B229" s="72"/>
      <c r="C229" s="85" t="s">
        <v>228</v>
      </c>
      <c r="D229" s="85"/>
      <c r="E229" s="85"/>
      <c r="F229" s="85"/>
      <c r="G229" s="85"/>
      <c r="H229" s="85"/>
      <c r="I229" s="85"/>
      <c r="J229" s="85"/>
      <c r="K229" s="119"/>
      <c r="L229" s="85"/>
      <c r="M229" s="128"/>
      <c r="N229" s="85"/>
      <c r="O229" s="85"/>
      <c r="P229" s="85"/>
      <c r="Q229" s="85"/>
      <c r="R229" s="85"/>
      <c r="S229" s="109"/>
    </row>
    <row r="230" spans="1:19" customFormat="1" x14ac:dyDescent="0.35">
      <c r="A230" s="72"/>
      <c r="B230" s="72"/>
      <c r="C230" s="86" t="s">
        <v>229</v>
      </c>
      <c r="D230" s="86"/>
      <c r="E230" s="86"/>
      <c r="F230" s="86"/>
      <c r="G230" s="86"/>
      <c r="H230" s="86"/>
      <c r="I230" s="86"/>
      <c r="J230" s="86"/>
      <c r="K230" s="120"/>
      <c r="L230" s="86"/>
      <c r="M230" s="129"/>
      <c r="N230" s="86"/>
      <c r="O230" s="86"/>
      <c r="P230" s="86"/>
      <c r="Q230" s="86"/>
      <c r="R230" s="86"/>
      <c r="S230" s="110"/>
    </row>
    <row r="231" spans="1:19" customFormat="1" x14ac:dyDescent="0.35">
      <c r="A231" s="71" t="s">
        <v>243</v>
      </c>
      <c r="B231" s="72"/>
      <c r="C231" s="73" t="s">
        <v>219</v>
      </c>
      <c r="D231" s="73"/>
      <c r="E231" s="73"/>
      <c r="F231" s="90">
        <v>0.4</v>
      </c>
      <c r="G231" s="73" t="str">
        <f>CONCATENATE("USD,FLAT ",TEXT(F231,"0.00"))</f>
        <v>USD,FLAT 0.40</v>
      </c>
      <c r="H231" s="90" t="str">
        <f>TEXT(0.4,"0.0")</f>
        <v>0.4</v>
      </c>
      <c r="I231" s="73" t="s">
        <v>139</v>
      </c>
      <c r="J231" s="75">
        <v>2</v>
      </c>
      <c r="K231" s="94" t="str">
        <f>TEXT(0.8,"0.0")</f>
        <v>0.8</v>
      </c>
      <c r="L231" s="73"/>
      <c r="M231" s="94" t="str">
        <f>TEXT(26,"0")</f>
        <v>26</v>
      </c>
      <c r="N231" s="73" t="s">
        <v>231</v>
      </c>
      <c r="O231" s="73" t="s">
        <v>224</v>
      </c>
      <c r="P231" s="73" t="s">
        <v>369</v>
      </c>
      <c r="Q231" s="73"/>
      <c r="R231" s="73"/>
      <c r="S231" s="107"/>
    </row>
    <row r="232" spans="1:19" customFormat="1" x14ac:dyDescent="0.35">
      <c r="A232" s="72"/>
      <c r="B232" s="72"/>
      <c r="C232" s="76" t="s">
        <v>221</v>
      </c>
      <c r="D232" s="76"/>
      <c r="E232" s="76"/>
      <c r="F232" s="76"/>
      <c r="G232" s="76"/>
      <c r="H232" s="76"/>
      <c r="I232" s="76"/>
      <c r="J232" s="78"/>
      <c r="K232" s="118"/>
      <c r="L232" s="76"/>
      <c r="M232" s="118"/>
      <c r="N232" s="76"/>
      <c r="O232" s="76"/>
      <c r="P232" s="76"/>
      <c r="Q232" s="76"/>
      <c r="R232" s="76"/>
      <c r="S232" s="108"/>
    </row>
    <row r="233" spans="1:19" customFormat="1" x14ac:dyDescent="0.35">
      <c r="A233" s="72"/>
      <c r="B233" s="72"/>
      <c r="C233" s="85" t="s">
        <v>228</v>
      </c>
      <c r="D233" s="85"/>
      <c r="E233" s="85"/>
      <c r="F233" s="85"/>
      <c r="G233" s="85"/>
      <c r="H233" s="85"/>
      <c r="I233" s="85"/>
      <c r="J233" s="85"/>
      <c r="K233" s="119"/>
      <c r="L233" s="85"/>
      <c r="M233" s="119"/>
      <c r="N233" s="85"/>
      <c r="O233" s="85"/>
      <c r="P233" s="85"/>
      <c r="Q233" s="85"/>
      <c r="R233" s="85"/>
      <c r="S233" s="109"/>
    </row>
    <row r="234" spans="1:19" customFormat="1" x14ac:dyDescent="0.35">
      <c r="A234" s="72"/>
      <c r="B234" s="72"/>
      <c r="C234" s="86" t="s">
        <v>229</v>
      </c>
      <c r="D234" s="86"/>
      <c r="E234" s="86"/>
      <c r="F234" s="86"/>
      <c r="G234" s="86"/>
      <c r="H234" s="86"/>
      <c r="I234" s="86"/>
      <c r="J234" s="86"/>
      <c r="K234" s="120"/>
      <c r="L234" s="86"/>
      <c r="M234" s="120"/>
      <c r="N234" s="86"/>
      <c r="O234" s="86"/>
      <c r="P234" s="86"/>
      <c r="Q234" s="86"/>
      <c r="R234" s="86"/>
      <c r="S234" s="110"/>
    </row>
    <row r="235" spans="1:19" customFormat="1" x14ac:dyDescent="0.35">
      <c r="A235" s="71" t="s">
        <v>244</v>
      </c>
      <c r="B235" s="72"/>
      <c r="C235" s="73" t="s">
        <v>219</v>
      </c>
      <c r="D235" s="73"/>
      <c r="E235" s="73"/>
      <c r="F235" s="90">
        <v>0.6</v>
      </c>
      <c r="G235" s="73" t="str">
        <f>CONCATENATE("USD,FLAT ",TEXT(F235,"0.00"))</f>
        <v>USD,FLAT 0.60</v>
      </c>
      <c r="H235" s="90" t="str">
        <f>TEXT(0.6,"0.0")</f>
        <v>0.6</v>
      </c>
      <c r="I235" s="73" t="s">
        <v>139</v>
      </c>
      <c r="J235" s="75">
        <v>2</v>
      </c>
      <c r="K235" s="94" t="str">
        <f>TEXT(1.2,"0.0")</f>
        <v>1.2</v>
      </c>
      <c r="L235" s="73"/>
      <c r="M235" s="94" t="str">
        <f>TEXT(26,"0")</f>
        <v>26</v>
      </c>
      <c r="N235" s="73" t="s">
        <v>231</v>
      </c>
      <c r="O235" s="73" t="s">
        <v>224</v>
      </c>
      <c r="P235" s="73" t="s">
        <v>369</v>
      </c>
      <c r="Q235" s="73"/>
      <c r="R235" s="73"/>
      <c r="S235" s="107"/>
    </row>
    <row r="236" spans="1:19" customFormat="1" x14ac:dyDescent="0.35">
      <c r="A236" s="72"/>
      <c r="B236" s="72"/>
      <c r="C236" s="76" t="s">
        <v>221</v>
      </c>
      <c r="D236" s="76"/>
      <c r="E236" s="76"/>
      <c r="F236" s="76"/>
      <c r="G236" s="76"/>
      <c r="H236" s="76"/>
      <c r="I236" s="76"/>
      <c r="J236" s="78"/>
      <c r="K236" s="118"/>
      <c r="L236" s="76"/>
      <c r="M236" s="127"/>
      <c r="N236" s="76"/>
      <c r="O236" s="76"/>
      <c r="P236" s="76"/>
      <c r="Q236" s="76"/>
      <c r="R236" s="76"/>
      <c r="S236" s="108"/>
    </row>
    <row r="237" spans="1:19" customFormat="1" x14ac:dyDescent="0.35">
      <c r="A237" s="72"/>
      <c r="B237" s="72"/>
      <c r="C237" s="85" t="s">
        <v>228</v>
      </c>
      <c r="D237" s="85"/>
      <c r="E237" s="85"/>
      <c r="F237" s="85"/>
      <c r="G237" s="85"/>
      <c r="H237" s="85"/>
      <c r="I237" s="85"/>
      <c r="J237" s="85"/>
      <c r="K237" s="119"/>
      <c r="L237" s="85"/>
      <c r="M237" s="128"/>
      <c r="N237" s="85"/>
      <c r="O237" s="85"/>
      <c r="P237" s="85"/>
      <c r="Q237" s="85"/>
      <c r="R237" s="85"/>
      <c r="S237" s="109"/>
    </row>
    <row r="238" spans="1:19" customFormat="1" x14ac:dyDescent="0.35">
      <c r="A238" s="72"/>
      <c r="B238" s="72"/>
      <c r="C238" s="86" t="s">
        <v>229</v>
      </c>
      <c r="D238" s="86"/>
      <c r="E238" s="86"/>
      <c r="F238" s="86"/>
      <c r="G238" s="86"/>
      <c r="H238" s="86"/>
      <c r="I238" s="86"/>
      <c r="J238" s="86"/>
      <c r="K238" s="120"/>
      <c r="L238" s="86"/>
      <c r="M238" s="129"/>
      <c r="N238" s="86"/>
      <c r="O238" s="86"/>
      <c r="P238" s="86"/>
      <c r="Q238" s="86"/>
      <c r="R238" s="86"/>
      <c r="S238" s="110"/>
    </row>
    <row r="239" spans="1:19" customFormat="1" x14ac:dyDescent="0.35">
      <c r="A239" s="71" t="s">
        <v>245</v>
      </c>
      <c r="B239" s="92"/>
      <c r="C239" s="73" t="s">
        <v>219</v>
      </c>
      <c r="D239" s="73"/>
      <c r="E239" s="73"/>
      <c r="F239" s="73">
        <v>16.66</v>
      </c>
      <c r="G239" s="73" t="str">
        <f>CONCATENATE("USD,FLAT ",TEXT(F239,"0.00"))</f>
        <v>USD,FLAT 16.66</v>
      </c>
      <c r="H239" s="73" t="str">
        <f>TEXT(16.66,"0.00")</f>
        <v>16.66</v>
      </c>
      <c r="I239" s="73" t="s">
        <v>139</v>
      </c>
      <c r="J239" s="75">
        <v>2</v>
      </c>
      <c r="K239" s="94" t="str">
        <f>TEXT(33.32,"0.00")</f>
        <v>33.32</v>
      </c>
      <c r="L239" s="73"/>
      <c r="M239" s="94" t="str">
        <f>TEXT(26,"0")</f>
        <v>26</v>
      </c>
      <c r="N239" s="73" t="s">
        <v>231</v>
      </c>
      <c r="O239" s="73" t="s">
        <v>224</v>
      </c>
      <c r="P239" s="73" t="s">
        <v>369</v>
      </c>
      <c r="Q239" s="73"/>
      <c r="R239" s="73"/>
      <c r="S239" s="107"/>
    </row>
    <row r="240" spans="1:19" customFormat="1" x14ac:dyDescent="0.35">
      <c r="A240" s="72"/>
      <c r="B240" s="92"/>
      <c r="C240" s="76" t="s">
        <v>221</v>
      </c>
      <c r="D240" s="76"/>
      <c r="E240" s="76"/>
      <c r="F240" s="76"/>
      <c r="G240" s="76"/>
      <c r="H240" s="76"/>
      <c r="I240" s="76"/>
      <c r="J240" s="78"/>
      <c r="K240" s="118"/>
      <c r="L240" s="76"/>
      <c r="M240" s="76"/>
      <c r="N240" s="76"/>
      <c r="O240" s="76"/>
      <c r="P240" s="76"/>
      <c r="Q240" s="76"/>
      <c r="R240" s="76"/>
      <c r="S240" s="108"/>
    </row>
    <row r="241" spans="1:78" customFormat="1" x14ac:dyDescent="0.35">
      <c r="A241" s="72"/>
      <c r="B241" s="72"/>
      <c r="C241" s="85" t="s">
        <v>228</v>
      </c>
      <c r="D241" s="85"/>
      <c r="E241" s="85"/>
      <c r="F241" s="85"/>
      <c r="G241" s="85"/>
      <c r="H241" s="85"/>
      <c r="I241" s="85"/>
      <c r="J241" s="85"/>
      <c r="K241" s="116"/>
      <c r="L241" s="85"/>
      <c r="M241" s="85"/>
      <c r="N241" s="85"/>
      <c r="O241" s="85"/>
      <c r="P241" s="85"/>
      <c r="Q241" s="85"/>
      <c r="R241" s="85"/>
      <c r="S241" s="109"/>
    </row>
    <row r="242" spans="1:78" customFormat="1" x14ac:dyDescent="0.35">
      <c r="A242" s="72"/>
      <c r="B242" s="72"/>
      <c r="C242" s="86" t="s">
        <v>229</v>
      </c>
      <c r="D242" s="86"/>
      <c r="E242" s="86"/>
      <c r="F242" s="86"/>
      <c r="G242" s="86"/>
      <c r="H242" s="86"/>
      <c r="I242" s="86"/>
      <c r="J242" s="86"/>
      <c r="K242" s="89"/>
      <c r="L242" s="86"/>
      <c r="M242" s="86"/>
      <c r="N242" s="86"/>
      <c r="O242" s="86"/>
      <c r="P242" s="86"/>
      <c r="Q242" s="86"/>
      <c r="R242" s="86"/>
      <c r="S242" s="110"/>
    </row>
    <row r="244" spans="1:78" customFormat="1" x14ac:dyDescent="0.35">
      <c r="A244" s="220" t="s">
        <v>384</v>
      </c>
      <c r="B244" s="221"/>
      <c r="C244" s="221"/>
      <c r="D244" s="221"/>
      <c r="E244" s="221"/>
      <c r="F244" s="221"/>
      <c r="G244" s="221"/>
      <c r="H244" s="221"/>
      <c r="I244" s="221"/>
      <c r="J244" s="221"/>
    </row>
    <row r="245" spans="1:78" customFormat="1" x14ac:dyDescent="0.35">
      <c r="A245" s="148"/>
      <c r="B245" s="149"/>
      <c r="C245" s="222" t="s">
        <v>353</v>
      </c>
      <c r="D245" s="222"/>
      <c r="E245" s="222"/>
      <c r="F245" s="222"/>
      <c r="G245" s="222"/>
      <c r="H245" s="222"/>
      <c r="I245" s="222"/>
      <c r="J245" s="222"/>
      <c r="K245" s="222"/>
    </row>
    <row r="246" spans="1:78" customFormat="1" x14ac:dyDescent="0.35">
      <c r="A246" s="223" t="s">
        <v>354</v>
      </c>
      <c r="B246" s="223" t="s">
        <v>355</v>
      </c>
      <c r="C246" s="225" t="s">
        <v>356</v>
      </c>
      <c r="D246" s="226"/>
      <c r="E246" s="226"/>
      <c r="F246" s="227"/>
      <c r="G246" s="228" t="s">
        <v>357</v>
      </c>
      <c r="H246" s="229"/>
      <c r="I246" s="229"/>
      <c r="J246" s="230"/>
      <c r="K246" s="223" t="s">
        <v>466</v>
      </c>
      <c r="L246" s="223" t="s">
        <v>361</v>
      </c>
    </row>
    <row r="247" spans="1:78" customFormat="1" x14ac:dyDescent="0.35">
      <c r="A247" s="224"/>
      <c r="B247" s="224"/>
      <c r="C247" s="132" t="s">
        <v>210</v>
      </c>
      <c r="D247" s="132" t="s">
        <v>212</v>
      </c>
      <c r="E247" s="132" t="s">
        <v>358</v>
      </c>
      <c r="F247" s="132" t="s">
        <v>359</v>
      </c>
      <c r="G247" s="133" t="s">
        <v>210</v>
      </c>
      <c r="H247" s="133" t="s">
        <v>212</v>
      </c>
      <c r="I247" s="133" t="s">
        <v>358</v>
      </c>
      <c r="J247" s="133" t="s">
        <v>359</v>
      </c>
      <c r="K247" s="224"/>
      <c r="L247" s="224"/>
    </row>
    <row r="248" spans="1:78" customFormat="1" x14ac:dyDescent="0.35">
      <c r="A248" s="59" t="s">
        <v>121</v>
      </c>
      <c r="B248" s="59" t="s">
        <v>362</v>
      </c>
      <c r="C248" s="114" t="str">
        <f>TEXT(27921.1,"0.0")</f>
        <v>27921.1</v>
      </c>
      <c r="D248" s="114" t="str">
        <f>TEXT(652,"0")</f>
        <v>652</v>
      </c>
      <c r="E248" s="114" t="str">
        <f>TEXT(27269.1,"0.0")</f>
        <v>27269.1</v>
      </c>
      <c r="F248" s="114" t="str">
        <f>TEXT(97.66,"0.00")</f>
        <v>97.66</v>
      </c>
      <c r="G248" s="114" t="str">
        <f>TEXT(0,"0")</f>
        <v>0</v>
      </c>
      <c r="H248" s="114" t="str">
        <f>TEXT(0,"0")</f>
        <v>0</v>
      </c>
      <c r="I248" s="114" t="str">
        <f>TEXT(0,"0")</f>
        <v>0</v>
      </c>
      <c r="J248" s="114" t="str">
        <f>TEXT(0,"0")</f>
        <v>0</v>
      </c>
      <c r="K248" s="114" t="str">
        <f>TEXT(0,"0")</f>
        <v>0</v>
      </c>
      <c r="L248" s="59" t="s">
        <v>26</v>
      </c>
    </row>
    <row r="250" spans="1:78" customFormat="1" x14ac:dyDescent="0.35">
      <c r="A250" s="67" t="s">
        <v>284</v>
      </c>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c r="AA250" s="68"/>
      <c r="AB250" s="68"/>
      <c r="AC250" s="68"/>
      <c r="AD250" s="68"/>
      <c r="AE250" s="68"/>
      <c r="AF250" s="68"/>
      <c r="AG250" s="68"/>
      <c r="AH250" s="68"/>
      <c r="AI250" s="68"/>
    </row>
    <row r="251" spans="1:78" customFormat="1" x14ac:dyDescent="0.35">
      <c r="A251" s="95" t="s">
        <v>273</v>
      </c>
      <c r="B251" s="95" t="s">
        <v>274</v>
      </c>
      <c r="C251" s="95" t="s">
        <v>156</v>
      </c>
      <c r="D251" s="95" t="s">
        <v>157</v>
      </c>
      <c r="E251" s="95" t="s">
        <v>158</v>
      </c>
      <c r="F251" s="95" t="s">
        <v>159</v>
      </c>
      <c r="G251" s="95" t="s">
        <v>126</v>
      </c>
      <c r="H251" s="95" t="s">
        <v>160</v>
      </c>
      <c r="I251" s="95" t="s">
        <v>161</v>
      </c>
      <c r="J251" s="95" t="s">
        <v>162</v>
      </c>
      <c r="K251" s="95" t="s">
        <v>163</v>
      </c>
      <c r="L251" s="95" t="s">
        <v>164</v>
      </c>
      <c r="M251" s="95" t="s">
        <v>165</v>
      </c>
      <c r="N251" s="95" t="s">
        <v>166</v>
      </c>
      <c r="O251" s="95" t="s">
        <v>277</v>
      </c>
      <c r="P251" s="95" t="s">
        <v>168</v>
      </c>
      <c r="Q251" s="95" t="s">
        <v>278</v>
      </c>
      <c r="R251" s="95" t="s">
        <v>276</v>
      </c>
      <c r="S251" s="113" t="s">
        <v>204</v>
      </c>
      <c r="T251" s="210" t="s">
        <v>271</v>
      </c>
      <c r="U251" s="211"/>
      <c r="V251" s="212"/>
      <c r="W251" s="210" t="s">
        <v>263</v>
      </c>
      <c r="X251" s="212"/>
      <c r="Y251" s="115"/>
      <c r="Z251" s="213" t="s">
        <v>255</v>
      </c>
      <c r="AA251" s="214"/>
      <c r="AB251" s="214"/>
      <c r="AC251" s="214"/>
      <c r="AD251" s="214"/>
      <c r="AE251" s="214"/>
      <c r="AF251" s="215"/>
      <c r="AG251" s="213" t="s">
        <v>264</v>
      </c>
      <c r="AH251" s="214"/>
      <c r="AI251" s="214"/>
      <c r="AJ251" s="214"/>
      <c r="AK251" s="214"/>
      <c r="AL251" s="215"/>
      <c r="AM251" s="95"/>
      <c r="AN251" s="21"/>
      <c r="AO251" s="21"/>
      <c r="AP251" s="21"/>
      <c r="AR251" s="21"/>
      <c r="AS251" s="21"/>
      <c r="AT251" s="21"/>
      <c r="AU251" s="21"/>
      <c r="AV251" s="21"/>
      <c r="AW251" s="21"/>
      <c r="AX251" s="21"/>
      <c r="AY251" s="21"/>
      <c r="AZ251" s="21"/>
      <c r="BA251" s="21"/>
      <c r="BB251" s="21"/>
      <c r="BC251" s="21"/>
      <c r="BD251" s="21"/>
      <c r="BE251" s="21"/>
      <c r="BF251" s="21"/>
      <c r="BG251" s="21"/>
      <c r="BH251" s="21"/>
      <c r="BI251" s="21"/>
      <c r="BJ251" s="21"/>
      <c r="BK251" s="21"/>
      <c r="BL251" s="21"/>
      <c r="BM251" s="21"/>
      <c r="BN251" s="21"/>
      <c r="BO251" s="21"/>
      <c r="BP251" s="21"/>
      <c r="BQ251" s="21"/>
      <c r="BR251" s="21"/>
      <c r="BS251" s="21"/>
      <c r="BT251" s="21"/>
      <c r="BU251" s="21"/>
      <c r="BV251" s="21"/>
      <c r="BW251" s="21"/>
      <c r="BX251" s="21"/>
      <c r="BY251" s="21"/>
      <c r="BZ251" s="21"/>
    </row>
    <row r="252" spans="1:78" customFormat="1" x14ac:dyDescent="0.35">
      <c r="A252" s="96"/>
      <c r="B252" s="96"/>
      <c r="C252" s="96"/>
      <c r="D252" s="96"/>
      <c r="E252" s="96"/>
      <c r="F252" s="96"/>
      <c r="G252" s="96"/>
      <c r="H252" s="96"/>
      <c r="I252" s="96"/>
      <c r="J252" s="96"/>
      <c r="K252" s="96"/>
      <c r="L252" s="96"/>
      <c r="M252" s="96"/>
      <c r="N252" s="96"/>
      <c r="O252" s="96"/>
      <c r="P252" s="96"/>
      <c r="Q252" s="96"/>
      <c r="R252" s="96"/>
      <c r="S252" s="96"/>
      <c r="T252" s="97" t="s">
        <v>169</v>
      </c>
      <c r="U252" s="97" t="s">
        <v>170</v>
      </c>
      <c r="V252" s="97" t="s">
        <v>170</v>
      </c>
      <c r="W252" s="97" t="s">
        <v>251</v>
      </c>
      <c r="X252" s="97" t="s">
        <v>350</v>
      </c>
      <c r="Y252" s="97" t="s">
        <v>349</v>
      </c>
      <c r="Z252" s="97" t="s">
        <v>256</v>
      </c>
      <c r="AA252" s="97" t="s">
        <v>257</v>
      </c>
      <c r="AB252" s="97" t="s">
        <v>258</v>
      </c>
      <c r="AC252" s="97" t="s">
        <v>259</v>
      </c>
      <c r="AD252" s="97" t="s">
        <v>260</v>
      </c>
      <c r="AE252" s="97" t="s">
        <v>261</v>
      </c>
      <c r="AF252" s="97" t="s">
        <v>262</v>
      </c>
      <c r="AG252" s="97" t="s">
        <v>265</v>
      </c>
      <c r="AH252" s="97" t="s">
        <v>266</v>
      </c>
      <c r="AI252" s="97" t="s">
        <v>267</v>
      </c>
      <c r="AJ252" s="97" t="s">
        <v>268</v>
      </c>
      <c r="AK252" s="97" t="s">
        <v>269</v>
      </c>
      <c r="AL252" s="97" t="s">
        <v>270</v>
      </c>
      <c r="AM252" s="96"/>
      <c r="AN252" s="21"/>
      <c r="AO252" s="21"/>
      <c r="AP252" s="21"/>
      <c r="AR252" s="21"/>
      <c r="AS252" s="21"/>
      <c r="AT252" s="21"/>
      <c r="AU252" s="21"/>
      <c r="AV252" s="21"/>
      <c r="AW252" s="21"/>
      <c r="AX252" s="21"/>
      <c r="AY252" s="21"/>
      <c r="AZ252" s="21"/>
      <c r="BA252" s="21"/>
      <c r="BB252" s="21"/>
      <c r="BC252" s="21"/>
      <c r="BD252" s="21"/>
      <c r="BE252" s="21"/>
      <c r="BF252" s="21"/>
      <c r="BG252" s="21"/>
      <c r="BH252" s="21"/>
      <c r="BI252" s="21"/>
      <c r="BJ252" s="21"/>
      <c r="BK252" s="21"/>
      <c r="BL252" s="21"/>
      <c r="BM252" s="21"/>
      <c r="BN252" s="21"/>
      <c r="BO252" s="21"/>
      <c r="BP252" s="21"/>
      <c r="BQ252" s="21"/>
      <c r="BR252" s="21"/>
      <c r="BS252" s="21"/>
      <c r="BT252" s="21"/>
      <c r="BU252" s="21"/>
      <c r="BV252" s="21"/>
      <c r="BW252" s="21"/>
      <c r="BX252" s="21"/>
      <c r="BY252" s="21"/>
      <c r="BZ252" s="21"/>
    </row>
    <row r="253" spans="1:78" customFormat="1" x14ac:dyDescent="0.35">
      <c r="A253" s="58" t="s">
        <v>70</v>
      </c>
      <c r="B253" s="32" t="s">
        <v>110</v>
      </c>
      <c r="C253" s="58" t="s">
        <v>469</v>
      </c>
      <c r="D253" s="32" t="s">
        <v>172</v>
      </c>
      <c r="E253" s="59" t="s">
        <v>26</v>
      </c>
      <c r="F253" s="58" t="s">
        <v>275</v>
      </c>
      <c r="G253" s="60" t="str">
        <f ca="1">TEXT(TODAY(),"YYYY-MM-DD")</f>
        <v>2023-05-19</v>
      </c>
      <c r="H253" s="60" t="str">
        <f ca="1">TEXT(TODAY(),"YYYY-MM-DD")</f>
        <v>2023-05-19</v>
      </c>
      <c r="I253" s="58">
        <v>12</v>
      </c>
      <c r="J253" s="58">
        <v>12</v>
      </c>
      <c r="K253" s="58">
        <v>12</v>
      </c>
      <c r="L253" s="58" t="s">
        <v>343</v>
      </c>
      <c r="M253" s="58" t="s">
        <v>344</v>
      </c>
      <c r="N253" s="114" t="s">
        <v>347</v>
      </c>
      <c r="O253" s="114" t="s">
        <v>348</v>
      </c>
      <c r="P253" s="114" t="s">
        <v>348</v>
      </c>
      <c r="Q253" s="114" t="s">
        <v>347</v>
      </c>
      <c r="R253" s="114" t="s">
        <v>564</v>
      </c>
      <c r="S253" s="59"/>
      <c r="T253" s="59" t="s">
        <v>176</v>
      </c>
      <c r="U253" s="59" t="s">
        <v>177</v>
      </c>
      <c r="V253" s="59"/>
      <c r="W253" s="59" t="s">
        <v>254</v>
      </c>
      <c r="X253" s="59" t="s">
        <v>253</v>
      </c>
      <c r="Y253" s="59"/>
      <c r="Z253" s="59" t="s">
        <v>272</v>
      </c>
      <c r="AA253" s="59">
        <v>6739465360</v>
      </c>
      <c r="AB253" s="59">
        <v>4402189258</v>
      </c>
      <c r="AC253" s="59"/>
      <c r="AD253" s="59" t="s">
        <v>348</v>
      </c>
      <c r="AE253" s="59" t="s">
        <v>348</v>
      </c>
      <c r="AF253" s="59" t="s">
        <v>347</v>
      </c>
      <c r="AG253" s="59"/>
      <c r="AH253" s="59"/>
      <c r="AI253" s="59"/>
      <c r="AJ253" s="59" t="s">
        <v>347</v>
      </c>
      <c r="AK253" s="59" t="s">
        <v>347</v>
      </c>
      <c r="AL253" s="59" t="s">
        <v>347</v>
      </c>
      <c r="AM253" s="58"/>
      <c r="AN253" s="21"/>
      <c r="AO253" s="21"/>
      <c r="AP253" s="21"/>
      <c r="AR253" s="21"/>
      <c r="AS253" s="21"/>
      <c r="AT253" s="21"/>
      <c r="AU253" s="21"/>
      <c r="AV253" s="21"/>
      <c r="AW253" s="21"/>
      <c r="AX253" s="21"/>
      <c r="AY253" s="21"/>
      <c r="AZ253" s="21"/>
      <c r="BA253" s="21"/>
      <c r="BB253" s="21"/>
      <c r="BC253" s="21"/>
      <c r="BD253" s="21"/>
      <c r="BE253" s="21"/>
      <c r="BF253" s="21"/>
      <c r="BG253" s="21"/>
      <c r="BH253" s="21"/>
      <c r="BI253" s="21"/>
      <c r="BJ253" s="21"/>
      <c r="BK253" s="21"/>
      <c r="BL253" s="21"/>
      <c r="BM253" s="21"/>
      <c r="BN253" s="21"/>
      <c r="BO253" s="21"/>
      <c r="BP253" s="21"/>
      <c r="BQ253" s="21"/>
      <c r="BR253" s="21"/>
      <c r="BS253" s="21"/>
      <c r="BT253" s="21"/>
      <c r="BU253" s="21"/>
      <c r="BV253" s="21"/>
      <c r="BW253" s="21"/>
      <c r="BX253" s="21"/>
      <c r="BY253" s="21"/>
      <c r="BZ253" s="21"/>
    </row>
    <row r="254" spans="1:78" customFormat="1" ht="19" customHeight="1" x14ac:dyDescent="0.35">
      <c r="A254" s="21"/>
      <c r="B254" s="21"/>
      <c r="C254" s="21"/>
      <c r="D254" s="21"/>
      <c r="E254" s="21"/>
      <c r="F254" s="21"/>
      <c r="G254" s="21"/>
      <c r="H254" s="21"/>
      <c r="I254" s="21"/>
      <c r="J254" s="21"/>
      <c r="K254" s="21"/>
      <c r="L254" s="21"/>
      <c r="AE254" s="21"/>
      <c r="AF254" s="21"/>
      <c r="AG254" s="21"/>
    </row>
    <row r="255" spans="1:78" customFormat="1" x14ac:dyDescent="0.35">
      <c r="A255" s="218" t="s">
        <v>283</v>
      </c>
      <c r="B255" s="219"/>
      <c r="C255" s="219"/>
      <c r="D255" s="219"/>
      <c r="E255" s="219"/>
      <c r="F255" s="219"/>
      <c r="G255" s="219"/>
      <c r="H255" s="219"/>
      <c r="I255" s="219"/>
      <c r="J255" s="219"/>
      <c r="K255" s="219"/>
      <c r="L255" s="219"/>
      <c r="M255" s="219"/>
      <c r="N255" s="219"/>
      <c r="O255" s="219"/>
      <c r="P255" s="219"/>
      <c r="Q255" s="219"/>
      <c r="R255" s="219"/>
      <c r="S255" s="105"/>
      <c r="AE255" s="21"/>
      <c r="AF255" s="21"/>
      <c r="AG255" s="21"/>
    </row>
    <row r="256" spans="1:78" customFormat="1" x14ac:dyDescent="0.35">
      <c r="A256" s="69" t="s">
        <v>200</v>
      </c>
      <c r="B256" s="69" t="s">
        <v>201</v>
      </c>
      <c r="C256" s="69" t="s">
        <v>202</v>
      </c>
      <c r="D256" s="70" t="s">
        <v>126</v>
      </c>
      <c r="E256" s="70" t="s">
        <v>204</v>
      </c>
      <c r="F256" s="70" t="s">
        <v>205</v>
      </c>
      <c r="G256" s="69" t="s">
        <v>206</v>
      </c>
      <c r="H256" s="124" t="s">
        <v>207</v>
      </c>
      <c r="I256" s="70" t="s">
        <v>208</v>
      </c>
      <c r="J256" s="70" t="s">
        <v>209</v>
      </c>
      <c r="K256" s="125" t="s">
        <v>210</v>
      </c>
      <c r="L256" s="70" t="s">
        <v>211</v>
      </c>
      <c r="M256" s="125" t="s">
        <v>212</v>
      </c>
      <c r="N256" s="70" t="s">
        <v>213</v>
      </c>
      <c r="O256" s="70" t="s">
        <v>214</v>
      </c>
      <c r="P256" s="70" t="s">
        <v>215</v>
      </c>
      <c r="Q256" s="70" t="s">
        <v>216</v>
      </c>
      <c r="R256" s="70" t="s">
        <v>217</v>
      </c>
      <c r="S256" s="106"/>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row>
    <row r="257" spans="1:44" customFormat="1" x14ac:dyDescent="0.35">
      <c r="A257" s="71" t="s">
        <v>218</v>
      </c>
      <c r="B257" s="72"/>
      <c r="C257" s="73" t="s">
        <v>219</v>
      </c>
      <c r="D257" s="73"/>
      <c r="E257" s="73"/>
      <c r="F257" s="87">
        <v>21</v>
      </c>
      <c r="G257" s="73" t="str">
        <f>CONCATENATE("USD,FLAT ",TEXT(F257,"0.00"))</f>
        <v>USD,FLAT 21.00</v>
      </c>
      <c r="H257" s="94" t="str">
        <f>TEXT(21,"0")</f>
        <v>21</v>
      </c>
      <c r="I257" s="73" t="s">
        <v>139</v>
      </c>
      <c r="J257" s="87">
        <v>1</v>
      </c>
      <c r="K257" s="94" t="str">
        <f>TEXT(21,"0")</f>
        <v>21</v>
      </c>
      <c r="L257" s="73"/>
      <c r="M257" s="94" t="str">
        <f>TEXT(23,"0")</f>
        <v>23</v>
      </c>
      <c r="N257" s="73"/>
      <c r="O257" s="73" t="s">
        <v>220</v>
      </c>
      <c r="P257" s="73" t="s">
        <v>351</v>
      </c>
      <c r="Q257" s="73"/>
      <c r="R257" s="73"/>
      <c r="S257" s="107"/>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row>
    <row r="258" spans="1:44" customFormat="1" x14ac:dyDescent="0.35">
      <c r="A258" s="72"/>
      <c r="B258" s="72"/>
      <c r="C258" s="76" t="s">
        <v>221</v>
      </c>
      <c r="D258" s="76"/>
      <c r="E258" s="76"/>
      <c r="F258" s="118"/>
      <c r="G258" s="76"/>
      <c r="H258" s="118"/>
      <c r="I258" s="76"/>
      <c r="J258" s="118"/>
      <c r="K258" s="118"/>
      <c r="L258" s="76"/>
      <c r="M258" s="127"/>
      <c r="N258" s="76"/>
      <c r="O258" s="76"/>
      <c r="P258" s="76"/>
      <c r="Q258" s="76"/>
      <c r="R258" s="76"/>
      <c r="S258" s="108"/>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row>
    <row r="259" spans="1:44" customFormat="1" x14ac:dyDescent="0.35">
      <c r="A259" s="72"/>
      <c r="B259" s="72"/>
      <c r="C259" s="85" t="s">
        <v>228</v>
      </c>
      <c r="D259" s="85"/>
      <c r="E259" s="85"/>
      <c r="F259" s="119"/>
      <c r="G259" s="85"/>
      <c r="H259" s="119"/>
      <c r="I259" s="85"/>
      <c r="J259" s="119"/>
      <c r="K259" s="119"/>
      <c r="L259" s="85"/>
      <c r="M259" s="128"/>
      <c r="N259" s="85"/>
      <c r="O259" s="85"/>
      <c r="P259" s="85"/>
      <c r="Q259" s="85"/>
      <c r="R259" s="85"/>
      <c r="S259" s="109"/>
    </row>
    <row r="260" spans="1:44" customFormat="1" x14ac:dyDescent="0.35">
      <c r="A260" s="72"/>
      <c r="B260" s="72"/>
      <c r="C260" s="86" t="s">
        <v>229</v>
      </c>
      <c r="D260" s="86"/>
      <c r="E260" s="86"/>
      <c r="F260" s="120"/>
      <c r="G260" s="86"/>
      <c r="H260" s="120"/>
      <c r="I260" s="86"/>
      <c r="J260" s="120"/>
      <c r="K260" s="120"/>
      <c r="L260" s="86"/>
      <c r="M260" s="129"/>
      <c r="N260" s="86"/>
      <c r="O260" s="86"/>
      <c r="P260" s="86"/>
      <c r="Q260" s="86"/>
      <c r="R260" s="86"/>
      <c r="S260" s="110"/>
    </row>
    <row r="261" spans="1:44" customFormat="1" x14ac:dyDescent="0.35">
      <c r="A261" s="71" t="s">
        <v>222</v>
      </c>
      <c r="B261" s="72"/>
      <c r="C261" s="73" t="s">
        <v>219</v>
      </c>
      <c r="D261" s="73"/>
      <c r="E261" s="73"/>
      <c r="F261" s="87">
        <v>25</v>
      </c>
      <c r="G261" s="73" t="str">
        <f>CONCATENATE("USD,FLAT ",TEXT(F261,"0.00"))</f>
        <v>USD,FLAT 25.00</v>
      </c>
      <c r="H261" s="94" t="str">
        <f>TEXT(25,"0")</f>
        <v>25</v>
      </c>
      <c r="I261" s="73" t="s">
        <v>139</v>
      </c>
      <c r="J261" s="87">
        <v>1</v>
      </c>
      <c r="K261" s="94" t="str">
        <f>TEXT(25,"0")</f>
        <v>25</v>
      </c>
      <c r="L261" s="73"/>
      <c r="M261" s="94" t="str">
        <f>TEXT(23,"0")</f>
        <v>23</v>
      </c>
      <c r="N261" s="73" t="s">
        <v>223</v>
      </c>
      <c r="O261" s="73" t="s">
        <v>224</v>
      </c>
      <c r="P261" s="73" t="s">
        <v>351</v>
      </c>
      <c r="Q261" s="73"/>
      <c r="R261" s="73"/>
      <c r="S261" s="107"/>
    </row>
    <row r="262" spans="1:44" customFormat="1" x14ac:dyDescent="0.35">
      <c r="A262" s="72"/>
      <c r="B262" s="72"/>
      <c r="C262" s="76" t="s">
        <v>221</v>
      </c>
      <c r="D262" s="76"/>
      <c r="E262" s="76"/>
      <c r="F262" s="118"/>
      <c r="G262" s="76"/>
      <c r="H262" s="118"/>
      <c r="I262" s="76"/>
      <c r="J262" s="118"/>
      <c r="K262" s="118"/>
      <c r="L262" s="76"/>
      <c r="M262" s="127"/>
      <c r="N262" s="76"/>
      <c r="O262" s="76"/>
      <c r="P262" s="76"/>
      <c r="Q262" s="76"/>
      <c r="R262" s="76"/>
      <c r="S262" s="108"/>
    </row>
    <row r="263" spans="1:44" customFormat="1" x14ac:dyDescent="0.35">
      <c r="A263" s="72"/>
      <c r="B263" s="72"/>
      <c r="C263" s="85" t="s">
        <v>228</v>
      </c>
      <c r="D263" s="85"/>
      <c r="E263" s="85"/>
      <c r="F263" s="119"/>
      <c r="G263" s="85"/>
      <c r="H263" s="119"/>
      <c r="I263" s="85"/>
      <c r="J263" s="119"/>
      <c r="K263" s="119"/>
      <c r="L263" s="85"/>
      <c r="M263" s="128"/>
      <c r="N263" s="85"/>
      <c r="O263" s="85"/>
      <c r="P263" s="85"/>
      <c r="Q263" s="85"/>
      <c r="R263" s="85"/>
      <c r="S263" s="109"/>
    </row>
    <row r="264" spans="1:44" customFormat="1" x14ac:dyDescent="0.35">
      <c r="A264" s="72"/>
      <c r="B264" s="72"/>
      <c r="C264" s="86" t="s">
        <v>229</v>
      </c>
      <c r="D264" s="86"/>
      <c r="E264" s="86"/>
      <c r="F264" s="120"/>
      <c r="G264" s="86"/>
      <c r="H264" s="120"/>
      <c r="I264" s="86"/>
      <c r="J264" s="120"/>
      <c r="K264" s="120"/>
      <c r="L264" s="86"/>
      <c r="M264" s="129"/>
      <c r="N264" s="86"/>
      <c r="O264" s="86"/>
      <c r="P264" s="86"/>
      <c r="Q264" s="86"/>
      <c r="R264" s="86"/>
      <c r="S264" s="110"/>
    </row>
    <row r="265" spans="1:44" customFormat="1" x14ac:dyDescent="0.35">
      <c r="A265" s="71" t="s">
        <v>225</v>
      </c>
      <c r="B265" s="72"/>
      <c r="C265" s="73" t="s">
        <v>219</v>
      </c>
      <c r="D265" s="73"/>
      <c r="E265" s="73"/>
      <c r="F265" s="87">
        <v>17.25</v>
      </c>
      <c r="G265" s="73" t="str">
        <f>CONCATENATE("USD,FLAT ",TEXT(F265,"0.00"))</f>
        <v>USD,FLAT 17.25</v>
      </c>
      <c r="H265" s="94" t="str">
        <f>TEXT(17.25,"0.00")</f>
        <v>17.25</v>
      </c>
      <c r="I265" s="73" t="s">
        <v>139</v>
      </c>
      <c r="J265" s="94" t="str">
        <f>TEXT(26.85,"0.00")</f>
        <v>26.85</v>
      </c>
      <c r="K265" s="87" t="str">
        <f>TEXT(463.16,"0.00")</f>
        <v>463.16</v>
      </c>
      <c r="L265" s="73"/>
      <c r="M265" s="94" t="str">
        <f>TEXT(100.56,"0.00")</f>
        <v>100.56</v>
      </c>
      <c r="N265" s="73"/>
      <c r="O265" s="73" t="s">
        <v>220</v>
      </c>
      <c r="P265" s="73" t="s">
        <v>351</v>
      </c>
      <c r="Q265" s="73"/>
      <c r="R265" s="73"/>
      <c r="S265" s="107"/>
    </row>
    <row r="266" spans="1:44" customFormat="1" x14ac:dyDescent="0.35">
      <c r="A266" s="72"/>
      <c r="B266" s="72"/>
      <c r="C266" s="76" t="s">
        <v>221</v>
      </c>
      <c r="D266" s="76"/>
      <c r="E266" s="76"/>
      <c r="F266" s="118"/>
      <c r="G266" s="76"/>
      <c r="H266" s="118"/>
      <c r="I266" s="76"/>
      <c r="J266" s="127"/>
      <c r="K266" s="118"/>
      <c r="L266" s="76"/>
      <c r="M266" s="127"/>
      <c r="N266" s="76"/>
      <c r="O266" s="76"/>
      <c r="P266" s="76"/>
      <c r="Q266" s="76"/>
      <c r="R266" s="76"/>
      <c r="S266" s="108"/>
    </row>
    <row r="267" spans="1:44" customFormat="1" x14ac:dyDescent="0.35">
      <c r="A267" s="72"/>
      <c r="B267" s="72"/>
      <c r="C267" s="85" t="s">
        <v>228</v>
      </c>
      <c r="D267" s="85"/>
      <c r="E267" s="85"/>
      <c r="F267" s="119"/>
      <c r="G267" s="85"/>
      <c r="H267" s="119"/>
      <c r="I267" s="85"/>
      <c r="J267" s="128"/>
      <c r="K267" s="119"/>
      <c r="L267" s="85"/>
      <c r="M267" s="128"/>
      <c r="N267" s="85"/>
      <c r="O267" s="85"/>
      <c r="P267" s="85"/>
      <c r="Q267" s="85"/>
      <c r="R267" s="85"/>
      <c r="S267" s="109"/>
    </row>
    <row r="268" spans="1:44" customFormat="1" x14ac:dyDescent="0.35">
      <c r="A268" s="72"/>
      <c r="B268" s="72"/>
      <c r="C268" s="86" t="s">
        <v>229</v>
      </c>
      <c r="D268" s="86"/>
      <c r="E268" s="86"/>
      <c r="F268" s="120"/>
      <c r="G268" s="86"/>
      <c r="H268" s="120"/>
      <c r="I268" s="86"/>
      <c r="J268" s="129"/>
      <c r="K268" s="120"/>
      <c r="L268" s="86"/>
      <c r="M268" s="129"/>
      <c r="N268" s="86"/>
      <c r="O268" s="86"/>
      <c r="P268" s="86"/>
      <c r="Q268" s="86"/>
      <c r="R268" s="86"/>
      <c r="S268" s="110"/>
    </row>
    <row r="269" spans="1:44" customFormat="1" x14ac:dyDescent="0.35">
      <c r="A269" s="71" t="s">
        <v>136</v>
      </c>
      <c r="B269" s="72"/>
      <c r="C269" s="73" t="s">
        <v>219</v>
      </c>
      <c r="D269" s="73"/>
      <c r="E269" s="73"/>
      <c r="F269" s="87">
        <v>13.25</v>
      </c>
      <c r="G269" s="73" t="str">
        <f>CONCATENATE("USD,FLAT ",TEXT(F269,"0.00"))</f>
        <v>USD,FLAT 13.25</v>
      </c>
      <c r="H269" s="94" t="str">
        <f>TEXT(13.25,"0.00")</f>
        <v>13.25</v>
      </c>
      <c r="I269" s="73" t="s">
        <v>139</v>
      </c>
      <c r="J269" s="94" t="str">
        <f>TEXT(176.85,"0.00")</f>
        <v>176.85</v>
      </c>
      <c r="K269" s="87" t="str">
        <f>TEXT(2343.26,"0.00")</f>
        <v>2343.26</v>
      </c>
      <c r="L269" s="73"/>
      <c r="M269" s="94" t="str">
        <f>TEXT(550.54,"0.00")</f>
        <v>550.54</v>
      </c>
      <c r="N269" s="73"/>
      <c r="O269" s="73" t="s">
        <v>220</v>
      </c>
      <c r="P269" s="73" t="s">
        <v>351</v>
      </c>
      <c r="Q269" s="73"/>
      <c r="R269" s="73"/>
      <c r="S269" s="107"/>
    </row>
    <row r="270" spans="1:44" customFormat="1" x14ac:dyDescent="0.35">
      <c r="A270" s="72"/>
      <c r="B270" s="72"/>
      <c r="C270" s="76" t="s">
        <v>221</v>
      </c>
      <c r="D270" s="76"/>
      <c r="E270" s="76"/>
      <c r="F270" s="118"/>
      <c r="G270" s="76"/>
      <c r="H270" s="118"/>
      <c r="I270" s="76"/>
      <c r="J270" s="118"/>
      <c r="K270" s="118"/>
      <c r="L270" s="76"/>
      <c r="M270" s="118"/>
      <c r="N270" s="76"/>
      <c r="O270" s="76"/>
      <c r="P270" s="76"/>
      <c r="Q270" s="76"/>
      <c r="R270" s="76"/>
      <c r="S270" s="108"/>
    </row>
    <row r="271" spans="1:44" customFormat="1" x14ac:dyDescent="0.35">
      <c r="A271" s="72"/>
      <c r="B271" s="72"/>
      <c r="C271" s="85" t="s">
        <v>228</v>
      </c>
      <c r="D271" s="85"/>
      <c r="E271" s="85"/>
      <c r="F271" s="119"/>
      <c r="G271" s="85"/>
      <c r="H271" s="119"/>
      <c r="I271" s="85"/>
      <c r="J271" s="119"/>
      <c r="K271" s="119"/>
      <c r="L271" s="85"/>
      <c r="M271" s="119"/>
      <c r="N271" s="85"/>
      <c r="O271" s="85"/>
      <c r="P271" s="85"/>
      <c r="Q271" s="85"/>
      <c r="R271" s="85"/>
      <c r="S271" s="109"/>
    </row>
    <row r="272" spans="1:44" customFormat="1" x14ac:dyDescent="0.35">
      <c r="A272" s="72"/>
      <c r="B272" s="72"/>
      <c r="C272" s="86" t="s">
        <v>229</v>
      </c>
      <c r="D272" s="86"/>
      <c r="E272" s="86"/>
      <c r="F272" s="120"/>
      <c r="G272" s="86"/>
      <c r="H272" s="120"/>
      <c r="I272" s="86"/>
      <c r="J272" s="120"/>
      <c r="K272" s="120"/>
      <c r="L272" s="86"/>
      <c r="M272" s="120"/>
      <c r="N272" s="86"/>
      <c r="O272" s="86"/>
      <c r="P272" s="86"/>
      <c r="Q272" s="86"/>
      <c r="R272" s="86"/>
      <c r="S272" s="110"/>
    </row>
    <row r="273" spans="1:19" customFormat="1" x14ac:dyDescent="0.35">
      <c r="A273" s="79" t="s">
        <v>226</v>
      </c>
      <c r="B273" s="79"/>
      <c r="C273" s="79" t="s">
        <v>219</v>
      </c>
      <c r="D273" s="79"/>
      <c r="E273" s="79"/>
      <c r="F273" s="121"/>
      <c r="G273" s="79"/>
      <c r="H273" s="121"/>
      <c r="I273" s="79"/>
      <c r="J273" s="121"/>
      <c r="K273" s="121"/>
      <c r="L273" s="79"/>
      <c r="M273" s="121"/>
      <c r="N273" s="79"/>
      <c r="O273" s="79"/>
      <c r="P273" s="79"/>
      <c r="Q273" s="79"/>
      <c r="R273" s="79"/>
      <c r="S273" s="111"/>
    </row>
    <row r="274" spans="1:19" customFormat="1" x14ac:dyDescent="0.35">
      <c r="A274" s="79" t="s">
        <v>226</v>
      </c>
      <c r="B274" s="79"/>
      <c r="C274" s="79" t="s">
        <v>221</v>
      </c>
      <c r="D274" s="79"/>
      <c r="E274" s="79"/>
      <c r="F274" s="121"/>
      <c r="G274" s="79"/>
      <c r="H274" s="121"/>
      <c r="I274" s="79"/>
      <c r="J274" s="121"/>
      <c r="K274" s="121"/>
      <c r="L274" s="79"/>
      <c r="M274" s="121"/>
      <c r="N274" s="79"/>
      <c r="O274" s="79"/>
      <c r="P274" s="79"/>
      <c r="Q274" s="79"/>
      <c r="R274" s="79"/>
      <c r="S274" s="111"/>
    </row>
    <row r="275" spans="1:19" customFormat="1" x14ac:dyDescent="0.35">
      <c r="A275" s="82" t="s">
        <v>227</v>
      </c>
      <c r="B275" s="82"/>
      <c r="C275" s="82" t="s">
        <v>219</v>
      </c>
      <c r="D275" s="82"/>
      <c r="E275" s="82"/>
      <c r="F275" s="122"/>
      <c r="G275" s="82"/>
      <c r="H275" s="122"/>
      <c r="I275" s="82"/>
      <c r="J275" s="122"/>
      <c r="K275" s="122"/>
      <c r="L275" s="82"/>
      <c r="M275" s="122"/>
      <c r="N275" s="82"/>
      <c r="O275" s="82"/>
      <c r="P275" s="82"/>
      <c r="Q275" s="82"/>
      <c r="R275" s="82"/>
      <c r="S275" s="112"/>
    </row>
    <row r="276" spans="1:19" customFormat="1" x14ac:dyDescent="0.35">
      <c r="A276" s="82" t="s">
        <v>227</v>
      </c>
      <c r="B276" s="82"/>
      <c r="C276" s="82" t="s">
        <v>221</v>
      </c>
      <c r="D276" s="82"/>
      <c r="E276" s="82"/>
      <c r="F276" s="122"/>
      <c r="G276" s="82"/>
      <c r="H276" s="122"/>
      <c r="I276" s="82"/>
      <c r="J276" s="122"/>
      <c r="K276" s="122"/>
      <c r="L276" s="82"/>
      <c r="M276" s="122"/>
      <c r="N276" s="82"/>
      <c r="O276" s="82"/>
      <c r="P276" s="82"/>
      <c r="Q276" s="82"/>
      <c r="R276" s="82"/>
      <c r="S276" s="112"/>
    </row>
    <row r="277" spans="1:19" customFormat="1" x14ac:dyDescent="0.35">
      <c r="A277" s="71" t="s">
        <v>246</v>
      </c>
      <c r="B277" s="72"/>
      <c r="C277" s="73" t="s">
        <v>219</v>
      </c>
      <c r="D277" s="73"/>
      <c r="E277" s="73"/>
      <c r="F277" s="87">
        <v>0.25</v>
      </c>
      <c r="G277" s="73" t="str">
        <f>CONCATENATE("USD,FLAT ",TEXT(F277,"0.00"))</f>
        <v>USD,FLAT 0.25</v>
      </c>
      <c r="H277" s="87" t="str">
        <f>TEXT(0.26,"0.00")</f>
        <v>0.26</v>
      </c>
      <c r="I277" s="73" t="s">
        <v>139</v>
      </c>
      <c r="J277" s="87">
        <v>1</v>
      </c>
      <c r="K277" s="87" t="str">
        <f>TEXT(0.26,"0.00")</f>
        <v>0.26</v>
      </c>
      <c r="L277" s="73"/>
      <c r="M277" s="87">
        <v>23</v>
      </c>
      <c r="N277" s="73" t="s">
        <v>231</v>
      </c>
      <c r="O277" s="73" t="s">
        <v>224</v>
      </c>
      <c r="P277" s="73" t="s">
        <v>352</v>
      </c>
      <c r="Q277" s="73"/>
      <c r="R277" s="73"/>
      <c r="S277" s="107"/>
    </row>
    <row r="278" spans="1:19" customFormat="1" x14ac:dyDescent="0.35">
      <c r="A278" s="140"/>
      <c r="B278" s="140"/>
      <c r="C278" s="76" t="s">
        <v>221</v>
      </c>
      <c r="D278" s="76"/>
      <c r="E278" s="76"/>
      <c r="F278" s="118"/>
      <c r="G278" s="76"/>
      <c r="H278" s="118"/>
      <c r="I278" s="77"/>
      <c r="J278" s="118"/>
      <c r="K278" s="118"/>
      <c r="L278" s="76"/>
      <c r="M278" s="118"/>
      <c r="N278" s="76"/>
      <c r="O278" s="76"/>
      <c r="P278" s="76"/>
      <c r="Q278" s="76"/>
      <c r="R278" s="76"/>
      <c r="S278" s="108"/>
    </row>
    <row r="279" spans="1:19" customFormat="1" x14ac:dyDescent="0.35">
      <c r="A279" s="140"/>
      <c r="B279" s="140"/>
      <c r="C279" s="85" t="s">
        <v>228</v>
      </c>
      <c r="D279" s="85"/>
      <c r="E279" s="85"/>
      <c r="F279" s="119"/>
      <c r="G279" s="85"/>
      <c r="H279" s="119"/>
      <c r="I279" s="85"/>
      <c r="J279" s="119"/>
      <c r="K279" s="119"/>
      <c r="L279" s="85"/>
      <c r="M279" s="119"/>
      <c r="N279" s="85"/>
      <c r="O279" s="85"/>
      <c r="P279" s="85"/>
      <c r="Q279" s="85"/>
      <c r="R279" s="85"/>
      <c r="S279" s="109"/>
    </row>
    <row r="280" spans="1:19" customFormat="1" x14ac:dyDescent="0.35">
      <c r="A280" s="140"/>
      <c r="B280" s="140"/>
      <c r="C280" s="86" t="s">
        <v>229</v>
      </c>
      <c r="D280" s="86"/>
      <c r="E280" s="86"/>
      <c r="F280" s="120"/>
      <c r="G280" s="86"/>
      <c r="H280" s="120"/>
      <c r="I280" s="86"/>
      <c r="J280" s="120"/>
      <c r="K280" s="120"/>
      <c r="L280" s="86"/>
      <c r="M280" s="120"/>
      <c r="N280" s="86"/>
      <c r="O280" s="86"/>
      <c r="P280" s="86"/>
      <c r="Q280" s="86"/>
      <c r="R280" s="86"/>
      <c r="S280" s="110"/>
    </row>
    <row r="281" spans="1:19" customFormat="1" x14ac:dyDescent="0.35">
      <c r="A281" s="71" t="s">
        <v>230</v>
      </c>
      <c r="B281" s="72"/>
      <c r="C281" s="73" t="s">
        <v>219</v>
      </c>
      <c r="D281" s="73"/>
      <c r="E281" s="73"/>
      <c r="F281" s="87">
        <v>11.85</v>
      </c>
      <c r="G281" s="73" t="str">
        <f>CONCATENATE("USD,FLAT ",TEXT(F281,"0.00"))</f>
        <v>USD,FLAT 11.85</v>
      </c>
      <c r="H281" s="87" t="str">
        <f>TEXT(11.86,"0.00")</f>
        <v>11.86</v>
      </c>
      <c r="I281" s="73" t="s">
        <v>139</v>
      </c>
      <c r="J281" s="87">
        <v>1</v>
      </c>
      <c r="K281" s="87" t="str">
        <f>TEXT(11.86,"0.00")</f>
        <v>11.86</v>
      </c>
      <c r="L281" s="73"/>
      <c r="M281" s="87">
        <v>23</v>
      </c>
      <c r="N281" s="73"/>
      <c r="O281" s="73" t="s">
        <v>220</v>
      </c>
      <c r="P281" s="73" t="s">
        <v>351</v>
      </c>
      <c r="Q281" s="73"/>
      <c r="R281" s="73"/>
      <c r="S281" s="107"/>
    </row>
    <row r="282" spans="1:19" customFormat="1" x14ac:dyDescent="0.35">
      <c r="A282" s="72"/>
      <c r="B282" s="72"/>
      <c r="C282" s="76" t="s">
        <v>221</v>
      </c>
      <c r="D282" s="76"/>
      <c r="E282" s="76"/>
      <c r="F282" s="118"/>
      <c r="G282" s="76"/>
      <c r="H282" s="118"/>
      <c r="I282" s="77"/>
      <c r="J282" s="118"/>
      <c r="K282" s="118"/>
      <c r="L282" s="76"/>
      <c r="M282" s="118"/>
      <c r="N282" s="76"/>
      <c r="O282" s="76"/>
      <c r="P282" s="76"/>
      <c r="Q282" s="76"/>
      <c r="R282" s="76"/>
      <c r="S282" s="108"/>
    </row>
    <row r="283" spans="1:19" customFormat="1" x14ac:dyDescent="0.35">
      <c r="A283" s="72"/>
      <c r="B283" s="72"/>
      <c r="C283" s="85" t="s">
        <v>228</v>
      </c>
      <c r="D283" s="85"/>
      <c r="E283" s="85"/>
      <c r="F283" s="119"/>
      <c r="G283" s="85"/>
      <c r="H283" s="119"/>
      <c r="I283" s="85"/>
      <c r="J283" s="119"/>
      <c r="K283" s="119"/>
      <c r="L283" s="85"/>
      <c r="M283" s="119"/>
      <c r="N283" s="85"/>
      <c r="O283" s="85"/>
      <c r="P283" s="85"/>
      <c r="Q283" s="85"/>
      <c r="R283" s="85"/>
      <c r="S283" s="109"/>
    </row>
    <row r="284" spans="1:19" customFormat="1" x14ac:dyDescent="0.35">
      <c r="A284" s="72"/>
      <c r="B284" s="72"/>
      <c r="C284" s="86" t="s">
        <v>229</v>
      </c>
      <c r="D284" s="86"/>
      <c r="E284" s="86"/>
      <c r="F284" s="120"/>
      <c r="G284" s="86"/>
      <c r="H284" s="120"/>
      <c r="I284" s="86"/>
      <c r="J284" s="120"/>
      <c r="K284" s="120"/>
      <c r="L284" s="86"/>
      <c r="M284" s="120"/>
      <c r="N284" s="86"/>
      <c r="O284" s="86"/>
      <c r="P284" s="86"/>
      <c r="Q284" s="86"/>
      <c r="R284" s="86"/>
      <c r="S284" s="110"/>
    </row>
    <row r="285" spans="1:19" customFormat="1" x14ac:dyDescent="0.35">
      <c r="A285" s="71" t="s">
        <v>232</v>
      </c>
      <c r="B285" s="72"/>
      <c r="C285" s="73" t="s">
        <v>219</v>
      </c>
      <c r="D285" s="73"/>
      <c r="E285" s="73"/>
      <c r="F285" s="87">
        <v>277.85000000000002</v>
      </c>
      <c r="G285" s="73" t="str">
        <f>CONCATENATE("USD,FLAT ",TEXT(F285,"0.00"))</f>
        <v>USD,FLAT 277.85</v>
      </c>
      <c r="H285" s="94" t="str">
        <f>TEXT(277.85,"0.00")</f>
        <v>277.85</v>
      </c>
      <c r="I285" s="73" t="s">
        <v>139</v>
      </c>
      <c r="J285" s="87"/>
      <c r="K285" s="94" t="str">
        <f>TEXT(13892.5,"0.0")</f>
        <v>13892.5</v>
      </c>
      <c r="L285" s="73"/>
      <c r="M285" s="87">
        <v>0</v>
      </c>
      <c r="N285" s="73"/>
      <c r="O285" s="73" t="s">
        <v>220</v>
      </c>
      <c r="P285" s="73" t="s">
        <v>351</v>
      </c>
      <c r="Q285" s="73"/>
      <c r="R285" s="73"/>
      <c r="S285" s="107"/>
    </row>
    <row r="286" spans="1:19" customFormat="1" x14ac:dyDescent="0.35">
      <c r="A286" s="72"/>
      <c r="B286" s="72"/>
      <c r="C286" s="76" t="s">
        <v>221</v>
      </c>
      <c r="D286" s="76"/>
      <c r="E286" s="76"/>
      <c r="F286" s="118"/>
      <c r="G286" s="76"/>
      <c r="H286" s="118"/>
      <c r="I286" s="77"/>
      <c r="J286" s="118"/>
      <c r="K286" s="118"/>
      <c r="L286" s="77"/>
      <c r="M286" s="118"/>
      <c r="N286" s="76"/>
      <c r="O286" s="76"/>
      <c r="P286" s="76"/>
      <c r="Q286" s="76"/>
      <c r="R286" s="76"/>
      <c r="S286" s="108"/>
    </row>
    <row r="287" spans="1:19" customFormat="1" x14ac:dyDescent="0.35">
      <c r="A287" s="72"/>
      <c r="B287" s="72"/>
      <c r="C287" s="85" t="s">
        <v>228</v>
      </c>
      <c r="D287" s="85"/>
      <c r="E287" s="85"/>
      <c r="F287" s="119"/>
      <c r="G287" s="85"/>
      <c r="H287" s="87"/>
      <c r="I287" s="85"/>
      <c r="J287" s="119"/>
      <c r="K287" s="87"/>
      <c r="L287" s="85"/>
      <c r="M287" s="119"/>
      <c r="N287" s="85"/>
      <c r="O287" s="85"/>
      <c r="P287" s="85"/>
      <c r="Q287" s="73"/>
      <c r="R287" s="85"/>
      <c r="S287" s="109"/>
    </row>
    <row r="288" spans="1:19" customFormat="1" x14ac:dyDescent="0.35">
      <c r="A288" s="72"/>
      <c r="B288" s="72"/>
      <c r="C288" s="86" t="s">
        <v>229</v>
      </c>
      <c r="D288" s="86"/>
      <c r="E288" s="86"/>
      <c r="F288" s="120"/>
      <c r="G288" s="86"/>
      <c r="H288" s="120"/>
      <c r="I288" s="86"/>
      <c r="J288" s="120"/>
      <c r="K288" s="120"/>
      <c r="L288" s="86"/>
      <c r="M288" s="120"/>
      <c r="N288" s="86"/>
      <c r="O288" s="86"/>
      <c r="P288" s="86"/>
      <c r="Q288" s="86"/>
      <c r="R288" s="86"/>
      <c r="S288" s="110"/>
    </row>
    <row r="289" spans="1:19" customFormat="1" x14ac:dyDescent="0.35">
      <c r="A289" s="71" t="s">
        <v>233</v>
      </c>
      <c r="B289" s="72"/>
      <c r="C289" s="73" t="s">
        <v>219</v>
      </c>
      <c r="D289" s="73"/>
      <c r="E289" s="73"/>
      <c r="F289" s="87">
        <v>112.85</v>
      </c>
      <c r="G289" s="73" t="str">
        <f>CONCATENATE("USD,FLAT ",TEXT(F289,"0.00"))</f>
        <v>USD,FLAT 112.85</v>
      </c>
      <c r="H289" s="94" t="str">
        <f>TEXT(112.85,"0.00")</f>
        <v>112.85</v>
      </c>
      <c r="I289" s="73" t="s">
        <v>139</v>
      </c>
      <c r="J289" s="87"/>
      <c r="K289" s="94" t="str">
        <f>TEXT(5642.5,"0.0")</f>
        <v>5642.5</v>
      </c>
      <c r="L289" s="73"/>
      <c r="M289" s="87">
        <v>0</v>
      </c>
      <c r="N289" s="73"/>
      <c r="O289" s="73" t="s">
        <v>220</v>
      </c>
      <c r="P289" s="73" t="s">
        <v>351</v>
      </c>
      <c r="Q289" s="73"/>
      <c r="R289" s="73"/>
      <c r="S289" s="107"/>
    </row>
    <row r="290" spans="1:19" customFormat="1" x14ac:dyDescent="0.35">
      <c r="A290" s="72"/>
      <c r="B290" s="72"/>
      <c r="C290" s="76" t="s">
        <v>221</v>
      </c>
      <c r="D290" s="76"/>
      <c r="E290" s="76"/>
      <c r="F290" s="118"/>
      <c r="G290" s="76"/>
      <c r="H290" s="118"/>
      <c r="I290" s="77"/>
      <c r="J290" s="118"/>
      <c r="K290" s="118"/>
      <c r="L290" s="77"/>
      <c r="M290" s="118"/>
      <c r="N290" s="76"/>
      <c r="O290" s="76"/>
      <c r="P290" s="76"/>
      <c r="Q290" s="76"/>
      <c r="R290" s="76"/>
      <c r="S290" s="108"/>
    </row>
    <row r="291" spans="1:19" customFormat="1" x14ac:dyDescent="0.35">
      <c r="A291" s="72"/>
      <c r="B291" s="72"/>
      <c r="C291" s="85" t="s">
        <v>228</v>
      </c>
      <c r="D291" s="85"/>
      <c r="E291" s="85"/>
      <c r="F291" s="119"/>
      <c r="G291" s="85"/>
      <c r="H291" s="119"/>
      <c r="I291" s="85"/>
      <c r="J291" s="119"/>
      <c r="K291" s="119"/>
      <c r="L291" s="85"/>
      <c r="M291" s="119"/>
      <c r="N291" s="85"/>
      <c r="O291" s="85"/>
      <c r="P291" s="85"/>
      <c r="Q291" s="85"/>
      <c r="R291" s="85"/>
      <c r="S291" s="109"/>
    </row>
    <row r="292" spans="1:19" customFormat="1" x14ac:dyDescent="0.35">
      <c r="A292" s="72"/>
      <c r="B292" s="72"/>
      <c r="C292" s="86" t="s">
        <v>229</v>
      </c>
      <c r="D292" s="86"/>
      <c r="E292" s="86"/>
      <c r="F292" s="120"/>
      <c r="G292" s="86"/>
      <c r="H292" s="120"/>
      <c r="I292" s="86"/>
      <c r="J292" s="120"/>
      <c r="K292" s="120"/>
      <c r="L292" s="86"/>
      <c r="M292" s="120"/>
      <c r="N292" s="86"/>
      <c r="O292" s="86"/>
      <c r="P292" s="86"/>
      <c r="Q292" s="86"/>
      <c r="R292" s="86"/>
      <c r="S292" s="110"/>
    </row>
    <row r="293" spans="1:19" customFormat="1" x14ac:dyDescent="0.35">
      <c r="A293" s="82" t="s">
        <v>234</v>
      </c>
      <c r="B293" s="82"/>
      <c r="C293" s="82" t="s">
        <v>219</v>
      </c>
      <c r="D293" s="82"/>
      <c r="E293" s="82"/>
      <c r="F293" s="122"/>
      <c r="G293" s="82"/>
      <c r="H293" s="122"/>
      <c r="I293" s="82"/>
      <c r="J293" s="122"/>
      <c r="K293" s="122"/>
      <c r="L293" s="82"/>
      <c r="M293" s="122"/>
      <c r="N293" s="82"/>
      <c r="O293" s="82"/>
      <c r="P293" s="82"/>
      <c r="Q293" s="82"/>
      <c r="R293" s="82"/>
      <c r="S293" s="112"/>
    </row>
    <row r="294" spans="1:19" customFormat="1" x14ac:dyDescent="0.35">
      <c r="A294" s="82" t="s">
        <v>234</v>
      </c>
      <c r="B294" s="82"/>
      <c r="C294" s="82" t="s">
        <v>221</v>
      </c>
      <c r="D294" s="82"/>
      <c r="E294" s="82"/>
      <c r="F294" s="122"/>
      <c r="G294" s="82"/>
      <c r="H294" s="122"/>
      <c r="I294" s="82"/>
      <c r="J294" s="122"/>
      <c r="K294" s="122"/>
      <c r="L294" s="82"/>
      <c r="M294" s="122"/>
      <c r="N294" s="82"/>
      <c r="O294" s="82"/>
      <c r="P294" s="82"/>
      <c r="Q294" s="82"/>
      <c r="R294" s="82"/>
      <c r="S294" s="112"/>
    </row>
    <row r="295" spans="1:19" customFormat="1" ht="29" x14ac:dyDescent="0.35">
      <c r="A295" s="71" t="s">
        <v>235</v>
      </c>
      <c r="B295" s="72"/>
      <c r="C295" s="73" t="s">
        <v>219</v>
      </c>
      <c r="D295" s="73"/>
      <c r="E295" s="73"/>
      <c r="F295" s="123" t="s">
        <v>279</v>
      </c>
      <c r="G295" s="94" t="s">
        <v>236</v>
      </c>
      <c r="H295" s="94" t="str">
        <f>TEXT(15.85,"0.00")</f>
        <v>15.85</v>
      </c>
      <c r="I295" s="73" t="s">
        <v>139</v>
      </c>
      <c r="J295" s="87">
        <v>1</v>
      </c>
      <c r="K295" s="94" t="str">
        <f>TEXT(15.86,"0.00")</f>
        <v>15.86</v>
      </c>
      <c r="L295" s="73"/>
      <c r="M295" s="87">
        <v>23</v>
      </c>
      <c r="N295" s="87"/>
      <c r="O295" s="73" t="s">
        <v>220</v>
      </c>
      <c r="P295" s="73" t="s">
        <v>369</v>
      </c>
      <c r="Q295" s="73"/>
      <c r="R295" s="73"/>
      <c r="S295" s="107"/>
    </row>
    <row r="296" spans="1:19" customFormat="1" x14ac:dyDescent="0.35">
      <c r="A296" s="72"/>
      <c r="B296" s="72"/>
      <c r="C296" s="76" t="s">
        <v>221</v>
      </c>
      <c r="D296" s="76"/>
      <c r="E296" s="76"/>
      <c r="F296" s="118"/>
      <c r="G296" s="76"/>
      <c r="H296" s="118"/>
      <c r="I296" s="76"/>
      <c r="J296" s="118"/>
      <c r="K296" s="118"/>
      <c r="L296" s="76"/>
      <c r="M296" s="118"/>
      <c r="N296" s="76"/>
      <c r="O296" s="76"/>
      <c r="P296" s="76"/>
      <c r="Q296" s="76"/>
      <c r="R296" s="76"/>
      <c r="S296" s="108"/>
    </row>
    <row r="297" spans="1:19" customFormat="1" x14ac:dyDescent="0.35">
      <c r="A297" s="72"/>
      <c r="B297" s="72"/>
      <c r="C297" s="85" t="s">
        <v>228</v>
      </c>
      <c r="D297" s="85"/>
      <c r="E297" s="85"/>
      <c r="F297" s="119"/>
      <c r="G297" s="85"/>
      <c r="H297" s="119"/>
      <c r="I297" s="85"/>
      <c r="J297" s="119"/>
      <c r="K297" s="119"/>
      <c r="L297" s="85"/>
      <c r="M297" s="119"/>
      <c r="N297" s="85"/>
      <c r="O297" s="85"/>
      <c r="P297" s="85"/>
      <c r="Q297" s="85"/>
      <c r="R297" s="85"/>
      <c r="S297" s="109"/>
    </row>
    <row r="298" spans="1:19" customFormat="1" x14ac:dyDescent="0.35">
      <c r="A298" s="72"/>
      <c r="B298" s="72"/>
      <c r="C298" s="86" t="s">
        <v>229</v>
      </c>
      <c r="D298" s="86"/>
      <c r="E298" s="86"/>
      <c r="F298" s="120"/>
      <c r="G298" s="86"/>
      <c r="H298" s="120"/>
      <c r="I298" s="86"/>
      <c r="J298" s="120"/>
      <c r="K298" s="120"/>
      <c r="L298" s="86"/>
      <c r="M298" s="120"/>
      <c r="N298" s="86"/>
      <c r="O298" s="86"/>
      <c r="P298" s="86"/>
      <c r="Q298" s="86"/>
      <c r="R298" s="86"/>
      <c r="S298" s="110"/>
    </row>
    <row r="299" spans="1:19" customFormat="1" ht="29" x14ac:dyDescent="0.35">
      <c r="A299" s="71" t="s">
        <v>237</v>
      </c>
      <c r="B299" s="72"/>
      <c r="C299" s="73" t="s">
        <v>219</v>
      </c>
      <c r="D299" s="73"/>
      <c r="E299" s="73"/>
      <c r="F299" s="123" t="s">
        <v>280</v>
      </c>
      <c r="G299" s="94" t="s">
        <v>248</v>
      </c>
      <c r="H299" s="94" t="str">
        <f>TEXT(14.25,"0.00")</f>
        <v>14.25</v>
      </c>
      <c r="I299" s="73" t="s">
        <v>139</v>
      </c>
      <c r="J299" s="87">
        <v>1</v>
      </c>
      <c r="K299" s="87" t="str">
        <f>TEXT(14.26,"0.00")</f>
        <v>14.26</v>
      </c>
      <c r="L299" s="73"/>
      <c r="M299" s="87">
        <v>23</v>
      </c>
      <c r="N299" s="87"/>
      <c r="O299" s="73" t="s">
        <v>220</v>
      </c>
      <c r="P299" s="73" t="s">
        <v>369</v>
      </c>
      <c r="Q299" s="73"/>
      <c r="R299" s="73"/>
      <c r="S299" s="107"/>
    </row>
    <row r="300" spans="1:19" customFormat="1" x14ac:dyDescent="0.35">
      <c r="A300" s="72"/>
      <c r="B300" s="72"/>
      <c r="C300" s="76" t="s">
        <v>221</v>
      </c>
      <c r="D300" s="76"/>
      <c r="E300" s="76"/>
      <c r="F300" s="118"/>
      <c r="G300" s="76"/>
      <c r="H300" s="118"/>
      <c r="I300" s="76"/>
      <c r="J300" s="118"/>
      <c r="K300" s="118"/>
      <c r="L300" s="76"/>
      <c r="M300" s="118"/>
      <c r="N300" s="76"/>
      <c r="O300" s="76"/>
      <c r="P300" s="76"/>
      <c r="Q300" s="76"/>
      <c r="R300" s="76"/>
      <c r="S300" s="108"/>
    </row>
    <row r="301" spans="1:19" customFormat="1" x14ac:dyDescent="0.35">
      <c r="A301" s="72"/>
      <c r="B301" s="72"/>
      <c r="C301" s="85" t="s">
        <v>228</v>
      </c>
      <c r="D301" s="85"/>
      <c r="E301" s="85"/>
      <c r="F301" s="119"/>
      <c r="G301" s="85"/>
      <c r="H301" s="119"/>
      <c r="I301" s="85"/>
      <c r="J301" s="119"/>
      <c r="K301" s="119"/>
      <c r="L301" s="85"/>
      <c r="M301" s="119"/>
      <c r="N301" s="85"/>
      <c r="O301" s="85"/>
      <c r="P301" s="85"/>
      <c r="Q301" s="85"/>
      <c r="R301" s="85"/>
      <c r="S301" s="109"/>
    </row>
    <row r="302" spans="1:19" customFormat="1" x14ac:dyDescent="0.35">
      <c r="A302" s="72"/>
      <c r="B302" s="72"/>
      <c r="C302" s="86" t="s">
        <v>229</v>
      </c>
      <c r="D302" s="86"/>
      <c r="E302" s="86"/>
      <c r="F302" s="120"/>
      <c r="G302" s="86"/>
      <c r="H302" s="120"/>
      <c r="I302" s="86"/>
      <c r="J302" s="120"/>
      <c r="K302" s="120"/>
      <c r="L302" s="86"/>
      <c r="M302" s="120"/>
      <c r="N302" s="86"/>
      <c r="O302" s="86"/>
      <c r="P302" s="86"/>
      <c r="Q302" s="86"/>
      <c r="R302" s="86"/>
      <c r="S302" s="110"/>
    </row>
    <row r="303" spans="1:19" customFormat="1" ht="21" customHeight="1" x14ac:dyDescent="0.35">
      <c r="A303" s="71" t="s">
        <v>238</v>
      </c>
      <c r="B303" s="72"/>
      <c r="C303" s="73" t="s">
        <v>219</v>
      </c>
      <c r="D303" s="73"/>
      <c r="E303" s="73"/>
      <c r="F303" s="123" t="s">
        <v>281</v>
      </c>
      <c r="G303" s="94" t="s">
        <v>282</v>
      </c>
      <c r="H303" s="87" t="str">
        <f>TEXT(38.68,"0.00")</f>
        <v>38.68</v>
      </c>
      <c r="I303" s="73" t="s">
        <v>139</v>
      </c>
      <c r="J303" s="87">
        <v>1</v>
      </c>
      <c r="K303" s="87" t="str">
        <f>TEXT(38.68,"0.00")</f>
        <v>38.68</v>
      </c>
      <c r="L303" s="73"/>
      <c r="M303" s="87">
        <v>23</v>
      </c>
      <c r="N303" s="87"/>
      <c r="O303" s="73" t="s">
        <v>220</v>
      </c>
      <c r="P303" s="73" t="s">
        <v>369</v>
      </c>
      <c r="Q303" s="73"/>
      <c r="R303" s="73"/>
      <c r="S303" s="107"/>
    </row>
    <row r="304" spans="1:19" customFormat="1" x14ac:dyDescent="0.35">
      <c r="A304" s="72"/>
      <c r="B304" s="72"/>
      <c r="C304" s="76" t="s">
        <v>221</v>
      </c>
      <c r="D304" s="76"/>
      <c r="E304" s="76"/>
      <c r="F304" s="118"/>
      <c r="G304" s="76"/>
      <c r="H304" s="118"/>
      <c r="I304" s="76"/>
      <c r="J304" s="118"/>
      <c r="K304" s="118"/>
      <c r="L304" s="76"/>
      <c r="M304" s="118"/>
      <c r="N304" s="76"/>
      <c r="O304" s="76"/>
      <c r="P304" s="76"/>
      <c r="Q304" s="76"/>
      <c r="R304" s="76"/>
      <c r="S304" s="108"/>
    </row>
    <row r="305" spans="1:19" customFormat="1" x14ac:dyDescent="0.35">
      <c r="A305" s="72"/>
      <c r="B305" s="72"/>
      <c r="C305" s="85" t="s">
        <v>228</v>
      </c>
      <c r="D305" s="85"/>
      <c r="E305" s="85"/>
      <c r="F305" s="119"/>
      <c r="G305" s="85"/>
      <c r="H305" s="119"/>
      <c r="I305" s="85"/>
      <c r="J305" s="119"/>
      <c r="K305" s="119"/>
      <c r="L305" s="85"/>
      <c r="M305" s="119"/>
      <c r="N305" s="85"/>
      <c r="O305" s="85"/>
      <c r="P305" s="85"/>
      <c r="Q305" s="85"/>
      <c r="R305" s="85"/>
      <c r="S305" s="109"/>
    </row>
    <row r="306" spans="1:19" customFormat="1" x14ac:dyDescent="0.35">
      <c r="A306" s="72"/>
      <c r="B306" s="72"/>
      <c r="C306" s="86" t="s">
        <v>229</v>
      </c>
      <c r="D306" s="86"/>
      <c r="E306" s="86"/>
      <c r="F306" s="120"/>
      <c r="G306" s="86"/>
      <c r="H306" s="120"/>
      <c r="I306" s="86"/>
      <c r="J306" s="120"/>
      <c r="K306" s="120"/>
      <c r="L306" s="86"/>
      <c r="M306" s="120"/>
      <c r="N306" s="86"/>
      <c r="O306" s="86"/>
      <c r="P306" s="86"/>
      <c r="Q306" s="86"/>
      <c r="R306" s="86"/>
      <c r="S306" s="110"/>
    </row>
    <row r="307" spans="1:19" customFormat="1" x14ac:dyDescent="0.35">
      <c r="A307" s="82" t="s">
        <v>240</v>
      </c>
      <c r="B307" s="82"/>
      <c r="C307" s="82" t="s">
        <v>219</v>
      </c>
      <c r="D307" s="82"/>
      <c r="E307" s="82"/>
      <c r="F307" s="122"/>
      <c r="G307" s="82"/>
      <c r="H307" s="122"/>
      <c r="I307" s="82"/>
      <c r="J307" s="122"/>
      <c r="K307" s="122"/>
      <c r="L307" s="82"/>
      <c r="M307" s="122"/>
      <c r="N307" s="82"/>
      <c r="O307" s="82"/>
      <c r="P307" s="82"/>
      <c r="Q307" s="82"/>
      <c r="R307" s="82"/>
      <c r="S307" s="112"/>
    </row>
    <row r="308" spans="1:19" customFormat="1" x14ac:dyDescent="0.35">
      <c r="A308" s="82" t="s">
        <v>240</v>
      </c>
      <c r="B308" s="82"/>
      <c r="C308" s="82" t="s">
        <v>221</v>
      </c>
      <c r="D308" s="82"/>
      <c r="E308" s="82"/>
      <c r="F308" s="122"/>
      <c r="G308" s="82"/>
      <c r="H308" s="122"/>
      <c r="I308" s="82"/>
      <c r="J308" s="122"/>
      <c r="K308" s="122"/>
      <c r="L308" s="82"/>
      <c r="M308" s="122"/>
      <c r="N308" s="82"/>
      <c r="O308" s="82"/>
      <c r="P308" s="82"/>
      <c r="Q308" s="82"/>
      <c r="R308" s="82"/>
      <c r="S308" s="112"/>
    </row>
    <row r="309" spans="1:19" customFormat="1" x14ac:dyDescent="0.35">
      <c r="A309" s="71" t="s">
        <v>241</v>
      </c>
      <c r="B309" s="72"/>
      <c r="C309" s="73" t="s">
        <v>219</v>
      </c>
      <c r="D309" s="73"/>
      <c r="E309" s="73"/>
      <c r="F309" s="87" t="str">
        <f>TEXT(7522.85,"0.00")</f>
        <v>7522.85</v>
      </c>
      <c r="G309" s="73" t="str">
        <f>CONCATENATE("USD,FLAT ",TEXT(F309,"0.00"))</f>
        <v>USD,FLAT 7522.85</v>
      </c>
      <c r="H309" s="94" t="str">
        <f>TEXT(7522.86,"0.00")</f>
        <v>7522.86</v>
      </c>
      <c r="I309" s="73" t="s">
        <v>139</v>
      </c>
      <c r="J309" s="87">
        <v>1</v>
      </c>
      <c r="K309" s="126" t="str">
        <f>TEXT(7522.86,"0.00")</f>
        <v>7522.86</v>
      </c>
      <c r="L309" s="73"/>
      <c r="M309" s="87">
        <v>23</v>
      </c>
      <c r="N309" s="87"/>
      <c r="O309" s="73" t="s">
        <v>220</v>
      </c>
      <c r="P309" s="73" t="s">
        <v>369</v>
      </c>
      <c r="Q309" s="73"/>
      <c r="R309" s="73"/>
      <c r="S309" s="107"/>
    </row>
    <row r="310" spans="1:19" customFormat="1" x14ac:dyDescent="0.35">
      <c r="A310" s="72"/>
      <c r="B310" s="72"/>
      <c r="C310" s="76" t="s">
        <v>221</v>
      </c>
      <c r="D310" s="76"/>
      <c r="E310" s="76"/>
      <c r="F310" s="118"/>
      <c r="G310" s="76"/>
      <c r="H310" s="118"/>
      <c r="I310" s="76"/>
      <c r="J310" s="118"/>
      <c r="K310" s="118"/>
      <c r="L310" s="76"/>
      <c r="M310" s="118"/>
      <c r="N310" s="76"/>
      <c r="O310" s="76"/>
      <c r="P310" s="76"/>
      <c r="Q310" s="76"/>
      <c r="R310" s="76"/>
      <c r="S310" s="108"/>
    </row>
    <row r="311" spans="1:19" customFormat="1" x14ac:dyDescent="0.35">
      <c r="A311" s="72"/>
      <c r="B311" s="72"/>
      <c r="C311" s="85" t="s">
        <v>228</v>
      </c>
      <c r="D311" s="85"/>
      <c r="E311" s="85"/>
      <c r="F311" s="119"/>
      <c r="G311" s="85"/>
      <c r="H311" s="119"/>
      <c r="I311" s="85"/>
      <c r="J311" s="119"/>
      <c r="K311" s="119"/>
      <c r="L311" s="85"/>
      <c r="M311" s="119"/>
      <c r="N311" s="85"/>
      <c r="O311" s="85"/>
      <c r="P311" s="85"/>
      <c r="Q311" s="85"/>
      <c r="R311" s="85"/>
      <c r="S311" s="109"/>
    </row>
    <row r="312" spans="1:19" customFormat="1" x14ac:dyDescent="0.35">
      <c r="A312" s="72"/>
      <c r="B312" s="72"/>
      <c r="C312" s="86" t="s">
        <v>229</v>
      </c>
      <c r="D312" s="86"/>
      <c r="E312" s="86"/>
      <c r="F312" s="120"/>
      <c r="G312" s="86"/>
      <c r="H312" s="120"/>
      <c r="I312" s="86"/>
      <c r="J312" s="120"/>
      <c r="K312" s="120"/>
      <c r="L312" s="86"/>
      <c r="M312" s="120"/>
      <c r="N312" s="86"/>
      <c r="O312" s="86"/>
      <c r="P312" s="86"/>
      <c r="Q312" s="86"/>
      <c r="R312" s="86"/>
      <c r="S312" s="110"/>
    </row>
    <row r="313" spans="1:19" customFormat="1" x14ac:dyDescent="0.35">
      <c r="A313" s="71" t="s">
        <v>242</v>
      </c>
      <c r="B313" s="72"/>
      <c r="C313" s="73" t="s">
        <v>219</v>
      </c>
      <c r="D313" s="73"/>
      <c r="E313" s="73"/>
      <c r="F313" s="87" t="str">
        <f>TEXT(3.85,"0.00")</f>
        <v>3.85</v>
      </c>
      <c r="G313" s="73" t="str">
        <f>CONCATENATE("USD,FLAT ",TEXT(F313,"0.00"))</f>
        <v>USD,FLAT 3.85</v>
      </c>
      <c r="H313" s="94" t="str">
        <f>TEXT(3.86,"0.00")</f>
        <v>3.86</v>
      </c>
      <c r="I313" s="73" t="s">
        <v>139</v>
      </c>
      <c r="J313" s="87">
        <v>1</v>
      </c>
      <c r="K313" s="87" t="str">
        <f>TEXT(3.86,"0.00")</f>
        <v>3.86</v>
      </c>
      <c r="L313" s="73"/>
      <c r="M313" s="87">
        <v>23</v>
      </c>
      <c r="N313" s="87"/>
      <c r="O313" s="73" t="s">
        <v>220</v>
      </c>
      <c r="P313" s="73" t="s">
        <v>369</v>
      </c>
      <c r="Q313" s="73"/>
      <c r="R313" s="73"/>
      <c r="S313" s="107"/>
    </row>
    <row r="314" spans="1:19" customFormat="1" x14ac:dyDescent="0.35">
      <c r="A314" s="72"/>
      <c r="B314" s="72"/>
      <c r="C314" s="76" t="s">
        <v>221</v>
      </c>
      <c r="D314" s="76"/>
      <c r="E314" s="76"/>
      <c r="F314" s="118"/>
      <c r="G314" s="76"/>
      <c r="H314" s="127"/>
      <c r="I314" s="76"/>
      <c r="J314" s="118"/>
      <c r="K314" s="118"/>
      <c r="L314" s="76"/>
      <c r="M314" s="118"/>
      <c r="N314" s="76"/>
      <c r="O314" s="76"/>
      <c r="P314" s="76"/>
      <c r="Q314" s="76"/>
      <c r="R314" s="76"/>
      <c r="S314" s="108"/>
    </row>
    <row r="315" spans="1:19" customFormat="1" x14ac:dyDescent="0.35">
      <c r="A315" s="72"/>
      <c r="B315" s="72"/>
      <c r="C315" s="85" t="s">
        <v>228</v>
      </c>
      <c r="D315" s="85"/>
      <c r="E315" s="85"/>
      <c r="F315" s="119"/>
      <c r="G315" s="85"/>
      <c r="H315" s="128"/>
      <c r="I315" s="85"/>
      <c r="J315" s="119"/>
      <c r="K315" s="119"/>
      <c r="L315" s="85"/>
      <c r="M315" s="119"/>
      <c r="N315" s="85"/>
      <c r="O315" s="85"/>
      <c r="P315" s="85"/>
      <c r="Q315" s="85"/>
      <c r="R315" s="85"/>
      <c r="S315" s="109"/>
    </row>
    <row r="316" spans="1:19" customFormat="1" x14ac:dyDescent="0.35">
      <c r="A316" s="72"/>
      <c r="B316" s="72"/>
      <c r="C316" s="86" t="s">
        <v>229</v>
      </c>
      <c r="D316" s="86"/>
      <c r="E316" s="86"/>
      <c r="F316" s="120"/>
      <c r="G316" s="86"/>
      <c r="H316" s="129"/>
      <c r="I316" s="86"/>
      <c r="J316" s="120"/>
      <c r="K316" s="120"/>
      <c r="L316" s="86"/>
      <c r="M316" s="120"/>
      <c r="N316" s="86"/>
      <c r="O316" s="86"/>
      <c r="P316" s="86"/>
      <c r="Q316" s="86"/>
      <c r="R316" s="86"/>
      <c r="S316" s="110"/>
    </row>
    <row r="317" spans="1:19" customFormat="1" x14ac:dyDescent="0.35">
      <c r="A317" s="71" t="s">
        <v>242</v>
      </c>
      <c r="B317" s="72" t="s">
        <v>513</v>
      </c>
      <c r="C317" s="73" t="s">
        <v>219</v>
      </c>
      <c r="D317" s="73"/>
      <c r="E317" s="73"/>
      <c r="F317" s="87" t="str">
        <f>TEXT(4.85,"0.00")</f>
        <v>4.85</v>
      </c>
      <c r="G317" s="73" t="str">
        <f>CONCATENATE("USD,FLAT ",TEXT(F317,"0.00"))</f>
        <v>USD,FLAT 4.85</v>
      </c>
      <c r="H317" s="94" t="str">
        <f>TEXT(4.86,"0.00")</f>
        <v>4.86</v>
      </c>
      <c r="I317" s="73" t="s">
        <v>139</v>
      </c>
      <c r="J317" s="87">
        <v>1</v>
      </c>
      <c r="K317" s="87" t="str">
        <f>TEXT(4.86,"0.00")</f>
        <v>4.86</v>
      </c>
      <c r="L317" s="73"/>
      <c r="M317" s="87">
        <v>23</v>
      </c>
      <c r="N317" s="87"/>
      <c r="O317" s="73" t="s">
        <v>220</v>
      </c>
      <c r="P317" s="73" t="s">
        <v>369</v>
      </c>
      <c r="Q317" s="73"/>
      <c r="R317" s="73"/>
      <c r="S317" s="107"/>
    </row>
    <row r="318" spans="1:19" customFormat="1" x14ac:dyDescent="0.35">
      <c r="A318" s="72"/>
      <c r="B318" s="72"/>
      <c r="C318" s="76" t="s">
        <v>221</v>
      </c>
      <c r="D318" s="76"/>
      <c r="E318" s="76"/>
      <c r="F318" s="118"/>
      <c r="G318" s="76"/>
      <c r="H318" s="118"/>
      <c r="I318" s="76"/>
      <c r="J318" s="118"/>
      <c r="K318" s="118"/>
      <c r="L318" s="76"/>
      <c r="M318" s="118"/>
      <c r="N318" s="76"/>
      <c r="O318" s="76"/>
      <c r="P318" s="76"/>
      <c r="Q318" s="76"/>
      <c r="R318" s="76"/>
      <c r="S318" s="108"/>
    </row>
    <row r="319" spans="1:19" customFormat="1" x14ac:dyDescent="0.35">
      <c r="A319" s="72"/>
      <c r="B319" s="72"/>
      <c r="C319" s="85" t="s">
        <v>228</v>
      </c>
      <c r="D319" s="85"/>
      <c r="E319" s="85"/>
      <c r="F319" s="119"/>
      <c r="G319" s="85"/>
      <c r="H319" s="119"/>
      <c r="I319" s="85"/>
      <c r="J319" s="119"/>
      <c r="K319" s="119"/>
      <c r="L319" s="85"/>
      <c r="M319" s="119"/>
      <c r="N319" s="85"/>
      <c r="O319" s="85"/>
      <c r="P319" s="85"/>
      <c r="Q319" s="85"/>
      <c r="R319" s="85"/>
      <c r="S319" s="109"/>
    </row>
    <row r="320" spans="1:19" customFormat="1" x14ac:dyDescent="0.35">
      <c r="A320" s="72"/>
      <c r="B320" s="72"/>
      <c r="C320" s="86" t="s">
        <v>229</v>
      </c>
      <c r="D320" s="86"/>
      <c r="E320" s="86"/>
      <c r="F320" s="120"/>
      <c r="G320" s="86"/>
      <c r="H320" s="120"/>
      <c r="I320" s="86"/>
      <c r="J320" s="120"/>
      <c r="K320" s="120"/>
      <c r="L320" s="86"/>
      <c r="M320" s="120"/>
      <c r="N320" s="86"/>
      <c r="O320" s="86"/>
      <c r="P320" s="86"/>
      <c r="Q320" s="86"/>
      <c r="R320" s="86"/>
      <c r="S320" s="110"/>
    </row>
    <row r="321" spans="1:19" customFormat="1" x14ac:dyDescent="0.35">
      <c r="A321" s="71" t="s">
        <v>242</v>
      </c>
      <c r="B321" s="72" t="s">
        <v>514</v>
      </c>
      <c r="C321" s="73" t="s">
        <v>219</v>
      </c>
      <c r="D321" s="73"/>
      <c r="E321" s="73"/>
      <c r="F321" s="87" t="str">
        <f>TEXT(2.85,"0.00")</f>
        <v>2.85</v>
      </c>
      <c r="G321" s="73" t="str">
        <f>CONCATENATE("USD,FLAT ",TEXT(F321,"0.00"))</f>
        <v>USD,FLAT 2.85</v>
      </c>
      <c r="H321" s="94" t="str">
        <f>TEXT(2.86,"0.00")</f>
        <v>2.86</v>
      </c>
      <c r="I321" s="73" t="s">
        <v>139</v>
      </c>
      <c r="J321" s="87">
        <v>1</v>
      </c>
      <c r="K321" s="87" t="str">
        <f>TEXT(2.86,"0.00")</f>
        <v>2.86</v>
      </c>
      <c r="L321" s="73"/>
      <c r="M321" s="87">
        <v>23</v>
      </c>
      <c r="N321" s="87"/>
      <c r="O321" s="73" t="s">
        <v>220</v>
      </c>
      <c r="P321" s="73" t="s">
        <v>369</v>
      </c>
      <c r="Q321" s="73"/>
      <c r="R321" s="73"/>
      <c r="S321" s="107"/>
    </row>
    <row r="322" spans="1:19" customFormat="1" x14ac:dyDescent="0.35">
      <c r="A322" s="72"/>
      <c r="B322" s="72"/>
      <c r="C322" s="76" t="s">
        <v>221</v>
      </c>
      <c r="D322" s="76"/>
      <c r="E322" s="76"/>
      <c r="F322" s="118"/>
      <c r="G322" s="76"/>
      <c r="H322" s="118"/>
      <c r="I322" s="76"/>
      <c r="J322" s="118"/>
      <c r="K322" s="118"/>
      <c r="L322" s="76"/>
      <c r="M322" s="118"/>
      <c r="N322" s="76"/>
      <c r="O322" s="76"/>
      <c r="P322" s="76"/>
      <c r="Q322" s="76"/>
      <c r="R322" s="76"/>
      <c r="S322" s="108"/>
    </row>
    <row r="323" spans="1:19" customFormat="1" x14ac:dyDescent="0.35">
      <c r="A323" s="72"/>
      <c r="B323" s="72"/>
      <c r="C323" s="85" t="s">
        <v>228</v>
      </c>
      <c r="D323" s="85"/>
      <c r="E323" s="85"/>
      <c r="F323" s="119"/>
      <c r="G323" s="85"/>
      <c r="H323" s="119"/>
      <c r="I323" s="85"/>
      <c r="J323" s="119"/>
      <c r="K323" s="119"/>
      <c r="L323" s="85"/>
      <c r="M323" s="119"/>
      <c r="N323" s="85"/>
      <c r="O323" s="85"/>
      <c r="P323" s="85"/>
      <c r="Q323" s="85"/>
      <c r="R323" s="85"/>
      <c r="S323" s="109"/>
    </row>
    <row r="324" spans="1:19" customFormat="1" x14ac:dyDescent="0.35">
      <c r="A324" s="72"/>
      <c r="B324" s="72"/>
      <c r="C324" s="86" t="s">
        <v>229</v>
      </c>
      <c r="D324" s="86"/>
      <c r="E324" s="86"/>
      <c r="F324" s="120"/>
      <c r="G324" s="86"/>
      <c r="H324" s="120"/>
      <c r="I324" s="86"/>
      <c r="J324" s="120"/>
      <c r="K324" s="120"/>
      <c r="L324" s="86"/>
      <c r="M324" s="120"/>
      <c r="N324" s="86"/>
      <c r="O324" s="86"/>
      <c r="P324" s="86"/>
      <c r="Q324" s="86"/>
      <c r="R324" s="86"/>
      <c r="S324" s="110"/>
    </row>
    <row r="325" spans="1:19" customFormat="1" x14ac:dyDescent="0.35">
      <c r="A325" s="71" t="s">
        <v>242</v>
      </c>
      <c r="B325" s="72" t="s">
        <v>515</v>
      </c>
      <c r="C325" s="73" t="s">
        <v>219</v>
      </c>
      <c r="D325" s="73"/>
      <c r="E325" s="73"/>
      <c r="F325" s="87" t="str">
        <f>TEXT(6.85,"0.00")</f>
        <v>6.85</v>
      </c>
      <c r="G325" s="73" t="str">
        <f>CONCATENATE("USD,FLAT ",TEXT(F325,"0.00"))</f>
        <v>USD,FLAT 6.85</v>
      </c>
      <c r="H325" s="94" t="str">
        <f>TEXT(6.86,"0.00")</f>
        <v>6.86</v>
      </c>
      <c r="I325" s="73" t="s">
        <v>139</v>
      </c>
      <c r="J325" s="87">
        <v>1</v>
      </c>
      <c r="K325" s="87" t="str">
        <f>TEXT(6.86,"0.00")</f>
        <v>6.86</v>
      </c>
      <c r="L325" s="90"/>
      <c r="M325" s="87">
        <v>23</v>
      </c>
      <c r="N325" s="87"/>
      <c r="O325" s="73" t="s">
        <v>220</v>
      </c>
      <c r="P325" s="73" t="s">
        <v>369</v>
      </c>
      <c r="Q325" s="73"/>
      <c r="R325" s="73"/>
      <c r="S325" s="107"/>
    </row>
    <row r="326" spans="1:19" customFormat="1" x14ac:dyDescent="0.35">
      <c r="A326" s="72"/>
      <c r="B326" s="72"/>
      <c r="C326" s="76" t="s">
        <v>221</v>
      </c>
      <c r="D326" s="76"/>
      <c r="E326" s="76"/>
      <c r="F326" s="118"/>
      <c r="G326" s="76"/>
      <c r="H326" s="118"/>
      <c r="I326" s="76"/>
      <c r="J326" s="118"/>
      <c r="K326" s="118"/>
      <c r="L326" s="76"/>
      <c r="M326" s="118"/>
      <c r="N326" s="76"/>
      <c r="O326" s="76"/>
      <c r="P326" s="76"/>
      <c r="Q326" s="76"/>
      <c r="R326" s="76"/>
      <c r="S326" s="108"/>
    </row>
    <row r="327" spans="1:19" customFormat="1" x14ac:dyDescent="0.35">
      <c r="A327" s="72"/>
      <c r="B327" s="72"/>
      <c r="C327" s="85" t="s">
        <v>228</v>
      </c>
      <c r="D327" s="85"/>
      <c r="E327" s="85"/>
      <c r="F327" s="119"/>
      <c r="G327" s="85"/>
      <c r="H327" s="119"/>
      <c r="I327" s="85"/>
      <c r="J327" s="119"/>
      <c r="K327" s="119"/>
      <c r="L327" s="85"/>
      <c r="M327" s="119"/>
      <c r="N327" s="85"/>
      <c r="O327" s="85"/>
      <c r="P327" s="85"/>
      <c r="Q327" s="85"/>
      <c r="R327" s="85"/>
      <c r="S327" s="109"/>
    </row>
    <row r="328" spans="1:19" customFormat="1" x14ac:dyDescent="0.35">
      <c r="A328" s="72"/>
      <c r="B328" s="72"/>
      <c r="C328" s="86" t="s">
        <v>229</v>
      </c>
      <c r="D328" s="86"/>
      <c r="E328" s="86"/>
      <c r="F328" s="120"/>
      <c r="G328" s="86"/>
      <c r="H328" s="120"/>
      <c r="I328" s="86"/>
      <c r="J328" s="120"/>
      <c r="K328" s="120"/>
      <c r="L328" s="86"/>
      <c r="M328" s="120"/>
      <c r="N328" s="86"/>
      <c r="O328" s="86"/>
      <c r="P328" s="86"/>
      <c r="Q328" s="86"/>
      <c r="R328" s="86"/>
      <c r="S328" s="110"/>
    </row>
    <row r="329" spans="1:19" customFormat="1" x14ac:dyDescent="0.35">
      <c r="A329" s="71" t="s">
        <v>243</v>
      </c>
      <c r="B329" s="72"/>
      <c r="C329" s="73" t="s">
        <v>219</v>
      </c>
      <c r="D329" s="73"/>
      <c r="E329" s="73"/>
      <c r="F329" s="87" t="str">
        <f>TEXT(3.85,"0.00")</f>
        <v>3.85</v>
      </c>
      <c r="G329" s="73" t="str">
        <f>CONCATENATE("USD,FLAT ",TEXT(F329,"0.00"))</f>
        <v>USD,FLAT 3.85</v>
      </c>
      <c r="H329" s="94" t="str">
        <f>TEXT(3.86,"0.00")</f>
        <v>3.86</v>
      </c>
      <c r="I329" s="73" t="s">
        <v>139</v>
      </c>
      <c r="J329" s="87">
        <v>1</v>
      </c>
      <c r="K329" s="87" t="str">
        <f>TEXT(3.86,"0.00")</f>
        <v>3.86</v>
      </c>
      <c r="L329" s="73"/>
      <c r="M329" s="87">
        <v>23</v>
      </c>
      <c r="N329" s="87"/>
      <c r="O329" s="73" t="s">
        <v>220</v>
      </c>
      <c r="P329" s="73" t="s">
        <v>369</v>
      </c>
      <c r="Q329" s="73"/>
      <c r="R329" s="73"/>
      <c r="S329" s="107"/>
    </row>
    <row r="330" spans="1:19" customFormat="1" x14ac:dyDescent="0.35">
      <c r="A330" s="72"/>
      <c r="B330" s="72"/>
      <c r="C330" s="76" t="s">
        <v>221</v>
      </c>
      <c r="D330" s="76"/>
      <c r="E330" s="76"/>
      <c r="F330" s="118"/>
      <c r="G330" s="76"/>
      <c r="H330" s="118"/>
      <c r="I330" s="76"/>
      <c r="J330" s="118"/>
      <c r="K330" s="118"/>
      <c r="L330" s="76"/>
      <c r="M330" s="118"/>
      <c r="N330" s="76"/>
      <c r="O330" s="76"/>
      <c r="P330" s="76"/>
      <c r="Q330" s="76"/>
      <c r="R330" s="76"/>
      <c r="S330" s="108"/>
    </row>
    <row r="331" spans="1:19" customFormat="1" x14ac:dyDescent="0.35">
      <c r="A331" s="72"/>
      <c r="B331" s="72"/>
      <c r="C331" s="85" t="s">
        <v>228</v>
      </c>
      <c r="D331" s="85"/>
      <c r="E331" s="85"/>
      <c r="F331" s="119"/>
      <c r="G331" s="85"/>
      <c r="H331" s="119"/>
      <c r="I331" s="85"/>
      <c r="J331" s="119"/>
      <c r="K331" s="119"/>
      <c r="L331" s="85"/>
      <c r="M331" s="119"/>
      <c r="N331" s="85"/>
      <c r="O331" s="85"/>
      <c r="P331" s="85"/>
      <c r="Q331" s="85"/>
      <c r="R331" s="85"/>
      <c r="S331" s="109"/>
    </row>
    <row r="332" spans="1:19" customFormat="1" x14ac:dyDescent="0.35">
      <c r="A332" s="72"/>
      <c r="B332" s="72"/>
      <c r="C332" s="86" t="s">
        <v>229</v>
      </c>
      <c r="D332" s="86"/>
      <c r="E332" s="86"/>
      <c r="F332" s="120"/>
      <c r="G332" s="86"/>
      <c r="H332" s="120"/>
      <c r="I332" s="86"/>
      <c r="J332" s="120"/>
      <c r="K332" s="120"/>
      <c r="L332" s="86"/>
      <c r="M332" s="120"/>
      <c r="N332" s="86"/>
      <c r="O332" s="86"/>
      <c r="P332" s="86"/>
      <c r="Q332" s="86"/>
      <c r="R332" s="86"/>
      <c r="S332" s="110"/>
    </row>
    <row r="333" spans="1:19" customFormat="1" x14ac:dyDescent="0.35">
      <c r="A333" s="71" t="s">
        <v>244</v>
      </c>
      <c r="B333" s="72"/>
      <c r="C333" s="73" t="s">
        <v>219</v>
      </c>
      <c r="D333" s="73"/>
      <c r="E333" s="73"/>
      <c r="F333" s="87" t="str">
        <f>TEXT(8.85,"0.00")</f>
        <v>8.85</v>
      </c>
      <c r="G333" s="73" t="str">
        <f>CONCATENATE("USD,FLAT ",TEXT(F333,"0.00"))</f>
        <v>USD,FLAT 8.85</v>
      </c>
      <c r="H333" s="94" t="str">
        <f>TEXT(8.86,"0.00")</f>
        <v>8.86</v>
      </c>
      <c r="I333" s="73" t="s">
        <v>139</v>
      </c>
      <c r="J333" s="87">
        <v>1</v>
      </c>
      <c r="K333" s="87" t="str">
        <f>TEXT(8.86,"0.00")</f>
        <v>8.86</v>
      </c>
      <c r="L333" s="73"/>
      <c r="M333" s="87">
        <v>23</v>
      </c>
      <c r="N333" s="87"/>
      <c r="O333" s="73" t="s">
        <v>220</v>
      </c>
      <c r="P333" s="73" t="s">
        <v>369</v>
      </c>
      <c r="Q333" s="73"/>
      <c r="R333" s="73"/>
      <c r="S333" s="107"/>
    </row>
    <row r="334" spans="1:19" customFormat="1" x14ac:dyDescent="0.35">
      <c r="A334" s="72"/>
      <c r="B334" s="72"/>
      <c r="C334" s="76" t="s">
        <v>221</v>
      </c>
      <c r="D334" s="76"/>
      <c r="E334" s="76"/>
      <c r="F334" s="118"/>
      <c r="G334" s="76"/>
      <c r="H334" s="118"/>
      <c r="I334" s="76"/>
      <c r="J334" s="118"/>
      <c r="K334" s="118"/>
      <c r="L334" s="76"/>
      <c r="M334" s="118"/>
      <c r="N334" s="76"/>
      <c r="O334" s="76"/>
      <c r="P334" s="76"/>
      <c r="Q334" s="76"/>
      <c r="R334" s="76"/>
      <c r="S334" s="108"/>
    </row>
    <row r="335" spans="1:19" customFormat="1" x14ac:dyDescent="0.35">
      <c r="A335" s="72"/>
      <c r="B335" s="72"/>
      <c r="C335" s="85" t="s">
        <v>228</v>
      </c>
      <c r="D335" s="85"/>
      <c r="E335" s="85"/>
      <c r="F335" s="119"/>
      <c r="G335" s="85"/>
      <c r="H335" s="119"/>
      <c r="I335" s="85"/>
      <c r="J335" s="119"/>
      <c r="K335" s="119"/>
      <c r="L335" s="85"/>
      <c r="M335" s="119"/>
      <c r="N335" s="85"/>
      <c r="O335" s="85"/>
      <c r="P335" s="85"/>
      <c r="Q335" s="85"/>
      <c r="R335" s="85"/>
      <c r="S335" s="109"/>
    </row>
    <row r="336" spans="1:19" customFormat="1" x14ac:dyDescent="0.35">
      <c r="A336" s="72"/>
      <c r="B336" s="72"/>
      <c r="C336" s="86" t="s">
        <v>229</v>
      </c>
      <c r="D336" s="86"/>
      <c r="E336" s="86"/>
      <c r="F336" s="120"/>
      <c r="G336" s="86"/>
      <c r="H336" s="120"/>
      <c r="I336" s="86"/>
      <c r="J336" s="120"/>
      <c r="K336" s="120"/>
      <c r="L336" s="86"/>
      <c r="M336" s="120"/>
      <c r="N336" s="86"/>
      <c r="O336" s="86"/>
      <c r="P336" s="86"/>
      <c r="Q336" s="86"/>
      <c r="R336" s="86"/>
      <c r="S336" s="110"/>
    </row>
    <row r="337" spans="1:78" customFormat="1" x14ac:dyDescent="0.35">
      <c r="A337" s="71" t="s">
        <v>245</v>
      </c>
      <c r="B337" s="92"/>
      <c r="C337" s="73" t="s">
        <v>219</v>
      </c>
      <c r="D337" s="73"/>
      <c r="E337" s="73"/>
      <c r="F337" s="87" t="str">
        <f>TEXT(13.85,"0.00")</f>
        <v>13.85</v>
      </c>
      <c r="G337" s="73" t="str">
        <f>CONCATENATE("USD,FLAT ",TEXT(F337,"0.00"))</f>
        <v>USD,FLAT 13.85</v>
      </c>
      <c r="H337" s="94" t="str">
        <f>TEXT(13.86,"0.00")</f>
        <v>13.86</v>
      </c>
      <c r="I337" s="73" t="s">
        <v>139</v>
      </c>
      <c r="J337" s="87">
        <v>1</v>
      </c>
      <c r="K337" s="87" t="str">
        <f>TEXT(13.86,"0.00")</f>
        <v>13.86</v>
      </c>
      <c r="L337" s="73"/>
      <c r="M337" s="87">
        <v>23</v>
      </c>
      <c r="N337" s="87"/>
      <c r="O337" s="73" t="s">
        <v>220</v>
      </c>
      <c r="P337" s="73" t="s">
        <v>369</v>
      </c>
      <c r="Q337" s="73"/>
      <c r="R337" s="73"/>
      <c r="S337" s="107"/>
    </row>
    <row r="338" spans="1:78" customFormat="1" x14ac:dyDescent="0.35">
      <c r="A338" s="72"/>
      <c r="B338" s="92"/>
      <c r="C338" s="76" t="s">
        <v>221</v>
      </c>
      <c r="D338" s="76"/>
      <c r="E338" s="76"/>
      <c r="F338" s="118"/>
      <c r="G338" s="76"/>
      <c r="H338" s="118"/>
      <c r="I338" s="76"/>
      <c r="J338" s="118"/>
      <c r="K338" s="118"/>
      <c r="L338" s="76"/>
      <c r="M338" s="76"/>
      <c r="N338" s="76"/>
      <c r="O338" s="76"/>
      <c r="P338" s="76"/>
      <c r="Q338" s="76"/>
      <c r="R338" s="76"/>
      <c r="S338" s="108"/>
    </row>
    <row r="339" spans="1:78" customFormat="1" x14ac:dyDescent="0.35">
      <c r="A339" s="72"/>
      <c r="B339" s="72"/>
      <c r="C339" s="85" t="s">
        <v>228</v>
      </c>
      <c r="D339" s="85"/>
      <c r="E339" s="85"/>
      <c r="F339" s="119"/>
      <c r="G339" s="85"/>
      <c r="H339" s="116"/>
      <c r="I339" s="85"/>
      <c r="J339" s="119"/>
      <c r="K339" s="116"/>
      <c r="L339" s="85"/>
      <c r="M339" s="85"/>
      <c r="N339" s="85"/>
      <c r="O339" s="85"/>
      <c r="P339" s="85"/>
      <c r="Q339" s="85"/>
      <c r="R339" s="85"/>
      <c r="S339" s="109"/>
    </row>
    <row r="340" spans="1:78" customFormat="1" x14ac:dyDescent="0.35">
      <c r="A340" s="72"/>
      <c r="B340" s="72"/>
      <c r="C340" s="86" t="s">
        <v>229</v>
      </c>
      <c r="D340" s="86"/>
      <c r="E340" s="86"/>
      <c r="F340" s="120"/>
      <c r="G340" s="86"/>
      <c r="H340" s="117"/>
      <c r="I340" s="86"/>
      <c r="J340" s="120"/>
      <c r="K340" s="117"/>
      <c r="L340" s="86"/>
      <c r="M340" s="86"/>
      <c r="N340" s="86"/>
      <c r="O340" s="86"/>
      <c r="P340" s="86"/>
      <c r="Q340" s="86"/>
      <c r="R340" s="86"/>
      <c r="S340" s="110"/>
    </row>
    <row r="342" spans="1:78" customFormat="1" x14ac:dyDescent="0.35">
      <c r="A342" s="220" t="s">
        <v>360</v>
      </c>
      <c r="B342" s="221"/>
      <c r="C342" s="221"/>
      <c r="D342" s="221"/>
      <c r="E342" s="221"/>
      <c r="F342" s="221"/>
      <c r="G342" s="221"/>
      <c r="H342" s="221"/>
      <c r="I342" s="221"/>
      <c r="J342" s="221"/>
    </row>
    <row r="343" spans="1:78" customFormat="1" x14ac:dyDescent="0.35">
      <c r="A343" s="130"/>
      <c r="B343" s="131"/>
      <c r="C343" s="222" t="s">
        <v>353</v>
      </c>
      <c r="D343" s="222"/>
      <c r="E343" s="222"/>
      <c r="F343" s="222"/>
      <c r="G343" s="222"/>
      <c r="H343" s="222"/>
      <c r="I343" s="222"/>
      <c r="J343" s="222"/>
      <c r="K343" s="222"/>
    </row>
    <row r="344" spans="1:78" customFormat="1" x14ac:dyDescent="0.35">
      <c r="A344" s="223" t="s">
        <v>354</v>
      </c>
      <c r="B344" s="223" t="s">
        <v>355</v>
      </c>
      <c r="C344" s="225" t="s">
        <v>356</v>
      </c>
      <c r="D344" s="226"/>
      <c r="E344" s="226"/>
      <c r="F344" s="227"/>
      <c r="G344" s="228" t="s">
        <v>357</v>
      </c>
      <c r="H344" s="229"/>
      <c r="I344" s="229"/>
      <c r="J344" s="230"/>
      <c r="K344" s="223" t="s">
        <v>466</v>
      </c>
      <c r="L344" s="223" t="s">
        <v>361</v>
      </c>
    </row>
    <row r="345" spans="1:78" customFormat="1" x14ac:dyDescent="0.35">
      <c r="A345" s="224"/>
      <c r="B345" s="224"/>
      <c r="C345" s="132" t="s">
        <v>210</v>
      </c>
      <c r="D345" s="132" t="s">
        <v>212</v>
      </c>
      <c r="E345" s="132" t="s">
        <v>358</v>
      </c>
      <c r="F345" s="132" t="s">
        <v>359</v>
      </c>
      <c r="G345" s="133" t="s">
        <v>210</v>
      </c>
      <c r="H345" s="133" t="s">
        <v>212</v>
      </c>
      <c r="I345" s="133" t="s">
        <v>358</v>
      </c>
      <c r="J345" s="133" t="s">
        <v>359</v>
      </c>
      <c r="K345" s="224"/>
      <c r="L345" s="224"/>
    </row>
    <row r="346" spans="1:78" customFormat="1" x14ac:dyDescent="0.35">
      <c r="A346" s="59" t="s">
        <v>121</v>
      </c>
      <c r="B346" s="59" t="s">
        <v>362</v>
      </c>
      <c r="C346" s="114" t="str">
        <f>TEXT(30036.22,"0.00")</f>
        <v>30036.22</v>
      </c>
      <c r="D346" s="114" t="str">
        <f>TEXT(996.1,"0.0")</f>
        <v>996.1</v>
      </c>
      <c r="E346" s="114" t="str">
        <f>TEXT(29040.12,"0.00")</f>
        <v>29040.12</v>
      </c>
      <c r="F346" s="114" t="str">
        <f>TEXT(96.68,"0.00")</f>
        <v>96.68</v>
      </c>
      <c r="G346" s="114" t="str">
        <f>TEXT(0,"0")</f>
        <v>0</v>
      </c>
      <c r="H346" s="114" t="str">
        <f>TEXT(0,"0")</f>
        <v>0</v>
      </c>
      <c r="I346" s="114" t="str">
        <f>TEXT(0,"0")</f>
        <v>0</v>
      </c>
      <c r="J346" s="114" t="str">
        <f>TEXT(0,"0")</f>
        <v>0</v>
      </c>
      <c r="K346" s="114" t="str">
        <f>TEXT(0,"0")</f>
        <v>0</v>
      </c>
      <c r="L346" s="59" t="s">
        <v>26</v>
      </c>
    </row>
    <row r="347" spans="1:78" customFormat="1" x14ac:dyDescent="0.35">
      <c r="A347" s="135"/>
      <c r="B347" s="135"/>
      <c r="C347" s="136"/>
      <c r="D347" s="136"/>
      <c r="E347" s="136"/>
      <c r="F347" s="136"/>
      <c r="G347" s="136"/>
      <c r="H347" s="136"/>
      <c r="I347" s="136"/>
      <c r="J347" s="136"/>
      <c r="K347" s="135"/>
      <c r="L347" s="21"/>
    </row>
    <row r="348" spans="1:78" customFormat="1" x14ac:dyDescent="0.35">
      <c r="A348" s="67" t="s">
        <v>363</v>
      </c>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c r="AA348" s="68"/>
      <c r="AB348" s="68"/>
      <c r="AC348" s="68"/>
      <c r="AD348" s="68"/>
      <c r="AE348" s="68"/>
      <c r="AF348" s="68"/>
      <c r="AG348" s="68"/>
      <c r="AH348" s="68"/>
      <c r="AI348" s="68"/>
    </row>
    <row r="349" spans="1:78" customFormat="1" x14ac:dyDescent="0.35">
      <c r="A349" s="95" t="s">
        <v>273</v>
      </c>
      <c r="B349" s="95" t="s">
        <v>274</v>
      </c>
      <c r="C349" s="95" t="s">
        <v>156</v>
      </c>
      <c r="D349" s="95" t="s">
        <v>157</v>
      </c>
      <c r="E349" s="95" t="s">
        <v>158</v>
      </c>
      <c r="F349" s="95" t="s">
        <v>159</v>
      </c>
      <c r="G349" s="95" t="s">
        <v>126</v>
      </c>
      <c r="H349" s="95" t="s">
        <v>160</v>
      </c>
      <c r="I349" s="95" t="s">
        <v>161</v>
      </c>
      <c r="J349" s="95" t="s">
        <v>162</v>
      </c>
      <c r="K349" s="95" t="s">
        <v>163</v>
      </c>
      <c r="L349" s="95" t="s">
        <v>164</v>
      </c>
      <c r="M349" s="95" t="s">
        <v>165</v>
      </c>
      <c r="N349" s="95" t="s">
        <v>166</v>
      </c>
      <c r="O349" s="95" t="s">
        <v>277</v>
      </c>
      <c r="P349" s="95" t="s">
        <v>168</v>
      </c>
      <c r="Q349" s="95" t="s">
        <v>278</v>
      </c>
      <c r="R349" s="95" t="s">
        <v>276</v>
      </c>
      <c r="S349" s="113" t="s">
        <v>204</v>
      </c>
      <c r="T349" s="210" t="s">
        <v>271</v>
      </c>
      <c r="U349" s="211"/>
      <c r="V349" s="212"/>
      <c r="W349" s="210" t="s">
        <v>263</v>
      </c>
      <c r="X349" s="212"/>
      <c r="Y349" s="134"/>
      <c r="Z349" s="213" t="s">
        <v>255</v>
      </c>
      <c r="AA349" s="214"/>
      <c r="AB349" s="214"/>
      <c r="AC349" s="214"/>
      <c r="AD349" s="214"/>
      <c r="AE349" s="214"/>
      <c r="AF349" s="215"/>
      <c r="AG349" s="213" t="s">
        <v>264</v>
      </c>
      <c r="AH349" s="214"/>
      <c r="AI349" s="214"/>
      <c r="AJ349" s="214"/>
      <c r="AK349" s="214"/>
      <c r="AL349" s="215"/>
      <c r="AM349" s="95" t="s">
        <v>366</v>
      </c>
      <c r="AN349" s="21"/>
      <c r="AO349" s="21"/>
      <c r="AP349" s="21"/>
      <c r="AR349" s="21"/>
      <c r="AS349" s="21"/>
      <c r="AT349" s="21"/>
      <c r="AU349" s="21"/>
      <c r="AV349" s="21"/>
      <c r="AW349" s="21"/>
      <c r="AX349" s="21"/>
      <c r="AY349" s="21"/>
      <c r="AZ349" s="21"/>
      <c r="BA349" s="21"/>
      <c r="BB349" s="21"/>
      <c r="BC349" s="21"/>
      <c r="BD349" s="21"/>
      <c r="BE349" s="21"/>
      <c r="BF349" s="21"/>
      <c r="BG349" s="21"/>
      <c r="BH349" s="21"/>
      <c r="BI349" s="21"/>
      <c r="BJ349" s="21"/>
      <c r="BK349" s="21"/>
      <c r="BL349" s="21"/>
      <c r="BM349" s="21"/>
      <c r="BN349" s="21"/>
      <c r="BO349" s="21"/>
      <c r="BP349" s="21"/>
      <c r="BQ349" s="21"/>
      <c r="BR349" s="21"/>
      <c r="BS349" s="21"/>
      <c r="BT349" s="21"/>
      <c r="BU349" s="21"/>
      <c r="BV349" s="21"/>
      <c r="BW349" s="21"/>
      <c r="BX349" s="21"/>
      <c r="BY349" s="21"/>
      <c r="BZ349" s="21"/>
    </row>
    <row r="350" spans="1:78" customFormat="1" x14ac:dyDescent="0.35">
      <c r="A350" s="96"/>
      <c r="B350" s="96"/>
      <c r="C350" s="96"/>
      <c r="D350" s="96"/>
      <c r="E350" s="96"/>
      <c r="F350" s="96"/>
      <c r="G350" s="96"/>
      <c r="H350" s="96"/>
      <c r="I350" s="96"/>
      <c r="J350" s="96"/>
      <c r="K350" s="96"/>
      <c r="L350" s="96"/>
      <c r="M350" s="96"/>
      <c r="N350" s="96"/>
      <c r="O350" s="96"/>
      <c r="P350" s="96"/>
      <c r="Q350" s="96"/>
      <c r="R350" s="96"/>
      <c r="S350" s="96"/>
      <c r="T350" s="97" t="s">
        <v>169</v>
      </c>
      <c r="U350" s="97" t="s">
        <v>170</v>
      </c>
      <c r="V350" s="97" t="s">
        <v>170</v>
      </c>
      <c r="W350" s="97" t="s">
        <v>251</v>
      </c>
      <c r="X350" s="97" t="s">
        <v>350</v>
      </c>
      <c r="Y350" s="97" t="s">
        <v>349</v>
      </c>
      <c r="Z350" s="97" t="s">
        <v>256</v>
      </c>
      <c r="AA350" s="97" t="s">
        <v>257</v>
      </c>
      <c r="AB350" s="97" t="s">
        <v>258</v>
      </c>
      <c r="AC350" s="97" t="s">
        <v>259</v>
      </c>
      <c r="AD350" s="97" t="s">
        <v>260</v>
      </c>
      <c r="AE350" s="97" t="s">
        <v>261</v>
      </c>
      <c r="AF350" s="97" t="s">
        <v>262</v>
      </c>
      <c r="AG350" s="97" t="s">
        <v>265</v>
      </c>
      <c r="AH350" s="97" t="s">
        <v>266</v>
      </c>
      <c r="AI350" s="97" t="s">
        <v>267</v>
      </c>
      <c r="AJ350" s="97" t="s">
        <v>268</v>
      </c>
      <c r="AK350" s="97" t="s">
        <v>269</v>
      </c>
      <c r="AL350" s="97" t="s">
        <v>270</v>
      </c>
      <c r="AM350" s="96"/>
      <c r="AN350" s="21"/>
      <c r="AO350" s="21"/>
      <c r="AP350" s="21"/>
      <c r="AR350" s="21"/>
      <c r="AS350" s="21"/>
      <c r="AT350" s="21"/>
      <c r="AU350" s="21"/>
      <c r="AV350" s="21"/>
      <c r="AW350" s="21"/>
      <c r="AX350" s="21"/>
      <c r="AY350" s="21"/>
      <c r="AZ350" s="21"/>
      <c r="BA350" s="21"/>
      <c r="BB350" s="21"/>
      <c r="BC350" s="21"/>
      <c r="BD350" s="21"/>
      <c r="BE350" s="21"/>
      <c r="BF350" s="21"/>
      <c r="BG350" s="21"/>
      <c r="BH350" s="21"/>
      <c r="BI350" s="21"/>
      <c r="BJ350" s="21"/>
      <c r="BK350" s="21"/>
      <c r="BL350" s="21"/>
      <c r="BM350" s="21"/>
      <c r="BN350" s="21"/>
      <c r="BO350" s="21"/>
      <c r="BP350" s="21"/>
      <c r="BQ350" s="21"/>
      <c r="BR350" s="21"/>
      <c r="BS350" s="21"/>
      <c r="BT350" s="21"/>
      <c r="BU350" s="21"/>
      <c r="BV350" s="21"/>
      <c r="BW350" s="21"/>
      <c r="BX350" s="21"/>
      <c r="BY350" s="21"/>
      <c r="BZ350" s="21"/>
    </row>
    <row r="351" spans="1:78" customFormat="1" x14ac:dyDescent="0.35">
      <c r="A351" s="58" t="s">
        <v>70</v>
      </c>
      <c r="B351" s="32" t="s">
        <v>110</v>
      </c>
      <c r="C351" s="58" t="s">
        <v>470</v>
      </c>
      <c r="D351" s="32" t="s">
        <v>172</v>
      </c>
      <c r="E351" s="59" t="s">
        <v>26</v>
      </c>
      <c r="F351" s="58" t="s">
        <v>275</v>
      </c>
      <c r="G351" s="60" t="str">
        <f ca="1">TEXT(TODAY(),"YYYY-MM-DD")</f>
        <v>2023-05-19</v>
      </c>
      <c r="H351" s="60" t="str">
        <f ca="1">TEXT(TODAY(),"YYYY-MM-DD")</f>
        <v>2023-05-19</v>
      </c>
      <c r="I351" s="58">
        <v>12</v>
      </c>
      <c r="J351" s="58">
        <v>12</v>
      </c>
      <c r="K351" s="58">
        <v>12</v>
      </c>
      <c r="L351" s="58" t="s">
        <v>364</v>
      </c>
      <c r="M351" s="58" t="s">
        <v>365</v>
      </c>
      <c r="N351" s="114" t="s">
        <v>347</v>
      </c>
      <c r="O351" s="114" t="s">
        <v>348</v>
      </c>
      <c r="P351" s="114" t="s">
        <v>348</v>
      </c>
      <c r="Q351" s="114" t="s">
        <v>347</v>
      </c>
      <c r="R351" s="114" t="s">
        <v>565</v>
      </c>
      <c r="S351" s="59"/>
      <c r="T351" s="59" t="s">
        <v>176</v>
      </c>
      <c r="U351" s="59" t="s">
        <v>177</v>
      </c>
      <c r="V351" s="59"/>
      <c r="W351" s="59" t="s">
        <v>254</v>
      </c>
      <c r="X351" s="59" t="s">
        <v>253</v>
      </c>
      <c r="Y351" s="59"/>
      <c r="Z351" s="59" t="s">
        <v>272</v>
      </c>
      <c r="AA351" s="59">
        <v>6739465360</v>
      </c>
      <c r="AB351" s="59">
        <v>4402189258</v>
      </c>
      <c r="AC351" s="59"/>
      <c r="AD351" s="59" t="s">
        <v>348</v>
      </c>
      <c r="AE351" s="59" t="s">
        <v>348</v>
      </c>
      <c r="AF351" s="59" t="s">
        <v>348</v>
      </c>
      <c r="AG351" s="59"/>
      <c r="AH351" s="59"/>
      <c r="AI351" s="59"/>
      <c r="AJ351" s="59" t="s">
        <v>347</v>
      </c>
      <c r="AK351" s="59" t="s">
        <v>347</v>
      </c>
      <c r="AL351" s="59" t="s">
        <v>347</v>
      </c>
      <c r="AM351" s="58" t="s">
        <v>566</v>
      </c>
      <c r="AN351" s="21"/>
      <c r="AO351" s="21"/>
      <c r="AP351" s="21"/>
      <c r="AR351" s="21"/>
      <c r="AS351" s="21"/>
      <c r="AT351" s="21"/>
      <c r="AU351" s="21"/>
      <c r="AV351" s="21"/>
      <c r="AW351" s="21"/>
      <c r="AX351" s="21"/>
      <c r="AY351" s="21"/>
      <c r="AZ351" s="21"/>
      <c r="BA351" s="21"/>
      <c r="BB351" s="21"/>
      <c r="BC351" s="21"/>
      <c r="BD351" s="21"/>
      <c r="BE351" s="21"/>
      <c r="BF351" s="21"/>
      <c r="BG351" s="21"/>
      <c r="BH351" s="21"/>
      <c r="BI351" s="21"/>
      <c r="BJ351" s="21"/>
      <c r="BK351" s="21"/>
      <c r="BL351" s="21"/>
      <c r="BM351" s="21"/>
      <c r="BN351" s="21"/>
      <c r="BO351" s="21"/>
      <c r="BP351" s="21"/>
      <c r="BQ351" s="21"/>
      <c r="BR351" s="21"/>
      <c r="BS351" s="21"/>
      <c r="BT351" s="21"/>
      <c r="BU351" s="21"/>
      <c r="BV351" s="21"/>
      <c r="BW351" s="21"/>
      <c r="BX351" s="21"/>
      <c r="BY351" s="21"/>
      <c r="BZ351" s="21"/>
    </row>
    <row r="352" spans="1:78" x14ac:dyDescent="0.35">
      <c r="AM352" s="20" t="s">
        <v>367</v>
      </c>
    </row>
    <row r="353" spans="1:78" customFormat="1" x14ac:dyDescent="0.35">
      <c r="A353" s="67" t="s">
        <v>285</v>
      </c>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c r="AA353" s="68"/>
      <c r="AB353" s="68"/>
      <c r="AC353" s="68"/>
      <c r="AD353" s="68"/>
      <c r="AE353" s="68"/>
      <c r="AF353" s="68"/>
      <c r="AG353" s="68"/>
      <c r="AH353" s="68"/>
      <c r="AI353" s="68"/>
    </row>
    <row r="354" spans="1:78" customFormat="1" x14ac:dyDescent="0.35">
      <c r="A354" s="95" t="s">
        <v>273</v>
      </c>
      <c r="B354" s="95" t="s">
        <v>274</v>
      </c>
      <c r="C354" s="95" t="s">
        <v>156</v>
      </c>
      <c r="D354" s="95" t="s">
        <v>157</v>
      </c>
      <c r="E354" s="95" t="s">
        <v>158</v>
      </c>
      <c r="F354" s="95" t="s">
        <v>159</v>
      </c>
      <c r="G354" s="95" t="s">
        <v>126</v>
      </c>
      <c r="H354" s="95" t="s">
        <v>160</v>
      </c>
      <c r="I354" s="95" t="s">
        <v>161</v>
      </c>
      <c r="J354" s="95" t="s">
        <v>162</v>
      </c>
      <c r="K354" s="95" t="s">
        <v>163</v>
      </c>
      <c r="L354" s="95" t="s">
        <v>164</v>
      </c>
      <c r="M354" s="95" t="s">
        <v>165</v>
      </c>
      <c r="N354" s="95" t="s">
        <v>166</v>
      </c>
      <c r="O354" s="95" t="s">
        <v>277</v>
      </c>
      <c r="P354" s="95" t="s">
        <v>168</v>
      </c>
      <c r="Q354" s="95" t="s">
        <v>278</v>
      </c>
      <c r="R354" s="95" t="s">
        <v>276</v>
      </c>
      <c r="S354" s="113" t="s">
        <v>204</v>
      </c>
      <c r="T354" s="210" t="s">
        <v>271</v>
      </c>
      <c r="U354" s="211"/>
      <c r="V354" s="212"/>
      <c r="W354" s="210" t="s">
        <v>263</v>
      </c>
      <c r="X354" s="212"/>
      <c r="Y354" s="115"/>
      <c r="Z354" s="213" t="s">
        <v>255</v>
      </c>
      <c r="AA354" s="214"/>
      <c r="AB354" s="214"/>
      <c r="AC354" s="214"/>
      <c r="AD354" s="214"/>
      <c r="AE354" s="214"/>
      <c r="AF354" s="215"/>
      <c r="AG354" s="213" t="s">
        <v>264</v>
      </c>
      <c r="AH354" s="214"/>
      <c r="AI354" s="214"/>
      <c r="AJ354" s="214"/>
      <c r="AK354" s="214"/>
      <c r="AL354" s="215"/>
      <c r="AM354" s="95"/>
      <c r="AN354" s="21"/>
      <c r="AO354" s="21"/>
      <c r="AP354" s="21"/>
      <c r="AR354" s="21"/>
      <c r="AS354" s="21"/>
      <c r="AT354" s="21"/>
      <c r="AU354" s="21"/>
      <c r="AV354" s="21"/>
      <c r="AW354" s="21"/>
      <c r="AX354" s="21"/>
      <c r="AY354" s="21"/>
      <c r="AZ354" s="21"/>
      <c r="BA354" s="21"/>
      <c r="BB354" s="21"/>
      <c r="BC354" s="21"/>
      <c r="BD354" s="21"/>
      <c r="BE354" s="21"/>
      <c r="BF354" s="21"/>
      <c r="BG354" s="21"/>
      <c r="BH354" s="21"/>
      <c r="BI354" s="21"/>
      <c r="BJ354" s="21"/>
      <c r="BK354" s="21"/>
      <c r="BL354" s="21"/>
      <c r="BM354" s="21"/>
      <c r="BN354" s="21"/>
      <c r="BO354" s="21"/>
      <c r="BP354" s="21"/>
      <c r="BQ354" s="21"/>
      <c r="BR354" s="21"/>
      <c r="BS354" s="21"/>
      <c r="BT354" s="21"/>
      <c r="BU354" s="21"/>
      <c r="BV354" s="21"/>
      <c r="BW354" s="21"/>
      <c r="BX354" s="21"/>
      <c r="BY354" s="21"/>
      <c r="BZ354" s="21"/>
    </row>
    <row r="355" spans="1:78" customFormat="1" x14ac:dyDescent="0.35">
      <c r="A355" s="96"/>
      <c r="B355" s="96"/>
      <c r="C355" s="96"/>
      <c r="D355" s="96"/>
      <c r="E355" s="96"/>
      <c r="F355" s="96"/>
      <c r="G355" s="96"/>
      <c r="H355" s="96"/>
      <c r="I355" s="96"/>
      <c r="J355" s="96"/>
      <c r="K355" s="96"/>
      <c r="L355" s="96"/>
      <c r="M355" s="96"/>
      <c r="N355" s="96"/>
      <c r="O355" s="96"/>
      <c r="P355" s="96"/>
      <c r="Q355" s="96"/>
      <c r="R355" s="96"/>
      <c r="S355" s="96"/>
      <c r="T355" s="97" t="s">
        <v>169</v>
      </c>
      <c r="U355" s="97" t="s">
        <v>170</v>
      </c>
      <c r="V355" s="97" t="s">
        <v>170</v>
      </c>
      <c r="W355" s="97" t="s">
        <v>251</v>
      </c>
      <c r="X355" s="97" t="s">
        <v>252</v>
      </c>
      <c r="Y355" s="97"/>
      <c r="Z355" s="97" t="s">
        <v>256</v>
      </c>
      <c r="AA355" s="97" t="s">
        <v>257</v>
      </c>
      <c r="AB355" s="97" t="s">
        <v>258</v>
      </c>
      <c r="AC355" s="97" t="s">
        <v>259</v>
      </c>
      <c r="AD355" s="97" t="s">
        <v>260</v>
      </c>
      <c r="AE355" s="97" t="s">
        <v>261</v>
      </c>
      <c r="AF355" s="97" t="s">
        <v>262</v>
      </c>
      <c r="AG355" s="97" t="s">
        <v>265</v>
      </c>
      <c r="AH355" s="97" t="s">
        <v>266</v>
      </c>
      <c r="AI355" s="97" t="s">
        <v>267</v>
      </c>
      <c r="AJ355" s="97" t="s">
        <v>268</v>
      </c>
      <c r="AK355" s="97" t="s">
        <v>269</v>
      </c>
      <c r="AL355" s="97" t="s">
        <v>270</v>
      </c>
      <c r="AM355" s="96"/>
      <c r="AN355" s="21"/>
      <c r="AO355" s="21"/>
      <c r="AP355" s="21"/>
      <c r="AR355" s="21"/>
      <c r="AS355" s="21"/>
      <c r="AT355" s="21"/>
      <c r="AU355" s="21"/>
      <c r="AV355" s="21"/>
      <c r="AW355" s="21"/>
      <c r="AX355" s="21"/>
      <c r="AY355" s="21"/>
      <c r="AZ355" s="21"/>
      <c r="BA355" s="21"/>
      <c r="BB355" s="21"/>
      <c r="BC355" s="21"/>
      <c r="BD355" s="21"/>
      <c r="BE355" s="21"/>
      <c r="BF355" s="21"/>
      <c r="BG355" s="21"/>
      <c r="BH355" s="21"/>
      <c r="BI355" s="21"/>
      <c r="BJ355" s="21"/>
      <c r="BK355" s="21"/>
      <c r="BL355" s="21"/>
      <c r="BM355" s="21"/>
      <c r="BN355" s="21"/>
      <c r="BO355" s="21"/>
      <c r="BP355" s="21"/>
      <c r="BQ355" s="21"/>
      <c r="BR355" s="21"/>
      <c r="BS355" s="21"/>
      <c r="BT355" s="21"/>
      <c r="BU355" s="21"/>
      <c r="BV355" s="21"/>
      <c r="BW355" s="21"/>
      <c r="BX355" s="21"/>
      <c r="BY355" s="21"/>
      <c r="BZ355" s="21"/>
    </row>
    <row r="356" spans="1:78" customFormat="1" x14ac:dyDescent="0.35">
      <c r="A356" s="58" t="s">
        <v>70</v>
      </c>
      <c r="B356" s="32" t="s">
        <v>110</v>
      </c>
      <c r="C356" s="58" t="s">
        <v>471</v>
      </c>
      <c r="D356" s="32" t="s">
        <v>172</v>
      </c>
      <c r="E356" s="59" t="s">
        <v>26</v>
      </c>
      <c r="F356" s="58" t="s">
        <v>287</v>
      </c>
      <c r="G356" s="60" t="str">
        <f ca="1">TEXT(TODAY(),"YYYY-MM-DD")</f>
        <v>2023-05-19</v>
      </c>
      <c r="H356" s="60" t="str">
        <f ca="1">TEXT(TODAY(),"YYYY-MM-DD")</f>
        <v>2023-05-19</v>
      </c>
      <c r="I356" s="58">
        <v>12</v>
      </c>
      <c r="J356" s="58">
        <v>12</v>
      </c>
      <c r="K356" s="58">
        <v>12</v>
      </c>
      <c r="L356" s="58" t="s">
        <v>288</v>
      </c>
      <c r="M356" s="58" t="s">
        <v>289</v>
      </c>
      <c r="N356" s="58" t="s">
        <v>347</v>
      </c>
      <c r="O356" s="58" t="s">
        <v>348</v>
      </c>
      <c r="P356" s="58" t="s">
        <v>348</v>
      </c>
      <c r="Q356" s="58" t="s">
        <v>347</v>
      </c>
      <c r="R356" s="114" t="s">
        <v>347</v>
      </c>
      <c r="S356" s="59"/>
      <c r="T356" s="58" t="s">
        <v>176</v>
      </c>
      <c r="U356" s="58" t="s">
        <v>177</v>
      </c>
      <c r="V356" s="58"/>
      <c r="W356" s="58" t="s">
        <v>254</v>
      </c>
      <c r="X356" s="58" t="s">
        <v>253</v>
      </c>
      <c r="Y356" s="58"/>
      <c r="Z356" s="58" t="s">
        <v>272</v>
      </c>
      <c r="AA356" s="58">
        <v>6739465360</v>
      </c>
      <c r="AB356" s="58">
        <v>4402189258</v>
      </c>
      <c r="AC356" s="58"/>
      <c r="AD356" s="58" t="s">
        <v>347</v>
      </c>
      <c r="AE356" s="58" t="s">
        <v>348</v>
      </c>
      <c r="AF356" s="58" t="s">
        <v>347</v>
      </c>
      <c r="AG356" s="58"/>
      <c r="AH356" s="58"/>
      <c r="AI356" s="58"/>
      <c r="AJ356" s="58" t="s">
        <v>347</v>
      </c>
      <c r="AK356" s="58" t="s">
        <v>347</v>
      </c>
      <c r="AL356" s="58" t="s">
        <v>347</v>
      </c>
      <c r="AM356" s="58"/>
      <c r="AN356" s="21"/>
      <c r="AO356" s="21"/>
      <c r="AP356" s="21"/>
      <c r="AR356" s="21"/>
      <c r="AS356" s="21"/>
      <c r="AT356" s="21"/>
      <c r="AU356" s="21"/>
      <c r="AV356" s="21"/>
      <c r="AW356" s="21"/>
      <c r="AX356" s="21"/>
      <c r="AY356" s="21"/>
      <c r="AZ356" s="21"/>
      <c r="BA356" s="21"/>
      <c r="BB356" s="21"/>
      <c r="BC356" s="21"/>
      <c r="BD356" s="21"/>
      <c r="BE356" s="21"/>
      <c r="BF356" s="21"/>
      <c r="BG356" s="21"/>
      <c r="BH356" s="21"/>
      <c r="BI356" s="21"/>
      <c r="BJ356" s="21"/>
      <c r="BK356" s="21"/>
      <c r="BL356" s="21"/>
      <c r="BM356" s="21"/>
      <c r="BN356" s="21"/>
      <c r="BO356" s="21"/>
      <c r="BP356" s="21"/>
      <c r="BQ356" s="21"/>
      <c r="BR356" s="21"/>
      <c r="BS356" s="21"/>
      <c r="BT356" s="21"/>
      <c r="BU356" s="21"/>
      <c r="BV356" s="21"/>
      <c r="BW356" s="21"/>
      <c r="BX356" s="21"/>
      <c r="BY356" s="21"/>
      <c r="BZ356" s="21"/>
    </row>
    <row r="357" spans="1:78" customFormat="1" ht="19" customHeight="1" x14ac:dyDescent="0.35">
      <c r="A357" s="21"/>
      <c r="B357" s="21"/>
      <c r="C357" s="21"/>
      <c r="D357" s="21"/>
      <c r="E357" s="21"/>
      <c r="F357" s="21"/>
      <c r="G357" s="21"/>
      <c r="H357" s="21"/>
      <c r="I357" s="21"/>
      <c r="J357" s="21"/>
      <c r="K357" s="21"/>
      <c r="L357" s="21"/>
      <c r="AE357" s="21"/>
      <c r="AF357" s="21"/>
      <c r="AG357" s="21"/>
    </row>
    <row r="358" spans="1:78" customFormat="1" x14ac:dyDescent="0.35">
      <c r="A358" s="218" t="s">
        <v>286</v>
      </c>
      <c r="B358" s="219"/>
      <c r="C358" s="219"/>
      <c r="D358" s="219"/>
      <c r="E358" s="219"/>
      <c r="F358" s="219"/>
      <c r="G358" s="219"/>
      <c r="H358" s="219"/>
      <c r="I358" s="219"/>
      <c r="J358" s="219"/>
      <c r="K358" s="219"/>
      <c r="L358" s="219"/>
      <c r="M358" s="219"/>
      <c r="N358" s="219"/>
      <c r="O358" s="219"/>
      <c r="P358" s="219"/>
      <c r="Q358" s="219"/>
      <c r="R358" s="219"/>
      <c r="S358" s="105"/>
      <c r="AE358" s="21"/>
      <c r="AF358" s="21"/>
      <c r="AG358" s="21"/>
    </row>
    <row r="359" spans="1:78" customFormat="1" x14ac:dyDescent="0.35">
      <c r="A359" s="69" t="s">
        <v>200</v>
      </c>
      <c r="B359" s="69" t="s">
        <v>201</v>
      </c>
      <c r="C359" s="69" t="s">
        <v>202</v>
      </c>
      <c r="D359" s="70" t="s">
        <v>203</v>
      </c>
      <c r="E359" s="70" t="s">
        <v>204</v>
      </c>
      <c r="F359" s="70" t="s">
        <v>205</v>
      </c>
      <c r="G359" s="69" t="s">
        <v>206</v>
      </c>
      <c r="H359" s="69" t="s">
        <v>207</v>
      </c>
      <c r="I359" s="70" t="s">
        <v>208</v>
      </c>
      <c r="J359" s="70" t="s">
        <v>209</v>
      </c>
      <c r="K359" s="125" t="s">
        <v>210</v>
      </c>
      <c r="L359" s="70" t="s">
        <v>211</v>
      </c>
      <c r="M359" s="125" t="s">
        <v>212</v>
      </c>
      <c r="N359" s="70" t="s">
        <v>213</v>
      </c>
      <c r="O359" s="70" t="s">
        <v>214</v>
      </c>
      <c r="P359" s="70" t="s">
        <v>215</v>
      </c>
      <c r="Q359" s="70" t="s">
        <v>216</v>
      </c>
      <c r="R359" s="70" t="s">
        <v>217</v>
      </c>
      <c r="S359" s="106"/>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row>
    <row r="360" spans="1:78" customFormat="1" x14ac:dyDescent="0.35">
      <c r="A360" s="71" t="s">
        <v>218</v>
      </c>
      <c r="B360" s="72"/>
      <c r="C360" s="73" t="s">
        <v>219</v>
      </c>
      <c r="D360" s="73"/>
      <c r="E360" s="73"/>
      <c r="F360" s="73">
        <v>21</v>
      </c>
      <c r="G360" s="73" t="str">
        <f>CONCATENATE("USD,FLAT ",TEXT(F360,"0.00"))</f>
        <v>USD,FLAT 21.00</v>
      </c>
      <c r="H360" s="74"/>
      <c r="I360" s="73" t="s">
        <v>139</v>
      </c>
      <c r="J360" s="75">
        <v>1</v>
      </c>
      <c r="K360" s="94" t="str">
        <f>TEXT(21,"0")</f>
        <v>21</v>
      </c>
      <c r="L360" s="73"/>
      <c r="M360" s="94" t="str">
        <f>TEXT(13,"0")</f>
        <v>13</v>
      </c>
      <c r="N360" s="73"/>
      <c r="O360" s="73" t="s">
        <v>220</v>
      </c>
      <c r="P360" s="73" t="s">
        <v>351</v>
      </c>
      <c r="Q360" s="73"/>
      <c r="R360" s="73"/>
      <c r="S360" s="107"/>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row>
    <row r="361" spans="1:78" customFormat="1" x14ac:dyDescent="0.35">
      <c r="A361" s="72"/>
      <c r="B361" s="72"/>
      <c r="C361" s="76" t="s">
        <v>221</v>
      </c>
      <c r="D361" s="76"/>
      <c r="E361" s="76"/>
      <c r="F361" s="76"/>
      <c r="G361" s="76"/>
      <c r="H361" s="77"/>
      <c r="I361" s="76"/>
      <c r="J361" s="78"/>
      <c r="K361" s="118"/>
      <c r="L361" s="76"/>
      <c r="M361" s="127"/>
      <c r="N361" s="76"/>
      <c r="O361" s="76"/>
      <c r="P361" s="76"/>
      <c r="Q361" s="76"/>
      <c r="R361" s="76"/>
      <c r="S361" s="108"/>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row>
    <row r="362" spans="1:78" customFormat="1" x14ac:dyDescent="0.35">
      <c r="A362" s="72"/>
      <c r="B362" s="72"/>
      <c r="C362" s="85" t="s">
        <v>228</v>
      </c>
      <c r="D362" s="85"/>
      <c r="E362" s="85"/>
      <c r="F362" s="85"/>
      <c r="G362" s="85"/>
      <c r="H362" s="85"/>
      <c r="I362" s="85"/>
      <c r="J362" s="85"/>
      <c r="K362" s="119"/>
      <c r="L362" s="85"/>
      <c r="M362" s="128"/>
      <c r="N362" s="85"/>
      <c r="O362" s="85"/>
      <c r="P362" s="85"/>
      <c r="Q362" s="85"/>
      <c r="R362" s="85"/>
      <c r="S362" s="109"/>
    </row>
    <row r="363" spans="1:78" customFormat="1" x14ac:dyDescent="0.35">
      <c r="A363" s="72"/>
      <c r="B363" s="72"/>
      <c r="C363" s="86" t="s">
        <v>229</v>
      </c>
      <c r="D363" s="86"/>
      <c r="E363" s="86"/>
      <c r="F363" s="86"/>
      <c r="G363" s="86"/>
      <c r="H363" s="86"/>
      <c r="I363" s="86"/>
      <c r="J363" s="86"/>
      <c r="K363" s="120"/>
      <c r="L363" s="86"/>
      <c r="M363" s="129"/>
      <c r="N363" s="86"/>
      <c r="O363" s="86"/>
      <c r="P363" s="86"/>
      <c r="Q363" s="86"/>
      <c r="R363" s="86"/>
      <c r="S363" s="110"/>
    </row>
    <row r="364" spans="1:78" customFormat="1" x14ac:dyDescent="0.35">
      <c r="A364" s="71" t="s">
        <v>222</v>
      </c>
      <c r="B364" s="72"/>
      <c r="C364" s="73" t="s">
        <v>219</v>
      </c>
      <c r="D364" s="73"/>
      <c r="E364" s="73"/>
      <c r="F364" s="73">
        <v>25</v>
      </c>
      <c r="G364" s="73" t="str">
        <f>CONCATENATE("USD,FLAT ",TEXT(F364,"0.00"))</f>
        <v>USD,FLAT 25.00</v>
      </c>
      <c r="H364" s="74"/>
      <c r="I364" s="73" t="s">
        <v>139</v>
      </c>
      <c r="J364" s="75">
        <v>1</v>
      </c>
      <c r="K364" s="94" t="str">
        <f>TEXT(25,"0")</f>
        <v>25</v>
      </c>
      <c r="L364" s="73"/>
      <c r="M364" s="94" t="str">
        <f>TEXT(13,"0")</f>
        <v>13</v>
      </c>
      <c r="N364" s="73" t="s">
        <v>223</v>
      </c>
      <c r="O364" s="73" t="s">
        <v>224</v>
      </c>
      <c r="P364" s="73" t="s">
        <v>351</v>
      </c>
      <c r="Q364" s="73"/>
      <c r="R364" s="73"/>
      <c r="S364" s="107"/>
    </row>
    <row r="365" spans="1:78" customFormat="1" x14ac:dyDescent="0.35">
      <c r="A365" s="72"/>
      <c r="B365" s="72"/>
      <c r="C365" s="76" t="s">
        <v>221</v>
      </c>
      <c r="D365" s="76"/>
      <c r="E365" s="76"/>
      <c r="F365" s="76"/>
      <c r="G365" s="76"/>
      <c r="H365" s="77"/>
      <c r="I365" s="76"/>
      <c r="J365" s="78"/>
      <c r="K365" s="118"/>
      <c r="L365" s="76"/>
      <c r="M365" s="127"/>
      <c r="N365" s="76"/>
      <c r="O365" s="76"/>
      <c r="P365" s="76"/>
      <c r="Q365" s="76"/>
      <c r="R365" s="76"/>
      <c r="S365" s="108"/>
    </row>
    <row r="366" spans="1:78" customFormat="1" x14ac:dyDescent="0.35">
      <c r="A366" s="72"/>
      <c r="B366" s="72"/>
      <c r="C366" s="85" t="s">
        <v>228</v>
      </c>
      <c r="D366" s="85"/>
      <c r="E366" s="85"/>
      <c r="F366" s="85"/>
      <c r="G366" s="85"/>
      <c r="H366" s="85"/>
      <c r="I366" s="85"/>
      <c r="J366" s="85"/>
      <c r="K366" s="119"/>
      <c r="L366" s="85"/>
      <c r="M366" s="128"/>
      <c r="N366" s="85"/>
      <c r="O366" s="85"/>
      <c r="P366" s="85"/>
      <c r="Q366" s="85"/>
      <c r="R366" s="85"/>
      <c r="S366" s="109"/>
    </row>
    <row r="367" spans="1:78" customFormat="1" x14ac:dyDescent="0.35">
      <c r="A367" s="72"/>
      <c r="B367" s="72"/>
      <c r="C367" s="86" t="s">
        <v>229</v>
      </c>
      <c r="D367" s="86"/>
      <c r="E367" s="86"/>
      <c r="F367" s="86"/>
      <c r="G367" s="86"/>
      <c r="H367" s="86"/>
      <c r="I367" s="86"/>
      <c r="J367" s="86"/>
      <c r="K367" s="120"/>
      <c r="L367" s="86"/>
      <c r="M367" s="129"/>
      <c r="N367" s="86"/>
      <c r="O367" s="86"/>
      <c r="P367" s="86"/>
      <c r="Q367" s="86"/>
      <c r="R367" s="86"/>
      <c r="S367" s="110"/>
    </row>
    <row r="368" spans="1:78" customFormat="1" x14ac:dyDescent="0.35">
      <c r="A368" s="71" t="s">
        <v>225</v>
      </c>
      <c r="B368" s="72"/>
      <c r="C368" s="73" t="s">
        <v>219</v>
      </c>
      <c r="D368" s="73"/>
      <c r="E368" s="73"/>
      <c r="F368" s="73">
        <v>17.25</v>
      </c>
      <c r="G368" s="73" t="str">
        <f>CONCATENATE("USD,FLAT ",TEXT(F368,"0.00"))</f>
        <v>USD,FLAT 17.25</v>
      </c>
      <c r="H368" s="74"/>
      <c r="I368" s="73" t="s">
        <v>139</v>
      </c>
      <c r="J368" s="75">
        <v>1</v>
      </c>
      <c r="K368" s="94" t="str">
        <f>TEXT(17.25,"0.00")</f>
        <v>17.25</v>
      </c>
      <c r="L368" s="73"/>
      <c r="M368" s="94" t="str">
        <f>TEXT(13,"0")</f>
        <v>13</v>
      </c>
      <c r="N368" s="73"/>
      <c r="O368" s="73" t="s">
        <v>220</v>
      </c>
      <c r="P368" s="73" t="s">
        <v>351</v>
      </c>
      <c r="Q368" s="73"/>
      <c r="R368" s="73"/>
      <c r="S368" s="107"/>
    </row>
    <row r="369" spans="1:19" customFormat="1" x14ac:dyDescent="0.35">
      <c r="A369" s="72"/>
      <c r="B369" s="72"/>
      <c r="C369" s="76" t="s">
        <v>221</v>
      </c>
      <c r="D369" s="76"/>
      <c r="E369" s="76"/>
      <c r="F369" s="76"/>
      <c r="G369" s="76"/>
      <c r="H369" s="77"/>
      <c r="I369" s="76"/>
      <c r="J369" s="78"/>
      <c r="K369" s="118"/>
      <c r="L369" s="76"/>
      <c r="M369" s="127"/>
      <c r="N369" s="76"/>
      <c r="O369" s="76"/>
      <c r="P369" s="76"/>
      <c r="Q369" s="76"/>
      <c r="R369" s="76"/>
      <c r="S369" s="108"/>
    </row>
    <row r="370" spans="1:19" customFormat="1" x14ac:dyDescent="0.35">
      <c r="A370" s="72"/>
      <c r="B370" s="72"/>
      <c r="C370" s="85" t="s">
        <v>228</v>
      </c>
      <c r="D370" s="85"/>
      <c r="E370" s="85"/>
      <c r="F370" s="85"/>
      <c r="G370" s="85"/>
      <c r="H370" s="85"/>
      <c r="I370" s="85"/>
      <c r="J370" s="85"/>
      <c r="K370" s="119"/>
      <c r="L370" s="85"/>
      <c r="M370" s="128"/>
      <c r="N370" s="85"/>
      <c r="O370" s="85"/>
      <c r="P370" s="85"/>
      <c r="Q370" s="85"/>
      <c r="R370" s="85"/>
      <c r="S370" s="109"/>
    </row>
    <row r="371" spans="1:19" customFormat="1" x14ac:dyDescent="0.35">
      <c r="A371" s="72"/>
      <c r="B371" s="72"/>
      <c r="C371" s="86" t="s">
        <v>229</v>
      </c>
      <c r="D371" s="86"/>
      <c r="E371" s="86"/>
      <c r="F371" s="86"/>
      <c r="G371" s="86"/>
      <c r="H371" s="86"/>
      <c r="I371" s="86"/>
      <c r="J371" s="86"/>
      <c r="K371" s="120"/>
      <c r="L371" s="86"/>
      <c r="M371" s="129"/>
      <c r="N371" s="86"/>
      <c r="O371" s="86"/>
      <c r="P371" s="86"/>
      <c r="Q371" s="86"/>
      <c r="R371" s="86"/>
      <c r="S371" s="110"/>
    </row>
    <row r="372" spans="1:19" customFormat="1" x14ac:dyDescent="0.35">
      <c r="A372" s="71" t="s">
        <v>136</v>
      </c>
      <c r="B372" s="72"/>
      <c r="C372" s="73" t="s">
        <v>219</v>
      </c>
      <c r="D372" s="73"/>
      <c r="E372" s="73"/>
      <c r="F372" s="73">
        <v>13.25</v>
      </c>
      <c r="G372" s="73" t="str">
        <f>CONCATENATE("USD,FLAT ",TEXT(F372,"0.00"))</f>
        <v>USD,FLAT 13.25</v>
      </c>
      <c r="H372" s="74"/>
      <c r="I372" s="73" t="s">
        <v>139</v>
      </c>
      <c r="J372" s="75">
        <v>1</v>
      </c>
      <c r="K372" s="94" t="str">
        <f>TEXT(13.25,"0.00")</f>
        <v>13.25</v>
      </c>
      <c r="L372" s="73"/>
      <c r="M372" s="94" t="str">
        <f>TEXT(13,"0")</f>
        <v>13</v>
      </c>
      <c r="N372" s="73"/>
      <c r="O372" s="73" t="s">
        <v>220</v>
      </c>
      <c r="P372" s="73" t="s">
        <v>351</v>
      </c>
      <c r="Q372" s="73"/>
      <c r="R372" s="73"/>
      <c r="S372" s="107"/>
    </row>
    <row r="373" spans="1:19" customFormat="1" x14ac:dyDescent="0.35">
      <c r="A373" s="72"/>
      <c r="B373" s="72"/>
      <c r="C373" s="76" t="s">
        <v>221</v>
      </c>
      <c r="D373" s="76"/>
      <c r="E373" s="76"/>
      <c r="F373" s="76"/>
      <c r="G373" s="76"/>
      <c r="H373" s="77"/>
      <c r="I373" s="76"/>
      <c r="J373" s="78"/>
      <c r="K373" s="118"/>
      <c r="L373" s="76"/>
      <c r="M373" s="118"/>
      <c r="N373" s="76"/>
      <c r="O373" s="76"/>
      <c r="P373" s="76"/>
      <c r="Q373" s="76"/>
      <c r="R373" s="76"/>
      <c r="S373" s="108"/>
    </row>
    <row r="374" spans="1:19" customFormat="1" x14ac:dyDescent="0.35">
      <c r="A374" s="72"/>
      <c r="B374" s="72"/>
      <c r="C374" s="85" t="s">
        <v>228</v>
      </c>
      <c r="D374" s="85"/>
      <c r="E374" s="85"/>
      <c r="F374" s="85"/>
      <c r="G374" s="85"/>
      <c r="H374" s="85"/>
      <c r="I374" s="85"/>
      <c r="J374" s="85"/>
      <c r="K374" s="119"/>
      <c r="L374" s="85"/>
      <c r="M374" s="119"/>
      <c r="N374" s="85"/>
      <c r="O374" s="85"/>
      <c r="P374" s="85"/>
      <c r="Q374" s="85"/>
      <c r="R374" s="85"/>
      <c r="S374" s="109"/>
    </row>
    <row r="375" spans="1:19" customFormat="1" x14ac:dyDescent="0.35">
      <c r="A375" s="72"/>
      <c r="B375" s="72"/>
      <c r="C375" s="86" t="s">
        <v>229</v>
      </c>
      <c r="D375" s="86"/>
      <c r="E375" s="86"/>
      <c r="F375" s="86"/>
      <c r="G375" s="86"/>
      <c r="H375" s="86"/>
      <c r="I375" s="86"/>
      <c r="J375" s="86"/>
      <c r="K375" s="120"/>
      <c r="L375" s="86"/>
      <c r="M375" s="120"/>
      <c r="N375" s="86"/>
      <c r="O375" s="86"/>
      <c r="P375" s="86"/>
      <c r="Q375" s="86"/>
      <c r="R375" s="86"/>
      <c r="S375" s="110"/>
    </row>
    <row r="376" spans="1:19" customFormat="1" x14ac:dyDescent="0.35">
      <c r="A376" s="79" t="s">
        <v>226</v>
      </c>
      <c r="B376" s="79"/>
      <c r="C376" s="79" t="s">
        <v>219</v>
      </c>
      <c r="D376" s="79"/>
      <c r="E376" s="79"/>
      <c r="F376" s="79"/>
      <c r="G376" s="79"/>
      <c r="H376" s="79"/>
      <c r="I376" s="79"/>
      <c r="J376" s="80"/>
      <c r="K376" s="121"/>
      <c r="L376" s="79"/>
      <c r="M376" s="121"/>
      <c r="N376" s="79"/>
      <c r="O376" s="79"/>
      <c r="P376" s="79"/>
      <c r="Q376" s="79"/>
      <c r="R376" s="79"/>
      <c r="S376" s="111"/>
    </row>
    <row r="377" spans="1:19" customFormat="1" x14ac:dyDescent="0.35">
      <c r="A377" s="79" t="s">
        <v>226</v>
      </c>
      <c r="B377" s="79"/>
      <c r="C377" s="79" t="s">
        <v>221</v>
      </c>
      <c r="D377" s="79"/>
      <c r="E377" s="79"/>
      <c r="F377" s="79"/>
      <c r="G377" s="79"/>
      <c r="H377" s="79"/>
      <c r="I377" s="79"/>
      <c r="J377" s="80"/>
      <c r="K377" s="121"/>
      <c r="L377" s="79"/>
      <c r="M377" s="121"/>
      <c r="N377" s="79"/>
      <c r="O377" s="79"/>
      <c r="P377" s="79"/>
      <c r="Q377" s="79"/>
      <c r="R377" s="79"/>
      <c r="S377" s="111"/>
    </row>
    <row r="378" spans="1:19" customFormat="1" x14ac:dyDescent="0.35">
      <c r="A378" s="82" t="s">
        <v>227</v>
      </c>
      <c r="B378" s="82"/>
      <c r="C378" s="82" t="s">
        <v>219</v>
      </c>
      <c r="D378" s="82"/>
      <c r="E378" s="82"/>
      <c r="F378" s="82"/>
      <c r="G378" s="82"/>
      <c r="H378" s="82"/>
      <c r="I378" s="82"/>
      <c r="J378" s="83"/>
      <c r="K378" s="122"/>
      <c r="L378" s="82"/>
      <c r="M378" s="122"/>
      <c r="N378" s="82"/>
      <c r="O378" s="82"/>
      <c r="P378" s="82"/>
      <c r="Q378" s="82"/>
      <c r="R378" s="82"/>
      <c r="S378" s="112"/>
    </row>
    <row r="379" spans="1:19" customFormat="1" x14ac:dyDescent="0.35">
      <c r="A379" s="82" t="s">
        <v>227</v>
      </c>
      <c r="B379" s="82"/>
      <c r="C379" s="82" t="s">
        <v>221</v>
      </c>
      <c r="D379" s="82"/>
      <c r="E379" s="82"/>
      <c r="F379" s="82"/>
      <c r="G379" s="82"/>
      <c r="H379" s="82"/>
      <c r="I379" s="82"/>
      <c r="J379" s="83"/>
      <c r="K379" s="122"/>
      <c r="L379" s="82"/>
      <c r="M379" s="122"/>
      <c r="N379" s="82"/>
      <c r="O379" s="82"/>
      <c r="P379" s="82"/>
      <c r="Q379" s="82"/>
      <c r="R379" s="82"/>
      <c r="S379" s="112"/>
    </row>
    <row r="380" spans="1:19" customFormat="1" x14ac:dyDescent="0.35">
      <c r="A380" s="71" t="s">
        <v>246</v>
      </c>
      <c r="B380" s="72"/>
      <c r="C380" s="73" t="s">
        <v>219</v>
      </c>
      <c r="D380" s="73"/>
      <c r="E380" s="73"/>
      <c r="F380" s="73">
        <v>0.25</v>
      </c>
      <c r="G380" s="73" t="str">
        <f>CONCATENATE("USD,FLAT ",TEXT(F380,"0.00"))</f>
        <v>USD,FLAT 0.25</v>
      </c>
      <c r="H380" s="74"/>
      <c r="I380" s="73" t="s">
        <v>139</v>
      </c>
      <c r="J380" s="75">
        <v>1</v>
      </c>
      <c r="K380" s="94" t="str">
        <f>TEXT(0.25,"0.00")</f>
        <v>0.25</v>
      </c>
      <c r="L380" s="73"/>
      <c r="M380" s="94" t="str">
        <f>TEXT(13,"0")</f>
        <v>13</v>
      </c>
      <c r="N380" s="73" t="s">
        <v>231</v>
      </c>
      <c r="O380" s="73" t="s">
        <v>224</v>
      </c>
      <c r="P380" s="73" t="s">
        <v>352</v>
      </c>
      <c r="Q380" s="73"/>
      <c r="R380" s="73"/>
      <c r="S380" s="107"/>
    </row>
    <row r="381" spans="1:19" customFormat="1" x14ac:dyDescent="0.35">
      <c r="A381" s="72"/>
      <c r="B381" s="72"/>
      <c r="C381" s="76" t="s">
        <v>221</v>
      </c>
      <c r="D381" s="76"/>
      <c r="E381" s="76"/>
      <c r="F381" s="76"/>
      <c r="G381" s="76"/>
      <c r="H381" s="77"/>
      <c r="I381" s="77"/>
      <c r="J381" s="78"/>
      <c r="K381" s="118"/>
      <c r="L381" s="76"/>
      <c r="M381" s="127"/>
      <c r="N381" s="76"/>
      <c r="O381" s="76"/>
      <c r="P381" s="76"/>
      <c r="Q381" s="76"/>
      <c r="R381" s="76"/>
      <c r="S381" s="108"/>
    </row>
    <row r="382" spans="1:19" customFormat="1" x14ac:dyDescent="0.35">
      <c r="A382" s="72"/>
      <c r="B382" s="72"/>
      <c r="C382" s="85" t="s">
        <v>228</v>
      </c>
      <c r="D382" s="85"/>
      <c r="E382" s="85"/>
      <c r="F382" s="85"/>
      <c r="G382" s="85"/>
      <c r="H382" s="85"/>
      <c r="I382" s="85"/>
      <c r="J382" s="85"/>
      <c r="K382" s="119"/>
      <c r="L382" s="85"/>
      <c r="M382" s="128"/>
      <c r="N382" s="85"/>
      <c r="O382" s="85"/>
      <c r="P382" s="85"/>
      <c r="Q382" s="85"/>
      <c r="R382" s="85"/>
      <c r="S382" s="109"/>
    </row>
    <row r="383" spans="1:19" customFormat="1" x14ac:dyDescent="0.35">
      <c r="A383" s="72"/>
      <c r="B383" s="72"/>
      <c r="C383" s="86" t="s">
        <v>229</v>
      </c>
      <c r="D383" s="86"/>
      <c r="E383" s="86"/>
      <c r="F383" s="86"/>
      <c r="G383" s="86"/>
      <c r="H383" s="86"/>
      <c r="I383" s="86"/>
      <c r="J383" s="86"/>
      <c r="K383" s="120"/>
      <c r="L383" s="86"/>
      <c r="M383" s="129"/>
      <c r="N383" s="86"/>
      <c r="O383" s="86"/>
      <c r="P383" s="86"/>
      <c r="Q383" s="86"/>
      <c r="R383" s="86"/>
      <c r="S383" s="110"/>
    </row>
    <row r="384" spans="1:19" customFormat="1" x14ac:dyDescent="0.35">
      <c r="A384" s="71" t="s">
        <v>230</v>
      </c>
      <c r="B384" s="72"/>
      <c r="C384" s="73" t="s">
        <v>219</v>
      </c>
      <c r="D384" s="73"/>
      <c r="E384" s="73"/>
      <c r="F384" s="73">
        <v>11.85</v>
      </c>
      <c r="G384" s="73" t="str">
        <f>CONCATENATE("USD,FLAT ",TEXT(F384,"0.00"))</f>
        <v>USD,FLAT 11.85</v>
      </c>
      <c r="H384" s="74"/>
      <c r="I384" s="73" t="s">
        <v>139</v>
      </c>
      <c r="J384" s="75">
        <v>1</v>
      </c>
      <c r="K384" s="94" t="str">
        <f>TEXT(11.85,"0.00")</f>
        <v>11.85</v>
      </c>
      <c r="L384" s="73"/>
      <c r="M384" s="94" t="str">
        <f>TEXT(13,"0")</f>
        <v>13</v>
      </c>
      <c r="N384" s="73"/>
      <c r="O384" s="73" t="s">
        <v>220</v>
      </c>
      <c r="P384" s="73" t="s">
        <v>351</v>
      </c>
      <c r="Q384" s="73"/>
      <c r="R384" s="73"/>
      <c r="S384" s="107"/>
    </row>
    <row r="385" spans="1:19" customFormat="1" x14ac:dyDescent="0.35">
      <c r="A385" s="72"/>
      <c r="B385" s="72"/>
      <c r="C385" s="76" t="s">
        <v>221</v>
      </c>
      <c r="D385" s="76"/>
      <c r="E385" s="76"/>
      <c r="F385" s="76"/>
      <c r="G385" s="76"/>
      <c r="H385" s="77"/>
      <c r="I385" s="77"/>
      <c r="J385" s="78"/>
      <c r="K385" s="118"/>
      <c r="L385" s="76"/>
      <c r="M385" s="118"/>
      <c r="N385" s="76"/>
      <c r="O385" s="76"/>
      <c r="P385" s="76"/>
      <c r="Q385" s="76"/>
      <c r="R385" s="76"/>
      <c r="S385" s="108"/>
    </row>
    <row r="386" spans="1:19" customFormat="1" x14ac:dyDescent="0.35">
      <c r="A386" s="72"/>
      <c r="B386" s="72"/>
      <c r="C386" s="85" t="s">
        <v>228</v>
      </c>
      <c r="D386" s="85"/>
      <c r="E386" s="85"/>
      <c r="F386" s="85"/>
      <c r="G386" s="85"/>
      <c r="H386" s="85"/>
      <c r="I386" s="85"/>
      <c r="J386" s="85"/>
      <c r="K386" s="119"/>
      <c r="L386" s="85"/>
      <c r="M386" s="119"/>
      <c r="N386" s="85"/>
      <c r="O386" s="85"/>
      <c r="P386" s="85"/>
      <c r="Q386" s="85"/>
      <c r="R386" s="85"/>
      <c r="S386" s="109"/>
    </row>
    <row r="387" spans="1:19" customFormat="1" x14ac:dyDescent="0.35">
      <c r="A387" s="72"/>
      <c r="B387" s="72"/>
      <c r="C387" s="86" t="s">
        <v>229</v>
      </c>
      <c r="D387" s="86"/>
      <c r="E387" s="86"/>
      <c r="F387" s="86"/>
      <c r="G387" s="86"/>
      <c r="H387" s="86"/>
      <c r="I387" s="86"/>
      <c r="J387" s="86"/>
      <c r="K387" s="120"/>
      <c r="L387" s="86"/>
      <c r="M387" s="120"/>
      <c r="N387" s="86"/>
      <c r="O387" s="86"/>
      <c r="P387" s="86"/>
      <c r="Q387" s="86"/>
      <c r="R387" s="86"/>
      <c r="S387" s="110"/>
    </row>
    <row r="388" spans="1:19" customFormat="1" x14ac:dyDescent="0.35">
      <c r="A388" s="71" t="s">
        <v>232</v>
      </c>
      <c r="B388" s="72"/>
      <c r="C388" s="73" t="s">
        <v>219</v>
      </c>
      <c r="D388" s="73"/>
      <c r="E388" s="73"/>
      <c r="F388" s="73">
        <v>277.85000000000002</v>
      </c>
      <c r="G388" s="73" t="str">
        <f>CONCATENATE("USD,FLAT ",TEXT(F388,"0.00"))</f>
        <v>USD,FLAT 277.85</v>
      </c>
      <c r="H388" s="74"/>
      <c r="I388" s="73" t="s">
        <v>139</v>
      </c>
      <c r="J388" s="75"/>
      <c r="K388" s="94" t="str">
        <f>TEXT(6946.25,"0.00")</f>
        <v>6946.25</v>
      </c>
      <c r="L388" s="73"/>
      <c r="M388" s="87">
        <v>0</v>
      </c>
      <c r="N388" s="73"/>
      <c r="O388" s="73" t="s">
        <v>220</v>
      </c>
      <c r="P388" s="73" t="s">
        <v>351</v>
      </c>
      <c r="Q388" s="73"/>
      <c r="R388" s="73"/>
      <c r="S388" s="107"/>
    </row>
    <row r="389" spans="1:19" customFormat="1" x14ac:dyDescent="0.35">
      <c r="A389" s="72"/>
      <c r="B389" s="72"/>
      <c r="C389" s="76" t="s">
        <v>221</v>
      </c>
      <c r="D389" s="76"/>
      <c r="E389" s="76"/>
      <c r="F389" s="76"/>
      <c r="G389" s="76"/>
      <c r="H389" s="77"/>
      <c r="I389" s="77"/>
      <c r="J389" s="78"/>
      <c r="K389" s="118"/>
      <c r="L389" s="77"/>
      <c r="M389" s="118"/>
      <c r="N389" s="76"/>
      <c r="O389" s="76"/>
      <c r="P389" s="76"/>
      <c r="Q389" s="76"/>
      <c r="R389" s="76"/>
      <c r="S389" s="108"/>
    </row>
    <row r="390" spans="1:19" customFormat="1" x14ac:dyDescent="0.35">
      <c r="A390" s="72"/>
      <c r="B390" s="72"/>
      <c r="C390" s="85" t="s">
        <v>228</v>
      </c>
      <c r="D390" s="85"/>
      <c r="E390" s="85"/>
      <c r="F390" s="85"/>
      <c r="G390" s="85"/>
      <c r="H390" s="85"/>
      <c r="I390" s="85"/>
      <c r="J390" s="85"/>
      <c r="K390" s="87"/>
      <c r="L390" s="85"/>
      <c r="M390" s="119"/>
      <c r="N390" s="85"/>
      <c r="O390" s="85"/>
      <c r="P390" s="85"/>
      <c r="Q390" s="73"/>
      <c r="R390" s="85"/>
      <c r="S390" s="109"/>
    </row>
    <row r="391" spans="1:19" customFormat="1" x14ac:dyDescent="0.35">
      <c r="A391" s="72"/>
      <c r="B391" s="72"/>
      <c r="C391" s="86" t="s">
        <v>229</v>
      </c>
      <c r="D391" s="86"/>
      <c r="E391" s="86"/>
      <c r="F391" s="86"/>
      <c r="G391" s="86"/>
      <c r="H391" s="86"/>
      <c r="I391" s="86"/>
      <c r="J391" s="86"/>
      <c r="K391" s="120"/>
      <c r="L391" s="86"/>
      <c r="M391" s="120"/>
      <c r="N391" s="86"/>
      <c r="O391" s="86"/>
      <c r="P391" s="86"/>
      <c r="Q391" s="86"/>
      <c r="R391" s="86"/>
      <c r="S391" s="110"/>
    </row>
    <row r="392" spans="1:19" customFormat="1" x14ac:dyDescent="0.35">
      <c r="A392" s="71" t="s">
        <v>233</v>
      </c>
      <c r="B392" s="72"/>
      <c r="C392" s="73" t="s">
        <v>219</v>
      </c>
      <c r="D392" s="73"/>
      <c r="E392" s="73"/>
      <c r="F392" s="73">
        <v>112.85</v>
      </c>
      <c r="G392" s="73" t="str">
        <f>CONCATENATE("USD,FLAT ",TEXT(F392,"0.00"))</f>
        <v>USD,FLAT 112.85</v>
      </c>
      <c r="H392" s="74"/>
      <c r="I392" s="73" t="s">
        <v>139</v>
      </c>
      <c r="J392" s="75"/>
      <c r="K392" s="94" t="str">
        <f>TEXT(2821.25,"0.00")</f>
        <v>2821.25</v>
      </c>
      <c r="L392" s="73"/>
      <c r="M392" s="87">
        <v>0</v>
      </c>
      <c r="N392" s="73"/>
      <c r="O392" s="73" t="s">
        <v>220</v>
      </c>
      <c r="P392" s="73" t="s">
        <v>351</v>
      </c>
      <c r="Q392" s="73"/>
      <c r="R392" s="73"/>
      <c r="S392" s="107"/>
    </row>
    <row r="393" spans="1:19" customFormat="1" x14ac:dyDescent="0.35">
      <c r="A393" s="72"/>
      <c r="B393" s="72"/>
      <c r="C393" s="76" t="s">
        <v>221</v>
      </c>
      <c r="D393" s="76"/>
      <c r="E393" s="76"/>
      <c r="F393" s="76"/>
      <c r="G393" s="76"/>
      <c r="H393" s="77"/>
      <c r="I393" s="77"/>
      <c r="J393" s="77"/>
      <c r="K393" s="118"/>
      <c r="L393" s="77"/>
      <c r="M393" s="118"/>
      <c r="N393" s="76"/>
      <c r="O393" s="76"/>
      <c r="P393" s="76"/>
      <c r="Q393" s="76"/>
      <c r="R393" s="76"/>
      <c r="S393" s="108"/>
    </row>
    <row r="394" spans="1:19" customFormat="1" x14ac:dyDescent="0.35">
      <c r="A394" s="72"/>
      <c r="B394" s="72"/>
      <c r="C394" s="85" t="s">
        <v>228</v>
      </c>
      <c r="D394" s="85"/>
      <c r="E394" s="85"/>
      <c r="F394" s="85"/>
      <c r="G394" s="85"/>
      <c r="H394" s="85"/>
      <c r="I394" s="85"/>
      <c r="J394" s="85"/>
      <c r="K394" s="119"/>
      <c r="L394" s="85"/>
      <c r="M394" s="119"/>
      <c r="N394" s="85"/>
      <c r="O394" s="85"/>
      <c r="P394" s="85"/>
      <c r="Q394" s="85"/>
      <c r="R394" s="85"/>
      <c r="S394" s="109"/>
    </row>
    <row r="395" spans="1:19" customFormat="1" x14ac:dyDescent="0.35">
      <c r="A395" s="72"/>
      <c r="B395" s="72"/>
      <c r="C395" s="86" t="s">
        <v>229</v>
      </c>
      <c r="D395" s="86"/>
      <c r="E395" s="86"/>
      <c r="F395" s="86"/>
      <c r="G395" s="86"/>
      <c r="H395" s="86"/>
      <c r="I395" s="86"/>
      <c r="J395" s="86"/>
      <c r="K395" s="120"/>
      <c r="L395" s="86"/>
      <c r="M395" s="120"/>
      <c r="N395" s="86"/>
      <c r="O395" s="86"/>
      <c r="P395" s="86"/>
      <c r="Q395" s="86"/>
      <c r="R395" s="86"/>
      <c r="S395" s="110"/>
    </row>
    <row r="396" spans="1:19" customFormat="1" x14ac:dyDescent="0.35">
      <c r="A396" s="82" t="s">
        <v>234</v>
      </c>
      <c r="B396" s="82"/>
      <c r="C396" s="82" t="s">
        <v>219</v>
      </c>
      <c r="D396" s="82"/>
      <c r="E396" s="82"/>
      <c r="F396" s="82"/>
      <c r="G396" s="82"/>
      <c r="H396" s="82"/>
      <c r="I396" s="82"/>
      <c r="J396" s="83"/>
      <c r="K396" s="122"/>
      <c r="L396" s="82"/>
      <c r="M396" s="122"/>
      <c r="N396" s="82"/>
      <c r="O396" s="82"/>
      <c r="P396" s="82"/>
      <c r="Q396" s="82"/>
      <c r="R396" s="82"/>
      <c r="S396" s="112"/>
    </row>
    <row r="397" spans="1:19" customFormat="1" x14ac:dyDescent="0.35">
      <c r="A397" s="82" t="s">
        <v>234</v>
      </c>
      <c r="B397" s="82"/>
      <c r="C397" s="82" t="s">
        <v>221</v>
      </c>
      <c r="D397" s="82"/>
      <c r="E397" s="82"/>
      <c r="F397" s="82"/>
      <c r="G397" s="82"/>
      <c r="H397" s="82"/>
      <c r="I397" s="82"/>
      <c r="J397" s="83"/>
      <c r="K397" s="122"/>
      <c r="L397" s="82"/>
      <c r="M397" s="122"/>
      <c r="N397" s="82"/>
      <c r="O397" s="82"/>
      <c r="P397" s="82"/>
      <c r="Q397" s="82"/>
      <c r="R397" s="82"/>
      <c r="S397" s="112"/>
    </row>
    <row r="398" spans="1:19" customFormat="1" ht="29" x14ac:dyDescent="0.35">
      <c r="A398" s="71" t="s">
        <v>235</v>
      </c>
      <c r="B398" s="72"/>
      <c r="C398" s="73" t="s">
        <v>219</v>
      </c>
      <c r="D398" s="73"/>
      <c r="E398" s="73"/>
      <c r="F398" s="93" t="s">
        <v>279</v>
      </c>
      <c r="G398" s="94" t="s">
        <v>236</v>
      </c>
      <c r="H398" s="74"/>
      <c r="I398" s="73" t="s">
        <v>139</v>
      </c>
      <c r="J398" s="75">
        <v>1</v>
      </c>
      <c r="K398" s="94" t="str">
        <f>TEXT(15.85,"0.00")</f>
        <v>15.85</v>
      </c>
      <c r="L398" s="73"/>
      <c r="M398" s="94" t="str">
        <f>TEXT(13,"0")</f>
        <v>13</v>
      </c>
      <c r="N398" s="87"/>
      <c r="O398" s="73" t="s">
        <v>220</v>
      </c>
      <c r="P398" s="73" t="s">
        <v>369</v>
      </c>
      <c r="Q398" s="73"/>
      <c r="R398" s="73"/>
      <c r="S398" s="107"/>
    </row>
    <row r="399" spans="1:19" customFormat="1" x14ac:dyDescent="0.35">
      <c r="A399" s="72"/>
      <c r="B399" s="72"/>
      <c r="C399" s="76" t="s">
        <v>221</v>
      </c>
      <c r="D399" s="76"/>
      <c r="E399" s="76"/>
      <c r="F399" s="76"/>
      <c r="G399" s="76"/>
      <c r="H399" s="76"/>
      <c r="I399" s="76"/>
      <c r="J399" s="78"/>
      <c r="K399" s="118"/>
      <c r="L399" s="76"/>
      <c r="M399" s="127"/>
      <c r="N399" s="76"/>
      <c r="O399" s="76"/>
      <c r="P399" s="76"/>
      <c r="Q399" s="76"/>
      <c r="R399" s="76"/>
      <c r="S399" s="108"/>
    </row>
    <row r="400" spans="1:19" customFormat="1" x14ac:dyDescent="0.35">
      <c r="A400" s="72"/>
      <c r="B400" s="72"/>
      <c r="C400" s="85" t="s">
        <v>228</v>
      </c>
      <c r="D400" s="85"/>
      <c r="E400" s="85"/>
      <c r="F400" s="85"/>
      <c r="G400" s="85"/>
      <c r="H400" s="85"/>
      <c r="I400" s="85"/>
      <c r="J400" s="85"/>
      <c r="K400" s="119"/>
      <c r="L400" s="85"/>
      <c r="M400" s="128"/>
      <c r="N400" s="85"/>
      <c r="O400" s="85"/>
      <c r="P400" s="85"/>
      <c r="Q400" s="85"/>
      <c r="R400" s="85"/>
      <c r="S400" s="109"/>
    </row>
    <row r="401" spans="1:19" customFormat="1" x14ac:dyDescent="0.35">
      <c r="A401" s="72"/>
      <c r="B401" s="72"/>
      <c r="C401" s="86" t="s">
        <v>229</v>
      </c>
      <c r="D401" s="86"/>
      <c r="E401" s="86"/>
      <c r="F401" s="86"/>
      <c r="G401" s="86"/>
      <c r="H401" s="86"/>
      <c r="I401" s="86"/>
      <c r="J401" s="86"/>
      <c r="K401" s="120"/>
      <c r="L401" s="86"/>
      <c r="M401" s="129"/>
      <c r="N401" s="86"/>
      <c r="O401" s="86"/>
      <c r="P401" s="86"/>
      <c r="Q401" s="86"/>
      <c r="R401" s="86"/>
      <c r="S401" s="110"/>
    </row>
    <row r="402" spans="1:19" customFormat="1" ht="29" x14ac:dyDescent="0.35">
      <c r="A402" s="71" t="s">
        <v>237</v>
      </c>
      <c r="B402" s="72"/>
      <c r="C402" s="73" t="s">
        <v>219</v>
      </c>
      <c r="D402" s="73"/>
      <c r="E402" s="73"/>
      <c r="F402" s="93" t="s">
        <v>280</v>
      </c>
      <c r="G402" s="94" t="s">
        <v>248</v>
      </c>
      <c r="H402" s="74"/>
      <c r="I402" s="73" t="s">
        <v>139</v>
      </c>
      <c r="J402" s="75">
        <v>1</v>
      </c>
      <c r="K402" s="94" t="str">
        <f>TEXT(14.25,"0.00")</f>
        <v>14.25</v>
      </c>
      <c r="L402" s="73"/>
      <c r="M402" s="94" t="str">
        <f>TEXT(13,"0")</f>
        <v>13</v>
      </c>
      <c r="N402" s="87"/>
      <c r="O402" s="73" t="s">
        <v>220</v>
      </c>
      <c r="P402" s="73" t="s">
        <v>369</v>
      </c>
      <c r="Q402" s="73"/>
      <c r="R402" s="73"/>
      <c r="S402" s="107"/>
    </row>
    <row r="403" spans="1:19" customFormat="1" x14ac:dyDescent="0.35">
      <c r="A403" s="72"/>
      <c r="B403" s="72"/>
      <c r="C403" s="76" t="s">
        <v>221</v>
      </c>
      <c r="D403" s="76"/>
      <c r="E403" s="76"/>
      <c r="F403" s="76"/>
      <c r="G403" s="76"/>
      <c r="H403" s="76"/>
      <c r="I403" s="76"/>
      <c r="J403" s="78"/>
      <c r="K403" s="118"/>
      <c r="L403" s="76"/>
      <c r="M403" s="127"/>
      <c r="N403" s="76"/>
      <c r="O403" s="76"/>
      <c r="P403" s="76"/>
      <c r="Q403" s="76"/>
      <c r="R403" s="76"/>
      <c r="S403" s="108"/>
    </row>
    <row r="404" spans="1:19" customFormat="1" x14ac:dyDescent="0.35">
      <c r="A404" s="72"/>
      <c r="B404" s="72"/>
      <c r="C404" s="85" t="s">
        <v>228</v>
      </c>
      <c r="D404" s="85"/>
      <c r="E404" s="85"/>
      <c r="F404" s="85"/>
      <c r="G404" s="85"/>
      <c r="H404" s="85"/>
      <c r="I404" s="85"/>
      <c r="J404" s="85"/>
      <c r="K404" s="119"/>
      <c r="L404" s="85"/>
      <c r="M404" s="128"/>
      <c r="N404" s="85"/>
      <c r="O404" s="85"/>
      <c r="P404" s="85"/>
      <c r="Q404" s="85"/>
      <c r="R404" s="85"/>
      <c r="S404" s="109"/>
    </row>
    <row r="405" spans="1:19" customFormat="1" x14ac:dyDescent="0.35">
      <c r="A405" s="72"/>
      <c r="B405" s="72"/>
      <c r="C405" s="86" t="s">
        <v>229</v>
      </c>
      <c r="D405" s="86"/>
      <c r="E405" s="86"/>
      <c r="F405" s="86"/>
      <c r="G405" s="86"/>
      <c r="H405" s="86"/>
      <c r="I405" s="86"/>
      <c r="J405" s="86"/>
      <c r="K405" s="120"/>
      <c r="L405" s="86"/>
      <c r="M405" s="129"/>
      <c r="N405" s="86"/>
      <c r="O405" s="86"/>
      <c r="P405" s="86"/>
      <c r="Q405" s="86"/>
      <c r="R405" s="86"/>
      <c r="S405" s="110"/>
    </row>
    <row r="406" spans="1:19" customFormat="1" ht="21" customHeight="1" x14ac:dyDescent="0.35">
      <c r="A406" s="71" t="s">
        <v>238</v>
      </c>
      <c r="B406" s="72"/>
      <c r="C406" s="73" t="s">
        <v>219</v>
      </c>
      <c r="D406" s="73"/>
      <c r="E406" s="73"/>
      <c r="F406" s="93" t="s">
        <v>281</v>
      </c>
      <c r="G406" s="94" t="s">
        <v>282</v>
      </c>
      <c r="H406" s="74"/>
      <c r="I406" s="73" t="s">
        <v>139</v>
      </c>
      <c r="J406" s="75">
        <v>1</v>
      </c>
      <c r="K406" s="94" t="str">
        <f>TEXT(38.8,"0.0")</f>
        <v>38.8</v>
      </c>
      <c r="L406" s="73"/>
      <c r="M406" s="94" t="str">
        <f>TEXT(13,"0")</f>
        <v>13</v>
      </c>
      <c r="N406" s="87"/>
      <c r="O406" s="73" t="s">
        <v>220</v>
      </c>
      <c r="P406" s="73" t="s">
        <v>369</v>
      </c>
      <c r="Q406" s="73"/>
      <c r="R406" s="73"/>
      <c r="S406" s="107"/>
    </row>
    <row r="407" spans="1:19" customFormat="1" x14ac:dyDescent="0.35">
      <c r="A407" s="72"/>
      <c r="B407" s="72"/>
      <c r="C407" s="76" t="s">
        <v>221</v>
      </c>
      <c r="D407" s="76"/>
      <c r="E407" s="76"/>
      <c r="F407" s="76"/>
      <c r="G407" s="76"/>
      <c r="H407" s="76"/>
      <c r="I407" s="76"/>
      <c r="J407" s="78"/>
      <c r="K407" s="118"/>
      <c r="L407" s="76"/>
      <c r="M407" s="118"/>
      <c r="N407" s="76"/>
      <c r="O407" s="76"/>
      <c r="P407" s="76"/>
      <c r="Q407" s="76"/>
      <c r="R407" s="76"/>
      <c r="S407" s="108"/>
    </row>
    <row r="408" spans="1:19" customFormat="1" x14ac:dyDescent="0.35">
      <c r="A408" s="72"/>
      <c r="B408" s="72"/>
      <c r="C408" s="85" t="s">
        <v>228</v>
      </c>
      <c r="D408" s="85"/>
      <c r="E408" s="85"/>
      <c r="F408" s="85"/>
      <c r="G408" s="85"/>
      <c r="H408" s="85"/>
      <c r="I408" s="85"/>
      <c r="J408" s="85"/>
      <c r="K408" s="119"/>
      <c r="L408" s="85"/>
      <c r="M408" s="119"/>
      <c r="N408" s="85"/>
      <c r="O408" s="85"/>
      <c r="P408" s="85"/>
      <c r="Q408" s="85"/>
      <c r="R408" s="85"/>
      <c r="S408" s="109"/>
    </row>
    <row r="409" spans="1:19" customFormat="1" x14ac:dyDescent="0.35">
      <c r="A409" s="72"/>
      <c r="B409" s="72"/>
      <c r="C409" s="86" t="s">
        <v>229</v>
      </c>
      <c r="D409" s="86"/>
      <c r="E409" s="86"/>
      <c r="F409" s="86"/>
      <c r="G409" s="86"/>
      <c r="H409" s="86"/>
      <c r="I409" s="86"/>
      <c r="J409" s="86"/>
      <c r="K409" s="120"/>
      <c r="L409" s="86"/>
      <c r="M409" s="120"/>
      <c r="N409" s="86"/>
      <c r="O409" s="86"/>
      <c r="P409" s="86"/>
      <c r="Q409" s="86"/>
      <c r="R409" s="86"/>
      <c r="S409" s="110"/>
    </row>
    <row r="410" spans="1:19" customFormat="1" x14ac:dyDescent="0.35">
      <c r="A410" s="82" t="s">
        <v>240</v>
      </c>
      <c r="B410" s="82"/>
      <c r="C410" s="82" t="s">
        <v>219</v>
      </c>
      <c r="D410" s="82"/>
      <c r="E410" s="82"/>
      <c r="F410" s="82"/>
      <c r="G410" s="82"/>
      <c r="H410" s="82"/>
      <c r="I410" s="82"/>
      <c r="J410" s="83"/>
      <c r="K410" s="122"/>
      <c r="L410" s="82"/>
      <c r="M410" s="122"/>
      <c r="N410" s="82"/>
      <c r="O410" s="82"/>
      <c r="P410" s="82"/>
      <c r="Q410" s="82"/>
      <c r="R410" s="82"/>
      <c r="S410" s="112"/>
    </row>
    <row r="411" spans="1:19" customFormat="1" x14ac:dyDescent="0.35">
      <c r="A411" s="82" t="s">
        <v>240</v>
      </c>
      <c r="B411" s="82"/>
      <c r="C411" s="82" t="s">
        <v>221</v>
      </c>
      <c r="D411" s="82"/>
      <c r="E411" s="82"/>
      <c r="F411" s="82"/>
      <c r="G411" s="82"/>
      <c r="H411" s="82"/>
      <c r="I411" s="82"/>
      <c r="J411" s="83"/>
      <c r="K411" s="122"/>
      <c r="L411" s="82"/>
      <c r="M411" s="122"/>
      <c r="N411" s="82"/>
      <c r="O411" s="82"/>
      <c r="P411" s="82"/>
      <c r="Q411" s="82"/>
      <c r="R411" s="82"/>
      <c r="S411" s="112"/>
    </row>
    <row r="412" spans="1:19" customFormat="1" x14ac:dyDescent="0.35">
      <c r="A412" s="71" t="s">
        <v>241</v>
      </c>
      <c r="B412" s="72"/>
      <c r="C412" s="73" t="s">
        <v>219</v>
      </c>
      <c r="D412" s="73"/>
      <c r="E412" s="73"/>
      <c r="F412" s="90">
        <v>1522.85</v>
      </c>
      <c r="G412" s="73" t="str">
        <f>CONCATENATE("USD,FLAT ",TEXT(F412,"0.00"))</f>
        <v>USD,FLAT 1522.85</v>
      </c>
      <c r="H412" s="74"/>
      <c r="I412" s="73" t="s">
        <v>139</v>
      </c>
      <c r="J412" s="75">
        <v>1</v>
      </c>
      <c r="K412" s="139" t="str">
        <f>TEXT(4522.85,"0.00")</f>
        <v>4522.85</v>
      </c>
      <c r="L412" s="73"/>
      <c r="M412" s="94" t="str">
        <f>TEXT(13,"0")</f>
        <v>13</v>
      </c>
      <c r="N412" s="87"/>
      <c r="O412" s="73" t="s">
        <v>220</v>
      </c>
      <c r="P412" s="73" t="s">
        <v>369</v>
      </c>
      <c r="Q412" s="73"/>
      <c r="R412" s="73"/>
      <c r="S412" s="107"/>
    </row>
    <row r="413" spans="1:19" customFormat="1" x14ac:dyDescent="0.35">
      <c r="A413" s="72"/>
      <c r="B413" s="72"/>
      <c r="C413" s="76" t="s">
        <v>221</v>
      </c>
      <c r="D413" s="76"/>
      <c r="E413" s="76"/>
      <c r="F413" s="76"/>
      <c r="G413" s="76"/>
      <c r="H413" s="77"/>
      <c r="I413" s="76"/>
      <c r="J413" s="78"/>
      <c r="K413" s="118"/>
      <c r="L413" s="76"/>
      <c r="M413" s="127"/>
      <c r="N413" s="76"/>
      <c r="O413" s="76"/>
      <c r="P413" s="76"/>
      <c r="Q413" s="76"/>
      <c r="R413" s="76"/>
      <c r="S413" s="108"/>
    </row>
    <row r="414" spans="1:19" customFormat="1" x14ac:dyDescent="0.35">
      <c r="A414" s="72"/>
      <c r="B414" s="72"/>
      <c r="C414" s="85" t="s">
        <v>228</v>
      </c>
      <c r="D414" s="85"/>
      <c r="E414" s="85"/>
      <c r="F414" s="85"/>
      <c r="G414" s="85"/>
      <c r="H414" s="85"/>
      <c r="I414" s="85"/>
      <c r="J414" s="85"/>
      <c r="K414" s="119"/>
      <c r="L414" s="85"/>
      <c r="M414" s="128"/>
      <c r="N414" s="85"/>
      <c r="O414" s="85"/>
      <c r="P414" s="85"/>
      <c r="Q414" s="85"/>
      <c r="R414" s="85"/>
      <c r="S414" s="109"/>
    </row>
    <row r="415" spans="1:19" customFormat="1" x14ac:dyDescent="0.35">
      <c r="A415" s="72"/>
      <c r="B415" s="72"/>
      <c r="C415" s="86" t="s">
        <v>229</v>
      </c>
      <c r="D415" s="86"/>
      <c r="E415" s="86"/>
      <c r="F415" s="86"/>
      <c r="G415" s="86"/>
      <c r="H415" s="86"/>
      <c r="I415" s="86"/>
      <c r="J415" s="86"/>
      <c r="K415" s="120"/>
      <c r="L415" s="86"/>
      <c r="M415" s="129"/>
      <c r="N415" s="86"/>
      <c r="O415" s="86"/>
      <c r="P415" s="86"/>
      <c r="Q415" s="86"/>
      <c r="R415" s="86"/>
      <c r="S415" s="110"/>
    </row>
    <row r="416" spans="1:19" customFormat="1" x14ac:dyDescent="0.35">
      <c r="A416" s="71" t="s">
        <v>242</v>
      </c>
      <c r="B416" s="72"/>
      <c r="C416" s="73" t="s">
        <v>219</v>
      </c>
      <c r="D416" s="73"/>
      <c r="E416" s="73"/>
      <c r="F416" s="90">
        <v>3.85</v>
      </c>
      <c r="G416" s="73" t="str">
        <f>CONCATENATE("USD,FLAT ",TEXT(F416,"0.00"))</f>
        <v>USD,FLAT 3.85</v>
      </c>
      <c r="H416" s="74"/>
      <c r="I416" s="73" t="s">
        <v>139</v>
      </c>
      <c r="J416" s="75">
        <v>1</v>
      </c>
      <c r="K416" s="94" t="str">
        <f>TEXT(3.85,"0.00")</f>
        <v>3.85</v>
      </c>
      <c r="L416" s="73"/>
      <c r="M416" s="94" t="str">
        <f>TEXT(13,"0")</f>
        <v>13</v>
      </c>
      <c r="N416" s="87"/>
      <c r="O416" s="73" t="s">
        <v>220</v>
      </c>
      <c r="P416" s="73" t="s">
        <v>369</v>
      </c>
      <c r="Q416" s="73"/>
      <c r="R416" s="73"/>
      <c r="S416" s="107"/>
    </row>
    <row r="417" spans="1:19" customFormat="1" x14ac:dyDescent="0.35">
      <c r="A417" s="72"/>
      <c r="B417" s="72"/>
      <c r="C417" s="76" t="s">
        <v>221</v>
      </c>
      <c r="D417" s="76"/>
      <c r="E417" s="76"/>
      <c r="F417" s="76"/>
      <c r="G417" s="76"/>
      <c r="H417" s="77"/>
      <c r="I417" s="76"/>
      <c r="J417" s="78"/>
      <c r="K417" s="118"/>
      <c r="L417" s="76"/>
      <c r="M417" s="127"/>
      <c r="N417" s="76"/>
      <c r="O417" s="76"/>
      <c r="P417" s="76"/>
      <c r="Q417" s="76"/>
      <c r="R417" s="76"/>
      <c r="S417" s="108"/>
    </row>
    <row r="418" spans="1:19" customFormat="1" x14ac:dyDescent="0.35">
      <c r="A418" s="72"/>
      <c r="B418" s="72"/>
      <c r="C418" s="85" t="s">
        <v>228</v>
      </c>
      <c r="D418" s="85"/>
      <c r="E418" s="85"/>
      <c r="F418" s="85"/>
      <c r="G418" s="85"/>
      <c r="H418" s="85"/>
      <c r="I418" s="85"/>
      <c r="J418" s="85"/>
      <c r="K418" s="119"/>
      <c r="L418" s="85"/>
      <c r="M418" s="128"/>
      <c r="N418" s="85"/>
      <c r="O418" s="85"/>
      <c r="P418" s="85"/>
      <c r="Q418" s="85"/>
      <c r="R418" s="85"/>
      <c r="S418" s="109"/>
    </row>
    <row r="419" spans="1:19" customFormat="1" x14ac:dyDescent="0.35">
      <c r="A419" s="72"/>
      <c r="B419" s="72"/>
      <c r="C419" s="86" t="s">
        <v>229</v>
      </c>
      <c r="D419" s="86"/>
      <c r="E419" s="86"/>
      <c r="F419" s="86"/>
      <c r="G419" s="86"/>
      <c r="H419" s="86"/>
      <c r="I419" s="86"/>
      <c r="J419" s="86"/>
      <c r="K419" s="120"/>
      <c r="L419" s="86"/>
      <c r="M419" s="129"/>
      <c r="N419" s="86"/>
      <c r="O419" s="86"/>
      <c r="P419" s="86"/>
      <c r="Q419" s="86"/>
      <c r="R419" s="86"/>
      <c r="S419" s="110"/>
    </row>
    <row r="420" spans="1:19" customFormat="1" x14ac:dyDescent="0.35">
      <c r="A420" s="71" t="s">
        <v>242</v>
      </c>
      <c r="B420" s="72" t="s">
        <v>513</v>
      </c>
      <c r="C420" s="73" t="s">
        <v>219</v>
      </c>
      <c r="D420" s="73"/>
      <c r="E420" s="73"/>
      <c r="F420" s="90">
        <v>4.8499999999999996</v>
      </c>
      <c r="G420" s="73" t="str">
        <f>CONCATENATE("USD,FLAT ",TEXT(F420,"0.00"))</f>
        <v>USD,FLAT 4.85</v>
      </c>
      <c r="H420" s="74"/>
      <c r="I420" s="73" t="s">
        <v>139</v>
      </c>
      <c r="J420" s="75">
        <v>1</v>
      </c>
      <c r="K420" s="94" t="str">
        <f>TEXT(4.85,"0.00")</f>
        <v>4.85</v>
      </c>
      <c r="L420" s="73"/>
      <c r="M420" s="94" t="str">
        <f>TEXT(13,"0")</f>
        <v>13</v>
      </c>
      <c r="N420" s="87"/>
      <c r="O420" s="73" t="s">
        <v>220</v>
      </c>
      <c r="P420" s="73" t="s">
        <v>369</v>
      </c>
      <c r="Q420" s="73"/>
      <c r="R420" s="73"/>
      <c r="S420" s="107"/>
    </row>
    <row r="421" spans="1:19" customFormat="1" x14ac:dyDescent="0.35">
      <c r="A421" s="72"/>
      <c r="B421" s="72"/>
      <c r="C421" s="76" t="s">
        <v>221</v>
      </c>
      <c r="D421" s="76"/>
      <c r="E421" s="76"/>
      <c r="F421" s="76"/>
      <c r="G421" s="76"/>
      <c r="H421" s="77"/>
      <c r="I421" s="76"/>
      <c r="J421" s="78"/>
      <c r="K421" s="118"/>
      <c r="L421" s="76"/>
      <c r="M421" s="127"/>
      <c r="N421" s="76"/>
      <c r="O421" s="76"/>
      <c r="P421" s="76"/>
      <c r="Q421" s="76"/>
      <c r="R421" s="76"/>
      <c r="S421" s="108"/>
    </row>
    <row r="422" spans="1:19" customFormat="1" x14ac:dyDescent="0.35">
      <c r="A422" s="72"/>
      <c r="B422" s="72"/>
      <c r="C422" s="85" t="s">
        <v>228</v>
      </c>
      <c r="D422" s="85"/>
      <c r="E422" s="85"/>
      <c r="F422" s="85"/>
      <c r="G422" s="85"/>
      <c r="H422" s="85"/>
      <c r="I422" s="85"/>
      <c r="J422" s="85"/>
      <c r="K422" s="119"/>
      <c r="L422" s="85"/>
      <c r="M422" s="128"/>
      <c r="N422" s="85"/>
      <c r="O422" s="85"/>
      <c r="P422" s="85"/>
      <c r="Q422" s="85"/>
      <c r="R422" s="85"/>
      <c r="S422" s="109"/>
    </row>
    <row r="423" spans="1:19" customFormat="1" x14ac:dyDescent="0.35">
      <c r="A423" s="72"/>
      <c r="B423" s="72"/>
      <c r="C423" s="86" t="s">
        <v>229</v>
      </c>
      <c r="D423" s="86"/>
      <c r="E423" s="86"/>
      <c r="F423" s="86"/>
      <c r="G423" s="86"/>
      <c r="H423" s="86"/>
      <c r="I423" s="86"/>
      <c r="J423" s="86"/>
      <c r="K423" s="120"/>
      <c r="L423" s="86"/>
      <c r="M423" s="129"/>
      <c r="N423" s="86"/>
      <c r="O423" s="86"/>
      <c r="P423" s="86"/>
      <c r="Q423" s="86"/>
      <c r="R423" s="86"/>
      <c r="S423" s="110"/>
    </row>
    <row r="424" spans="1:19" customFormat="1" x14ac:dyDescent="0.35">
      <c r="A424" s="71" t="s">
        <v>242</v>
      </c>
      <c r="B424" s="72" t="s">
        <v>514</v>
      </c>
      <c r="C424" s="73" t="s">
        <v>219</v>
      </c>
      <c r="D424" s="73"/>
      <c r="E424" s="73"/>
      <c r="F424" s="90">
        <v>2.85</v>
      </c>
      <c r="G424" s="73" t="str">
        <f>CONCATENATE("USD,FLAT ",TEXT(F424,"0.00"))</f>
        <v>USD,FLAT 2.85</v>
      </c>
      <c r="H424" s="74"/>
      <c r="I424" s="73" t="s">
        <v>139</v>
      </c>
      <c r="J424" s="75">
        <v>1</v>
      </c>
      <c r="K424" s="94" t="str">
        <f>TEXT(2.85,"0.00")</f>
        <v>2.85</v>
      </c>
      <c r="L424" s="73"/>
      <c r="M424" s="94" t="str">
        <f>TEXT(13,"0")</f>
        <v>13</v>
      </c>
      <c r="N424" s="87"/>
      <c r="O424" s="73" t="s">
        <v>220</v>
      </c>
      <c r="P424" s="73" t="s">
        <v>369</v>
      </c>
      <c r="Q424" s="73"/>
      <c r="R424" s="73"/>
      <c r="S424" s="107"/>
    </row>
    <row r="425" spans="1:19" customFormat="1" x14ac:dyDescent="0.35">
      <c r="A425" s="72"/>
      <c r="B425" s="72"/>
      <c r="C425" s="76" t="s">
        <v>221</v>
      </c>
      <c r="D425" s="76"/>
      <c r="E425" s="76"/>
      <c r="F425" s="76"/>
      <c r="G425" s="76"/>
      <c r="H425" s="77"/>
      <c r="I425" s="76"/>
      <c r="J425" s="78"/>
      <c r="K425" s="118"/>
      <c r="L425" s="76"/>
      <c r="M425" s="118"/>
      <c r="N425" s="76"/>
      <c r="O425" s="76"/>
      <c r="P425" s="76"/>
      <c r="Q425" s="76"/>
      <c r="R425" s="76"/>
      <c r="S425" s="108"/>
    </row>
    <row r="426" spans="1:19" customFormat="1" x14ac:dyDescent="0.35">
      <c r="A426" s="72"/>
      <c r="B426" s="72"/>
      <c r="C426" s="85" t="s">
        <v>228</v>
      </c>
      <c r="D426" s="85"/>
      <c r="E426" s="85"/>
      <c r="F426" s="85"/>
      <c r="G426" s="85"/>
      <c r="H426" s="85"/>
      <c r="I426" s="85"/>
      <c r="J426" s="85"/>
      <c r="K426" s="119"/>
      <c r="L426" s="85"/>
      <c r="M426" s="119"/>
      <c r="N426" s="85"/>
      <c r="O426" s="85"/>
      <c r="P426" s="85"/>
      <c r="Q426" s="85"/>
      <c r="R426" s="85"/>
      <c r="S426" s="109"/>
    </row>
    <row r="427" spans="1:19" customFormat="1" x14ac:dyDescent="0.35">
      <c r="A427" s="72"/>
      <c r="B427" s="72"/>
      <c r="C427" s="86" t="s">
        <v>229</v>
      </c>
      <c r="D427" s="86"/>
      <c r="E427" s="86"/>
      <c r="F427" s="86"/>
      <c r="G427" s="86"/>
      <c r="H427" s="86"/>
      <c r="I427" s="86"/>
      <c r="J427" s="86"/>
      <c r="K427" s="120"/>
      <c r="L427" s="86"/>
      <c r="M427" s="120"/>
      <c r="N427" s="86"/>
      <c r="O427" s="86"/>
      <c r="P427" s="86"/>
      <c r="Q427" s="86"/>
      <c r="R427" s="86"/>
      <c r="S427" s="110"/>
    </row>
    <row r="428" spans="1:19" customFormat="1" x14ac:dyDescent="0.35">
      <c r="A428" s="71" t="s">
        <v>242</v>
      </c>
      <c r="B428" s="72" t="s">
        <v>515</v>
      </c>
      <c r="C428" s="73" t="s">
        <v>219</v>
      </c>
      <c r="D428" s="73"/>
      <c r="E428" s="73"/>
      <c r="F428" s="90">
        <v>6.85</v>
      </c>
      <c r="G428" s="73" t="str">
        <f>CONCATENATE("USD,FLAT ",TEXT(F428,"0.00"))</f>
        <v>USD,FLAT 6.85</v>
      </c>
      <c r="H428" s="74"/>
      <c r="I428" s="73" t="s">
        <v>139</v>
      </c>
      <c r="J428" s="75">
        <v>1</v>
      </c>
      <c r="K428" s="94" t="str">
        <f>TEXT(6.85,"0.00")</f>
        <v>6.85</v>
      </c>
      <c r="L428" s="90"/>
      <c r="M428" s="94" t="str">
        <f>TEXT(13,"0")</f>
        <v>13</v>
      </c>
      <c r="N428" s="87"/>
      <c r="O428" s="73" t="s">
        <v>220</v>
      </c>
      <c r="P428" s="73" t="s">
        <v>369</v>
      </c>
      <c r="Q428" s="73"/>
      <c r="R428" s="73"/>
      <c r="S428" s="107"/>
    </row>
    <row r="429" spans="1:19" customFormat="1" x14ac:dyDescent="0.35">
      <c r="A429" s="72"/>
      <c r="B429" s="72"/>
      <c r="C429" s="76" t="s">
        <v>221</v>
      </c>
      <c r="D429" s="76"/>
      <c r="E429" s="76"/>
      <c r="F429" s="76"/>
      <c r="G429" s="76"/>
      <c r="H429" s="77"/>
      <c r="I429" s="76"/>
      <c r="J429" s="78"/>
      <c r="K429" s="118"/>
      <c r="L429" s="76"/>
      <c r="M429" s="127"/>
      <c r="N429" s="76"/>
      <c r="O429" s="76"/>
      <c r="P429" s="76"/>
      <c r="Q429" s="76"/>
      <c r="R429" s="76"/>
      <c r="S429" s="108"/>
    </row>
    <row r="430" spans="1:19" customFormat="1" x14ac:dyDescent="0.35">
      <c r="A430" s="72"/>
      <c r="B430" s="72"/>
      <c r="C430" s="85" t="s">
        <v>228</v>
      </c>
      <c r="D430" s="85"/>
      <c r="E430" s="85"/>
      <c r="F430" s="85"/>
      <c r="G430" s="85"/>
      <c r="H430" s="85"/>
      <c r="I430" s="85"/>
      <c r="J430" s="85"/>
      <c r="K430" s="119"/>
      <c r="L430" s="85"/>
      <c r="M430" s="128"/>
      <c r="N430" s="85"/>
      <c r="O430" s="85"/>
      <c r="P430" s="85"/>
      <c r="Q430" s="85"/>
      <c r="R430" s="85"/>
      <c r="S430" s="109"/>
    </row>
    <row r="431" spans="1:19" customFormat="1" x14ac:dyDescent="0.35">
      <c r="A431" s="72"/>
      <c r="B431" s="72"/>
      <c r="C431" s="86" t="s">
        <v>229</v>
      </c>
      <c r="D431" s="86"/>
      <c r="E431" s="86"/>
      <c r="F431" s="86"/>
      <c r="G431" s="86"/>
      <c r="H431" s="86"/>
      <c r="I431" s="86"/>
      <c r="J431" s="86"/>
      <c r="K431" s="120"/>
      <c r="L431" s="86"/>
      <c r="M431" s="129"/>
      <c r="N431" s="86"/>
      <c r="O431" s="86"/>
      <c r="P431" s="86"/>
      <c r="Q431" s="86"/>
      <c r="R431" s="86"/>
      <c r="S431" s="110"/>
    </row>
    <row r="432" spans="1:19" customFormat="1" x14ac:dyDescent="0.35">
      <c r="A432" s="71" t="s">
        <v>243</v>
      </c>
      <c r="B432" s="72"/>
      <c r="C432" s="73" t="s">
        <v>219</v>
      </c>
      <c r="D432" s="73"/>
      <c r="E432" s="73"/>
      <c r="F432" s="90">
        <v>3.85</v>
      </c>
      <c r="G432" s="73" t="str">
        <f>CONCATENATE("USD,FLAT ",TEXT(F432,"0.00"))</f>
        <v>USD,FLAT 3.85</v>
      </c>
      <c r="H432" s="74"/>
      <c r="I432" s="73" t="s">
        <v>139</v>
      </c>
      <c r="J432" s="75">
        <v>1</v>
      </c>
      <c r="K432" s="94" t="str">
        <f>TEXT(3.85,"0.00")</f>
        <v>3.85</v>
      </c>
      <c r="L432" s="73"/>
      <c r="M432" s="94" t="str">
        <f>TEXT(13,"0")</f>
        <v>13</v>
      </c>
      <c r="N432" s="87"/>
      <c r="O432" s="73" t="s">
        <v>220</v>
      </c>
      <c r="P432" s="73" t="s">
        <v>369</v>
      </c>
      <c r="Q432" s="73"/>
      <c r="R432" s="73"/>
      <c r="S432" s="107"/>
    </row>
    <row r="433" spans="1:19" customFormat="1" x14ac:dyDescent="0.35">
      <c r="A433" s="72"/>
      <c r="B433" s="72"/>
      <c r="C433" s="76" t="s">
        <v>221</v>
      </c>
      <c r="D433" s="76"/>
      <c r="E433" s="76"/>
      <c r="F433" s="76"/>
      <c r="G433" s="76"/>
      <c r="H433" s="77"/>
      <c r="I433" s="76"/>
      <c r="J433" s="78"/>
      <c r="K433" s="118"/>
      <c r="L433" s="76"/>
      <c r="M433" s="127"/>
      <c r="N433" s="76"/>
      <c r="O433" s="76"/>
      <c r="P433" s="76"/>
      <c r="Q433" s="76"/>
      <c r="R433" s="76"/>
      <c r="S433" s="108"/>
    </row>
    <row r="434" spans="1:19" customFormat="1" x14ac:dyDescent="0.35">
      <c r="A434" s="72"/>
      <c r="B434" s="72"/>
      <c r="C434" s="85" t="s">
        <v>228</v>
      </c>
      <c r="D434" s="85"/>
      <c r="E434" s="85"/>
      <c r="F434" s="85"/>
      <c r="G434" s="85"/>
      <c r="H434" s="85"/>
      <c r="I434" s="85"/>
      <c r="J434" s="85"/>
      <c r="K434" s="119"/>
      <c r="L434" s="85"/>
      <c r="M434" s="128"/>
      <c r="N434" s="85"/>
      <c r="O434" s="85"/>
      <c r="P434" s="85"/>
      <c r="Q434" s="85"/>
      <c r="R434" s="85"/>
      <c r="S434" s="109"/>
    </row>
    <row r="435" spans="1:19" customFormat="1" x14ac:dyDescent="0.35">
      <c r="A435" s="72"/>
      <c r="B435" s="72"/>
      <c r="C435" s="86" t="s">
        <v>229</v>
      </c>
      <c r="D435" s="86"/>
      <c r="E435" s="86"/>
      <c r="F435" s="86"/>
      <c r="G435" s="86"/>
      <c r="H435" s="86"/>
      <c r="I435" s="86"/>
      <c r="J435" s="86"/>
      <c r="K435" s="120"/>
      <c r="L435" s="86"/>
      <c r="M435" s="129"/>
      <c r="N435" s="86"/>
      <c r="O435" s="86"/>
      <c r="P435" s="86"/>
      <c r="Q435" s="86"/>
      <c r="R435" s="86"/>
      <c r="S435" s="110"/>
    </row>
    <row r="436" spans="1:19" customFormat="1" x14ac:dyDescent="0.35">
      <c r="A436" s="71" t="s">
        <v>244</v>
      </c>
      <c r="B436" s="72"/>
      <c r="C436" s="73" t="s">
        <v>219</v>
      </c>
      <c r="D436" s="73"/>
      <c r="E436" s="73"/>
      <c r="F436" s="90">
        <v>8.85</v>
      </c>
      <c r="G436" s="73" t="str">
        <f>CONCATENATE("USD,FLAT ",TEXT(F436,"0.00"))</f>
        <v>USD,FLAT 8.85</v>
      </c>
      <c r="H436" s="74"/>
      <c r="I436" s="73" t="s">
        <v>139</v>
      </c>
      <c r="J436" s="75">
        <v>1</v>
      </c>
      <c r="K436" s="94" t="str">
        <f>TEXT(8.85,"0.00")</f>
        <v>8.85</v>
      </c>
      <c r="L436" s="73"/>
      <c r="M436" s="94" t="str">
        <f>TEXT(13,"0")</f>
        <v>13</v>
      </c>
      <c r="N436" s="87"/>
      <c r="O436" s="73" t="s">
        <v>220</v>
      </c>
      <c r="P436" s="73" t="s">
        <v>369</v>
      </c>
      <c r="Q436" s="73"/>
      <c r="R436" s="73"/>
      <c r="S436" s="107"/>
    </row>
    <row r="437" spans="1:19" customFormat="1" x14ac:dyDescent="0.35">
      <c r="A437" s="72"/>
      <c r="B437" s="72"/>
      <c r="C437" s="76" t="s">
        <v>221</v>
      </c>
      <c r="D437" s="76"/>
      <c r="E437" s="76"/>
      <c r="F437" s="76"/>
      <c r="G437" s="76"/>
      <c r="H437" s="77"/>
      <c r="I437" s="76"/>
      <c r="J437" s="78"/>
      <c r="K437" s="118"/>
      <c r="L437" s="76"/>
      <c r="M437" s="127"/>
      <c r="N437" s="76"/>
      <c r="O437" s="76"/>
      <c r="P437" s="76"/>
      <c r="Q437" s="76"/>
      <c r="R437" s="76"/>
      <c r="S437" s="108"/>
    </row>
    <row r="438" spans="1:19" customFormat="1" x14ac:dyDescent="0.35">
      <c r="A438" s="72"/>
      <c r="B438" s="72"/>
      <c r="C438" s="85" t="s">
        <v>228</v>
      </c>
      <c r="D438" s="85"/>
      <c r="E438" s="85"/>
      <c r="F438" s="85"/>
      <c r="G438" s="85"/>
      <c r="H438" s="85"/>
      <c r="I438" s="85"/>
      <c r="J438" s="85"/>
      <c r="K438" s="119"/>
      <c r="L438" s="85"/>
      <c r="M438" s="128"/>
      <c r="N438" s="85"/>
      <c r="O438" s="85"/>
      <c r="P438" s="85"/>
      <c r="Q438" s="85"/>
      <c r="R438" s="85"/>
      <c r="S438" s="109"/>
    </row>
    <row r="439" spans="1:19" customFormat="1" x14ac:dyDescent="0.35">
      <c r="A439" s="72"/>
      <c r="B439" s="72"/>
      <c r="C439" s="86" t="s">
        <v>229</v>
      </c>
      <c r="D439" s="86"/>
      <c r="E439" s="86"/>
      <c r="F439" s="86"/>
      <c r="G439" s="86"/>
      <c r="H439" s="86"/>
      <c r="I439" s="86"/>
      <c r="J439" s="86"/>
      <c r="K439" s="120"/>
      <c r="L439" s="86"/>
      <c r="M439" s="129"/>
      <c r="N439" s="86"/>
      <c r="O439" s="86"/>
      <c r="P439" s="86"/>
      <c r="Q439" s="86"/>
      <c r="R439" s="86"/>
      <c r="S439" s="110"/>
    </row>
    <row r="440" spans="1:19" customFormat="1" x14ac:dyDescent="0.35">
      <c r="A440" s="71" t="s">
        <v>245</v>
      </c>
      <c r="B440" s="92"/>
      <c r="C440" s="73" t="s">
        <v>219</v>
      </c>
      <c r="D440" s="73"/>
      <c r="E440" s="73"/>
      <c r="F440" s="73" t="str">
        <f>TEXT(13.85,"0.00")</f>
        <v>13.85</v>
      </c>
      <c r="G440" s="73" t="str">
        <f>CONCATENATE("USD,FLAT ",TEXT(F440,"0.00"))</f>
        <v>USD,FLAT 13.85</v>
      </c>
      <c r="H440" s="74"/>
      <c r="I440" s="73" t="s">
        <v>139</v>
      </c>
      <c r="J440" s="75">
        <v>1</v>
      </c>
      <c r="K440" s="94" t="str">
        <f>TEXT(13.85,"0.00")</f>
        <v>13.85</v>
      </c>
      <c r="L440" s="73"/>
      <c r="M440" s="94" t="str">
        <f>TEXT(13,"0")</f>
        <v>13</v>
      </c>
      <c r="N440" s="87"/>
      <c r="O440" s="73" t="s">
        <v>220</v>
      </c>
      <c r="P440" s="73" t="s">
        <v>369</v>
      </c>
      <c r="Q440" s="73"/>
      <c r="R440" s="73"/>
      <c r="S440" s="107"/>
    </row>
    <row r="441" spans="1:19" customFormat="1" x14ac:dyDescent="0.35">
      <c r="A441" s="72"/>
      <c r="B441" s="92"/>
      <c r="C441" s="76" t="s">
        <v>221</v>
      </c>
      <c r="D441" s="76"/>
      <c r="E441" s="76"/>
      <c r="F441" s="76"/>
      <c r="G441" s="76"/>
      <c r="H441" s="77"/>
      <c r="I441" s="76"/>
      <c r="J441" s="78"/>
      <c r="K441" s="118"/>
      <c r="L441" s="76"/>
      <c r="M441" s="76"/>
      <c r="N441" s="76"/>
      <c r="O441" s="76"/>
      <c r="P441" s="76"/>
      <c r="Q441" s="76"/>
      <c r="R441" s="76"/>
      <c r="S441" s="108"/>
    </row>
    <row r="442" spans="1:19" customFormat="1" x14ac:dyDescent="0.35">
      <c r="A442" s="72"/>
      <c r="B442" s="72"/>
      <c r="C442" s="85" t="s">
        <v>228</v>
      </c>
      <c r="D442" s="85"/>
      <c r="E442" s="85"/>
      <c r="F442" s="85"/>
      <c r="G442" s="85"/>
      <c r="H442" s="85"/>
      <c r="I442" s="85"/>
      <c r="J442" s="85"/>
      <c r="K442" s="116"/>
      <c r="L442" s="85"/>
      <c r="M442" s="85"/>
      <c r="N442" s="85"/>
      <c r="O442" s="85"/>
      <c r="P442" s="85"/>
      <c r="Q442" s="85"/>
      <c r="R442" s="85"/>
      <c r="S442" s="109"/>
    </row>
    <row r="443" spans="1:19" customFormat="1" x14ac:dyDescent="0.35">
      <c r="A443" s="72"/>
      <c r="B443" s="72"/>
      <c r="C443" s="86" t="s">
        <v>229</v>
      </c>
      <c r="D443" s="86"/>
      <c r="E443" s="86"/>
      <c r="F443" s="86"/>
      <c r="G443" s="86"/>
      <c r="H443" s="86"/>
      <c r="I443" s="86"/>
      <c r="J443" s="86"/>
      <c r="K443" s="89"/>
      <c r="L443" s="86"/>
      <c r="M443" s="86"/>
      <c r="N443" s="86"/>
      <c r="O443" s="86"/>
      <c r="P443" s="86"/>
      <c r="Q443" s="86"/>
      <c r="R443" s="86"/>
      <c r="S443" s="110"/>
    </row>
    <row r="445" spans="1:19" customFormat="1" x14ac:dyDescent="0.35">
      <c r="A445" s="220" t="s">
        <v>368</v>
      </c>
      <c r="B445" s="221"/>
      <c r="C445" s="221"/>
      <c r="D445" s="221"/>
      <c r="E445" s="221"/>
      <c r="F445" s="221"/>
      <c r="G445" s="221"/>
      <c r="H445" s="221"/>
      <c r="I445" s="221"/>
      <c r="J445" s="221"/>
    </row>
    <row r="446" spans="1:19" customFormat="1" x14ac:dyDescent="0.35">
      <c r="A446" s="137"/>
      <c r="B446" s="138"/>
      <c r="C446" s="222" t="s">
        <v>353</v>
      </c>
      <c r="D446" s="222"/>
      <c r="E446" s="222"/>
      <c r="F446" s="222"/>
      <c r="G446" s="222"/>
      <c r="H446" s="222"/>
      <c r="I446" s="222"/>
      <c r="J446" s="222"/>
      <c r="K446" s="222"/>
    </row>
    <row r="447" spans="1:19" customFormat="1" x14ac:dyDescent="0.35">
      <c r="A447" s="223" t="s">
        <v>354</v>
      </c>
      <c r="B447" s="223" t="s">
        <v>355</v>
      </c>
      <c r="C447" s="225" t="s">
        <v>356</v>
      </c>
      <c r="D447" s="226"/>
      <c r="E447" s="226"/>
      <c r="F447" s="227"/>
      <c r="G447" s="228" t="s">
        <v>357</v>
      </c>
      <c r="H447" s="229"/>
      <c r="I447" s="229"/>
      <c r="J447" s="230"/>
      <c r="K447" s="223" t="s">
        <v>466</v>
      </c>
      <c r="L447" s="223" t="s">
        <v>361</v>
      </c>
    </row>
    <row r="448" spans="1:19" customFormat="1" x14ac:dyDescent="0.35">
      <c r="A448" s="224"/>
      <c r="B448" s="224"/>
      <c r="C448" s="132" t="s">
        <v>210</v>
      </c>
      <c r="D448" s="132" t="s">
        <v>212</v>
      </c>
      <c r="E448" s="132" t="s">
        <v>358</v>
      </c>
      <c r="F448" s="132" t="s">
        <v>359</v>
      </c>
      <c r="G448" s="133" t="s">
        <v>210</v>
      </c>
      <c r="H448" s="133" t="s">
        <v>212</v>
      </c>
      <c r="I448" s="133" t="s">
        <v>358</v>
      </c>
      <c r="J448" s="133" t="s">
        <v>359</v>
      </c>
      <c r="K448" s="224"/>
      <c r="L448" s="224"/>
    </row>
    <row r="449" spans="1:78" customFormat="1" x14ac:dyDescent="0.35">
      <c r="A449" s="59" t="s">
        <v>121</v>
      </c>
      <c r="B449" s="59" t="s">
        <v>362</v>
      </c>
      <c r="C449" s="114" t="str">
        <f>TEXT(14492.8,"0.0")</f>
        <v>14492.8</v>
      </c>
      <c r="D449" s="114" t="str">
        <f>TEXT(221,"0")</f>
        <v>221</v>
      </c>
      <c r="E449" s="114" t="str">
        <f>TEXT(14271.8,"0.0")</f>
        <v>14271.8</v>
      </c>
      <c r="F449" s="114"/>
      <c r="G449" s="114" t="str">
        <f t="shared" ref="G449:K449" si="0">TEXT(0,"0")</f>
        <v>0</v>
      </c>
      <c r="H449" s="114" t="str">
        <f t="shared" si="0"/>
        <v>0</v>
      </c>
      <c r="I449" s="114" t="str">
        <f t="shared" si="0"/>
        <v>0</v>
      </c>
      <c r="J449" s="114" t="str">
        <f t="shared" si="0"/>
        <v>0</v>
      </c>
      <c r="K449" s="114" t="str">
        <f t="shared" si="0"/>
        <v>0</v>
      </c>
      <c r="L449" s="59" t="s">
        <v>26</v>
      </c>
    </row>
    <row r="450" spans="1:78" x14ac:dyDescent="0.35">
      <c r="F450" s="204" t="str">
        <f>TEXT(98.48,"0.00")</f>
        <v>98.48</v>
      </c>
    </row>
    <row r="451" spans="1:78" customFormat="1" x14ac:dyDescent="0.35">
      <c r="A451" s="67" t="s">
        <v>291</v>
      </c>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c r="AA451" s="68"/>
      <c r="AB451" s="68"/>
      <c r="AC451" s="68"/>
      <c r="AD451" s="68"/>
      <c r="AE451" s="68"/>
      <c r="AF451" s="68"/>
      <c r="AG451" s="68"/>
      <c r="AH451" s="68"/>
      <c r="AI451" s="68"/>
    </row>
    <row r="452" spans="1:78" customFormat="1" x14ac:dyDescent="0.35">
      <c r="A452" s="95" t="s">
        <v>273</v>
      </c>
      <c r="B452" s="95" t="s">
        <v>274</v>
      </c>
      <c r="C452" s="95" t="s">
        <v>156</v>
      </c>
      <c r="D452" s="95" t="s">
        <v>157</v>
      </c>
      <c r="E452" s="95" t="s">
        <v>158</v>
      </c>
      <c r="F452" s="95" t="s">
        <v>159</v>
      </c>
      <c r="G452" s="95" t="s">
        <v>126</v>
      </c>
      <c r="H452" s="95" t="s">
        <v>160</v>
      </c>
      <c r="I452" s="95" t="s">
        <v>161</v>
      </c>
      <c r="J452" s="95" t="s">
        <v>162</v>
      </c>
      <c r="K452" s="95" t="s">
        <v>163</v>
      </c>
      <c r="L452" s="95" t="s">
        <v>164</v>
      </c>
      <c r="M452" s="95" t="s">
        <v>165</v>
      </c>
      <c r="N452" s="95" t="s">
        <v>166</v>
      </c>
      <c r="O452" s="95" t="s">
        <v>277</v>
      </c>
      <c r="P452" s="95" t="s">
        <v>168</v>
      </c>
      <c r="Q452" s="95" t="s">
        <v>278</v>
      </c>
      <c r="R452" s="95" t="s">
        <v>276</v>
      </c>
      <c r="S452" s="113"/>
      <c r="T452" s="210" t="s">
        <v>271</v>
      </c>
      <c r="U452" s="211"/>
      <c r="V452" s="212"/>
      <c r="W452" s="210" t="s">
        <v>263</v>
      </c>
      <c r="X452" s="212"/>
      <c r="Y452" s="115"/>
      <c r="Z452" s="213" t="s">
        <v>255</v>
      </c>
      <c r="AA452" s="214"/>
      <c r="AB452" s="214"/>
      <c r="AC452" s="214"/>
      <c r="AD452" s="214"/>
      <c r="AE452" s="214"/>
      <c r="AF452" s="215"/>
      <c r="AG452" s="213" t="s">
        <v>264</v>
      </c>
      <c r="AH452" s="214"/>
      <c r="AI452" s="214"/>
      <c r="AJ452" s="214"/>
      <c r="AK452" s="214"/>
      <c r="AL452" s="215"/>
      <c r="AM452" s="95"/>
      <c r="AN452" s="21"/>
      <c r="AO452" s="21"/>
      <c r="AP452" s="21"/>
      <c r="AR452" s="21"/>
      <c r="AS452" s="21"/>
      <c r="AT452" s="21"/>
      <c r="AU452" s="21"/>
      <c r="AV452" s="21"/>
      <c r="AW452" s="21"/>
      <c r="AX452" s="21"/>
      <c r="AY452" s="21"/>
      <c r="AZ452" s="21"/>
      <c r="BA452" s="21"/>
      <c r="BB452" s="21"/>
      <c r="BC452" s="21"/>
      <c r="BD452" s="21"/>
      <c r="BE452" s="21"/>
      <c r="BF452" s="21"/>
      <c r="BG452" s="21"/>
      <c r="BH452" s="21"/>
      <c r="BI452" s="21"/>
      <c r="BJ452" s="21"/>
      <c r="BK452" s="21"/>
      <c r="BL452" s="21"/>
      <c r="BM452" s="21"/>
      <c r="BN452" s="21"/>
      <c r="BO452" s="21"/>
      <c r="BP452" s="21"/>
      <c r="BQ452" s="21"/>
      <c r="BR452" s="21"/>
      <c r="BS452" s="21"/>
      <c r="BT452" s="21"/>
      <c r="BU452" s="21"/>
      <c r="BV452" s="21"/>
      <c r="BW452" s="21"/>
      <c r="BX452" s="21"/>
      <c r="BY452" s="21"/>
      <c r="BZ452" s="21"/>
    </row>
    <row r="453" spans="1:78" customFormat="1" x14ac:dyDescent="0.35">
      <c r="A453" s="96"/>
      <c r="B453" s="96"/>
      <c r="C453" s="96"/>
      <c r="D453" s="96"/>
      <c r="E453" s="96"/>
      <c r="F453" s="96"/>
      <c r="G453" s="96"/>
      <c r="H453" s="96"/>
      <c r="I453" s="96"/>
      <c r="J453" s="96"/>
      <c r="K453" s="96"/>
      <c r="L453" s="96"/>
      <c r="M453" s="96"/>
      <c r="N453" s="96"/>
      <c r="O453" s="96"/>
      <c r="P453" s="96"/>
      <c r="Q453" s="96"/>
      <c r="R453" s="96"/>
      <c r="S453" s="96"/>
      <c r="T453" s="97" t="s">
        <v>169</v>
      </c>
      <c r="U453" s="97" t="s">
        <v>170</v>
      </c>
      <c r="V453" s="97" t="s">
        <v>170</v>
      </c>
      <c r="W453" s="97" t="s">
        <v>251</v>
      </c>
      <c r="X453" s="97" t="s">
        <v>252</v>
      </c>
      <c r="Y453" s="97"/>
      <c r="Z453" s="97" t="s">
        <v>256</v>
      </c>
      <c r="AA453" s="97" t="s">
        <v>257</v>
      </c>
      <c r="AB453" s="97" t="s">
        <v>258</v>
      </c>
      <c r="AC453" s="97" t="s">
        <v>259</v>
      </c>
      <c r="AD453" s="97" t="s">
        <v>260</v>
      </c>
      <c r="AE453" s="97" t="s">
        <v>261</v>
      </c>
      <c r="AF453" s="97" t="s">
        <v>262</v>
      </c>
      <c r="AG453" s="97" t="s">
        <v>265</v>
      </c>
      <c r="AH453" s="97" t="s">
        <v>266</v>
      </c>
      <c r="AI453" s="97" t="s">
        <v>267</v>
      </c>
      <c r="AJ453" s="97" t="s">
        <v>268</v>
      </c>
      <c r="AK453" s="97" t="s">
        <v>269</v>
      </c>
      <c r="AL453" s="97" t="s">
        <v>270</v>
      </c>
      <c r="AM453" s="96"/>
      <c r="AN453" s="21"/>
      <c r="AO453" s="21"/>
      <c r="AP453" s="21"/>
      <c r="AR453" s="21"/>
      <c r="AS453" s="21"/>
      <c r="AT453" s="21"/>
      <c r="AU453" s="21"/>
      <c r="AV453" s="21"/>
      <c r="AW453" s="21"/>
      <c r="AX453" s="21"/>
      <c r="AY453" s="21"/>
      <c r="AZ453" s="21"/>
      <c r="BA453" s="21"/>
      <c r="BB453" s="21"/>
      <c r="BC453" s="21"/>
      <c r="BD453" s="21"/>
      <c r="BE453" s="21"/>
      <c r="BF453" s="21"/>
      <c r="BG453" s="21"/>
      <c r="BH453" s="21"/>
      <c r="BI453" s="21"/>
      <c r="BJ453" s="21"/>
      <c r="BK453" s="21"/>
      <c r="BL453" s="21"/>
      <c r="BM453" s="21"/>
      <c r="BN453" s="21"/>
      <c r="BO453" s="21"/>
      <c r="BP453" s="21"/>
      <c r="BQ453" s="21"/>
      <c r="BR453" s="21"/>
      <c r="BS453" s="21"/>
      <c r="BT453" s="21"/>
      <c r="BU453" s="21"/>
      <c r="BV453" s="21"/>
      <c r="BW453" s="21"/>
      <c r="BX453" s="21"/>
      <c r="BY453" s="21"/>
      <c r="BZ453" s="21"/>
    </row>
    <row r="454" spans="1:78" customFormat="1" x14ac:dyDescent="0.35">
      <c r="A454" s="58" t="s">
        <v>70</v>
      </c>
      <c r="B454" s="32" t="s">
        <v>110</v>
      </c>
      <c r="C454" s="58" t="s">
        <v>472</v>
      </c>
      <c r="D454" s="32" t="s">
        <v>172</v>
      </c>
      <c r="E454" s="59" t="s">
        <v>26</v>
      </c>
      <c r="F454" s="58" t="s">
        <v>287</v>
      </c>
      <c r="G454" s="60" t="str">
        <f ca="1">TEXT(TODAY(),"YYYY-MM-DD")</f>
        <v>2023-05-19</v>
      </c>
      <c r="H454" s="60" t="str">
        <f ca="1">TEXT(TODAY(),"YYYY-MM-DD")</f>
        <v>2023-05-19</v>
      </c>
      <c r="I454" s="58">
        <v>12</v>
      </c>
      <c r="J454" s="58">
        <v>12</v>
      </c>
      <c r="K454" s="58">
        <v>12</v>
      </c>
      <c r="L454" s="58" t="s">
        <v>293</v>
      </c>
      <c r="M454" s="58" t="s">
        <v>294</v>
      </c>
      <c r="N454" s="58" t="s">
        <v>347</v>
      </c>
      <c r="O454" s="58" t="s">
        <v>348</v>
      </c>
      <c r="P454" s="58" t="s">
        <v>348</v>
      </c>
      <c r="Q454" s="58" t="s">
        <v>347</v>
      </c>
      <c r="R454" s="114" t="s">
        <v>347</v>
      </c>
      <c r="S454" s="58"/>
      <c r="T454" s="58" t="s">
        <v>176</v>
      </c>
      <c r="U454" s="58" t="s">
        <v>177</v>
      </c>
      <c r="V454" s="58"/>
      <c r="W454" s="58" t="s">
        <v>254</v>
      </c>
      <c r="X454" s="58" t="s">
        <v>253</v>
      </c>
      <c r="Y454" s="58"/>
      <c r="Z454" s="58" t="s">
        <v>272</v>
      </c>
      <c r="AA454" s="58">
        <v>6739465360</v>
      </c>
      <c r="AB454" s="58">
        <v>4402189258</v>
      </c>
      <c r="AC454" s="58"/>
      <c r="AD454" s="58" t="s">
        <v>348</v>
      </c>
      <c r="AE454" s="58" t="s">
        <v>348</v>
      </c>
      <c r="AF454" s="58" t="s">
        <v>347</v>
      </c>
      <c r="AG454" s="58"/>
      <c r="AH454" s="58"/>
      <c r="AI454" s="58"/>
      <c r="AJ454" s="58" t="s">
        <v>347</v>
      </c>
      <c r="AK454" s="58" t="s">
        <v>347</v>
      </c>
      <c r="AL454" s="58" t="s">
        <v>347</v>
      </c>
      <c r="AM454" s="58"/>
      <c r="AN454" s="21"/>
      <c r="AO454" s="21"/>
      <c r="AP454" s="21"/>
      <c r="AR454" s="21"/>
      <c r="AS454" s="21"/>
      <c r="AT454" s="21"/>
      <c r="AU454" s="21"/>
      <c r="AV454" s="21"/>
      <c r="AW454" s="21"/>
      <c r="AX454" s="21"/>
      <c r="AY454" s="21"/>
      <c r="AZ454" s="21"/>
      <c r="BA454" s="21"/>
      <c r="BB454" s="21"/>
      <c r="BC454" s="21"/>
      <c r="BD454" s="21"/>
      <c r="BE454" s="21"/>
      <c r="BF454" s="21"/>
      <c r="BG454" s="21"/>
      <c r="BH454" s="21"/>
      <c r="BI454" s="21"/>
      <c r="BJ454" s="21"/>
      <c r="BK454" s="21"/>
      <c r="BL454" s="21"/>
      <c r="BM454" s="21"/>
      <c r="BN454" s="21"/>
      <c r="BO454" s="21"/>
      <c r="BP454" s="21"/>
      <c r="BQ454" s="21"/>
      <c r="BR454" s="21"/>
      <c r="BS454" s="21"/>
      <c r="BT454" s="21"/>
      <c r="BU454" s="21"/>
      <c r="BV454" s="21"/>
      <c r="BW454" s="21"/>
      <c r="BX454" s="21"/>
      <c r="BY454" s="21"/>
      <c r="BZ454" s="21"/>
    </row>
    <row r="455" spans="1:78" customFormat="1" ht="19" customHeight="1" x14ac:dyDescent="0.35">
      <c r="A455" s="21"/>
      <c r="B455" s="21"/>
      <c r="C455" s="21"/>
      <c r="D455" s="21"/>
      <c r="E455" s="21"/>
      <c r="F455" s="21"/>
      <c r="G455" s="21"/>
      <c r="H455" s="21"/>
      <c r="I455" s="21"/>
      <c r="J455" s="21"/>
      <c r="K455" s="21"/>
      <c r="L455" s="21"/>
      <c r="AE455" s="21"/>
      <c r="AF455" s="21"/>
      <c r="AG455" s="21"/>
    </row>
    <row r="456" spans="1:78" customFormat="1" x14ac:dyDescent="0.35">
      <c r="A456" s="218" t="s">
        <v>292</v>
      </c>
      <c r="B456" s="219"/>
      <c r="C456" s="219"/>
      <c r="D456" s="219"/>
      <c r="E456" s="219"/>
      <c r="F456" s="219"/>
      <c r="G456" s="219"/>
      <c r="H456" s="219"/>
      <c r="I456" s="219"/>
      <c r="J456" s="219"/>
      <c r="K456" s="219"/>
      <c r="L456" s="219"/>
      <c r="M456" s="219"/>
      <c r="N456" s="219"/>
      <c r="O456" s="219"/>
      <c r="P456" s="219"/>
      <c r="Q456" s="219"/>
      <c r="R456" s="219"/>
      <c r="S456" s="105"/>
      <c r="AE456" s="21"/>
      <c r="AF456" s="21"/>
      <c r="AG456" s="21"/>
    </row>
    <row r="457" spans="1:78" customFormat="1" x14ac:dyDescent="0.35">
      <c r="A457" s="69" t="s">
        <v>200</v>
      </c>
      <c r="B457" s="69" t="s">
        <v>201</v>
      </c>
      <c r="C457" s="69" t="s">
        <v>202</v>
      </c>
      <c r="D457" s="70" t="s">
        <v>203</v>
      </c>
      <c r="E457" s="70" t="s">
        <v>204</v>
      </c>
      <c r="F457" s="70" t="s">
        <v>205</v>
      </c>
      <c r="G457" s="69" t="s">
        <v>206</v>
      </c>
      <c r="H457" s="69" t="s">
        <v>207</v>
      </c>
      <c r="I457" s="70" t="s">
        <v>208</v>
      </c>
      <c r="J457" s="70" t="s">
        <v>209</v>
      </c>
      <c r="K457" s="125" t="s">
        <v>210</v>
      </c>
      <c r="L457" s="70" t="s">
        <v>211</v>
      </c>
      <c r="M457" s="125" t="s">
        <v>212</v>
      </c>
      <c r="N457" s="70" t="s">
        <v>213</v>
      </c>
      <c r="O457" s="70" t="s">
        <v>214</v>
      </c>
      <c r="P457" s="70" t="s">
        <v>215</v>
      </c>
      <c r="Q457" s="70" t="s">
        <v>216</v>
      </c>
      <c r="R457" s="70" t="s">
        <v>217</v>
      </c>
      <c r="S457" s="106"/>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row>
    <row r="458" spans="1:78" customFormat="1" x14ac:dyDescent="0.35">
      <c r="A458" s="71" t="s">
        <v>218</v>
      </c>
      <c r="B458" s="72"/>
      <c r="C458" s="73" t="s">
        <v>219</v>
      </c>
      <c r="D458" s="73"/>
      <c r="E458" s="73"/>
      <c r="F458" s="73" t="str">
        <f>TEXT(21,"0")</f>
        <v>21</v>
      </c>
      <c r="G458" s="73" t="str">
        <f>CONCATENATE("USD,FLAT ",TEXT(F458,"0.00"))</f>
        <v>USD,FLAT 21.00</v>
      </c>
      <c r="H458" s="73" t="str">
        <f>TEXT(21,"0")</f>
        <v>21</v>
      </c>
      <c r="I458" s="73" t="s">
        <v>139</v>
      </c>
      <c r="J458" s="75">
        <v>1</v>
      </c>
      <c r="K458" s="94" t="str">
        <f>TEXT(21,"0")</f>
        <v>21</v>
      </c>
      <c r="L458" s="73"/>
      <c r="M458" s="94" t="str">
        <f>TEXT(13,"0")</f>
        <v>13</v>
      </c>
      <c r="N458" s="73"/>
      <c r="O458" s="73" t="s">
        <v>220</v>
      </c>
      <c r="P458" s="73" t="s">
        <v>351</v>
      </c>
      <c r="Q458" s="73"/>
      <c r="R458" s="73"/>
      <c r="S458" s="107"/>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row>
    <row r="459" spans="1:78" customFormat="1" x14ac:dyDescent="0.35">
      <c r="A459" s="72"/>
      <c r="B459" s="72"/>
      <c r="C459" s="76" t="s">
        <v>221</v>
      </c>
      <c r="D459" s="76"/>
      <c r="E459" s="76"/>
      <c r="F459" s="76"/>
      <c r="G459" s="76"/>
      <c r="H459" s="76"/>
      <c r="I459" s="76"/>
      <c r="J459" s="78"/>
      <c r="K459" s="118"/>
      <c r="L459" s="76"/>
      <c r="M459" s="127"/>
      <c r="N459" s="76"/>
      <c r="O459" s="76"/>
      <c r="P459" s="76"/>
      <c r="Q459" s="76"/>
      <c r="R459" s="76"/>
      <c r="S459" s="108"/>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row>
    <row r="460" spans="1:78" customFormat="1" x14ac:dyDescent="0.35">
      <c r="A460" s="72"/>
      <c r="B460" s="72"/>
      <c r="C460" s="85" t="s">
        <v>228</v>
      </c>
      <c r="D460" s="85"/>
      <c r="E460" s="85"/>
      <c r="F460" s="85"/>
      <c r="G460" s="85"/>
      <c r="H460" s="85"/>
      <c r="I460" s="85"/>
      <c r="J460" s="85"/>
      <c r="K460" s="119"/>
      <c r="L460" s="85"/>
      <c r="M460" s="128"/>
      <c r="N460" s="85"/>
      <c r="O460" s="85"/>
      <c r="P460" s="85"/>
      <c r="Q460" s="85"/>
      <c r="R460" s="85"/>
      <c r="S460" s="109"/>
    </row>
    <row r="461" spans="1:78" customFormat="1" x14ac:dyDescent="0.35">
      <c r="A461" s="72"/>
      <c r="B461" s="72"/>
      <c r="C461" s="86" t="s">
        <v>229</v>
      </c>
      <c r="D461" s="86"/>
      <c r="E461" s="86"/>
      <c r="F461" s="86"/>
      <c r="G461" s="86"/>
      <c r="H461" s="86"/>
      <c r="I461" s="86"/>
      <c r="J461" s="86"/>
      <c r="K461" s="120"/>
      <c r="L461" s="86"/>
      <c r="M461" s="129"/>
      <c r="N461" s="86"/>
      <c r="O461" s="86"/>
      <c r="P461" s="86"/>
      <c r="Q461" s="86"/>
      <c r="R461" s="86"/>
      <c r="S461" s="110"/>
    </row>
    <row r="462" spans="1:78" customFormat="1" x14ac:dyDescent="0.35">
      <c r="A462" s="71" t="s">
        <v>222</v>
      </c>
      <c r="B462" s="72"/>
      <c r="C462" s="73" t="s">
        <v>219</v>
      </c>
      <c r="D462" s="73"/>
      <c r="E462" s="73"/>
      <c r="F462" s="73" t="str">
        <f>TEXT(25,"0")</f>
        <v>25</v>
      </c>
      <c r="G462" s="73" t="str">
        <f>CONCATENATE("USD,FLAT ",TEXT(F462,"0.00"))</f>
        <v>USD,FLAT 25.00</v>
      </c>
      <c r="H462" s="73" t="str">
        <f>TEXT(25,"0")</f>
        <v>25</v>
      </c>
      <c r="I462" s="73" t="s">
        <v>139</v>
      </c>
      <c r="J462" s="75">
        <v>1</v>
      </c>
      <c r="K462" s="94" t="str">
        <f>TEXT(25,"0")</f>
        <v>25</v>
      </c>
      <c r="L462" s="73"/>
      <c r="M462" s="94" t="str">
        <f>TEXT(13,"0")</f>
        <v>13</v>
      </c>
      <c r="N462" s="73" t="s">
        <v>223</v>
      </c>
      <c r="O462" s="73" t="s">
        <v>224</v>
      </c>
      <c r="P462" s="73" t="s">
        <v>351</v>
      </c>
      <c r="Q462" s="73"/>
      <c r="R462" s="73"/>
      <c r="S462" s="107"/>
    </row>
    <row r="463" spans="1:78" customFormat="1" x14ac:dyDescent="0.35">
      <c r="A463" s="72"/>
      <c r="B463" s="72"/>
      <c r="C463" s="76" t="s">
        <v>221</v>
      </c>
      <c r="D463" s="76"/>
      <c r="E463" s="76"/>
      <c r="F463" s="76"/>
      <c r="G463" s="76"/>
      <c r="H463" s="76"/>
      <c r="I463" s="76"/>
      <c r="J463" s="78"/>
      <c r="K463" s="118"/>
      <c r="L463" s="76"/>
      <c r="M463" s="127"/>
      <c r="N463" s="76"/>
      <c r="O463" s="76"/>
      <c r="P463" s="76"/>
      <c r="Q463" s="76"/>
      <c r="R463" s="76"/>
      <c r="S463" s="108"/>
    </row>
    <row r="464" spans="1:78" customFormat="1" x14ac:dyDescent="0.35">
      <c r="A464" s="72"/>
      <c r="B464" s="72"/>
      <c r="C464" s="85" t="s">
        <v>228</v>
      </c>
      <c r="D464" s="85"/>
      <c r="E464" s="85"/>
      <c r="F464" s="85"/>
      <c r="G464" s="85"/>
      <c r="H464" s="85"/>
      <c r="I464" s="85"/>
      <c r="J464" s="85"/>
      <c r="K464" s="119"/>
      <c r="L464" s="85"/>
      <c r="M464" s="128"/>
      <c r="N464" s="85"/>
      <c r="O464" s="85"/>
      <c r="P464" s="85"/>
      <c r="Q464" s="85"/>
      <c r="R464" s="85"/>
      <c r="S464" s="109"/>
    </row>
    <row r="465" spans="1:21" customFormat="1" x14ac:dyDescent="0.35">
      <c r="A465" s="72"/>
      <c r="B465" s="72"/>
      <c r="C465" s="86" t="s">
        <v>229</v>
      </c>
      <c r="D465" s="86"/>
      <c r="E465" s="86"/>
      <c r="F465" s="86"/>
      <c r="G465" s="86"/>
      <c r="H465" s="86"/>
      <c r="I465" s="86"/>
      <c r="J465" s="86"/>
      <c r="K465" s="120"/>
      <c r="L465" s="86"/>
      <c r="M465" s="129"/>
      <c r="N465" s="86"/>
      <c r="O465" s="86"/>
      <c r="P465" s="86"/>
      <c r="Q465" s="86"/>
      <c r="R465" s="86"/>
      <c r="S465" s="110"/>
    </row>
    <row r="466" spans="1:21" customFormat="1" x14ac:dyDescent="0.35">
      <c r="A466" s="71" t="s">
        <v>225</v>
      </c>
      <c r="B466" s="72"/>
      <c r="C466" s="73" t="s">
        <v>219</v>
      </c>
      <c r="D466" s="73"/>
      <c r="E466" s="73"/>
      <c r="F466" s="73" t="str">
        <f>TEXT(17.25,"0.00")</f>
        <v>17.25</v>
      </c>
      <c r="G466" s="73" t="str">
        <f>CONCATENATE("USD,FLAT ",TEXT(F466,"0.00"))</f>
        <v>USD,FLAT 17.25</v>
      </c>
      <c r="H466" s="73" t="str">
        <f>TEXT(17.25,"0.00")</f>
        <v>17.25</v>
      </c>
      <c r="I466" s="73" t="s">
        <v>139</v>
      </c>
      <c r="J466" s="94" t="str">
        <f>TEXT(26.85,"0.00")</f>
        <v>26.85</v>
      </c>
      <c r="K466" s="94" t="str">
        <f>TEXT(463.16,"0.00")</f>
        <v>463.16</v>
      </c>
      <c r="L466" s="73"/>
      <c r="M466" s="94" t="str">
        <f>TEXT(90.55,"0.00")</f>
        <v>90.55</v>
      </c>
      <c r="N466" s="73"/>
      <c r="O466" s="73" t="s">
        <v>220</v>
      </c>
      <c r="P466" s="73" t="s">
        <v>351</v>
      </c>
      <c r="Q466" s="73"/>
      <c r="R466" s="73"/>
      <c r="S466" s="107"/>
    </row>
    <row r="467" spans="1:21" customFormat="1" x14ac:dyDescent="0.35">
      <c r="A467" s="72"/>
      <c r="B467" s="72"/>
      <c r="C467" s="76" t="s">
        <v>221</v>
      </c>
      <c r="D467" s="76"/>
      <c r="E467" s="76"/>
      <c r="F467" s="76"/>
      <c r="G467" s="76"/>
      <c r="H467" s="76"/>
      <c r="I467" s="76"/>
      <c r="J467" s="78"/>
      <c r="K467" s="118"/>
      <c r="L467" s="76"/>
      <c r="M467" s="127"/>
      <c r="N467" s="76"/>
      <c r="O467" s="76"/>
      <c r="P467" s="76"/>
      <c r="Q467" s="76"/>
      <c r="R467" s="76"/>
      <c r="S467" s="108"/>
    </row>
    <row r="468" spans="1:21" customFormat="1" x14ac:dyDescent="0.35">
      <c r="A468" s="72"/>
      <c r="B468" s="72"/>
      <c r="C468" s="85" t="s">
        <v>228</v>
      </c>
      <c r="D468" s="85"/>
      <c r="E468" s="85"/>
      <c r="F468" s="85"/>
      <c r="G468" s="85"/>
      <c r="H468" s="85"/>
      <c r="I468" s="85"/>
      <c r="J468" s="85"/>
      <c r="K468" s="119"/>
      <c r="L468" s="85"/>
      <c r="M468" s="128"/>
      <c r="N468" s="85"/>
      <c r="O468" s="85"/>
      <c r="P468" s="85"/>
      <c r="Q468" s="85"/>
      <c r="R468" s="85"/>
      <c r="S468" s="109"/>
    </row>
    <row r="469" spans="1:21" customFormat="1" x14ac:dyDescent="0.35">
      <c r="A469" s="72"/>
      <c r="B469" s="72"/>
      <c r="C469" s="86" t="s">
        <v>229</v>
      </c>
      <c r="D469" s="86"/>
      <c r="E469" s="86"/>
      <c r="F469" s="86"/>
      <c r="G469" s="86"/>
      <c r="H469" s="86"/>
      <c r="I469" s="86"/>
      <c r="J469" s="86"/>
      <c r="K469" s="120"/>
      <c r="L469" s="86"/>
      <c r="M469" s="129"/>
      <c r="N469" s="86"/>
      <c r="O469" s="86"/>
      <c r="P469" s="86"/>
      <c r="Q469" s="86"/>
      <c r="R469" s="86"/>
      <c r="S469" s="110"/>
    </row>
    <row r="470" spans="1:21" customFormat="1" x14ac:dyDescent="0.35">
      <c r="A470" s="71" t="s">
        <v>136</v>
      </c>
      <c r="B470" s="72"/>
      <c r="C470" s="73" t="s">
        <v>219</v>
      </c>
      <c r="D470" s="73"/>
      <c r="E470" s="73"/>
      <c r="F470" s="73" t="str">
        <f>TEXT(13.25,"0.00")</f>
        <v>13.25</v>
      </c>
      <c r="G470" s="73" t="str">
        <f>CONCATENATE("USD,FLAT ",TEXT(F470,"0.00"))</f>
        <v>USD,FLAT 13.25</v>
      </c>
      <c r="H470" s="73" t="str">
        <f>TEXT(13.25,"0.00")</f>
        <v>13.25</v>
      </c>
      <c r="I470" s="73" t="s">
        <v>139</v>
      </c>
      <c r="J470" s="94" t="str">
        <f>TEXT(176.85,"0.00")</f>
        <v>176.85</v>
      </c>
      <c r="K470" s="94" t="str">
        <f>TEXT(2343.26,"0.00")</f>
        <v>2343.26</v>
      </c>
      <c r="L470" s="73"/>
      <c r="M470" s="94" t="str">
        <f>TEXT(540.55,"0.00")</f>
        <v>540.55</v>
      </c>
      <c r="N470" s="73"/>
      <c r="O470" s="73" t="s">
        <v>220</v>
      </c>
      <c r="P470" s="73" t="s">
        <v>351</v>
      </c>
      <c r="Q470" s="73"/>
      <c r="R470" s="73"/>
      <c r="S470" s="107"/>
      <c r="U470" t="s">
        <v>371</v>
      </c>
    </row>
    <row r="471" spans="1:21" customFormat="1" x14ac:dyDescent="0.35">
      <c r="A471" s="72"/>
      <c r="B471" s="72"/>
      <c r="C471" s="76" t="s">
        <v>221</v>
      </c>
      <c r="D471" s="76"/>
      <c r="E471" s="76"/>
      <c r="F471" s="76"/>
      <c r="G471" s="76"/>
      <c r="H471" s="76"/>
      <c r="I471" s="76"/>
      <c r="J471" s="78"/>
      <c r="K471" s="118"/>
      <c r="L471" s="76"/>
      <c r="M471" s="118"/>
      <c r="N471" s="76"/>
      <c r="O471" s="76"/>
      <c r="P471" s="76"/>
      <c r="Q471" s="76"/>
      <c r="R471" s="76"/>
      <c r="S471" s="108"/>
    </row>
    <row r="472" spans="1:21" customFormat="1" x14ac:dyDescent="0.35">
      <c r="A472" s="72"/>
      <c r="B472" s="72"/>
      <c r="C472" s="85" t="s">
        <v>228</v>
      </c>
      <c r="D472" s="85"/>
      <c r="E472" s="85"/>
      <c r="F472" s="85"/>
      <c r="G472" s="85"/>
      <c r="H472" s="85"/>
      <c r="I472" s="85"/>
      <c r="J472" s="85"/>
      <c r="K472" s="119"/>
      <c r="L472" s="85"/>
      <c r="M472" s="119"/>
      <c r="N472" s="85"/>
      <c r="O472" s="85"/>
      <c r="P472" s="85"/>
      <c r="Q472" s="85"/>
      <c r="R472" s="85"/>
      <c r="S472" s="109"/>
    </row>
    <row r="473" spans="1:21" customFormat="1" x14ac:dyDescent="0.35">
      <c r="A473" s="72"/>
      <c r="B473" s="72"/>
      <c r="C473" s="86" t="s">
        <v>229</v>
      </c>
      <c r="D473" s="86"/>
      <c r="E473" s="86"/>
      <c r="F473" s="86"/>
      <c r="G473" s="86"/>
      <c r="H473" s="86"/>
      <c r="I473" s="86"/>
      <c r="J473" s="86"/>
      <c r="K473" s="120"/>
      <c r="L473" s="86"/>
      <c r="M473" s="120"/>
      <c r="N473" s="86"/>
      <c r="O473" s="86"/>
      <c r="P473" s="86"/>
      <c r="Q473" s="86"/>
      <c r="R473" s="86"/>
      <c r="S473" s="110"/>
    </row>
    <row r="474" spans="1:21" customFormat="1" x14ac:dyDescent="0.35">
      <c r="A474" s="79" t="s">
        <v>226</v>
      </c>
      <c r="B474" s="79"/>
      <c r="C474" s="79" t="s">
        <v>219</v>
      </c>
      <c r="D474" s="79"/>
      <c r="E474" s="79"/>
      <c r="F474" s="79"/>
      <c r="G474" s="79"/>
      <c r="H474" s="79"/>
      <c r="I474" s="79"/>
      <c r="J474" s="80"/>
      <c r="K474" s="121"/>
      <c r="L474" s="79"/>
      <c r="M474" s="121"/>
      <c r="N474" s="79"/>
      <c r="O474" s="79"/>
      <c r="P474" s="79"/>
      <c r="Q474" s="79"/>
      <c r="R474" s="79"/>
      <c r="S474" s="111"/>
    </row>
    <row r="475" spans="1:21" customFormat="1" x14ac:dyDescent="0.35">
      <c r="A475" s="79" t="s">
        <v>226</v>
      </c>
      <c r="B475" s="79"/>
      <c r="C475" s="79" t="s">
        <v>221</v>
      </c>
      <c r="D475" s="79"/>
      <c r="E475" s="79"/>
      <c r="F475" s="79"/>
      <c r="G475" s="79"/>
      <c r="H475" s="79"/>
      <c r="I475" s="79"/>
      <c r="J475" s="80"/>
      <c r="K475" s="121"/>
      <c r="L475" s="79"/>
      <c r="M475" s="121"/>
      <c r="N475" s="79"/>
      <c r="O475" s="79"/>
      <c r="P475" s="79"/>
      <c r="Q475" s="79"/>
      <c r="R475" s="79"/>
      <c r="S475" s="111"/>
    </row>
    <row r="476" spans="1:21" customFormat="1" x14ac:dyDescent="0.35">
      <c r="A476" s="82" t="s">
        <v>227</v>
      </c>
      <c r="B476" s="82"/>
      <c r="C476" s="82" t="s">
        <v>219</v>
      </c>
      <c r="D476" s="82"/>
      <c r="E476" s="82"/>
      <c r="F476" s="82"/>
      <c r="G476" s="82"/>
      <c r="H476" s="82"/>
      <c r="I476" s="82"/>
      <c r="J476" s="83"/>
      <c r="K476" s="122"/>
      <c r="L476" s="82"/>
      <c r="M476" s="122"/>
      <c r="N476" s="82"/>
      <c r="O476" s="82"/>
      <c r="P476" s="82"/>
      <c r="Q476" s="82"/>
      <c r="R476" s="82"/>
      <c r="S476" s="112"/>
    </row>
    <row r="477" spans="1:21" customFormat="1" x14ac:dyDescent="0.35">
      <c r="A477" s="82" t="s">
        <v>227</v>
      </c>
      <c r="B477" s="82"/>
      <c r="C477" s="82" t="s">
        <v>221</v>
      </c>
      <c r="D477" s="82"/>
      <c r="E477" s="82"/>
      <c r="F477" s="82"/>
      <c r="G477" s="82"/>
      <c r="H477" s="82"/>
      <c r="I477" s="82"/>
      <c r="J477" s="83"/>
      <c r="K477" s="122"/>
      <c r="L477" s="82"/>
      <c r="M477" s="122"/>
      <c r="N477" s="82"/>
      <c r="O477" s="82"/>
      <c r="P477" s="82"/>
      <c r="Q477" s="82"/>
      <c r="R477" s="82"/>
      <c r="S477" s="112"/>
    </row>
    <row r="478" spans="1:21" customFormat="1" x14ac:dyDescent="0.35">
      <c r="A478" s="71" t="s">
        <v>246</v>
      </c>
      <c r="B478" s="72"/>
      <c r="C478" s="73" t="s">
        <v>219</v>
      </c>
      <c r="D478" s="73"/>
      <c r="E478" s="73"/>
      <c r="F478" s="73" t="str">
        <f>TEXT(0.25,"0.00")</f>
        <v>0.25</v>
      </c>
      <c r="G478" s="73" t="str">
        <f>CONCATENATE("USD,FLAT ",TEXT(F478,"0.00"))</f>
        <v>USD,FLAT 0.25</v>
      </c>
      <c r="H478" s="73" t="str">
        <f>TEXT(0.25,"0.00")</f>
        <v>0.25</v>
      </c>
      <c r="I478" s="73" t="s">
        <v>139</v>
      </c>
      <c r="J478" s="75">
        <v>1</v>
      </c>
      <c r="K478" s="94" t="str">
        <f>TEXT(0.25,"0.00")</f>
        <v>0.25</v>
      </c>
      <c r="L478" s="73"/>
      <c r="M478" s="94" t="str">
        <f>TEXT(13,"0")</f>
        <v>13</v>
      </c>
      <c r="N478" s="73" t="s">
        <v>231</v>
      </c>
      <c r="O478" s="73" t="s">
        <v>224</v>
      </c>
      <c r="P478" s="73" t="s">
        <v>352</v>
      </c>
      <c r="Q478" s="73"/>
      <c r="R478" s="73"/>
      <c r="S478" s="107"/>
    </row>
    <row r="479" spans="1:21" customFormat="1" x14ac:dyDescent="0.35">
      <c r="A479" s="72"/>
      <c r="B479" s="72"/>
      <c r="C479" s="76" t="s">
        <v>221</v>
      </c>
      <c r="D479" s="76"/>
      <c r="E479" s="76"/>
      <c r="F479" s="76"/>
      <c r="G479" s="76"/>
      <c r="H479" s="76"/>
      <c r="I479" s="77"/>
      <c r="J479" s="78"/>
      <c r="K479" s="118"/>
      <c r="L479" s="76"/>
      <c r="M479" s="127"/>
      <c r="N479" s="76"/>
      <c r="O479" s="76"/>
      <c r="P479" s="76"/>
      <c r="Q479" s="76"/>
      <c r="R479" s="76"/>
      <c r="S479" s="108"/>
    </row>
    <row r="480" spans="1:21" customFormat="1" x14ac:dyDescent="0.35">
      <c r="A480" s="72"/>
      <c r="B480" s="72"/>
      <c r="C480" s="85" t="s">
        <v>228</v>
      </c>
      <c r="D480" s="85"/>
      <c r="E480" s="85"/>
      <c r="F480" s="85"/>
      <c r="G480" s="85"/>
      <c r="H480" s="85"/>
      <c r="I480" s="85"/>
      <c r="J480" s="85"/>
      <c r="K480" s="119"/>
      <c r="L480" s="85"/>
      <c r="M480" s="128"/>
      <c r="N480" s="85"/>
      <c r="O480" s="85"/>
      <c r="P480" s="85"/>
      <c r="Q480" s="85"/>
      <c r="R480" s="85"/>
      <c r="S480" s="109"/>
    </row>
    <row r="481" spans="1:39" customFormat="1" x14ac:dyDescent="0.35">
      <c r="A481" s="72"/>
      <c r="B481" s="72"/>
      <c r="C481" s="86" t="s">
        <v>229</v>
      </c>
      <c r="D481" s="86"/>
      <c r="E481" s="86"/>
      <c r="F481" s="86"/>
      <c r="G481" s="86"/>
      <c r="H481" s="86"/>
      <c r="I481" s="86"/>
      <c r="J481" s="86"/>
      <c r="K481" s="120"/>
      <c r="L481" s="86"/>
      <c r="M481" s="129"/>
      <c r="N481" s="86"/>
      <c r="O481" s="86"/>
      <c r="P481" s="86"/>
      <c r="Q481" s="86"/>
      <c r="R481" s="86"/>
      <c r="S481" s="110"/>
    </row>
    <row r="482" spans="1:39" customFormat="1" x14ac:dyDescent="0.35">
      <c r="A482" s="71" t="s">
        <v>230</v>
      </c>
      <c r="B482" s="72"/>
      <c r="C482" s="73" t="s">
        <v>219</v>
      </c>
      <c r="D482" s="73"/>
      <c r="E482" s="73"/>
      <c r="F482" s="73" t="str">
        <f>TEXT(11.85,"0.00")</f>
        <v>11.85</v>
      </c>
      <c r="G482" s="73" t="str">
        <f>CONCATENATE("USD,FLAT ",TEXT(F482,"0.00"))</f>
        <v>USD,FLAT 11.85</v>
      </c>
      <c r="H482" s="73" t="str">
        <f>TEXT(11.85,"0.00")</f>
        <v>11.85</v>
      </c>
      <c r="I482" s="73" t="s">
        <v>139</v>
      </c>
      <c r="J482" s="75">
        <v>1</v>
      </c>
      <c r="K482" s="94" t="str">
        <f>TEXT(11.85,"0.00")</f>
        <v>11.85</v>
      </c>
      <c r="L482" s="73"/>
      <c r="M482" s="94" t="str">
        <f>TEXT(13,"0")</f>
        <v>13</v>
      </c>
      <c r="N482" s="73"/>
      <c r="O482" s="73" t="s">
        <v>220</v>
      </c>
      <c r="P482" s="73" t="s">
        <v>351</v>
      </c>
      <c r="Q482" s="73"/>
      <c r="R482" s="73"/>
      <c r="S482" s="107"/>
    </row>
    <row r="483" spans="1:39" customFormat="1" x14ac:dyDescent="0.35">
      <c r="A483" s="72"/>
      <c r="B483" s="72"/>
      <c r="C483" s="76" t="s">
        <v>221</v>
      </c>
      <c r="D483" s="76"/>
      <c r="E483" s="76"/>
      <c r="F483" s="76"/>
      <c r="G483" s="76"/>
      <c r="H483" s="76"/>
      <c r="I483" s="77"/>
      <c r="J483" s="78"/>
      <c r="K483" s="118"/>
      <c r="L483" s="76"/>
      <c r="M483" s="118"/>
      <c r="N483" s="76"/>
      <c r="O483" s="76"/>
      <c r="P483" s="76"/>
      <c r="Q483" s="76"/>
      <c r="R483" s="76"/>
      <c r="S483" s="108"/>
      <c r="AM483" s="21"/>
    </row>
    <row r="484" spans="1:39" customFormat="1" x14ac:dyDescent="0.35">
      <c r="A484" s="72"/>
      <c r="B484" s="72"/>
      <c r="C484" s="85" t="s">
        <v>228</v>
      </c>
      <c r="D484" s="85"/>
      <c r="E484" s="85"/>
      <c r="F484" s="85"/>
      <c r="G484" s="85"/>
      <c r="H484" s="85"/>
      <c r="I484" s="85"/>
      <c r="J484" s="85"/>
      <c r="K484" s="119"/>
      <c r="L484" s="85"/>
      <c r="M484" s="119"/>
      <c r="N484" s="85"/>
      <c r="O484" s="85"/>
      <c r="P484" s="85"/>
      <c r="Q484" s="85"/>
      <c r="R484" s="85"/>
      <c r="S484" s="109"/>
      <c r="AM484" s="21"/>
    </row>
    <row r="485" spans="1:39" customFormat="1" x14ac:dyDescent="0.35">
      <c r="A485" s="72"/>
      <c r="B485" s="72"/>
      <c r="C485" s="86" t="s">
        <v>229</v>
      </c>
      <c r="D485" s="86"/>
      <c r="E485" s="86"/>
      <c r="F485" s="86"/>
      <c r="G485" s="86"/>
      <c r="H485" s="86"/>
      <c r="I485" s="86"/>
      <c r="J485" s="86"/>
      <c r="K485" s="120"/>
      <c r="L485" s="86"/>
      <c r="M485" s="120"/>
      <c r="N485" s="86"/>
      <c r="O485" s="86"/>
      <c r="P485" s="86"/>
      <c r="Q485" s="86"/>
      <c r="R485" s="86"/>
      <c r="S485" s="110"/>
      <c r="AM485" s="21"/>
    </row>
    <row r="486" spans="1:39" customFormat="1" x14ac:dyDescent="0.35">
      <c r="A486" s="71" t="s">
        <v>232</v>
      </c>
      <c r="B486" s="72"/>
      <c r="C486" s="73" t="s">
        <v>219</v>
      </c>
      <c r="D486" s="73"/>
      <c r="E486" s="73"/>
      <c r="F486" s="73" t="str">
        <f>TEXT(277.85,"0.00")</f>
        <v>277.85</v>
      </c>
      <c r="G486" s="73" t="str">
        <f>CONCATENATE("USD,FLAT ",TEXT(F486,"0.00"))</f>
        <v>USD,FLAT 277.85</v>
      </c>
      <c r="H486" s="73" t="str">
        <f>TEXT(277.85,"0.00")</f>
        <v>277.85</v>
      </c>
      <c r="I486" s="73" t="s">
        <v>139</v>
      </c>
      <c r="J486" s="75"/>
      <c r="K486" s="94" t="str">
        <f>TEXT(6946.25,"0.00")</f>
        <v>6946.25</v>
      </c>
      <c r="L486" s="73"/>
      <c r="M486" s="87">
        <v>0</v>
      </c>
      <c r="N486" s="73"/>
      <c r="O486" s="73" t="s">
        <v>220</v>
      </c>
      <c r="P486" s="73" t="s">
        <v>351</v>
      </c>
      <c r="Q486" s="73"/>
      <c r="R486" s="73"/>
      <c r="S486" s="107"/>
    </row>
    <row r="487" spans="1:39" customFormat="1" x14ac:dyDescent="0.35">
      <c r="A487" s="72"/>
      <c r="B487" s="72"/>
      <c r="C487" s="76" t="s">
        <v>221</v>
      </c>
      <c r="D487" s="76"/>
      <c r="E487" s="76"/>
      <c r="F487" s="76"/>
      <c r="G487" s="76"/>
      <c r="H487" s="76"/>
      <c r="I487" s="77"/>
      <c r="J487" s="78"/>
      <c r="K487" s="118"/>
      <c r="L487" s="77"/>
      <c r="M487" s="118"/>
      <c r="N487" s="76"/>
      <c r="O487" s="76"/>
      <c r="P487" s="76"/>
      <c r="Q487" s="76"/>
      <c r="R487" s="76"/>
      <c r="S487" s="108"/>
    </row>
    <row r="488" spans="1:39" customFormat="1" x14ac:dyDescent="0.35">
      <c r="A488" s="72"/>
      <c r="B488" s="72"/>
      <c r="C488" s="85" t="s">
        <v>228</v>
      </c>
      <c r="D488" s="85"/>
      <c r="E488" s="85"/>
      <c r="F488" s="85"/>
      <c r="G488" s="85"/>
      <c r="H488" s="85"/>
      <c r="I488" s="85"/>
      <c r="J488" s="85"/>
      <c r="K488" s="87"/>
      <c r="L488" s="85"/>
      <c r="M488" s="119"/>
      <c r="N488" s="85"/>
      <c r="O488" s="85"/>
      <c r="P488" s="85"/>
      <c r="Q488" s="73"/>
      <c r="R488" s="85"/>
      <c r="S488" s="109"/>
    </row>
    <row r="489" spans="1:39" customFormat="1" x14ac:dyDescent="0.35">
      <c r="A489" s="72"/>
      <c r="B489" s="72"/>
      <c r="C489" s="86" t="s">
        <v>229</v>
      </c>
      <c r="D489" s="86"/>
      <c r="E489" s="86"/>
      <c r="F489" s="86"/>
      <c r="G489" s="86"/>
      <c r="H489" s="86"/>
      <c r="I489" s="86"/>
      <c r="J489" s="86"/>
      <c r="K489" s="120"/>
      <c r="L489" s="86"/>
      <c r="M489" s="120"/>
      <c r="N489" s="86"/>
      <c r="O489" s="86"/>
      <c r="P489" s="86"/>
      <c r="Q489" s="86"/>
      <c r="R489" s="86"/>
      <c r="S489" s="110"/>
    </row>
    <row r="490" spans="1:39" customFormat="1" x14ac:dyDescent="0.35">
      <c r="A490" s="71" t="s">
        <v>233</v>
      </c>
      <c r="B490" s="72"/>
      <c r="C490" s="73" t="s">
        <v>219</v>
      </c>
      <c r="D490" s="73"/>
      <c r="E490" s="73"/>
      <c r="F490" s="73" t="str">
        <f>TEXT(112.85,"0.00")</f>
        <v>112.85</v>
      </c>
      <c r="G490" s="73" t="str">
        <f>CONCATENATE("USD,FLAT ",TEXT(F490,"0.00"))</f>
        <v>USD,FLAT 112.85</v>
      </c>
      <c r="H490" s="73" t="str">
        <f>TEXT(112.85,"0.00")</f>
        <v>112.85</v>
      </c>
      <c r="I490" s="73" t="s">
        <v>139</v>
      </c>
      <c r="J490" s="75"/>
      <c r="K490" s="94" t="str">
        <f>TEXT(2821.25,"0.00")</f>
        <v>2821.25</v>
      </c>
      <c r="L490" s="73"/>
      <c r="M490" s="87">
        <v>0</v>
      </c>
      <c r="N490" s="73"/>
      <c r="O490" s="73" t="s">
        <v>220</v>
      </c>
      <c r="P490" s="73" t="s">
        <v>351</v>
      </c>
      <c r="Q490" s="73"/>
      <c r="R490" s="73"/>
      <c r="S490" s="107"/>
    </row>
    <row r="491" spans="1:39" customFormat="1" x14ac:dyDescent="0.35">
      <c r="A491" s="72"/>
      <c r="B491" s="72"/>
      <c r="C491" s="76" t="s">
        <v>221</v>
      </c>
      <c r="D491" s="76"/>
      <c r="E491" s="76"/>
      <c r="F491" s="76"/>
      <c r="G491" s="76"/>
      <c r="H491" s="76"/>
      <c r="I491" s="77"/>
      <c r="J491" s="77"/>
      <c r="K491" s="118"/>
      <c r="L491" s="77"/>
      <c r="M491" s="118"/>
      <c r="N491" s="76"/>
      <c r="O491" s="76"/>
      <c r="P491" s="76"/>
      <c r="Q491" s="76"/>
      <c r="R491" s="76"/>
      <c r="S491" s="108"/>
    </row>
    <row r="492" spans="1:39" customFormat="1" x14ac:dyDescent="0.35">
      <c r="A492" s="72"/>
      <c r="B492" s="72"/>
      <c r="C492" s="85" t="s">
        <v>228</v>
      </c>
      <c r="D492" s="85"/>
      <c r="E492" s="85"/>
      <c r="F492" s="85"/>
      <c r="G492" s="85"/>
      <c r="H492" s="85"/>
      <c r="I492" s="85"/>
      <c r="J492" s="85"/>
      <c r="K492" s="119"/>
      <c r="L492" s="85"/>
      <c r="M492" s="119"/>
      <c r="N492" s="85"/>
      <c r="O492" s="85"/>
      <c r="P492" s="85"/>
      <c r="Q492" s="85"/>
      <c r="R492" s="85"/>
      <c r="S492" s="109"/>
    </row>
    <row r="493" spans="1:39" customFormat="1" x14ac:dyDescent="0.35">
      <c r="A493" s="72"/>
      <c r="B493" s="72"/>
      <c r="C493" s="86" t="s">
        <v>229</v>
      </c>
      <c r="D493" s="86"/>
      <c r="E493" s="86"/>
      <c r="F493" s="86"/>
      <c r="G493" s="86"/>
      <c r="H493" s="86"/>
      <c r="I493" s="86"/>
      <c r="J493" s="86"/>
      <c r="K493" s="120"/>
      <c r="L493" s="86"/>
      <c r="M493" s="120"/>
      <c r="N493" s="86"/>
      <c r="O493" s="86"/>
      <c r="P493" s="86"/>
      <c r="Q493" s="86"/>
      <c r="R493" s="86"/>
      <c r="S493" s="110"/>
    </row>
    <row r="494" spans="1:39" customFormat="1" x14ac:dyDescent="0.35">
      <c r="A494" s="82" t="s">
        <v>234</v>
      </c>
      <c r="B494" s="82"/>
      <c r="C494" s="82" t="s">
        <v>219</v>
      </c>
      <c r="D494" s="82"/>
      <c r="E494" s="82"/>
      <c r="F494" s="82"/>
      <c r="G494" s="82"/>
      <c r="H494" s="82"/>
      <c r="I494" s="82"/>
      <c r="J494" s="83"/>
      <c r="K494" s="122"/>
      <c r="L494" s="82"/>
      <c r="M494" s="122"/>
      <c r="N494" s="82"/>
      <c r="O494" s="82"/>
      <c r="P494" s="82"/>
      <c r="Q494" s="82"/>
      <c r="R494" s="82"/>
      <c r="S494" s="112"/>
    </row>
    <row r="495" spans="1:39" customFormat="1" x14ac:dyDescent="0.35">
      <c r="A495" s="82" t="s">
        <v>234</v>
      </c>
      <c r="B495" s="82"/>
      <c r="C495" s="82" t="s">
        <v>221</v>
      </c>
      <c r="D495" s="82"/>
      <c r="E495" s="82"/>
      <c r="F495" s="82"/>
      <c r="G495" s="82"/>
      <c r="H495" s="82"/>
      <c r="I495" s="82"/>
      <c r="J495" s="83"/>
      <c r="K495" s="122"/>
      <c r="L495" s="82"/>
      <c r="M495" s="122"/>
      <c r="N495" s="82"/>
      <c r="O495" s="82"/>
      <c r="P495" s="82"/>
      <c r="Q495" s="82"/>
      <c r="R495" s="82"/>
      <c r="S495" s="112"/>
    </row>
    <row r="496" spans="1:39" customFormat="1" ht="29" x14ac:dyDescent="0.35">
      <c r="A496" s="71" t="s">
        <v>235</v>
      </c>
      <c r="B496" s="72"/>
      <c r="C496" s="73" t="s">
        <v>219</v>
      </c>
      <c r="D496" s="73"/>
      <c r="E496" s="73"/>
      <c r="F496" s="93" t="s">
        <v>279</v>
      </c>
      <c r="G496" s="94" t="s">
        <v>236</v>
      </c>
      <c r="H496" s="94" t="str">
        <f>TEXT(15.85,"0.00")</f>
        <v>15.85</v>
      </c>
      <c r="I496" s="73" t="s">
        <v>139</v>
      </c>
      <c r="J496" s="75">
        <v>1</v>
      </c>
      <c r="K496" s="94" t="str">
        <f>TEXT(15.85,"0.00")</f>
        <v>15.85</v>
      </c>
      <c r="L496" s="73"/>
      <c r="M496" s="94" t="str">
        <f>TEXT(13,"0")</f>
        <v>13</v>
      </c>
      <c r="N496" s="87"/>
      <c r="O496" s="73" t="s">
        <v>220</v>
      </c>
      <c r="P496" s="73" t="s">
        <v>369</v>
      </c>
      <c r="Q496" s="73"/>
      <c r="R496" s="73"/>
      <c r="S496" s="107"/>
    </row>
    <row r="497" spans="1:19" customFormat="1" x14ac:dyDescent="0.35">
      <c r="A497" s="72"/>
      <c r="B497" s="72"/>
      <c r="C497" s="76" t="s">
        <v>221</v>
      </c>
      <c r="D497" s="76"/>
      <c r="E497" s="76"/>
      <c r="F497" s="76"/>
      <c r="G497" s="76"/>
      <c r="H497" s="127"/>
      <c r="I497" s="76"/>
      <c r="J497" s="78"/>
      <c r="K497" s="118"/>
      <c r="L497" s="76"/>
      <c r="M497" s="127"/>
      <c r="N497" s="76"/>
      <c r="O497" s="76"/>
      <c r="P497" s="76"/>
      <c r="Q497" s="76"/>
      <c r="R497" s="76"/>
      <c r="S497" s="108"/>
    </row>
    <row r="498" spans="1:19" customFormat="1" x14ac:dyDescent="0.35">
      <c r="A498" s="72"/>
      <c r="B498" s="72"/>
      <c r="C498" s="85" t="s">
        <v>228</v>
      </c>
      <c r="D498" s="85"/>
      <c r="E498" s="85"/>
      <c r="F498" s="85"/>
      <c r="G498" s="85"/>
      <c r="H498" s="128"/>
      <c r="I498" s="85"/>
      <c r="J498" s="85"/>
      <c r="K498" s="119"/>
      <c r="L498" s="85"/>
      <c r="M498" s="128"/>
      <c r="N498" s="85"/>
      <c r="O498" s="85"/>
      <c r="P498" s="85"/>
      <c r="Q498" s="85"/>
      <c r="R498" s="85"/>
      <c r="S498" s="109"/>
    </row>
    <row r="499" spans="1:19" customFormat="1" x14ac:dyDescent="0.35">
      <c r="A499" s="72"/>
      <c r="B499" s="72"/>
      <c r="C499" s="86" t="s">
        <v>229</v>
      </c>
      <c r="D499" s="86"/>
      <c r="E499" s="86"/>
      <c r="F499" s="86"/>
      <c r="G499" s="86"/>
      <c r="H499" s="129"/>
      <c r="I499" s="86"/>
      <c r="J499" s="86"/>
      <c r="K499" s="120"/>
      <c r="L499" s="86"/>
      <c r="M499" s="129"/>
      <c r="N499" s="86"/>
      <c r="O499" s="86"/>
      <c r="P499" s="86"/>
      <c r="Q499" s="86"/>
      <c r="R499" s="86"/>
      <c r="S499" s="110"/>
    </row>
    <row r="500" spans="1:19" customFormat="1" ht="29" x14ac:dyDescent="0.35">
      <c r="A500" s="71" t="s">
        <v>237</v>
      </c>
      <c r="B500" s="72"/>
      <c r="C500" s="73" t="s">
        <v>219</v>
      </c>
      <c r="D500" s="73"/>
      <c r="E500" s="73"/>
      <c r="F500" s="93" t="s">
        <v>280</v>
      </c>
      <c r="G500" s="94" t="s">
        <v>248</v>
      </c>
      <c r="H500" s="94" t="str">
        <f>TEXT(14.25,"0.00")</f>
        <v>14.25</v>
      </c>
      <c r="I500" s="73" t="s">
        <v>139</v>
      </c>
      <c r="J500" s="75">
        <v>1</v>
      </c>
      <c r="K500" s="94" t="str">
        <f>TEXT(14.25,"0.00")</f>
        <v>14.25</v>
      </c>
      <c r="L500" s="73"/>
      <c r="M500" s="94" t="str">
        <f>TEXT(13,"0")</f>
        <v>13</v>
      </c>
      <c r="N500" s="87"/>
      <c r="O500" s="73" t="s">
        <v>220</v>
      </c>
      <c r="P500" s="73" t="s">
        <v>369</v>
      </c>
      <c r="Q500" s="73"/>
      <c r="R500" s="73"/>
      <c r="S500" s="107"/>
    </row>
    <row r="501" spans="1:19" customFormat="1" x14ac:dyDescent="0.35">
      <c r="A501" s="72"/>
      <c r="B501" s="72"/>
      <c r="C501" s="76" t="s">
        <v>221</v>
      </c>
      <c r="D501" s="76"/>
      <c r="E501" s="76"/>
      <c r="F501" s="76"/>
      <c r="G501" s="76"/>
      <c r="H501" s="127"/>
      <c r="I501" s="76"/>
      <c r="J501" s="78"/>
      <c r="K501" s="118"/>
      <c r="L501" s="76"/>
      <c r="M501" s="127"/>
      <c r="N501" s="76"/>
      <c r="O501" s="76"/>
      <c r="P501" s="76"/>
      <c r="Q501" s="76"/>
      <c r="R501" s="76"/>
      <c r="S501" s="108"/>
    </row>
    <row r="502" spans="1:19" customFormat="1" x14ac:dyDescent="0.35">
      <c r="A502" s="72"/>
      <c r="B502" s="72"/>
      <c r="C502" s="85" t="s">
        <v>228</v>
      </c>
      <c r="D502" s="85"/>
      <c r="E502" s="85"/>
      <c r="F502" s="85"/>
      <c r="G502" s="85"/>
      <c r="H502" s="128"/>
      <c r="I502" s="85"/>
      <c r="J502" s="85"/>
      <c r="K502" s="119"/>
      <c r="L502" s="85"/>
      <c r="M502" s="128"/>
      <c r="N502" s="85"/>
      <c r="O502" s="85"/>
      <c r="P502" s="85"/>
      <c r="Q502" s="85"/>
      <c r="R502" s="85"/>
      <c r="S502" s="109"/>
    </row>
    <row r="503" spans="1:19" customFormat="1" x14ac:dyDescent="0.35">
      <c r="A503" s="72"/>
      <c r="B503" s="72"/>
      <c r="C503" s="86" t="s">
        <v>229</v>
      </c>
      <c r="D503" s="86"/>
      <c r="E503" s="86"/>
      <c r="F503" s="86"/>
      <c r="G503" s="86"/>
      <c r="H503" s="129"/>
      <c r="I503" s="86"/>
      <c r="J503" s="86"/>
      <c r="K503" s="120"/>
      <c r="L503" s="86"/>
      <c r="M503" s="129"/>
      <c r="N503" s="86"/>
      <c r="O503" s="86"/>
      <c r="P503" s="86"/>
      <c r="Q503" s="86"/>
      <c r="R503" s="86"/>
      <c r="S503" s="110"/>
    </row>
    <row r="504" spans="1:19" customFormat="1" ht="21" customHeight="1" x14ac:dyDescent="0.35">
      <c r="A504" s="71" t="s">
        <v>238</v>
      </c>
      <c r="B504" s="72"/>
      <c r="C504" s="73" t="s">
        <v>219</v>
      </c>
      <c r="D504" s="73"/>
      <c r="E504" s="73"/>
      <c r="F504" s="93" t="s">
        <v>281</v>
      </c>
      <c r="G504" s="94" t="s">
        <v>282</v>
      </c>
      <c r="H504" s="94" t="str">
        <f>TEXT(38.8,"0.0")</f>
        <v>38.8</v>
      </c>
      <c r="I504" s="73" t="s">
        <v>139</v>
      </c>
      <c r="J504" s="75">
        <v>1</v>
      </c>
      <c r="K504" s="94" t="str">
        <f>TEXT(38.8,"0.0")</f>
        <v>38.8</v>
      </c>
      <c r="L504" s="73"/>
      <c r="M504" s="94" t="str">
        <f>TEXT(13,"0")</f>
        <v>13</v>
      </c>
      <c r="N504" s="87"/>
      <c r="O504" s="73" t="s">
        <v>220</v>
      </c>
      <c r="P504" s="73" t="s">
        <v>369</v>
      </c>
      <c r="Q504" s="73"/>
      <c r="R504" s="73"/>
      <c r="S504" s="107"/>
    </row>
    <row r="505" spans="1:19" customFormat="1" x14ac:dyDescent="0.35">
      <c r="A505" s="72"/>
      <c r="B505" s="72"/>
      <c r="C505" s="76" t="s">
        <v>221</v>
      </c>
      <c r="D505" s="76"/>
      <c r="E505" s="76"/>
      <c r="F505" s="76"/>
      <c r="G505" s="76"/>
      <c r="H505" s="127"/>
      <c r="I505" s="76"/>
      <c r="J505" s="78"/>
      <c r="K505" s="118"/>
      <c r="L505" s="76"/>
      <c r="M505" s="118"/>
      <c r="N505" s="76"/>
      <c r="O505" s="76"/>
      <c r="P505" s="76"/>
      <c r="Q505" s="76"/>
      <c r="R505" s="76"/>
      <c r="S505" s="108"/>
    </row>
    <row r="506" spans="1:19" customFormat="1" x14ac:dyDescent="0.35">
      <c r="A506" s="72"/>
      <c r="B506" s="72"/>
      <c r="C506" s="85" t="s">
        <v>228</v>
      </c>
      <c r="D506" s="85"/>
      <c r="E506" s="85"/>
      <c r="F506" s="85"/>
      <c r="G506" s="85"/>
      <c r="H506" s="128"/>
      <c r="I506" s="85"/>
      <c r="J506" s="85"/>
      <c r="K506" s="119"/>
      <c r="L506" s="85"/>
      <c r="M506" s="119"/>
      <c r="N506" s="85"/>
      <c r="O506" s="85"/>
      <c r="P506" s="85"/>
      <c r="Q506" s="85"/>
      <c r="R506" s="85"/>
      <c r="S506" s="109"/>
    </row>
    <row r="507" spans="1:19" customFormat="1" x14ac:dyDescent="0.35">
      <c r="A507" s="72"/>
      <c r="B507" s="72"/>
      <c r="C507" s="86" t="s">
        <v>229</v>
      </c>
      <c r="D507" s="86"/>
      <c r="E507" s="86"/>
      <c r="F507" s="86"/>
      <c r="G507" s="86"/>
      <c r="H507" s="129"/>
      <c r="I507" s="86"/>
      <c r="J507" s="86"/>
      <c r="K507" s="120"/>
      <c r="L507" s="86"/>
      <c r="M507" s="120"/>
      <c r="N507" s="86"/>
      <c r="O507" s="86"/>
      <c r="P507" s="86"/>
      <c r="Q507" s="86"/>
      <c r="R507" s="86"/>
      <c r="S507" s="110"/>
    </row>
    <row r="508" spans="1:19" customFormat="1" x14ac:dyDescent="0.35">
      <c r="A508" s="82" t="s">
        <v>240</v>
      </c>
      <c r="B508" s="82"/>
      <c r="C508" s="82" t="s">
        <v>219</v>
      </c>
      <c r="D508" s="82"/>
      <c r="E508" s="82"/>
      <c r="F508" s="82"/>
      <c r="G508" s="82"/>
      <c r="H508" s="82"/>
      <c r="I508" s="82"/>
      <c r="J508" s="83"/>
      <c r="K508" s="122"/>
      <c r="L508" s="82"/>
      <c r="M508" s="122"/>
      <c r="N508" s="82"/>
      <c r="O508" s="82"/>
      <c r="P508" s="82"/>
      <c r="Q508" s="82"/>
      <c r="R508" s="82"/>
      <c r="S508" s="112"/>
    </row>
    <row r="509" spans="1:19" customFormat="1" x14ac:dyDescent="0.35">
      <c r="A509" s="82" t="s">
        <v>240</v>
      </c>
      <c r="B509" s="82"/>
      <c r="C509" s="82" t="s">
        <v>221</v>
      </c>
      <c r="D509" s="82"/>
      <c r="E509" s="82"/>
      <c r="F509" s="82"/>
      <c r="G509" s="82"/>
      <c r="H509" s="82"/>
      <c r="I509" s="82"/>
      <c r="J509" s="83"/>
      <c r="K509" s="122"/>
      <c r="L509" s="82"/>
      <c r="M509" s="122"/>
      <c r="N509" s="82"/>
      <c r="O509" s="82"/>
      <c r="P509" s="82"/>
      <c r="Q509" s="82"/>
      <c r="R509" s="82"/>
      <c r="S509" s="112"/>
    </row>
    <row r="510" spans="1:19" customFormat="1" x14ac:dyDescent="0.35">
      <c r="A510" s="71" t="s">
        <v>241</v>
      </c>
      <c r="B510" s="72"/>
      <c r="C510" s="73" t="s">
        <v>219</v>
      </c>
      <c r="D510" s="73"/>
      <c r="E510" s="73"/>
      <c r="F510" s="90" t="str">
        <f>TEXT(1522.85,"0.00")</f>
        <v>1522.85</v>
      </c>
      <c r="G510" s="73" t="str">
        <f>CONCATENATE("USD,FLAT ",TEXT(F510,"0.00"))</f>
        <v>USD,FLAT 1522.85</v>
      </c>
      <c r="H510" s="90" t="str">
        <f>TEXT(4522.85,"0.00")</f>
        <v>4522.85</v>
      </c>
      <c r="I510" s="73" t="s">
        <v>139</v>
      </c>
      <c r="J510" s="75">
        <v>1</v>
      </c>
      <c r="K510" s="139" t="str">
        <f>TEXT(4522.85,"0.00")</f>
        <v>4522.85</v>
      </c>
      <c r="L510" s="73"/>
      <c r="M510" s="94" t="str">
        <f>TEXT(13,"0")</f>
        <v>13</v>
      </c>
      <c r="N510" s="87"/>
      <c r="O510" s="73" t="s">
        <v>220</v>
      </c>
      <c r="P510" s="73" t="s">
        <v>369</v>
      </c>
      <c r="Q510" s="73"/>
      <c r="R510" s="73"/>
      <c r="S510" s="107"/>
    </row>
    <row r="511" spans="1:19" customFormat="1" x14ac:dyDescent="0.35">
      <c r="A511" s="72"/>
      <c r="B511" s="72"/>
      <c r="C511" s="76" t="s">
        <v>221</v>
      </c>
      <c r="D511" s="76"/>
      <c r="E511" s="76"/>
      <c r="F511" s="76"/>
      <c r="G511" s="76"/>
      <c r="H511" s="76"/>
      <c r="I511" s="76"/>
      <c r="J511" s="78"/>
      <c r="K511" s="118"/>
      <c r="L511" s="76"/>
      <c r="M511" s="127"/>
      <c r="N511" s="76"/>
      <c r="O511" s="76"/>
      <c r="P511" s="76"/>
      <c r="Q511" s="76"/>
      <c r="R511" s="76"/>
      <c r="S511" s="108"/>
    </row>
    <row r="512" spans="1:19" customFormat="1" x14ac:dyDescent="0.35">
      <c r="A512" s="72"/>
      <c r="B512" s="72"/>
      <c r="C512" s="85" t="s">
        <v>228</v>
      </c>
      <c r="D512" s="85"/>
      <c r="E512" s="85"/>
      <c r="F512" s="85"/>
      <c r="G512" s="85"/>
      <c r="H512" s="85"/>
      <c r="I512" s="85"/>
      <c r="J512" s="85"/>
      <c r="K512" s="119"/>
      <c r="L512" s="85"/>
      <c r="M512" s="128"/>
      <c r="N512" s="85"/>
      <c r="O512" s="85"/>
      <c r="P512" s="85"/>
      <c r="Q512" s="85"/>
      <c r="R512" s="85"/>
      <c r="S512" s="109"/>
    </row>
    <row r="513" spans="1:19" customFormat="1" x14ac:dyDescent="0.35">
      <c r="A513" s="72"/>
      <c r="B513" s="72"/>
      <c r="C513" s="86" t="s">
        <v>229</v>
      </c>
      <c r="D513" s="86"/>
      <c r="E513" s="86"/>
      <c r="F513" s="86"/>
      <c r="G513" s="86"/>
      <c r="H513" s="86"/>
      <c r="I513" s="86"/>
      <c r="J513" s="86"/>
      <c r="K513" s="120"/>
      <c r="L513" s="86"/>
      <c r="M513" s="129"/>
      <c r="N513" s="86"/>
      <c r="O513" s="86"/>
      <c r="P513" s="86"/>
      <c r="Q513" s="86"/>
      <c r="R513" s="86"/>
      <c r="S513" s="110"/>
    </row>
    <row r="514" spans="1:19" customFormat="1" x14ac:dyDescent="0.35">
      <c r="A514" s="71" t="s">
        <v>242</v>
      </c>
      <c r="B514" s="72"/>
      <c r="C514" s="73" t="s">
        <v>219</v>
      </c>
      <c r="D514" s="73"/>
      <c r="E514" s="73"/>
      <c r="F514" s="90" t="str">
        <f>TEXT(3.85,"0.00")</f>
        <v>3.85</v>
      </c>
      <c r="G514" s="73" t="str">
        <f>CONCATENATE("USD,FLAT ",TEXT(F514,"0.00"))</f>
        <v>USD,FLAT 3.85</v>
      </c>
      <c r="H514" s="90" t="str">
        <f>TEXT(3.85,"0.00")</f>
        <v>3.85</v>
      </c>
      <c r="I514" s="73" t="s">
        <v>139</v>
      </c>
      <c r="J514" s="75">
        <v>1</v>
      </c>
      <c r="K514" s="94" t="str">
        <f>TEXT(3.85,"0.00")</f>
        <v>3.85</v>
      </c>
      <c r="L514" s="73"/>
      <c r="M514" s="94" t="str">
        <f>TEXT(13,"0")</f>
        <v>13</v>
      </c>
      <c r="N514" s="87"/>
      <c r="O514" s="73" t="s">
        <v>220</v>
      </c>
      <c r="P514" s="73" t="s">
        <v>369</v>
      </c>
      <c r="Q514" s="73"/>
      <c r="R514" s="73"/>
      <c r="S514" s="107"/>
    </row>
    <row r="515" spans="1:19" customFormat="1" x14ac:dyDescent="0.35">
      <c r="A515" s="72"/>
      <c r="B515" s="72"/>
      <c r="C515" s="76" t="s">
        <v>221</v>
      </c>
      <c r="D515" s="76"/>
      <c r="E515" s="76"/>
      <c r="F515" s="76"/>
      <c r="G515" s="76"/>
      <c r="H515" s="76"/>
      <c r="I515" s="76"/>
      <c r="J515" s="78"/>
      <c r="K515" s="118"/>
      <c r="L515" s="76"/>
      <c r="M515" s="127"/>
      <c r="N515" s="76"/>
      <c r="O515" s="76"/>
      <c r="P515" s="76"/>
      <c r="Q515" s="76"/>
      <c r="R515" s="76"/>
      <c r="S515" s="108"/>
    </row>
    <row r="516" spans="1:19" customFormat="1" x14ac:dyDescent="0.35">
      <c r="A516" s="72"/>
      <c r="B516" s="72"/>
      <c r="C516" s="85" t="s">
        <v>228</v>
      </c>
      <c r="D516" s="85"/>
      <c r="E516" s="85"/>
      <c r="F516" s="85"/>
      <c r="G516" s="85"/>
      <c r="H516" s="85"/>
      <c r="I516" s="85"/>
      <c r="J516" s="85"/>
      <c r="K516" s="119"/>
      <c r="L516" s="85"/>
      <c r="M516" s="128"/>
      <c r="N516" s="85"/>
      <c r="O516" s="85"/>
      <c r="P516" s="85"/>
      <c r="Q516" s="85"/>
      <c r="R516" s="85"/>
      <c r="S516" s="109"/>
    </row>
    <row r="517" spans="1:19" customFormat="1" x14ac:dyDescent="0.35">
      <c r="A517" s="72"/>
      <c r="B517" s="72"/>
      <c r="C517" s="86" t="s">
        <v>229</v>
      </c>
      <c r="D517" s="86"/>
      <c r="E517" s="86"/>
      <c r="F517" s="86"/>
      <c r="G517" s="86"/>
      <c r="H517" s="86"/>
      <c r="I517" s="86"/>
      <c r="J517" s="86"/>
      <c r="K517" s="120"/>
      <c r="L517" s="86"/>
      <c r="M517" s="129"/>
      <c r="N517" s="86"/>
      <c r="O517" s="86"/>
      <c r="P517" s="86"/>
      <c r="Q517" s="86"/>
      <c r="R517" s="86"/>
      <c r="S517" s="110"/>
    </row>
    <row r="518" spans="1:19" customFormat="1" x14ac:dyDescent="0.35">
      <c r="A518" s="71" t="s">
        <v>242</v>
      </c>
      <c r="B518" s="72" t="s">
        <v>513</v>
      </c>
      <c r="C518" s="73" t="s">
        <v>219</v>
      </c>
      <c r="D518" s="73"/>
      <c r="E518" s="73"/>
      <c r="F518" s="90" t="str">
        <f>TEXT(4.85,"0.00")</f>
        <v>4.85</v>
      </c>
      <c r="G518" s="73" t="str">
        <f>CONCATENATE("USD,FLAT ",TEXT(F518,"0.00"))</f>
        <v>USD,FLAT 4.85</v>
      </c>
      <c r="H518" s="90" t="str">
        <f>TEXT(4.85,"0.00")</f>
        <v>4.85</v>
      </c>
      <c r="I518" s="73" t="s">
        <v>139</v>
      </c>
      <c r="J518" s="75">
        <v>1</v>
      </c>
      <c r="K518" s="94" t="str">
        <f>TEXT(4.85,"0.00")</f>
        <v>4.85</v>
      </c>
      <c r="L518" s="73"/>
      <c r="M518" s="94" t="str">
        <f>TEXT(13,"0")</f>
        <v>13</v>
      </c>
      <c r="N518" s="87"/>
      <c r="O518" s="73" t="s">
        <v>220</v>
      </c>
      <c r="P518" s="73" t="s">
        <v>369</v>
      </c>
      <c r="Q518" s="73"/>
      <c r="R518" s="73"/>
      <c r="S518" s="107"/>
    </row>
    <row r="519" spans="1:19" customFormat="1" x14ac:dyDescent="0.35">
      <c r="A519" s="72"/>
      <c r="B519" s="72"/>
      <c r="C519" s="76" t="s">
        <v>221</v>
      </c>
      <c r="D519" s="76"/>
      <c r="E519" s="76"/>
      <c r="F519" s="76"/>
      <c r="G519" s="76"/>
      <c r="H519" s="76"/>
      <c r="I519" s="76"/>
      <c r="J519" s="78"/>
      <c r="K519" s="118"/>
      <c r="L519" s="76"/>
      <c r="M519" s="127"/>
      <c r="N519" s="76"/>
      <c r="O519" s="76"/>
      <c r="P519" s="76"/>
      <c r="Q519" s="76"/>
      <c r="R519" s="76"/>
      <c r="S519" s="108"/>
    </row>
    <row r="520" spans="1:19" customFormat="1" x14ac:dyDescent="0.35">
      <c r="A520" s="72"/>
      <c r="B520" s="72"/>
      <c r="C520" s="85" t="s">
        <v>228</v>
      </c>
      <c r="D520" s="85"/>
      <c r="E520" s="85"/>
      <c r="F520" s="85"/>
      <c r="G520" s="85"/>
      <c r="H520" s="85"/>
      <c r="I520" s="85"/>
      <c r="J520" s="85"/>
      <c r="K520" s="119"/>
      <c r="L520" s="85"/>
      <c r="M520" s="128"/>
      <c r="N520" s="85"/>
      <c r="O520" s="85"/>
      <c r="P520" s="85"/>
      <c r="Q520" s="85"/>
      <c r="R520" s="85"/>
      <c r="S520" s="109"/>
    </row>
    <row r="521" spans="1:19" customFormat="1" x14ac:dyDescent="0.35">
      <c r="A521" s="72"/>
      <c r="B521" s="72"/>
      <c r="C521" s="86" t="s">
        <v>229</v>
      </c>
      <c r="D521" s="86"/>
      <c r="E521" s="86"/>
      <c r="F521" s="86"/>
      <c r="G521" s="86"/>
      <c r="H521" s="86"/>
      <c r="I521" s="86"/>
      <c r="J521" s="86"/>
      <c r="K521" s="120"/>
      <c r="L521" s="86"/>
      <c r="M521" s="129"/>
      <c r="N521" s="86"/>
      <c r="O521" s="86"/>
      <c r="P521" s="86"/>
      <c r="Q521" s="86"/>
      <c r="R521" s="86"/>
      <c r="S521" s="110"/>
    </row>
    <row r="522" spans="1:19" customFormat="1" x14ac:dyDescent="0.35">
      <c r="A522" s="71" t="s">
        <v>242</v>
      </c>
      <c r="B522" s="72" t="s">
        <v>514</v>
      </c>
      <c r="C522" s="73" t="s">
        <v>219</v>
      </c>
      <c r="D522" s="73"/>
      <c r="E522" s="73"/>
      <c r="F522" s="90" t="str">
        <f>TEXT(2.85,"0.00")</f>
        <v>2.85</v>
      </c>
      <c r="G522" s="73" t="str">
        <f>CONCATENATE("USD,FLAT ",TEXT(F522,"0.00"))</f>
        <v>USD,FLAT 2.85</v>
      </c>
      <c r="H522" s="90" t="str">
        <f>TEXT(2.85,"0.00")</f>
        <v>2.85</v>
      </c>
      <c r="I522" s="73" t="s">
        <v>139</v>
      </c>
      <c r="J522" s="75">
        <v>1</v>
      </c>
      <c r="K522" s="94" t="str">
        <f>TEXT(2.85,"0.00")</f>
        <v>2.85</v>
      </c>
      <c r="L522" s="73"/>
      <c r="M522" s="94" t="str">
        <f>TEXT(13,"0")</f>
        <v>13</v>
      </c>
      <c r="N522" s="87"/>
      <c r="O522" s="73" t="s">
        <v>220</v>
      </c>
      <c r="P522" s="73" t="s">
        <v>369</v>
      </c>
      <c r="Q522" s="73"/>
      <c r="R522" s="73"/>
      <c r="S522" s="107"/>
    </row>
    <row r="523" spans="1:19" customFormat="1" x14ac:dyDescent="0.35">
      <c r="A523" s="72"/>
      <c r="B523" s="72"/>
      <c r="C523" s="76" t="s">
        <v>221</v>
      </c>
      <c r="D523" s="76"/>
      <c r="E523" s="76"/>
      <c r="F523" s="76"/>
      <c r="G523" s="76"/>
      <c r="H523" s="76"/>
      <c r="I523" s="76"/>
      <c r="J523" s="78"/>
      <c r="K523" s="118"/>
      <c r="L523" s="76"/>
      <c r="M523" s="118"/>
      <c r="N523" s="76"/>
      <c r="O523" s="76"/>
      <c r="P523" s="76"/>
      <c r="Q523" s="76"/>
      <c r="R523" s="76"/>
      <c r="S523" s="108"/>
    </row>
    <row r="524" spans="1:19" customFormat="1" x14ac:dyDescent="0.35">
      <c r="A524" s="72"/>
      <c r="B524" s="72"/>
      <c r="C524" s="85" t="s">
        <v>228</v>
      </c>
      <c r="D524" s="85"/>
      <c r="E524" s="85"/>
      <c r="F524" s="85"/>
      <c r="G524" s="85"/>
      <c r="H524" s="85"/>
      <c r="I524" s="85"/>
      <c r="J524" s="85"/>
      <c r="K524" s="119"/>
      <c r="L524" s="85"/>
      <c r="M524" s="119"/>
      <c r="N524" s="85"/>
      <c r="O524" s="85"/>
      <c r="P524" s="85"/>
      <c r="Q524" s="85"/>
      <c r="R524" s="85"/>
      <c r="S524" s="109"/>
    </row>
    <row r="525" spans="1:19" customFormat="1" x14ac:dyDescent="0.35">
      <c r="A525" s="72"/>
      <c r="B525" s="72"/>
      <c r="C525" s="86" t="s">
        <v>229</v>
      </c>
      <c r="D525" s="86"/>
      <c r="E525" s="86"/>
      <c r="F525" s="86"/>
      <c r="G525" s="86"/>
      <c r="H525" s="86"/>
      <c r="I525" s="86"/>
      <c r="J525" s="86"/>
      <c r="K525" s="120"/>
      <c r="L525" s="86"/>
      <c r="M525" s="120"/>
      <c r="N525" s="86"/>
      <c r="O525" s="86"/>
      <c r="P525" s="86"/>
      <c r="Q525" s="86"/>
      <c r="R525" s="86"/>
      <c r="S525" s="110"/>
    </row>
    <row r="526" spans="1:19" customFormat="1" x14ac:dyDescent="0.35">
      <c r="A526" s="71" t="s">
        <v>242</v>
      </c>
      <c r="B526" s="72" t="s">
        <v>515</v>
      </c>
      <c r="C526" s="73" t="s">
        <v>219</v>
      </c>
      <c r="D526" s="73"/>
      <c r="E526" s="73"/>
      <c r="F526" s="90" t="str">
        <f>TEXT(6.85,"0.00")</f>
        <v>6.85</v>
      </c>
      <c r="G526" s="73" t="str">
        <f>CONCATENATE("USD,FLAT ",TEXT(F526,"0.00"))</f>
        <v>USD,FLAT 6.85</v>
      </c>
      <c r="H526" s="90" t="str">
        <f>TEXT(6.85,"0.00")</f>
        <v>6.85</v>
      </c>
      <c r="I526" s="73" t="s">
        <v>139</v>
      </c>
      <c r="J526" s="75">
        <v>1</v>
      </c>
      <c r="K526" s="94" t="str">
        <f>TEXT(6.85,"0.00")</f>
        <v>6.85</v>
      </c>
      <c r="L526" s="90"/>
      <c r="M526" s="94" t="str">
        <f>TEXT(13,"0")</f>
        <v>13</v>
      </c>
      <c r="N526" s="87"/>
      <c r="O526" s="73" t="s">
        <v>220</v>
      </c>
      <c r="P526" s="73" t="s">
        <v>369</v>
      </c>
      <c r="Q526" s="73"/>
      <c r="R526" s="73"/>
      <c r="S526" s="107"/>
    </row>
    <row r="527" spans="1:19" customFormat="1" x14ac:dyDescent="0.35">
      <c r="A527" s="72"/>
      <c r="B527" s="72"/>
      <c r="C527" s="76" t="s">
        <v>221</v>
      </c>
      <c r="D527" s="76"/>
      <c r="E527" s="76"/>
      <c r="F527" s="76"/>
      <c r="G527" s="76"/>
      <c r="H527" s="76"/>
      <c r="I527" s="76"/>
      <c r="J527" s="78"/>
      <c r="K527" s="118"/>
      <c r="L527" s="76"/>
      <c r="M527" s="127"/>
      <c r="N527" s="76"/>
      <c r="O527" s="76"/>
      <c r="P527" s="76"/>
      <c r="Q527" s="76"/>
      <c r="R527" s="76"/>
      <c r="S527" s="108"/>
    </row>
    <row r="528" spans="1:19" customFormat="1" x14ac:dyDescent="0.35">
      <c r="A528" s="72"/>
      <c r="B528" s="72"/>
      <c r="C528" s="85" t="s">
        <v>228</v>
      </c>
      <c r="D528" s="85"/>
      <c r="E528" s="85"/>
      <c r="F528" s="85"/>
      <c r="G528" s="85"/>
      <c r="H528" s="85"/>
      <c r="I528" s="85"/>
      <c r="J528" s="85"/>
      <c r="K528" s="119"/>
      <c r="L528" s="85"/>
      <c r="M528" s="128"/>
      <c r="N528" s="85"/>
      <c r="O528" s="85"/>
      <c r="P528" s="85"/>
      <c r="Q528" s="85"/>
      <c r="R528" s="85"/>
      <c r="S528" s="109"/>
    </row>
    <row r="529" spans="1:39" customFormat="1" x14ac:dyDescent="0.35">
      <c r="A529" s="72"/>
      <c r="B529" s="72"/>
      <c r="C529" s="86" t="s">
        <v>229</v>
      </c>
      <c r="D529" s="86"/>
      <c r="E529" s="86"/>
      <c r="F529" s="86"/>
      <c r="G529" s="86"/>
      <c r="H529" s="86"/>
      <c r="I529" s="86"/>
      <c r="J529" s="86"/>
      <c r="K529" s="120"/>
      <c r="L529" s="86"/>
      <c r="M529" s="129"/>
      <c r="N529" s="86"/>
      <c r="O529" s="86"/>
      <c r="P529" s="86"/>
      <c r="Q529" s="86"/>
      <c r="R529" s="86"/>
      <c r="S529" s="110"/>
    </row>
    <row r="530" spans="1:39" customFormat="1" x14ac:dyDescent="0.35">
      <c r="A530" s="71" t="s">
        <v>243</v>
      </c>
      <c r="B530" s="72"/>
      <c r="C530" s="73" t="s">
        <v>219</v>
      </c>
      <c r="D530" s="73"/>
      <c r="E530" s="73"/>
      <c r="F530" s="90" t="str">
        <f>TEXT(3.85,"0.00")</f>
        <v>3.85</v>
      </c>
      <c r="G530" s="73" t="str">
        <f>CONCATENATE("USD,FLAT ",TEXT(F530,"0.00"))</f>
        <v>USD,FLAT 3.85</v>
      </c>
      <c r="H530" s="90" t="str">
        <f>TEXT(3.85,"0.00")</f>
        <v>3.85</v>
      </c>
      <c r="I530" s="73" t="s">
        <v>139</v>
      </c>
      <c r="J530" s="75">
        <v>1</v>
      </c>
      <c r="K530" s="94" t="str">
        <f>TEXT(3.85,"0.00")</f>
        <v>3.85</v>
      </c>
      <c r="L530" s="73"/>
      <c r="M530" s="94" t="str">
        <f>TEXT(13,"0")</f>
        <v>13</v>
      </c>
      <c r="N530" s="87"/>
      <c r="O530" s="73" t="s">
        <v>220</v>
      </c>
      <c r="P530" s="73" t="s">
        <v>369</v>
      </c>
      <c r="Q530" s="73"/>
      <c r="R530" s="73"/>
      <c r="S530" s="107"/>
    </row>
    <row r="531" spans="1:39" customFormat="1" x14ac:dyDescent="0.35">
      <c r="A531" s="72"/>
      <c r="B531" s="72"/>
      <c r="C531" s="76" t="s">
        <v>221</v>
      </c>
      <c r="D531" s="76"/>
      <c r="E531" s="76"/>
      <c r="F531" s="76"/>
      <c r="G531" s="76"/>
      <c r="H531" s="76"/>
      <c r="I531" s="76"/>
      <c r="J531" s="78"/>
      <c r="K531" s="118"/>
      <c r="L531" s="76"/>
      <c r="M531" s="127"/>
      <c r="N531" s="76"/>
      <c r="O531" s="76"/>
      <c r="P531" s="76"/>
      <c r="Q531" s="76"/>
      <c r="R531" s="76"/>
      <c r="S531" s="108"/>
    </row>
    <row r="532" spans="1:39" customFormat="1" x14ac:dyDescent="0.35">
      <c r="A532" s="72"/>
      <c r="B532" s="72"/>
      <c r="C532" s="85" t="s">
        <v>228</v>
      </c>
      <c r="D532" s="85"/>
      <c r="E532" s="85"/>
      <c r="F532" s="85"/>
      <c r="G532" s="85"/>
      <c r="H532" s="85"/>
      <c r="I532" s="85"/>
      <c r="J532" s="85"/>
      <c r="K532" s="119"/>
      <c r="L532" s="85"/>
      <c r="M532" s="128"/>
      <c r="N532" s="85"/>
      <c r="O532" s="85"/>
      <c r="P532" s="85"/>
      <c r="Q532" s="85"/>
      <c r="R532" s="85"/>
      <c r="S532" s="109"/>
    </row>
    <row r="533" spans="1:39" customFormat="1" x14ac:dyDescent="0.35">
      <c r="A533" s="72"/>
      <c r="B533" s="72"/>
      <c r="C533" s="86" t="s">
        <v>229</v>
      </c>
      <c r="D533" s="86"/>
      <c r="E533" s="86"/>
      <c r="F533" s="86"/>
      <c r="G533" s="86"/>
      <c r="H533" s="86"/>
      <c r="I533" s="86"/>
      <c r="J533" s="86"/>
      <c r="K533" s="120"/>
      <c r="L533" s="86"/>
      <c r="M533" s="129"/>
      <c r="N533" s="86"/>
      <c r="O533" s="86"/>
      <c r="P533" s="86"/>
      <c r="Q533" s="86"/>
      <c r="R533" s="86"/>
      <c r="S533" s="110"/>
    </row>
    <row r="534" spans="1:39" customFormat="1" x14ac:dyDescent="0.35">
      <c r="A534" s="71" t="s">
        <v>244</v>
      </c>
      <c r="B534" s="72"/>
      <c r="C534" s="73" t="s">
        <v>219</v>
      </c>
      <c r="D534" s="73"/>
      <c r="E534" s="73"/>
      <c r="F534" s="90" t="str">
        <f>TEXT(8.85,"0.00")</f>
        <v>8.85</v>
      </c>
      <c r="G534" s="73" t="str">
        <f>CONCATENATE("USD,FLAT ",TEXT(F534,"0.00"))</f>
        <v>USD,FLAT 8.85</v>
      </c>
      <c r="H534" s="90" t="str">
        <f>TEXT(8.85,"0.00")</f>
        <v>8.85</v>
      </c>
      <c r="I534" s="73" t="s">
        <v>139</v>
      </c>
      <c r="J534" s="75">
        <v>1</v>
      </c>
      <c r="K534" s="94" t="str">
        <f>TEXT(8.85,"0.00")</f>
        <v>8.85</v>
      </c>
      <c r="L534" s="73"/>
      <c r="M534" s="94" t="str">
        <f>TEXT(13,"0")</f>
        <v>13</v>
      </c>
      <c r="N534" s="87"/>
      <c r="O534" s="73" t="s">
        <v>220</v>
      </c>
      <c r="P534" s="73" t="s">
        <v>369</v>
      </c>
      <c r="Q534" s="73"/>
      <c r="R534" s="73"/>
      <c r="S534" s="107"/>
    </row>
    <row r="535" spans="1:39" customFormat="1" x14ac:dyDescent="0.35">
      <c r="A535" s="72"/>
      <c r="B535" s="72"/>
      <c r="C535" s="76" t="s">
        <v>221</v>
      </c>
      <c r="D535" s="76"/>
      <c r="E535" s="76"/>
      <c r="F535" s="76"/>
      <c r="G535" s="76"/>
      <c r="H535" s="76"/>
      <c r="I535" s="76"/>
      <c r="J535" s="78"/>
      <c r="K535" s="118"/>
      <c r="L535" s="76"/>
      <c r="M535" s="127"/>
      <c r="N535" s="76"/>
      <c r="O535" s="76"/>
      <c r="P535" s="76"/>
      <c r="Q535" s="76"/>
      <c r="R535" s="76"/>
      <c r="S535" s="108"/>
    </row>
    <row r="536" spans="1:39" customFormat="1" x14ac:dyDescent="0.35">
      <c r="A536" s="72"/>
      <c r="B536" s="72"/>
      <c r="C536" s="85" t="s">
        <v>228</v>
      </c>
      <c r="D536" s="85"/>
      <c r="E536" s="85"/>
      <c r="F536" s="85"/>
      <c r="G536" s="85"/>
      <c r="H536" s="85"/>
      <c r="I536" s="85"/>
      <c r="J536" s="85"/>
      <c r="K536" s="119"/>
      <c r="L536" s="85"/>
      <c r="M536" s="128"/>
      <c r="N536" s="85"/>
      <c r="O536" s="85"/>
      <c r="P536" s="85"/>
      <c r="Q536" s="85"/>
      <c r="R536" s="85"/>
      <c r="S536" s="109"/>
    </row>
    <row r="537" spans="1:39" customFormat="1" x14ac:dyDescent="0.35">
      <c r="A537" s="72"/>
      <c r="B537" s="72"/>
      <c r="C537" s="86" t="s">
        <v>229</v>
      </c>
      <c r="D537" s="86"/>
      <c r="E537" s="86"/>
      <c r="F537" s="86"/>
      <c r="G537" s="86"/>
      <c r="H537" s="86"/>
      <c r="I537" s="86"/>
      <c r="J537" s="86"/>
      <c r="K537" s="120"/>
      <c r="L537" s="86"/>
      <c r="M537" s="129"/>
      <c r="N537" s="86"/>
      <c r="O537" s="86"/>
      <c r="P537" s="86"/>
      <c r="Q537" s="86"/>
      <c r="R537" s="86"/>
      <c r="S537" s="110"/>
    </row>
    <row r="538" spans="1:39" customFormat="1" x14ac:dyDescent="0.35">
      <c r="A538" s="71" t="s">
        <v>245</v>
      </c>
      <c r="B538" s="92"/>
      <c r="C538" s="73" t="s">
        <v>219</v>
      </c>
      <c r="D538" s="73"/>
      <c r="E538" s="73"/>
      <c r="F538" s="73" t="str">
        <f>TEXT(13.85,"0.00")</f>
        <v>13.85</v>
      </c>
      <c r="G538" s="73" t="str">
        <f>CONCATENATE("USD,FLAT ",TEXT(F538,"0.00"))</f>
        <v>USD,FLAT 13.85</v>
      </c>
      <c r="H538" s="73" t="str">
        <f>TEXT(13.85,"0.00")</f>
        <v>13.85</v>
      </c>
      <c r="I538" s="73" t="s">
        <v>139</v>
      </c>
      <c r="J538" s="75">
        <v>1</v>
      </c>
      <c r="K538" s="94" t="str">
        <f>TEXT(13.85,"0.00")</f>
        <v>13.85</v>
      </c>
      <c r="L538" s="73"/>
      <c r="M538" s="94" t="str">
        <f>TEXT(13,"0")</f>
        <v>13</v>
      </c>
      <c r="N538" s="87"/>
      <c r="O538" s="73" t="s">
        <v>220</v>
      </c>
      <c r="P538" s="73" t="s">
        <v>369</v>
      </c>
      <c r="Q538" s="73"/>
      <c r="R538" s="73"/>
      <c r="S538" s="107"/>
    </row>
    <row r="539" spans="1:39" customFormat="1" x14ac:dyDescent="0.35">
      <c r="A539" s="72"/>
      <c r="B539" s="92"/>
      <c r="C539" s="76" t="s">
        <v>221</v>
      </c>
      <c r="D539" s="76"/>
      <c r="E539" s="76"/>
      <c r="F539" s="76"/>
      <c r="G539" s="76"/>
      <c r="H539" s="76"/>
      <c r="I539" s="76"/>
      <c r="J539" s="78"/>
      <c r="K539" s="118"/>
      <c r="L539" s="76"/>
      <c r="M539" s="76"/>
      <c r="N539" s="76"/>
      <c r="O539" s="76"/>
      <c r="P539" s="76"/>
      <c r="Q539" s="76"/>
      <c r="R539" s="76"/>
      <c r="S539" s="108"/>
    </row>
    <row r="540" spans="1:39" customFormat="1" x14ac:dyDescent="0.35">
      <c r="A540" s="72"/>
      <c r="B540" s="72"/>
      <c r="C540" s="85" t="s">
        <v>228</v>
      </c>
      <c r="D540" s="85"/>
      <c r="E540" s="85"/>
      <c r="F540" s="85"/>
      <c r="G540" s="85"/>
      <c r="H540" s="85"/>
      <c r="I540" s="85"/>
      <c r="J540" s="85"/>
      <c r="K540" s="116"/>
      <c r="L540" s="85"/>
      <c r="M540" s="85"/>
      <c r="N540" s="85"/>
      <c r="O540" s="85"/>
      <c r="P540" s="85"/>
      <c r="Q540" s="85"/>
      <c r="R540" s="85"/>
      <c r="S540" s="109"/>
    </row>
    <row r="541" spans="1:39" customFormat="1" x14ac:dyDescent="0.35">
      <c r="A541" s="72"/>
      <c r="B541" s="72"/>
      <c r="C541" s="86" t="s">
        <v>229</v>
      </c>
      <c r="D541" s="86"/>
      <c r="E541" s="86"/>
      <c r="F541" s="86"/>
      <c r="G541" s="86"/>
      <c r="H541" s="86"/>
      <c r="I541" s="86"/>
      <c r="J541" s="86"/>
      <c r="K541" s="89"/>
      <c r="L541" s="86"/>
      <c r="M541" s="86"/>
      <c r="N541" s="86"/>
      <c r="O541" s="86"/>
      <c r="P541" s="86"/>
      <c r="Q541" s="86"/>
      <c r="R541" s="86"/>
      <c r="S541" s="110"/>
    </row>
    <row r="542" spans="1:39" x14ac:dyDescent="0.35">
      <c r="AM542"/>
    </row>
    <row r="543" spans="1:39" customFormat="1" x14ac:dyDescent="0.35">
      <c r="A543" s="218" t="s">
        <v>370</v>
      </c>
      <c r="B543" s="219"/>
      <c r="C543" s="219"/>
      <c r="D543" s="219"/>
      <c r="E543" s="219"/>
      <c r="F543" s="219"/>
      <c r="G543" s="219"/>
      <c r="H543" s="219"/>
      <c r="I543" s="219"/>
      <c r="J543" s="219"/>
      <c r="K543" s="219"/>
    </row>
    <row r="544" spans="1:39" customFormat="1" x14ac:dyDescent="0.35">
      <c r="A544" s="141"/>
      <c r="B544" s="142"/>
      <c r="C544" s="222" t="s">
        <v>353</v>
      </c>
      <c r="D544" s="222"/>
      <c r="E544" s="222"/>
      <c r="F544" s="222"/>
      <c r="G544" s="222"/>
      <c r="H544" s="222"/>
      <c r="I544" s="222"/>
      <c r="J544" s="222"/>
      <c r="K544" s="222"/>
    </row>
    <row r="545" spans="1:78" customFormat="1" x14ac:dyDescent="0.35">
      <c r="A545" s="223" t="s">
        <v>354</v>
      </c>
      <c r="B545" s="223" t="s">
        <v>355</v>
      </c>
      <c r="C545" s="225" t="s">
        <v>356</v>
      </c>
      <c r="D545" s="226"/>
      <c r="E545" s="226"/>
      <c r="F545" s="227"/>
      <c r="G545" s="228" t="s">
        <v>357</v>
      </c>
      <c r="H545" s="229"/>
      <c r="I545" s="229"/>
      <c r="J545" s="230"/>
      <c r="K545" s="223" t="s">
        <v>466</v>
      </c>
      <c r="L545" s="223" t="s">
        <v>361</v>
      </c>
    </row>
    <row r="546" spans="1:78" customFormat="1" x14ac:dyDescent="0.35">
      <c r="A546" s="224"/>
      <c r="B546" s="224"/>
      <c r="C546" s="132" t="s">
        <v>210</v>
      </c>
      <c r="D546" s="132" t="s">
        <v>212</v>
      </c>
      <c r="E546" s="132" t="s">
        <v>358</v>
      </c>
      <c r="F546" s="132" t="s">
        <v>359</v>
      </c>
      <c r="G546" s="133" t="s">
        <v>210</v>
      </c>
      <c r="H546" s="133" t="s">
        <v>212</v>
      </c>
      <c r="I546" s="133" t="s">
        <v>358</v>
      </c>
      <c r="J546" s="133" t="s">
        <v>359</v>
      </c>
      <c r="K546" s="224"/>
      <c r="L546" s="224"/>
    </row>
    <row r="547" spans="1:78" customFormat="1" x14ac:dyDescent="0.35">
      <c r="A547" s="59" t="s">
        <v>121</v>
      </c>
      <c r="B547" s="59" t="s">
        <v>362</v>
      </c>
      <c r="C547" s="114" t="str">
        <f>TEXT(17268.72,"0.00")</f>
        <v>17268.72</v>
      </c>
      <c r="D547" s="114" t="str">
        <f>TEXT(826.1,"0.0")</f>
        <v>826.1</v>
      </c>
      <c r="E547" s="114" t="str">
        <f>TEXT(16442.62,"0.00")</f>
        <v>16442.62</v>
      </c>
      <c r="F547" s="114"/>
      <c r="G547" s="114" t="str">
        <f>TEXT(0,"0")</f>
        <v>0</v>
      </c>
      <c r="H547" s="114" t="str">
        <f>TEXT(0,"0")</f>
        <v>0</v>
      </c>
      <c r="I547" s="114" t="str">
        <f>TEXT(0,"0")</f>
        <v>0</v>
      </c>
      <c r="J547" s="114" t="str">
        <f>TEXT(0,"0")</f>
        <v>0</v>
      </c>
      <c r="K547" s="114" t="str">
        <f>TEXT(0,"0")</f>
        <v>0</v>
      </c>
      <c r="L547" s="59" t="s">
        <v>26</v>
      </c>
    </row>
    <row r="548" spans="1:78" x14ac:dyDescent="0.35">
      <c r="F548" s="204" t="str">
        <f>TEXT(95.22,"0.00")</f>
        <v>95.22</v>
      </c>
      <c r="AM548"/>
    </row>
    <row r="549" spans="1:78" customFormat="1" x14ac:dyDescent="0.35">
      <c r="A549" s="67" t="s">
        <v>295</v>
      </c>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c r="AA549" s="68"/>
      <c r="AB549" s="68"/>
      <c r="AC549" s="68"/>
      <c r="AD549" s="68"/>
      <c r="AE549" s="68"/>
      <c r="AF549" s="68"/>
      <c r="AG549" s="68"/>
      <c r="AH549" s="68"/>
      <c r="AI549" s="68"/>
    </row>
    <row r="550" spans="1:78" customFormat="1" x14ac:dyDescent="0.35">
      <c r="A550" s="95" t="s">
        <v>273</v>
      </c>
      <c r="B550" s="95" t="s">
        <v>274</v>
      </c>
      <c r="C550" s="95" t="s">
        <v>156</v>
      </c>
      <c r="D550" s="95" t="s">
        <v>157</v>
      </c>
      <c r="E550" s="95" t="s">
        <v>158</v>
      </c>
      <c r="F550" s="95" t="s">
        <v>159</v>
      </c>
      <c r="G550" s="95" t="s">
        <v>126</v>
      </c>
      <c r="H550" s="95" t="s">
        <v>160</v>
      </c>
      <c r="I550" s="95" t="s">
        <v>161</v>
      </c>
      <c r="J550" s="95" t="s">
        <v>162</v>
      </c>
      <c r="K550" s="95" t="s">
        <v>163</v>
      </c>
      <c r="L550" s="95" t="s">
        <v>164</v>
      </c>
      <c r="M550" s="95" t="s">
        <v>165</v>
      </c>
      <c r="N550" s="95" t="s">
        <v>166</v>
      </c>
      <c r="O550" s="95" t="s">
        <v>277</v>
      </c>
      <c r="P550" s="95" t="s">
        <v>168</v>
      </c>
      <c r="Q550" s="95" t="s">
        <v>278</v>
      </c>
      <c r="R550" s="95" t="s">
        <v>276</v>
      </c>
      <c r="S550" s="113"/>
      <c r="T550" s="210" t="s">
        <v>271</v>
      </c>
      <c r="U550" s="211"/>
      <c r="V550" s="212"/>
      <c r="W550" s="210" t="s">
        <v>263</v>
      </c>
      <c r="X550" s="212"/>
      <c r="Y550" s="115"/>
      <c r="Z550" s="213" t="s">
        <v>255</v>
      </c>
      <c r="AA550" s="214"/>
      <c r="AB550" s="214"/>
      <c r="AC550" s="214"/>
      <c r="AD550" s="214"/>
      <c r="AE550" s="214"/>
      <c r="AF550" s="215"/>
      <c r="AG550" s="213" t="s">
        <v>264</v>
      </c>
      <c r="AH550" s="214"/>
      <c r="AI550" s="214"/>
      <c r="AJ550" s="214"/>
      <c r="AK550" s="214"/>
      <c r="AL550" s="215"/>
      <c r="AN550" s="21"/>
      <c r="AO550" s="21"/>
      <c r="AP550" s="21"/>
      <c r="AR550" s="21"/>
      <c r="AS550" s="21"/>
      <c r="AT550" s="21"/>
      <c r="AU550" s="21"/>
      <c r="AV550" s="21"/>
      <c r="AW550" s="21"/>
      <c r="AX550" s="21"/>
      <c r="AY550" s="21"/>
      <c r="AZ550" s="21"/>
      <c r="BA550" s="21"/>
      <c r="BB550" s="21"/>
      <c r="BC550" s="21"/>
      <c r="BD550" s="21"/>
      <c r="BE550" s="21"/>
      <c r="BF550" s="21"/>
      <c r="BG550" s="21"/>
      <c r="BH550" s="21"/>
      <c r="BI550" s="21"/>
      <c r="BJ550" s="21"/>
      <c r="BK550" s="21"/>
      <c r="BL550" s="21"/>
      <c r="BM550" s="21"/>
      <c r="BN550" s="21"/>
      <c r="BO550" s="21"/>
      <c r="BP550" s="21"/>
      <c r="BQ550" s="21"/>
      <c r="BR550" s="21"/>
      <c r="BS550" s="21"/>
      <c r="BT550" s="21"/>
      <c r="BU550" s="21"/>
      <c r="BV550" s="21"/>
      <c r="BW550" s="21"/>
      <c r="BX550" s="21"/>
      <c r="BY550" s="21"/>
      <c r="BZ550" s="21"/>
    </row>
    <row r="551" spans="1:78" customFormat="1" x14ac:dyDescent="0.35">
      <c r="A551" s="96"/>
      <c r="B551" s="96"/>
      <c r="C551" s="96"/>
      <c r="D551" s="96"/>
      <c r="E551" s="96"/>
      <c r="F551" s="96"/>
      <c r="G551" s="96"/>
      <c r="H551" s="96"/>
      <c r="I551" s="96"/>
      <c r="J551" s="96"/>
      <c r="K551" s="96"/>
      <c r="L551" s="96"/>
      <c r="M551" s="96"/>
      <c r="N551" s="96"/>
      <c r="O551" s="96"/>
      <c r="P551" s="96"/>
      <c r="Q551" s="96"/>
      <c r="R551" s="96"/>
      <c r="S551" s="96"/>
      <c r="T551" s="97" t="s">
        <v>169</v>
      </c>
      <c r="U551" s="97" t="s">
        <v>170</v>
      </c>
      <c r="V551" s="97" t="s">
        <v>170</v>
      </c>
      <c r="W551" s="97" t="s">
        <v>251</v>
      </c>
      <c r="X551" s="97" t="s">
        <v>252</v>
      </c>
      <c r="Y551" s="97"/>
      <c r="Z551" s="97" t="s">
        <v>256</v>
      </c>
      <c r="AA551" s="97" t="s">
        <v>257</v>
      </c>
      <c r="AB551" s="97" t="s">
        <v>258</v>
      </c>
      <c r="AC551" s="97" t="s">
        <v>259</v>
      </c>
      <c r="AD551" s="97" t="s">
        <v>260</v>
      </c>
      <c r="AE551" s="97" t="s">
        <v>261</v>
      </c>
      <c r="AF551" s="97" t="s">
        <v>262</v>
      </c>
      <c r="AG551" s="97" t="s">
        <v>265</v>
      </c>
      <c r="AH551" s="97" t="s">
        <v>266</v>
      </c>
      <c r="AI551" s="97" t="s">
        <v>267</v>
      </c>
      <c r="AJ551" s="97" t="s">
        <v>268</v>
      </c>
      <c r="AK551" s="97" t="s">
        <v>269</v>
      </c>
      <c r="AL551" s="97" t="s">
        <v>270</v>
      </c>
      <c r="AN551" s="21"/>
      <c r="AO551" s="21"/>
      <c r="AP551" s="21"/>
      <c r="AR551" s="21"/>
      <c r="AS551" s="21"/>
      <c r="AT551" s="21"/>
      <c r="AU551" s="21"/>
      <c r="AV551" s="21"/>
      <c r="AW551" s="21"/>
      <c r="AX551" s="21"/>
      <c r="AY551" s="21"/>
      <c r="AZ551" s="21"/>
      <c r="BA551" s="21"/>
      <c r="BB551" s="21"/>
      <c r="BC551" s="21"/>
      <c r="BD551" s="21"/>
      <c r="BE551" s="21"/>
      <c r="BF551" s="21"/>
      <c r="BG551" s="21"/>
      <c r="BH551" s="21"/>
      <c r="BI551" s="21"/>
      <c r="BJ551" s="21"/>
      <c r="BK551" s="21"/>
      <c r="BL551" s="21"/>
      <c r="BM551" s="21"/>
      <c r="BN551" s="21"/>
      <c r="BO551" s="21"/>
      <c r="BP551" s="21"/>
      <c r="BQ551" s="21"/>
      <c r="BR551" s="21"/>
      <c r="BS551" s="21"/>
      <c r="BT551" s="21"/>
      <c r="BU551" s="21"/>
      <c r="BV551" s="21"/>
      <c r="BW551" s="21"/>
      <c r="BX551" s="21"/>
      <c r="BY551" s="21"/>
      <c r="BZ551" s="21"/>
    </row>
    <row r="552" spans="1:78" customFormat="1" x14ac:dyDescent="0.35">
      <c r="A552" s="58" t="s">
        <v>70</v>
      </c>
      <c r="B552" s="32" t="s">
        <v>110</v>
      </c>
      <c r="C552" s="58" t="s">
        <v>473</v>
      </c>
      <c r="D552" s="32" t="s">
        <v>172</v>
      </c>
      <c r="E552" s="59" t="s">
        <v>26</v>
      </c>
      <c r="F552" s="58" t="s">
        <v>287</v>
      </c>
      <c r="G552" s="60" t="str">
        <f ca="1">TEXT(TODAY(),"YYYY-MM-DD")</f>
        <v>2023-05-19</v>
      </c>
      <c r="H552" s="60" t="str">
        <f ca="1">TEXT(TODAY(),"YYYY-MM-DD")</f>
        <v>2023-05-19</v>
      </c>
      <c r="I552" s="58">
        <v>12</v>
      </c>
      <c r="J552" s="58">
        <v>12</v>
      </c>
      <c r="K552" s="58">
        <v>12</v>
      </c>
      <c r="L552" s="58" t="s">
        <v>297</v>
      </c>
      <c r="M552" s="58" t="s">
        <v>298</v>
      </c>
      <c r="N552" s="58" t="s">
        <v>347</v>
      </c>
      <c r="O552" s="58" t="s">
        <v>348</v>
      </c>
      <c r="P552" s="58" t="s">
        <v>348</v>
      </c>
      <c r="Q552" s="58" t="s">
        <v>347</v>
      </c>
      <c r="R552" s="114" t="s">
        <v>347</v>
      </c>
      <c r="S552" s="58"/>
      <c r="T552" s="58" t="s">
        <v>176</v>
      </c>
      <c r="U552" s="58" t="s">
        <v>177</v>
      </c>
      <c r="V552" s="58"/>
      <c r="W552" s="58" t="s">
        <v>254</v>
      </c>
      <c r="X552" s="58" t="s">
        <v>253</v>
      </c>
      <c r="Y552" s="58"/>
      <c r="Z552" s="58" t="s">
        <v>272</v>
      </c>
      <c r="AA552" s="58">
        <v>6739465360</v>
      </c>
      <c r="AB552" s="58">
        <v>4402189258</v>
      </c>
      <c r="AC552" s="58"/>
      <c r="AD552" s="58" t="s">
        <v>348</v>
      </c>
      <c r="AE552" s="58" t="s">
        <v>347</v>
      </c>
      <c r="AF552" s="58" t="s">
        <v>347</v>
      </c>
      <c r="AG552" s="58"/>
      <c r="AH552" s="58"/>
      <c r="AI552" s="58"/>
      <c r="AJ552" s="58" t="s">
        <v>347</v>
      </c>
      <c r="AK552" s="58" t="s">
        <v>347</v>
      </c>
      <c r="AL552" s="58" t="s">
        <v>347</v>
      </c>
      <c r="AN552" s="21"/>
      <c r="AO552" s="21"/>
      <c r="AP552" s="21"/>
      <c r="AR552" s="21"/>
      <c r="AS552" s="21"/>
      <c r="AT552" s="21"/>
      <c r="AU552" s="21"/>
      <c r="AV552" s="21"/>
      <c r="AW552" s="21"/>
      <c r="AX552" s="21"/>
      <c r="AY552" s="21"/>
      <c r="AZ552" s="21"/>
      <c r="BA552" s="21"/>
      <c r="BB552" s="21"/>
      <c r="BC552" s="21"/>
      <c r="BD552" s="21"/>
      <c r="BE552" s="21"/>
      <c r="BF552" s="21"/>
      <c r="BG552" s="21"/>
      <c r="BH552" s="21"/>
      <c r="BI552" s="21"/>
      <c r="BJ552" s="21"/>
      <c r="BK552" s="21"/>
      <c r="BL552" s="21"/>
      <c r="BM552" s="21"/>
      <c r="BN552" s="21"/>
      <c r="BO552" s="21"/>
      <c r="BP552" s="21"/>
      <c r="BQ552" s="21"/>
      <c r="BR552" s="21"/>
      <c r="BS552" s="21"/>
      <c r="BT552" s="21"/>
      <c r="BU552" s="21"/>
      <c r="BV552" s="21"/>
      <c r="BW552" s="21"/>
      <c r="BX552" s="21"/>
      <c r="BY552" s="21"/>
      <c r="BZ552" s="21"/>
    </row>
    <row r="553" spans="1:78" x14ac:dyDescent="0.35">
      <c r="AM553"/>
    </row>
    <row r="554" spans="1:78" customFormat="1" ht="18.5" x14ac:dyDescent="0.35">
      <c r="A554" s="216" t="s">
        <v>381</v>
      </c>
      <c r="B554" s="217"/>
      <c r="C554" s="217"/>
      <c r="D554" s="217"/>
      <c r="E554" s="217"/>
      <c r="F554" s="217"/>
      <c r="G554" s="217"/>
      <c r="H554" s="217"/>
      <c r="I554" s="217"/>
      <c r="J554" s="217"/>
      <c r="K554" s="217"/>
      <c r="L554" s="217"/>
      <c r="M554" s="145"/>
      <c r="N554" s="145"/>
      <c r="O554" s="145"/>
      <c r="P554" s="145"/>
      <c r="Q554" s="145"/>
      <c r="R554" s="145"/>
      <c r="S554" s="145"/>
      <c r="T554" s="145"/>
      <c r="U554" s="145"/>
      <c r="V554" s="145"/>
      <c r="W554" s="145"/>
      <c r="X554" s="145"/>
      <c r="Y554" s="145"/>
      <c r="Z554" s="145"/>
      <c r="AA554" s="145"/>
      <c r="AB554" s="145"/>
      <c r="AC554" s="145"/>
      <c r="AD554" s="145"/>
      <c r="AE554" s="145"/>
      <c r="AF554" s="145"/>
      <c r="AG554" s="145"/>
      <c r="AH554" s="145"/>
      <c r="AI554" s="145"/>
      <c r="AJ554" s="145"/>
      <c r="AK554" s="145"/>
      <c r="AL554" s="145"/>
      <c r="AN554" s="21"/>
      <c r="AO554" s="21"/>
      <c r="AP554" s="21"/>
      <c r="AR554" s="21"/>
      <c r="AS554" s="21"/>
      <c r="AT554" s="21"/>
      <c r="AU554" s="21"/>
      <c r="AV554" s="21"/>
      <c r="AW554" s="21"/>
      <c r="AX554" s="21"/>
      <c r="AY554" s="21"/>
      <c r="AZ554" s="21"/>
      <c r="BA554" s="21"/>
      <c r="BB554" s="21"/>
      <c r="BC554" s="21"/>
      <c r="BD554" s="21"/>
      <c r="BE554" s="21"/>
      <c r="BF554" s="21"/>
      <c r="BG554" s="21"/>
      <c r="BH554" s="21"/>
      <c r="BI554" s="21"/>
      <c r="BJ554" s="21"/>
      <c r="BK554" s="21"/>
      <c r="BL554" s="21"/>
      <c r="BM554" s="21"/>
      <c r="BN554" s="21"/>
      <c r="BO554" s="21"/>
      <c r="BP554" s="21"/>
      <c r="BQ554" s="21"/>
      <c r="BR554" s="21"/>
      <c r="BS554" s="21"/>
      <c r="BT554" s="21"/>
      <c r="BU554" s="21"/>
      <c r="BV554" s="21"/>
      <c r="BW554" s="21"/>
      <c r="BX554" s="21"/>
      <c r="BY554" s="21"/>
      <c r="BZ554" s="21"/>
    </row>
    <row r="555" spans="1:78" customFormat="1" ht="15.5" x14ac:dyDescent="0.35">
      <c r="A555" s="1" t="s">
        <v>27</v>
      </c>
      <c r="B555" s="1" t="s">
        <v>28</v>
      </c>
      <c r="C555" s="1" t="s">
        <v>29</v>
      </c>
      <c r="D555" s="1" t="s">
        <v>4</v>
      </c>
      <c r="E555" s="1" t="s">
        <v>30</v>
      </c>
      <c r="F555" s="1" t="s">
        <v>373</v>
      </c>
      <c r="G555" s="1" t="s">
        <v>374</v>
      </c>
      <c r="H555" s="1" t="s">
        <v>375</v>
      </c>
      <c r="I555" s="1" t="s">
        <v>376</v>
      </c>
      <c r="J555" s="1" t="s">
        <v>43</v>
      </c>
      <c r="K555" s="1" t="s">
        <v>377</v>
      </c>
      <c r="L555" s="145"/>
      <c r="M555" s="145"/>
      <c r="N555" s="145"/>
      <c r="O555" s="145"/>
      <c r="P555" s="145"/>
      <c r="Q555" s="145"/>
      <c r="R555" s="145"/>
      <c r="S555" s="145"/>
      <c r="T555" s="145"/>
      <c r="U555" s="145"/>
      <c r="V555" s="145"/>
      <c r="W555" s="145"/>
      <c r="X555" s="145"/>
      <c r="Y555" s="145"/>
      <c r="Z555" s="145"/>
      <c r="AA555" s="145"/>
      <c r="AB555" s="145"/>
      <c r="AC555" s="145"/>
      <c r="AD555" s="145"/>
      <c r="AE555" s="145"/>
      <c r="AF555" s="145"/>
      <c r="AG555" s="145"/>
      <c r="AH555" s="145"/>
      <c r="AI555" s="145"/>
      <c r="AJ555" s="145"/>
      <c r="AK555" s="145"/>
      <c r="AL555" s="145"/>
      <c r="AN555" s="21"/>
      <c r="AO555" s="21"/>
      <c r="AP555" s="21"/>
      <c r="AR555" s="21"/>
      <c r="AS555" s="21"/>
      <c r="AT555" s="21"/>
      <c r="AU555" s="21"/>
      <c r="AV555" s="21"/>
      <c r="AW555" s="21"/>
      <c r="AX555" s="21"/>
      <c r="AY555" s="21"/>
      <c r="AZ555" s="21"/>
      <c r="BA555" s="21"/>
      <c r="BB555" s="21"/>
      <c r="BC555" s="21"/>
      <c r="BD555" s="21"/>
      <c r="BE555" s="21"/>
      <c r="BF555" s="21"/>
      <c r="BG555" s="21"/>
      <c r="BH555" s="21"/>
      <c r="BI555" s="21"/>
      <c r="BJ555" s="21"/>
      <c r="BK555" s="21"/>
      <c r="BL555" s="21"/>
      <c r="BM555" s="21"/>
      <c r="BN555" s="21"/>
      <c r="BO555" s="21"/>
      <c r="BP555" s="21"/>
      <c r="BQ555" s="21"/>
      <c r="BR555" s="21"/>
      <c r="BS555" s="21"/>
      <c r="BT555" s="21"/>
      <c r="BU555" s="21"/>
      <c r="BV555" s="21"/>
      <c r="BW555" s="21"/>
      <c r="BX555" s="21"/>
      <c r="BY555" s="21"/>
      <c r="BZ555" s="21"/>
    </row>
    <row r="556" spans="1:78" customFormat="1" x14ac:dyDescent="0.35">
      <c r="A556" s="2" t="s">
        <v>378</v>
      </c>
      <c r="B556" s="2" t="s">
        <v>231</v>
      </c>
      <c r="C556" s="2" t="str">
        <f ca="1">TEXT(TODAY(),"YYYY-MM-DD")</f>
        <v>2023-05-19</v>
      </c>
      <c r="D556" s="2" t="s">
        <v>13</v>
      </c>
      <c r="E556" s="2" t="s">
        <v>33</v>
      </c>
      <c r="F556" s="2" t="str">
        <f ca="1">TEXT(TODAY(),"YYYY-MM-DD")</f>
        <v>2023-05-19</v>
      </c>
      <c r="G556" s="60" t="s">
        <v>347</v>
      </c>
      <c r="H556" s="2" t="s">
        <v>110</v>
      </c>
      <c r="I556" s="2" t="s">
        <v>379</v>
      </c>
      <c r="J556" s="2" t="s">
        <v>380</v>
      </c>
      <c r="K556" s="2"/>
      <c r="L556" s="145"/>
      <c r="M556" s="145"/>
      <c r="N556" s="145"/>
      <c r="O556" s="145"/>
      <c r="P556" s="145"/>
      <c r="Q556" s="145"/>
      <c r="R556" s="145"/>
      <c r="S556" s="145"/>
      <c r="T556" s="145"/>
      <c r="U556" s="145"/>
      <c r="V556" s="145"/>
      <c r="W556" s="145"/>
      <c r="X556" s="145"/>
      <c r="Y556" s="145"/>
      <c r="Z556" s="145"/>
      <c r="AA556" s="145"/>
      <c r="AB556" s="145"/>
      <c r="AC556" s="145"/>
      <c r="AD556" s="145"/>
      <c r="AE556" s="145"/>
      <c r="AF556" s="145"/>
      <c r="AG556" s="145"/>
      <c r="AH556" s="145"/>
      <c r="AI556" s="145"/>
      <c r="AJ556" s="145"/>
      <c r="AK556" s="145"/>
      <c r="AL556" s="145"/>
      <c r="AN556" s="21"/>
      <c r="AO556" s="21"/>
      <c r="AP556" s="21"/>
      <c r="AR556" s="21"/>
      <c r="AS556" s="21"/>
      <c r="AT556" s="21"/>
      <c r="AU556" s="21"/>
      <c r="AV556" s="21"/>
      <c r="AW556" s="21"/>
      <c r="AX556" s="21"/>
      <c r="AY556" s="21"/>
      <c r="AZ556" s="21"/>
      <c r="BA556" s="21"/>
      <c r="BB556" s="21"/>
      <c r="BC556" s="21"/>
      <c r="BD556" s="21"/>
      <c r="BE556" s="21"/>
      <c r="BF556" s="21"/>
      <c r="BG556" s="21"/>
      <c r="BH556" s="21"/>
      <c r="BI556" s="21"/>
      <c r="BJ556" s="21"/>
      <c r="BK556" s="21"/>
      <c r="BL556" s="21"/>
      <c r="BM556" s="21"/>
      <c r="BN556" s="21"/>
      <c r="BO556" s="21"/>
      <c r="BP556" s="21"/>
      <c r="BQ556" s="21"/>
      <c r="BR556" s="21"/>
      <c r="BS556" s="21"/>
      <c r="BT556" s="21"/>
      <c r="BU556" s="21"/>
      <c r="BV556" s="21"/>
      <c r="BW556" s="21"/>
      <c r="BX556" s="21"/>
      <c r="BY556" s="21"/>
      <c r="BZ556" s="21"/>
    </row>
    <row r="557" spans="1:78" customFormat="1" x14ac:dyDescent="0.35">
      <c r="A557" s="2" t="s">
        <v>31</v>
      </c>
      <c r="B557" s="2" t="s">
        <v>223</v>
      </c>
      <c r="C557" s="2" t="str">
        <f ca="1">TEXT(TODAY(),"YYYY-MM-DD")</f>
        <v>2023-05-19</v>
      </c>
      <c r="D557" s="2" t="s">
        <v>13</v>
      </c>
      <c r="E557" s="2" t="s">
        <v>382</v>
      </c>
      <c r="F557" s="2" t="str">
        <f ca="1">TEXT(TODAY(),"YYYY-MM-DD")</f>
        <v>2023-05-19</v>
      </c>
      <c r="G557" s="60" t="s">
        <v>347</v>
      </c>
      <c r="H557" s="2" t="s">
        <v>110</v>
      </c>
      <c r="I557" s="2" t="s">
        <v>379</v>
      </c>
      <c r="J557" s="2" t="s">
        <v>380</v>
      </c>
      <c r="K557" s="2"/>
      <c r="L557" s="145"/>
      <c r="M557" s="145"/>
      <c r="N557" s="145"/>
      <c r="O557" s="145"/>
      <c r="P557" s="145"/>
      <c r="Q557" s="145"/>
      <c r="R557" s="145"/>
      <c r="S557" s="145"/>
      <c r="T557" s="145"/>
      <c r="U557" s="145"/>
      <c r="V557" s="145"/>
      <c r="W557" s="145"/>
      <c r="X557" s="145"/>
      <c r="Y557" s="145"/>
      <c r="Z557" s="145"/>
      <c r="AA557" s="145"/>
      <c r="AB557" s="145"/>
      <c r="AC557" s="145"/>
      <c r="AD557" s="145"/>
      <c r="AE557" s="145"/>
      <c r="AF557" s="145"/>
      <c r="AG557" s="145"/>
      <c r="AH557" s="145"/>
      <c r="AI557" s="145"/>
      <c r="AJ557" s="145"/>
      <c r="AK557" s="145"/>
      <c r="AL557" s="145"/>
      <c r="AN557" s="21"/>
      <c r="AO557" s="21"/>
      <c r="AP557" s="21"/>
      <c r="AR557" s="21"/>
      <c r="AS557" s="21"/>
      <c r="AT557" s="21"/>
      <c r="AU557" s="21"/>
      <c r="AV557" s="21"/>
      <c r="AW557" s="21"/>
      <c r="AX557" s="21"/>
      <c r="AY557" s="21"/>
      <c r="AZ557" s="21"/>
      <c r="BA557" s="21"/>
      <c r="BB557" s="21"/>
      <c r="BC557" s="21"/>
      <c r="BD557" s="21"/>
      <c r="BE557" s="21"/>
      <c r="BF557" s="21"/>
      <c r="BG557" s="21"/>
      <c r="BH557" s="21"/>
      <c r="BI557" s="21"/>
      <c r="BJ557" s="21"/>
      <c r="BK557" s="21"/>
      <c r="BL557" s="21"/>
      <c r="BM557" s="21"/>
      <c r="BN557" s="21"/>
      <c r="BO557" s="21"/>
      <c r="BP557" s="21"/>
      <c r="BQ557" s="21"/>
      <c r="BR557" s="21"/>
      <c r="BS557" s="21"/>
      <c r="BT557" s="21"/>
      <c r="BU557" s="21"/>
      <c r="BV557" s="21"/>
      <c r="BW557" s="21"/>
      <c r="BX557" s="21"/>
      <c r="BY557" s="21"/>
      <c r="BZ557" s="21"/>
    </row>
    <row r="558" spans="1:78" x14ac:dyDescent="0.35">
      <c r="AM558"/>
    </row>
    <row r="559" spans="1:78" customFormat="1" x14ac:dyDescent="0.35">
      <c r="A559" s="218" t="s">
        <v>296</v>
      </c>
      <c r="B559" s="219"/>
      <c r="C559" s="219"/>
      <c r="D559" s="219"/>
      <c r="E559" s="219"/>
      <c r="F559" s="219"/>
      <c r="G559" s="219"/>
      <c r="H559" s="219"/>
      <c r="I559" s="219"/>
      <c r="J559" s="219"/>
      <c r="K559" s="219"/>
      <c r="L559" s="219"/>
      <c r="M559" s="219"/>
      <c r="N559" s="219"/>
      <c r="O559" s="219"/>
      <c r="P559" s="219"/>
      <c r="Q559" s="219"/>
      <c r="R559" s="219"/>
      <c r="S559" s="105"/>
    </row>
    <row r="560" spans="1:78" customFormat="1" x14ac:dyDescent="0.35">
      <c r="A560" s="69" t="s">
        <v>200</v>
      </c>
      <c r="B560" s="69" t="s">
        <v>201</v>
      </c>
      <c r="C560" s="69" t="s">
        <v>202</v>
      </c>
      <c r="D560" s="70" t="s">
        <v>203</v>
      </c>
      <c r="E560" s="70" t="s">
        <v>204</v>
      </c>
      <c r="F560" s="70" t="s">
        <v>205</v>
      </c>
      <c r="G560" s="69" t="s">
        <v>206</v>
      </c>
      <c r="H560" s="69" t="s">
        <v>207</v>
      </c>
      <c r="I560" s="70" t="s">
        <v>208</v>
      </c>
      <c r="J560" s="70" t="s">
        <v>209</v>
      </c>
      <c r="K560" s="70" t="s">
        <v>210</v>
      </c>
      <c r="L560" s="70" t="s">
        <v>211</v>
      </c>
      <c r="M560" s="70" t="s">
        <v>212</v>
      </c>
      <c r="N560" s="70" t="s">
        <v>213</v>
      </c>
      <c r="O560" s="70" t="s">
        <v>214</v>
      </c>
      <c r="P560" s="70" t="s">
        <v>215</v>
      </c>
      <c r="Q560" s="70" t="s">
        <v>216</v>
      </c>
      <c r="R560" s="70" t="s">
        <v>217</v>
      </c>
      <c r="S560" s="106"/>
    </row>
    <row r="561" spans="1:39" customFormat="1" x14ac:dyDescent="0.35">
      <c r="A561" s="71" t="s">
        <v>218</v>
      </c>
      <c r="B561" s="72"/>
      <c r="C561" s="73" t="s">
        <v>219</v>
      </c>
      <c r="D561" s="73"/>
      <c r="E561" s="73"/>
      <c r="F561" s="73">
        <v>21</v>
      </c>
      <c r="G561" s="73" t="str">
        <f>CONCATENATE("USD,FLAT ",TEXT(F561,"0.00"))</f>
        <v>USD,FLAT 21.00</v>
      </c>
      <c r="H561" s="74"/>
      <c r="I561" s="73" t="s">
        <v>139</v>
      </c>
      <c r="J561" s="75">
        <v>1</v>
      </c>
      <c r="K561" s="90" t="str">
        <f>TEXT(25,"0")</f>
        <v>25</v>
      </c>
      <c r="L561" s="73"/>
      <c r="M561" s="90" t="str">
        <f>TEXT(13,"0")</f>
        <v>13</v>
      </c>
      <c r="N561" s="73" t="s">
        <v>223</v>
      </c>
      <c r="O561" s="73" t="s">
        <v>224</v>
      </c>
      <c r="P561" s="73" t="s">
        <v>351</v>
      </c>
      <c r="Q561" s="73"/>
      <c r="R561" s="73"/>
      <c r="S561" s="107"/>
    </row>
    <row r="562" spans="1:39" customFormat="1" x14ac:dyDescent="0.35">
      <c r="A562" s="72"/>
      <c r="B562" s="72"/>
      <c r="C562" s="76" t="s">
        <v>221</v>
      </c>
      <c r="D562" s="76"/>
      <c r="E562" s="76"/>
      <c r="F562" s="76"/>
      <c r="G562" s="76"/>
      <c r="H562" s="77"/>
      <c r="I562" s="76"/>
      <c r="J562" s="78"/>
      <c r="K562" s="91"/>
      <c r="L562" s="76"/>
      <c r="M562" s="77"/>
      <c r="N562" s="76"/>
      <c r="O562" s="76"/>
      <c r="P562" s="76"/>
      <c r="Q562" s="76"/>
      <c r="R562" s="76"/>
      <c r="S562" s="108"/>
    </row>
    <row r="563" spans="1:39" customFormat="1" x14ac:dyDescent="0.35">
      <c r="A563" s="72"/>
      <c r="B563" s="72"/>
      <c r="C563" s="85" t="s">
        <v>228</v>
      </c>
      <c r="D563" s="85"/>
      <c r="E563" s="85"/>
      <c r="F563" s="85"/>
      <c r="G563" s="85"/>
      <c r="H563" s="85"/>
      <c r="I563" s="85"/>
      <c r="J563" s="85"/>
      <c r="K563" s="88"/>
      <c r="L563" s="85"/>
      <c r="M563" s="85"/>
      <c r="N563" s="85"/>
      <c r="O563" s="85"/>
      <c r="P563" s="85"/>
      <c r="Q563" s="85"/>
      <c r="R563" s="85"/>
      <c r="S563" s="109"/>
    </row>
    <row r="564" spans="1:39" customFormat="1" x14ac:dyDescent="0.35">
      <c r="A564" s="72"/>
      <c r="B564" s="72"/>
      <c r="C564" s="86" t="s">
        <v>229</v>
      </c>
      <c r="D564" s="86"/>
      <c r="E564" s="86"/>
      <c r="F564" s="86"/>
      <c r="G564" s="86"/>
      <c r="H564" s="86"/>
      <c r="I564" s="86"/>
      <c r="J564" s="86"/>
      <c r="K564" s="89"/>
      <c r="L564" s="86"/>
      <c r="M564" s="86"/>
      <c r="N564" s="86"/>
      <c r="O564" s="86"/>
      <c r="P564" s="86"/>
      <c r="Q564" s="86"/>
      <c r="R564" s="86"/>
      <c r="S564" s="110"/>
    </row>
    <row r="565" spans="1:39" customFormat="1" x14ac:dyDescent="0.35">
      <c r="A565" s="71" t="s">
        <v>222</v>
      </c>
      <c r="B565" s="72"/>
      <c r="C565" s="73" t="s">
        <v>219</v>
      </c>
      <c r="D565" s="73"/>
      <c r="E565" s="73"/>
      <c r="F565" s="73">
        <v>25</v>
      </c>
      <c r="G565" s="73" t="str">
        <f>CONCATENATE("USD,FLAT ",TEXT(F565,"0.00"))</f>
        <v>USD,FLAT 25.00</v>
      </c>
      <c r="H565" s="74"/>
      <c r="I565" s="73" t="s">
        <v>139</v>
      </c>
      <c r="J565" s="75">
        <v>1</v>
      </c>
      <c r="K565" s="90" t="str">
        <f>TEXT(25,"0")</f>
        <v>25</v>
      </c>
      <c r="L565" s="90"/>
      <c r="M565" s="90" t="str">
        <f>TEXT(13,"0")</f>
        <v>13</v>
      </c>
      <c r="N565" s="73" t="s">
        <v>223</v>
      </c>
      <c r="O565" s="73" t="s">
        <v>224</v>
      </c>
      <c r="P565" s="73" t="s">
        <v>351</v>
      </c>
      <c r="Q565" s="73"/>
      <c r="R565" s="73"/>
      <c r="S565" s="107"/>
    </row>
    <row r="566" spans="1:39" customFormat="1" x14ac:dyDescent="0.35">
      <c r="A566" s="72"/>
      <c r="B566" s="72"/>
      <c r="C566" s="76" t="s">
        <v>221</v>
      </c>
      <c r="D566" s="76"/>
      <c r="E566" s="76"/>
      <c r="F566" s="76"/>
      <c r="G566" s="76"/>
      <c r="H566" s="77"/>
      <c r="I566" s="76"/>
      <c r="J566" s="78"/>
      <c r="K566" s="91"/>
      <c r="L566" s="76"/>
      <c r="M566" s="76"/>
      <c r="N566" s="76"/>
      <c r="O566" s="76"/>
      <c r="P566" s="76"/>
      <c r="Q566" s="76"/>
      <c r="R566" s="76"/>
      <c r="S566" s="108"/>
    </row>
    <row r="567" spans="1:39" customFormat="1" x14ac:dyDescent="0.35">
      <c r="A567" s="72"/>
      <c r="B567" s="72"/>
      <c r="C567" s="85" t="s">
        <v>228</v>
      </c>
      <c r="D567" s="85"/>
      <c r="E567" s="85"/>
      <c r="F567" s="85"/>
      <c r="G567" s="85"/>
      <c r="H567" s="85"/>
      <c r="I567" s="85"/>
      <c r="J567" s="85"/>
      <c r="K567" s="88"/>
      <c r="L567" s="85"/>
      <c r="M567" s="85"/>
      <c r="N567" s="85"/>
      <c r="O567" s="85"/>
      <c r="P567" s="85"/>
      <c r="Q567" s="85"/>
      <c r="R567" s="85"/>
      <c r="S567" s="109"/>
    </row>
    <row r="568" spans="1:39" customFormat="1" x14ac:dyDescent="0.35">
      <c r="A568" s="72"/>
      <c r="B568" s="72"/>
      <c r="C568" s="86" t="s">
        <v>229</v>
      </c>
      <c r="D568" s="86"/>
      <c r="E568" s="86"/>
      <c r="F568" s="86"/>
      <c r="G568" s="86"/>
      <c r="H568" s="86"/>
      <c r="I568" s="86"/>
      <c r="J568" s="86"/>
      <c r="K568" s="89"/>
      <c r="L568" s="86"/>
      <c r="M568" s="86"/>
      <c r="N568" s="86"/>
      <c r="O568" s="86"/>
      <c r="P568" s="86"/>
      <c r="Q568" s="86"/>
      <c r="R568" s="86"/>
      <c r="S568" s="110"/>
    </row>
    <row r="569" spans="1:39" customFormat="1" x14ac:dyDescent="0.35">
      <c r="A569" s="71" t="s">
        <v>225</v>
      </c>
      <c r="B569" s="72"/>
      <c r="C569" s="73" t="s">
        <v>219</v>
      </c>
      <c r="D569" s="73"/>
      <c r="E569" s="73"/>
      <c r="F569" s="73">
        <v>25</v>
      </c>
      <c r="G569" s="73" t="str">
        <f>CONCATENATE("USD,FLAT ",TEXT(F569,"0.00"))</f>
        <v>USD,FLAT 25.00</v>
      </c>
      <c r="H569" s="74"/>
      <c r="I569" s="73" t="s">
        <v>139</v>
      </c>
      <c r="J569" s="98" t="str">
        <f>TEXT(26.85,"0.00")</f>
        <v>26.85</v>
      </c>
      <c r="K569" s="90" t="str">
        <f>TEXT(671.25,"0.00")</f>
        <v>671.25</v>
      </c>
      <c r="L569" s="90"/>
      <c r="M569" s="90" t="str">
        <f>TEXT(90.55,"0.00")</f>
        <v>90.55</v>
      </c>
      <c r="N569" s="73" t="s">
        <v>223</v>
      </c>
      <c r="O569" s="73" t="s">
        <v>224</v>
      </c>
      <c r="P569" s="73" t="s">
        <v>351</v>
      </c>
      <c r="Q569" s="73"/>
      <c r="R569" s="73"/>
      <c r="S569" s="107"/>
    </row>
    <row r="570" spans="1:39" customFormat="1" x14ac:dyDescent="0.35">
      <c r="A570" s="72"/>
      <c r="B570" s="72"/>
      <c r="C570" s="76" t="s">
        <v>221</v>
      </c>
      <c r="D570" s="76"/>
      <c r="E570" s="76"/>
      <c r="F570" s="76"/>
      <c r="G570" s="76"/>
      <c r="H570" s="77"/>
      <c r="I570" s="76"/>
      <c r="J570" s="78"/>
      <c r="K570" s="91"/>
      <c r="L570" s="76"/>
      <c r="M570" s="76"/>
      <c r="N570" s="76"/>
      <c r="O570" s="76"/>
      <c r="P570" s="76"/>
      <c r="Q570" s="76"/>
      <c r="R570" s="76"/>
      <c r="S570" s="108"/>
    </row>
    <row r="571" spans="1:39" customFormat="1" x14ac:dyDescent="0.35">
      <c r="A571" s="72"/>
      <c r="B571" s="72"/>
      <c r="C571" s="85" t="s">
        <v>228</v>
      </c>
      <c r="D571" s="85"/>
      <c r="E571" s="85"/>
      <c r="F571" s="85"/>
      <c r="G571" s="85"/>
      <c r="H571" s="85"/>
      <c r="I571" s="85"/>
      <c r="J571" s="85"/>
      <c r="K571" s="88"/>
      <c r="L571" s="85"/>
      <c r="M571" s="85"/>
      <c r="N571" s="85"/>
      <c r="O571" s="85"/>
      <c r="P571" s="85"/>
      <c r="Q571" s="85"/>
      <c r="R571" s="85"/>
      <c r="S571" s="109"/>
    </row>
    <row r="572" spans="1:39" customFormat="1" x14ac:dyDescent="0.35">
      <c r="A572" s="72"/>
      <c r="B572" s="72"/>
      <c r="C572" s="86" t="s">
        <v>229</v>
      </c>
      <c r="D572" s="86"/>
      <c r="E572" s="86"/>
      <c r="F572" s="86"/>
      <c r="G572" s="86"/>
      <c r="H572" s="86"/>
      <c r="I572" s="86"/>
      <c r="J572" s="86"/>
      <c r="K572" s="89"/>
      <c r="L572" s="86"/>
      <c r="M572" s="86"/>
      <c r="N572" s="86"/>
      <c r="O572" s="86"/>
      <c r="P572" s="86"/>
      <c r="Q572" s="86"/>
      <c r="R572" s="86"/>
      <c r="S572" s="110"/>
    </row>
    <row r="573" spans="1:39" customFormat="1" x14ac:dyDescent="0.35">
      <c r="A573" s="71" t="s">
        <v>136</v>
      </c>
      <c r="B573" s="72"/>
      <c r="C573" s="73" t="s">
        <v>219</v>
      </c>
      <c r="D573" s="73"/>
      <c r="E573" s="73"/>
      <c r="F573" s="73">
        <v>25</v>
      </c>
      <c r="G573" s="73" t="str">
        <f>CONCATENATE("USD,FLAT ",TEXT(F573,"0.00"))</f>
        <v>USD,FLAT 25.00</v>
      </c>
      <c r="H573" s="74"/>
      <c r="I573" s="73" t="s">
        <v>139</v>
      </c>
      <c r="J573" s="98" t="str">
        <f>TEXT(176.85,"0.00")</f>
        <v>176.85</v>
      </c>
      <c r="K573" s="90" t="str">
        <f>TEXT(4421.25,"0.00")</f>
        <v>4421.25</v>
      </c>
      <c r="L573" s="90"/>
      <c r="M573" s="90" t="str">
        <f>TEXT(540.55,"0.00")</f>
        <v>540.55</v>
      </c>
      <c r="N573" s="73" t="s">
        <v>223</v>
      </c>
      <c r="O573" s="73" t="s">
        <v>224</v>
      </c>
      <c r="P573" s="73" t="s">
        <v>351</v>
      </c>
      <c r="Q573" s="73"/>
      <c r="R573" s="73"/>
      <c r="S573" s="107"/>
      <c r="AM573" s="21"/>
    </row>
    <row r="574" spans="1:39" customFormat="1" x14ac:dyDescent="0.35">
      <c r="A574" s="72"/>
      <c r="B574" s="72"/>
      <c r="C574" s="76" t="s">
        <v>221</v>
      </c>
      <c r="D574" s="76"/>
      <c r="E574" s="76"/>
      <c r="F574" s="76"/>
      <c r="G574" s="76"/>
      <c r="H574" s="77"/>
      <c r="I574" s="76"/>
      <c r="J574" s="78"/>
      <c r="K574" s="91"/>
      <c r="L574" s="76"/>
      <c r="M574" s="76"/>
      <c r="N574" s="76"/>
      <c r="O574" s="76"/>
      <c r="P574" s="76"/>
      <c r="Q574" s="76"/>
      <c r="R574" s="76"/>
      <c r="S574" s="108"/>
      <c r="AM574" s="21"/>
    </row>
    <row r="575" spans="1:39" customFormat="1" x14ac:dyDescent="0.35">
      <c r="A575" s="72"/>
      <c r="B575" s="72"/>
      <c r="C575" s="85" t="s">
        <v>228</v>
      </c>
      <c r="D575" s="85"/>
      <c r="E575" s="85"/>
      <c r="F575" s="85"/>
      <c r="G575" s="85"/>
      <c r="H575" s="85"/>
      <c r="I575" s="85"/>
      <c r="J575" s="85"/>
      <c r="K575" s="88"/>
      <c r="L575" s="85"/>
      <c r="M575" s="85"/>
      <c r="N575" s="85"/>
      <c r="O575" s="85"/>
      <c r="P575" s="85"/>
      <c r="Q575" s="85"/>
      <c r="R575" s="85"/>
      <c r="S575" s="109"/>
      <c r="AM575" s="21"/>
    </row>
    <row r="576" spans="1:39" customFormat="1" x14ac:dyDescent="0.35">
      <c r="A576" s="72"/>
      <c r="B576" s="72"/>
      <c r="C576" s="86" t="s">
        <v>229</v>
      </c>
      <c r="D576" s="86"/>
      <c r="E576" s="86"/>
      <c r="F576" s="86"/>
      <c r="G576" s="86"/>
      <c r="H576" s="86"/>
      <c r="I576" s="86"/>
      <c r="J576" s="86"/>
      <c r="K576" s="89"/>
      <c r="L576" s="86"/>
      <c r="M576" s="86"/>
      <c r="N576" s="86"/>
      <c r="O576" s="86"/>
      <c r="P576" s="86"/>
      <c r="Q576" s="86"/>
      <c r="R576" s="86"/>
      <c r="S576" s="110"/>
      <c r="AM576" s="21"/>
    </row>
    <row r="577" spans="1:39" customFormat="1" x14ac:dyDescent="0.35">
      <c r="A577" s="79" t="s">
        <v>226</v>
      </c>
      <c r="B577" s="79"/>
      <c r="C577" s="79" t="s">
        <v>219</v>
      </c>
      <c r="D577" s="79"/>
      <c r="E577" s="79"/>
      <c r="F577" s="79"/>
      <c r="G577" s="79"/>
      <c r="H577" s="79"/>
      <c r="I577" s="79"/>
      <c r="J577" s="80"/>
      <c r="K577" s="146"/>
      <c r="L577" s="79"/>
      <c r="M577" s="79"/>
      <c r="N577" s="79"/>
      <c r="O577" s="79"/>
      <c r="P577" s="79"/>
      <c r="Q577" s="79"/>
      <c r="R577" s="79"/>
      <c r="S577" s="111"/>
      <c r="AM577" s="21"/>
    </row>
    <row r="578" spans="1:39" customFormat="1" x14ac:dyDescent="0.35">
      <c r="A578" s="79" t="s">
        <v>226</v>
      </c>
      <c r="B578" s="79"/>
      <c r="C578" s="79" t="s">
        <v>221</v>
      </c>
      <c r="D578" s="79"/>
      <c r="E578" s="79"/>
      <c r="F578" s="79"/>
      <c r="G578" s="79"/>
      <c r="H578" s="79"/>
      <c r="I578" s="79"/>
      <c r="J578" s="80"/>
      <c r="K578" s="146"/>
      <c r="L578" s="79"/>
      <c r="M578" s="79"/>
      <c r="N578" s="79"/>
      <c r="O578" s="79"/>
      <c r="P578" s="79"/>
      <c r="Q578" s="79"/>
      <c r="R578" s="79"/>
      <c r="S578" s="111"/>
      <c r="AM578" s="21"/>
    </row>
    <row r="579" spans="1:39" customFormat="1" x14ac:dyDescent="0.35">
      <c r="A579" s="82" t="s">
        <v>227</v>
      </c>
      <c r="B579" s="82"/>
      <c r="C579" s="82" t="s">
        <v>219</v>
      </c>
      <c r="D579" s="82"/>
      <c r="E579" s="82"/>
      <c r="F579" s="82"/>
      <c r="G579" s="82"/>
      <c r="H579" s="82"/>
      <c r="I579" s="82"/>
      <c r="J579" s="83"/>
      <c r="K579" s="147"/>
      <c r="L579" s="82"/>
      <c r="M579" s="82"/>
      <c r="N579" s="82"/>
      <c r="O579" s="82"/>
      <c r="P579" s="82"/>
      <c r="Q579" s="82"/>
      <c r="R579" s="82"/>
      <c r="S579" s="112"/>
      <c r="AM579" s="21"/>
    </row>
    <row r="580" spans="1:39" customFormat="1" x14ac:dyDescent="0.35">
      <c r="A580" s="82" t="s">
        <v>227</v>
      </c>
      <c r="B580" s="82"/>
      <c r="C580" s="82" t="s">
        <v>221</v>
      </c>
      <c r="D580" s="82"/>
      <c r="E580" s="82"/>
      <c r="F580" s="82"/>
      <c r="G580" s="82"/>
      <c r="H580" s="82"/>
      <c r="I580" s="82"/>
      <c r="J580" s="83"/>
      <c r="K580" s="147"/>
      <c r="L580" s="82"/>
      <c r="M580" s="82"/>
      <c r="N580" s="82"/>
      <c r="O580" s="82"/>
      <c r="P580" s="82"/>
      <c r="Q580" s="82"/>
      <c r="R580" s="82"/>
      <c r="S580" s="112"/>
      <c r="AM580" s="21"/>
    </row>
    <row r="581" spans="1:39" customFormat="1" x14ac:dyDescent="0.35">
      <c r="A581" s="71" t="s">
        <v>246</v>
      </c>
      <c r="B581" s="72"/>
      <c r="C581" s="73" t="s">
        <v>219</v>
      </c>
      <c r="D581" s="73"/>
      <c r="E581" s="73"/>
      <c r="F581" s="73">
        <v>0.25</v>
      </c>
      <c r="G581" s="73" t="str">
        <f>CONCATENATE("USD,FLAT ",TEXT(F581,"0.00"))</f>
        <v>USD,FLAT 0.25</v>
      </c>
      <c r="H581" s="74"/>
      <c r="I581" s="73" t="s">
        <v>139</v>
      </c>
      <c r="J581" s="75">
        <v>1</v>
      </c>
      <c r="K581" s="90" t="str">
        <f>TEXT(0.25,"0.00")</f>
        <v>0.25</v>
      </c>
      <c r="L581" s="90"/>
      <c r="M581" s="90" t="str">
        <f>TEXT(13,"0")</f>
        <v>13</v>
      </c>
      <c r="N581" s="73" t="s">
        <v>231</v>
      </c>
      <c r="O581" s="73" t="s">
        <v>224</v>
      </c>
      <c r="P581" s="73" t="s">
        <v>352</v>
      </c>
      <c r="Q581" s="73"/>
      <c r="R581" s="73"/>
      <c r="S581" s="107"/>
      <c r="AM581" s="21"/>
    </row>
    <row r="582" spans="1:39" customFormat="1" x14ac:dyDescent="0.35">
      <c r="A582" s="72"/>
      <c r="B582" s="72"/>
      <c r="C582" s="76" t="s">
        <v>221</v>
      </c>
      <c r="D582" s="76"/>
      <c r="E582" s="76"/>
      <c r="F582" s="76"/>
      <c r="G582" s="76"/>
      <c r="H582" s="77"/>
      <c r="I582" s="77"/>
      <c r="J582" s="78"/>
      <c r="K582" s="91"/>
      <c r="L582" s="76"/>
      <c r="M582" s="76"/>
      <c r="N582" s="76"/>
      <c r="O582" s="76"/>
      <c r="P582" s="76"/>
      <c r="Q582" s="76"/>
      <c r="R582" s="76"/>
      <c r="S582" s="108"/>
      <c r="AM582" s="21"/>
    </row>
    <row r="583" spans="1:39" customFormat="1" x14ac:dyDescent="0.35">
      <c r="A583" s="72"/>
      <c r="B583" s="72"/>
      <c r="C583" s="85" t="s">
        <v>228</v>
      </c>
      <c r="D583" s="85"/>
      <c r="E583" s="85"/>
      <c r="F583" s="85"/>
      <c r="G583" s="85"/>
      <c r="H583" s="85"/>
      <c r="I583" s="85"/>
      <c r="J583" s="85"/>
      <c r="K583" s="88"/>
      <c r="L583" s="85"/>
      <c r="M583" s="85"/>
      <c r="N583" s="85"/>
      <c r="O583" s="85"/>
      <c r="P583" s="85"/>
      <c r="Q583" s="85"/>
      <c r="R583" s="85"/>
      <c r="S583" s="109"/>
      <c r="AM583" s="21"/>
    </row>
    <row r="584" spans="1:39" customFormat="1" x14ac:dyDescent="0.35">
      <c r="A584" s="72"/>
      <c r="B584" s="72"/>
      <c r="C584" s="86" t="s">
        <v>229</v>
      </c>
      <c r="D584" s="86"/>
      <c r="E584" s="86"/>
      <c r="F584" s="86"/>
      <c r="G584" s="86"/>
      <c r="H584" s="86"/>
      <c r="I584" s="86"/>
      <c r="J584" s="86"/>
      <c r="K584" s="89"/>
      <c r="L584" s="86"/>
      <c r="M584" s="86"/>
      <c r="N584" s="86"/>
      <c r="O584" s="86"/>
      <c r="P584" s="86"/>
      <c r="Q584" s="86"/>
      <c r="R584" s="86"/>
      <c r="S584" s="110"/>
      <c r="AM584" s="21"/>
    </row>
    <row r="585" spans="1:39" customFormat="1" x14ac:dyDescent="0.35">
      <c r="A585" s="71" t="s">
        <v>230</v>
      </c>
      <c r="B585" s="72"/>
      <c r="C585" s="73" t="s">
        <v>219</v>
      </c>
      <c r="D585" s="73"/>
      <c r="E585" s="73"/>
      <c r="F585" s="73">
        <v>112.04</v>
      </c>
      <c r="G585" s="73" t="str">
        <f>CONCATENATE("USD,FLAT ",TEXT(F585,"0.00"))</f>
        <v>USD,FLAT 112.04</v>
      </c>
      <c r="H585" s="74"/>
      <c r="I585" s="73" t="s">
        <v>139</v>
      </c>
      <c r="J585" s="75">
        <v>1</v>
      </c>
      <c r="K585" s="90" t="str">
        <f>TEXT(112.04,"0.00")</f>
        <v>112.04</v>
      </c>
      <c r="L585" s="90"/>
      <c r="M585" s="90" t="str">
        <f>TEXT(13,"0")</f>
        <v>13</v>
      </c>
      <c r="N585" s="73" t="s">
        <v>231</v>
      </c>
      <c r="O585" s="73" t="s">
        <v>224</v>
      </c>
      <c r="P585" s="73" t="s">
        <v>352</v>
      </c>
      <c r="Q585" s="73"/>
      <c r="R585" s="73"/>
      <c r="S585" s="107"/>
      <c r="AM585" s="21"/>
    </row>
    <row r="586" spans="1:39" customFormat="1" x14ac:dyDescent="0.35">
      <c r="A586" s="72"/>
      <c r="B586" s="72"/>
      <c r="C586" s="76" t="s">
        <v>221</v>
      </c>
      <c r="D586" s="76"/>
      <c r="E586" s="76"/>
      <c r="F586" s="76"/>
      <c r="G586" s="76"/>
      <c r="H586" s="77"/>
      <c r="I586" s="77"/>
      <c r="J586" s="78"/>
      <c r="K586" s="91"/>
      <c r="L586" s="76"/>
      <c r="M586" s="76"/>
      <c r="N586" s="76"/>
      <c r="O586" s="76"/>
      <c r="P586" s="76"/>
      <c r="Q586" s="76"/>
      <c r="R586" s="76"/>
      <c r="S586" s="108"/>
      <c r="AM586" s="21"/>
    </row>
    <row r="587" spans="1:39" customFormat="1" x14ac:dyDescent="0.35">
      <c r="A587" s="72"/>
      <c r="B587" s="72"/>
      <c r="C587" s="85" t="s">
        <v>228</v>
      </c>
      <c r="D587" s="85"/>
      <c r="E587" s="85"/>
      <c r="F587" s="85"/>
      <c r="G587" s="85"/>
      <c r="H587" s="85"/>
      <c r="I587" s="85"/>
      <c r="J587" s="85"/>
      <c r="K587" s="88"/>
      <c r="L587" s="85"/>
      <c r="M587" s="85"/>
      <c r="N587" s="85"/>
      <c r="O587" s="85"/>
      <c r="P587" s="85"/>
      <c r="Q587" s="85"/>
      <c r="R587" s="85"/>
      <c r="S587" s="109"/>
      <c r="AM587" s="21"/>
    </row>
    <row r="588" spans="1:39" customFormat="1" x14ac:dyDescent="0.35">
      <c r="A588" s="72"/>
      <c r="B588" s="72"/>
      <c r="C588" s="86" t="s">
        <v>229</v>
      </c>
      <c r="D588" s="86"/>
      <c r="E588" s="86"/>
      <c r="F588" s="86"/>
      <c r="G588" s="86"/>
      <c r="H588" s="86"/>
      <c r="I588" s="86"/>
      <c r="J588" s="86"/>
      <c r="K588" s="89"/>
      <c r="L588" s="86"/>
      <c r="M588" s="86"/>
      <c r="N588" s="86"/>
      <c r="O588" s="86"/>
      <c r="P588" s="86"/>
      <c r="Q588" s="86"/>
      <c r="R588" s="86"/>
      <c r="S588" s="110"/>
      <c r="AM588" s="21"/>
    </row>
    <row r="589" spans="1:39" customFormat="1" x14ac:dyDescent="0.35">
      <c r="A589" s="71" t="s">
        <v>232</v>
      </c>
      <c r="B589" s="72"/>
      <c r="C589" s="73" t="s">
        <v>219</v>
      </c>
      <c r="D589" s="73"/>
      <c r="E589" s="73"/>
      <c r="F589" s="73">
        <v>276.25</v>
      </c>
      <c r="G589" s="73" t="str">
        <f>CONCATENATE("USD,FLAT ",TEXT(F589,"0.00"))</f>
        <v>USD,FLAT 276.25</v>
      </c>
      <c r="H589" s="74"/>
      <c r="I589" s="73" t="s">
        <v>139</v>
      </c>
      <c r="J589" s="75">
        <v>1</v>
      </c>
      <c r="K589" s="90" t="str">
        <f>TEXT(6906.25,"0.00")</f>
        <v>6906.25</v>
      </c>
      <c r="L589" s="90"/>
      <c r="M589" s="90" t="str">
        <f>TEXT(0,"0")</f>
        <v>0</v>
      </c>
      <c r="N589" s="73" t="s">
        <v>231</v>
      </c>
      <c r="O589" s="73" t="s">
        <v>224</v>
      </c>
      <c r="P589" s="73" t="s">
        <v>351</v>
      </c>
      <c r="Q589" s="73"/>
      <c r="R589" s="73"/>
      <c r="S589" s="107"/>
      <c r="AM589" s="21"/>
    </row>
    <row r="590" spans="1:39" customFormat="1" x14ac:dyDescent="0.35">
      <c r="A590" s="72"/>
      <c r="B590" s="72"/>
      <c r="C590" s="76" t="s">
        <v>221</v>
      </c>
      <c r="D590" s="76"/>
      <c r="E590" s="76"/>
      <c r="F590" s="76"/>
      <c r="G590" s="76"/>
      <c r="H590" s="77"/>
      <c r="I590" s="77"/>
      <c r="J590" s="78"/>
      <c r="K590" s="91"/>
      <c r="L590" s="76"/>
      <c r="M590" s="76"/>
      <c r="N590" s="76"/>
      <c r="O590" s="76"/>
      <c r="P590" s="76"/>
      <c r="Q590" s="76"/>
      <c r="R590" s="76"/>
      <c r="S590" s="108"/>
      <c r="AM590" s="21"/>
    </row>
    <row r="591" spans="1:39" customFormat="1" x14ac:dyDescent="0.35">
      <c r="A591" s="72"/>
      <c r="B591" s="72"/>
      <c r="C591" s="85" t="s">
        <v>228</v>
      </c>
      <c r="D591" s="85"/>
      <c r="E591" s="85"/>
      <c r="F591" s="85"/>
      <c r="G591" s="85"/>
      <c r="H591" s="85"/>
      <c r="I591" s="73" t="s">
        <v>139</v>
      </c>
      <c r="J591" s="85"/>
      <c r="K591" s="88"/>
      <c r="L591" s="85"/>
      <c r="M591" s="85"/>
      <c r="N591" s="85"/>
      <c r="O591" s="85"/>
      <c r="P591" s="85"/>
      <c r="Q591" s="73"/>
      <c r="R591" s="85"/>
      <c r="S591" s="109"/>
      <c r="AM591" s="21"/>
    </row>
    <row r="592" spans="1:39" customFormat="1" x14ac:dyDescent="0.35">
      <c r="A592" s="72"/>
      <c r="B592" s="72"/>
      <c r="C592" s="86" t="s">
        <v>229</v>
      </c>
      <c r="D592" s="86"/>
      <c r="E592" s="86"/>
      <c r="F592" s="86"/>
      <c r="G592" s="86"/>
      <c r="H592" s="86"/>
      <c r="I592" s="86"/>
      <c r="J592" s="86"/>
      <c r="K592" s="89"/>
      <c r="L592" s="86"/>
      <c r="M592" s="86"/>
      <c r="N592" s="86"/>
      <c r="O592" s="86"/>
      <c r="P592" s="86"/>
      <c r="Q592" s="86"/>
      <c r="R592" s="86"/>
      <c r="S592" s="110"/>
      <c r="AM592" s="21"/>
    </row>
    <row r="593" spans="1:39" customFormat="1" x14ac:dyDescent="0.35">
      <c r="A593" s="71" t="s">
        <v>233</v>
      </c>
      <c r="B593" s="72"/>
      <c r="C593" s="73" t="s">
        <v>219</v>
      </c>
      <c r="D593" s="73"/>
      <c r="E593" s="73"/>
      <c r="F593" s="73">
        <v>112.04</v>
      </c>
      <c r="G593" s="73" t="str">
        <f>CONCATENATE("USD,FLAT ",TEXT(F593,"0.00"))</f>
        <v>USD,FLAT 112.04</v>
      </c>
      <c r="H593" s="74"/>
      <c r="I593" s="73" t="s">
        <v>139</v>
      </c>
      <c r="J593" s="75">
        <v>1</v>
      </c>
      <c r="K593" s="90" t="str">
        <f>TEXT(2801,"0")</f>
        <v>2801</v>
      </c>
      <c r="L593" s="90"/>
      <c r="M593" s="90" t="str">
        <f>TEXT(0,"0")</f>
        <v>0</v>
      </c>
      <c r="N593" s="73" t="s">
        <v>231</v>
      </c>
      <c r="O593" s="73" t="s">
        <v>224</v>
      </c>
      <c r="P593" s="73" t="s">
        <v>351</v>
      </c>
      <c r="Q593" s="73"/>
      <c r="R593" s="73"/>
      <c r="S593" s="107"/>
      <c r="AM593" s="21"/>
    </row>
    <row r="594" spans="1:39" customFormat="1" x14ac:dyDescent="0.35">
      <c r="A594" s="72"/>
      <c r="B594" s="72"/>
      <c r="C594" s="76" t="s">
        <v>221</v>
      </c>
      <c r="D594" s="76"/>
      <c r="E594" s="76"/>
      <c r="F594" s="76"/>
      <c r="G594" s="76"/>
      <c r="H594" s="77"/>
      <c r="I594" s="77"/>
      <c r="J594" s="77"/>
      <c r="K594" s="91"/>
      <c r="L594" s="77"/>
      <c r="M594" s="77"/>
      <c r="N594" s="76"/>
      <c r="O594" s="76"/>
      <c r="P594" s="76"/>
      <c r="Q594" s="76"/>
      <c r="R594" s="76"/>
      <c r="S594" s="108"/>
      <c r="AM594" s="21"/>
    </row>
    <row r="595" spans="1:39" customFormat="1" x14ac:dyDescent="0.35">
      <c r="A595" s="72"/>
      <c r="B595" s="72"/>
      <c r="C595" s="85" t="s">
        <v>228</v>
      </c>
      <c r="D595" s="85"/>
      <c r="E595" s="85"/>
      <c r="F595" s="85"/>
      <c r="G595" s="85"/>
      <c r="H595" s="85"/>
      <c r="I595" s="85"/>
      <c r="J595" s="85"/>
      <c r="K595" s="88"/>
      <c r="L595" s="85"/>
      <c r="M595" s="85"/>
      <c r="N595" s="85"/>
      <c r="O595" s="85"/>
      <c r="P595" s="85"/>
      <c r="Q595" s="85"/>
      <c r="R595" s="85"/>
      <c r="S595" s="109"/>
      <c r="AM595" s="21"/>
    </row>
    <row r="596" spans="1:39" customFormat="1" x14ac:dyDescent="0.35">
      <c r="A596" s="72"/>
      <c r="B596" s="72"/>
      <c r="C596" s="86" t="s">
        <v>229</v>
      </c>
      <c r="D596" s="86"/>
      <c r="E596" s="86"/>
      <c r="F596" s="86"/>
      <c r="G596" s="86"/>
      <c r="H596" s="86"/>
      <c r="I596" s="86"/>
      <c r="J596" s="86"/>
      <c r="K596" s="89"/>
      <c r="L596" s="86"/>
      <c r="M596" s="86"/>
      <c r="N596" s="86"/>
      <c r="O596" s="86"/>
      <c r="P596" s="86"/>
      <c r="Q596" s="86"/>
      <c r="R596" s="86"/>
      <c r="S596" s="110"/>
      <c r="AM596" s="21"/>
    </row>
    <row r="597" spans="1:39" customFormat="1" x14ac:dyDescent="0.35">
      <c r="A597" s="82" t="s">
        <v>234</v>
      </c>
      <c r="B597" s="82"/>
      <c r="C597" s="82" t="s">
        <v>219</v>
      </c>
      <c r="D597" s="82"/>
      <c r="E597" s="82"/>
      <c r="F597" s="82"/>
      <c r="G597" s="82"/>
      <c r="H597" s="82"/>
      <c r="I597" s="82"/>
      <c r="J597" s="83"/>
      <c r="K597" s="147"/>
      <c r="L597" s="82"/>
      <c r="M597" s="82"/>
      <c r="N597" s="82"/>
      <c r="O597" s="82"/>
      <c r="P597" s="82"/>
      <c r="Q597" s="82"/>
      <c r="R597" s="82"/>
      <c r="S597" s="112"/>
      <c r="AM597" s="21"/>
    </row>
    <row r="598" spans="1:39" customFormat="1" x14ac:dyDescent="0.35">
      <c r="A598" s="82" t="s">
        <v>234</v>
      </c>
      <c r="B598" s="82"/>
      <c r="C598" s="82" t="s">
        <v>221</v>
      </c>
      <c r="D598" s="82"/>
      <c r="E598" s="82"/>
      <c r="F598" s="82"/>
      <c r="G598" s="82"/>
      <c r="H598" s="82"/>
      <c r="I598" s="82"/>
      <c r="J598" s="83"/>
      <c r="K598" s="147"/>
      <c r="L598" s="82"/>
      <c r="M598" s="82"/>
      <c r="N598" s="82"/>
      <c r="O598" s="82"/>
      <c r="P598" s="82"/>
      <c r="Q598" s="82"/>
      <c r="R598" s="82"/>
      <c r="S598" s="112"/>
      <c r="AM598" s="21"/>
    </row>
    <row r="599" spans="1:39" customFormat="1" ht="29" x14ac:dyDescent="0.35">
      <c r="A599" s="71" t="s">
        <v>235</v>
      </c>
      <c r="B599" s="72"/>
      <c r="C599" s="73" t="s">
        <v>219</v>
      </c>
      <c r="D599" s="73"/>
      <c r="E599" s="73"/>
      <c r="F599" s="93" t="s">
        <v>247</v>
      </c>
      <c r="G599" s="94" t="s">
        <v>236</v>
      </c>
      <c r="H599" s="74"/>
      <c r="I599" s="73" t="s">
        <v>139</v>
      </c>
      <c r="J599" s="75">
        <v>1</v>
      </c>
      <c r="K599" s="90" t="str">
        <f>TEXT(12.95,"0.00")</f>
        <v>12.95</v>
      </c>
      <c r="L599" s="90"/>
      <c r="M599" s="90" t="str">
        <f>TEXT(13,"0")</f>
        <v>13</v>
      </c>
      <c r="N599" s="87" t="s">
        <v>231</v>
      </c>
      <c r="O599" s="73" t="s">
        <v>224</v>
      </c>
      <c r="P599" s="73" t="s">
        <v>369</v>
      </c>
      <c r="Q599" s="73"/>
      <c r="R599" s="73"/>
      <c r="S599" s="107"/>
      <c r="AM599" s="21"/>
    </row>
    <row r="600" spans="1:39" customFormat="1" x14ac:dyDescent="0.35">
      <c r="A600" s="72"/>
      <c r="B600" s="72"/>
      <c r="C600" s="76" t="s">
        <v>221</v>
      </c>
      <c r="D600" s="76"/>
      <c r="E600" s="76"/>
      <c r="F600" s="76"/>
      <c r="G600" s="76"/>
      <c r="H600" s="76"/>
      <c r="I600" s="76"/>
      <c r="J600" s="78"/>
      <c r="K600" s="91"/>
      <c r="L600" s="76"/>
      <c r="M600" s="76"/>
      <c r="N600" s="76"/>
      <c r="O600" s="76"/>
      <c r="P600" s="76"/>
      <c r="Q600" s="76"/>
      <c r="R600" s="76"/>
      <c r="S600" s="108"/>
      <c r="AM600" s="21"/>
    </row>
    <row r="601" spans="1:39" customFormat="1" x14ac:dyDescent="0.35">
      <c r="A601" s="72"/>
      <c r="B601" s="72"/>
      <c r="C601" s="85" t="s">
        <v>228</v>
      </c>
      <c r="D601" s="85"/>
      <c r="E601" s="85"/>
      <c r="F601" s="85"/>
      <c r="G601" s="85"/>
      <c r="H601" s="85"/>
      <c r="I601" s="85"/>
      <c r="J601" s="85"/>
      <c r="K601" s="88"/>
      <c r="L601" s="85"/>
      <c r="M601" s="85"/>
      <c r="N601" s="85"/>
      <c r="O601" s="85"/>
      <c r="P601" s="85"/>
      <c r="Q601" s="85"/>
      <c r="R601" s="85"/>
      <c r="S601" s="109"/>
      <c r="AM601" s="21"/>
    </row>
    <row r="602" spans="1:39" customFormat="1" x14ac:dyDescent="0.35">
      <c r="A602" s="72"/>
      <c r="B602" s="72"/>
      <c r="C602" s="86" t="s">
        <v>229</v>
      </c>
      <c r="D602" s="86"/>
      <c r="E602" s="86"/>
      <c r="F602" s="86"/>
      <c r="G602" s="86"/>
      <c r="H602" s="86"/>
      <c r="I602" s="86"/>
      <c r="J602" s="86"/>
      <c r="K602" s="89"/>
      <c r="L602" s="86"/>
      <c r="M602" s="86"/>
      <c r="N602" s="86"/>
      <c r="O602" s="86"/>
      <c r="P602" s="86"/>
      <c r="Q602" s="86"/>
      <c r="R602" s="86"/>
      <c r="S602" s="110"/>
      <c r="AM602" s="21"/>
    </row>
    <row r="603" spans="1:39" customFormat="1" ht="29" x14ac:dyDescent="0.35">
      <c r="A603" s="71" t="s">
        <v>237</v>
      </c>
      <c r="B603" s="72"/>
      <c r="C603" s="73" t="s">
        <v>219</v>
      </c>
      <c r="D603" s="73"/>
      <c r="E603" s="73"/>
      <c r="F603" s="93" t="s">
        <v>247</v>
      </c>
      <c r="G603" s="94" t="s">
        <v>248</v>
      </c>
      <c r="H603" s="74"/>
      <c r="I603" s="73" t="s">
        <v>139</v>
      </c>
      <c r="J603" s="75">
        <v>1</v>
      </c>
      <c r="K603" s="90" t="str">
        <f>TEXT(12.95,"0.00")</f>
        <v>12.95</v>
      </c>
      <c r="L603" s="90"/>
      <c r="M603" s="90" t="str">
        <f>TEXT(13,"0")</f>
        <v>13</v>
      </c>
      <c r="N603" s="87" t="s">
        <v>231</v>
      </c>
      <c r="O603" s="73" t="s">
        <v>224</v>
      </c>
      <c r="P603" s="73" t="s">
        <v>369</v>
      </c>
      <c r="Q603" s="73"/>
      <c r="R603" s="73"/>
      <c r="S603" s="107"/>
      <c r="AM603" s="21"/>
    </row>
    <row r="604" spans="1:39" customFormat="1" x14ac:dyDescent="0.35">
      <c r="A604" s="72"/>
      <c r="B604" s="72"/>
      <c r="C604" s="76" t="s">
        <v>221</v>
      </c>
      <c r="D604" s="76"/>
      <c r="E604" s="76"/>
      <c r="F604" s="76"/>
      <c r="G604" s="76"/>
      <c r="H604" s="76"/>
      <c r="I604" s="76"/>
      <c r="J604" s="78"/>
      <c r="K604" s="91"/>
      <c r="L604" s="76"/>
      <c r="M604" s="76"/>
      <c r="N604" s="76"/>
      <c r="O604" s="76"/>
      <c r="P604" s="76"/>
      <c r="Q604" s="76"/>
      <c r="R604" s="76"/>
      <c r="S604" s="108"/>
      <c r="AM604" s="21"/>
    </row>
    <row r="605" spans="1:39" customFormat="1" x14ac:dyDescent="0.35">
      <c r="A605" s="72"/>
      <c r="B605" s="72"/>
      <c r="C605" s="85" t="s">
        <v>228</v>
      </c>
      <c r="D605" s="85"/>
      <c r="E605" s="85"/>
      <c r="F605" s="85"/>
      <c r="G605" s="85"/>
      <c r="H605" s="85"/>
      <c r="I605" s="85"/>
      <c r="J605" s="85"/>
      <c r="K605" s="88"/>
      <c r="L605" s="85"/>
      <c r="M605" s="85"/>
      <c r="N605" s="85"/>
      <c r="O605" s="85"/>
      <c r="P605" s="85"/>
      <c r="Q605" s="85"/>
      <c r="R605" s="85"/>
      <c r="S605" s="109"/>
      <c r="AM605" s="21"/>
    </row>
    <row r="606" spans="1:39" customFormat="1" x14ac:dyDescent="0.35">
      <c r="A606" s="72"/>
      <c r="B606" s="72"/>
      <c r="C606" s="86" t="s">
        <v>229</v>
      </c>
      <c r="D606" s="86"/>
      <c r="E606" s="86"/>
      <c r="F606" s="86"/>
      <c r="G606" s="86"/>
      <c r="H606" s="86"/>
      <c r="I606" s="86"/>
      <c r="J606" s="86"/>
      <c r="K606" s="89"/>
      <c r="L606" s="86"/>
      <c r="M606" s="86"/>
      <c r="N606" s="86"/>
      <c r="O606" s="86"/>
      <c r="P606" s="86"/>
      <c r="Q606" s="86"/>
      <c r="R606" s="86"/>
      <c r="S606" s="110"/>
      <c r="AM606" s="21"/>
    </row>
    <row r="607" spans="1:39" customFormat="1" ht="21" customHeight="1" x14ac:dyDescent="0.35">
      <c r="A607" s="71" t="s">
        <v>238</v>
      </c>
      <c r="B607" s="72"/>
      <c r="C607" s="73" t="s">
        <v>219</v>
      </c>
      <c r="D607" s="73"/>
      <c r="E607" s="73"/>
      <c r="F607" s="93" t="s">
        <v>249</v>
      </c>
      <c r="G607" s="94" t="s">
        <v>239</v>
      </c>
      <c r="H607" s="74"/>
      <c r="I607" s="73" t="s">
        <v>139</v>
      </c>
      <c r="J607" s="75">
        <v>1</v>
      </c>
      <c r="K607" s="90" t="str">
        <f>TEXT(38.12,"0.00")</f>
        <v>38.12</v>
      </c>
      <c r="L607" s="90"/>
      <c r="M607" s="90" t="str">
        <f>TEXT(13,"0")</f>
        <v>13</v>
      </c>
      <c r="N607" s="87" t="s">
        <v>231</v>
      </c>
      <c r="O607" s="73" t="s">
        <v>224</v>
      </c>
      <c r="P607" s="73" t="s">
        <v>369</v>
      </c>
      <c r="Q607" s="73"/>
      <c r="R607" s="73"/>
      <c r="S607" s="107"/>
      <c r="AM607" s="21"/>
    </row>
    <row r="608" spans="1:39" customFormat="1" x14ac:dyDescent="0.35">
      <c r="A608" s="72"/>
      <c r="B608" s="72"/>
      <c r="C608" s="76" t="s">
        <v>221</v>
      </c>
      <c r="D608" s="76"/>
      <c r="E608" s="76"/>
      <c r="F608" s="76"/>
      <c r="G608" s="76"/>
      <c r="H608" s="76"/>
      <c r="I608" s="76"/>
      <c r="J608" s="78"/>
      <c r="K608" s="91"/>
      <c r="L608" s="76"/>
      <c r="M608" s="76"/>
      <c r="N608" s="76"/>
      <c r="O608" s="76"/>
      <c r="P608" s="76"/>
      <c r="Q608" s="76"/>
      <c r="R608" s="76"/>
      <c r="S608" s="108"/>
      <c r="AM608" s="21"/>
    </row>
    <row r="609" spans="1:39" customFormat="1" x14ac:dyDescent="0.35">
      <c r="A609" s="72"/>
      <c r="B609" s="72"/>
      <c r="C609" s="85" t="s">
        <v>228</v>
      </c>
      <c r="D609" s="85"/>
      <c r="E609" s="85"/>
      <c r="F609" s="85"/>
      <c r="G609" s="85"/>
      <c r="H609" s="85"/>
      <c r="I609" s="85"/>
      <c r="J609" s="85"/>
      <c r="K609" s="88"/>
      <c r="L609" s="85"/>
      <c r="M609" s="85"/>
      <c r="N609" s="85"/>
      <c r="O609" s="85"/>
      <c r="P609" s="85"/>
      <c r="Q609" s="85"/>
      <c r="R609" s="85"/>
      <c r="S609" s="109"/>
      <c r="AM609" s="21"/>
    </row>
    <row r="610" spans="1:39" customFormat="1" x14ac:dyDescent="0.35">
      <c r="A610" s="72"/>
      <c r="B610" s="72"/>
      <c r="C610" s="86" t="s">
        <v>229</v>
      </c>
      <c r="D610" s="86"/>
      <c r="E610" s="86"/>
      <c r="F610" s="86"/>
      <c r="G610" s="86"/>
      <c r="H610" s="86"/>
      <c r="I610" s="86"/>
      <c r="J610" s="86"/>
      <c r="K610" s="89"/>
      <c r="L610" s="86"/>
      <c r="M610" s="86"/>
      <c r="N610" s="86"/>
      <c r="O610" s="86"/>
      <c r="P610" s="86"/>
      <c r="Q610" s="86"/>
      <c r="R610" s="86"/>
      <c r="S610" s="110"/>
      <c r="AM610" s="21"/>
    </row>
    <row r="611" spans="1:39" customFormat="1" x14ac:dyDescent="0.35">
      <c r="A611" s="82" t="s">
        <v>240</v>
      </c>
      <c r="B611" s="82"/>
      <c r="C611" s="82" t="s">
        <v>219</v>
      </c>
      <c r="D611" s="82"/>
      <c r="E611" s="82"/>
      <c r="F611" s="82"/>
      <c r="G611" s="82"/>
      <c r="H611" s="82"/>
      <c r="I611" s="82"/>
      <c r="J611" s="83"/>
      <c r="K611" s="83"/>
      <c r="L611" s="82"/>
      <c r="M611" s="82"/>
      <c r="N611" s="82"/>
      <c r="O611" s="82"/>
      <c r="P611" s="82"/>
      <c r="Q611" s="82"/>
      <c r="R611" s="82"/>
      <c r="S611" s="112"/>
      <c r="AM611" s="21"/>
    </row>
    <row r="612" spans="1:39" customFormat="1" x14ac:dyDescent="0.35">
      <c r="A612" s="82" t="s">
        <v>240</v>
      </c>
      <c r="B612" s="82"/>
      <c r="C612" s="82" t="s">
        <v>221</v>
      </c>
      <c r="D612" s="82"/>
      <c r="E612" s="82"/>
      <c r="F612" s="82"/>
      <c r="G612" s="82"/>
      <c r="H612" s="82"/>
      <c r="I612" s="82"/>
      <c r="J612" s="83"/>
      <c r="K612" s="147"/>
      <c r="L612" s="82"/>
      <c r="M612" s="82"/>
      <c r="N612" s="82"/>
      <c r="O612" s="82"/>
      <c r="P612" s="82"/>
      <c r="Q612" s="82"/>
      <c r="R612" s="82"/>
      <c r="S612" s="112"/>
      <c r="AM612" s="21"/>
    </row>
    <row r="613" spans="1:39" customFormat="1" x14ac:dyDescent="0.35">
      <c r="A613" s="71" t="s">
        <v>241</v>
      </c>
      <c r="B613" s="72"/>
      <c r="C613" s="73" t="s">
        <v>219</v>
      </c>
      <c r="D613" s="73"/>
      <c r="E613" s="73"/>
      <c r="F613" s="90">
        <v>0.15</v>
      </c>
      <c r="G613" s="73" t="str">
        <f>CONCATENATE("USD,FLAT ",TEXT(F613,"0.00"))</f>
        <v>USD,FLAT 0.15</v>
      </c>
      <c r="H613" s="74"/>
      <c r="I613" s="73" t="s">
        <v>139</v>
      </c>
      <c r="J613" s="75">
        <v>1</v>
      </c>
      <c r="K613" s="90" t="str">
        <f>TEXT(3000.15,"0.00")</f>
        <v>3000.15</v>
      </c>
      <c r="L613" s="90"/>
      <c r="M613" s="90" t="str">
        <f>TEXT(13,"0")</f>
        <v>13</v>
      </c>
      <c r="N613" s="87" t="s">
        <v>231</v>
      </c>
      <c r="O613" s="73" t="s">
        <v>224</v>
      </c>
      <c r="P613" s="73" t="s">
        <v>369</v>
      </c>
      <c r="Q613" s="73"/>
      <c r="R613" s="73"/>
      <c r="S613" s="107"/>
      <c r="AM613" s="21"/>
    </row>
    <row r="614" spans="1:39" customFormat="1" x14ac:dyDescent="0.35">
      <c r="A614" s="72"/>
      <c r="B614" s="72"/>
      <c r="C614" s="76" t="s">
        <v>221</v>
      </c>
      <c r="D614" s="76"/>
      <c r="E614" s="76"/>
      <c r="F614" s="76"/>
      <c r="G614" s="76"/>
      <c r="H614" s="77"/>
      <c r="I614" s="76"/>
      <c r="J614" s="78"/>
      <c r="K614" s="91"/>
      <c r="L614" s="76"/>
      <c r="M614" s="76"/>
      <c r="N614" s="76"/>
      <c r="O614" s="76"/>
      <c r="P614" s="76"/>
      <c r="Q614" s="76"/>
      <c r="R614" s="76"/>
      <c r="S614" s="108"/>
      <c r="AM614" s="21"/>
    </row>
    <row r="615" spans="1:39" customFormat="1" x14ac:dyDescent="0.35">
      <c r="A615" s="72"/>
      <c r="B615" s="72"/>
      <c r="C615" s="85" t="s">
        <v>228</v>
      </c>
      <c r="D615" s="85"/>
      <c r="E615" s="85"/>
      <c r="F615" s="85"/>
      <c r="G615" s="85"/>
      <c r="H615" s="85"/>
      <c r="I615" s="85"/>
      <c r="J615" s="85"/>
      <c r="K615" s="88"/>
      <c r="L615" s="85"/>
      <c r="M615" s="85"/>
      <c r="N615" s="85"/>
      <c r="O615" s="85"/>
      <c r="P615" s="85"/>
      <c r="Q615" s="85"/>
      <c r="R615" s="85"/>
      <c r="S615" s="109"/>
      <c r="AM615" s="21"/>
    </row>
    <row r="616" spans="1:39" customFormat="1" x14ac:dyDescent="0.35">
      <c r="A616" s="72"/>
      <c r="B616" s="72"/>
      <c r="C616" s="86" t="s">
        <v>229</v>
      </c>
      <c r="D616" s="86"/>
      <c r="E616" s="86"/>
      <c r="F616" s="86"/>
      <c r="G616" s="86"/>
      <c r="H616" s="86"/>
      <c r="I616" s="86"/>
      <c r="J616" s="86"/>
      <c r="K616" s="89"/>
      <c r="L616" s="86"/>
      <c r="M616" s="86"/>
      <c r="N616" s="86"/>
      <c r="O616" s="86"/>
      <c r="P616" s="86"/>
      <c r="Q616" s="86"/>
      <c r="R616" s="86"/>
      <c r="S616" s="110"/>
      <c r="AM616" s="21"/>
    </row>
    <row r="617" spans="1:39" customFormat="1" x14ac:dyDescent="0.35">
      <c r="A617" s="71" t="s">
        <v>242</v>
      </c>
      <c r="B617" s="72"/>
      <c r="C617" s="73" t="s">
        <v>219</v>
      </c>
      <c r="D617" s="73"/>
      <c r="E617" s="73"/>
      <c r="F617" s="90">
        <v>2.0499999999999998</v>
      </c>
      <c r="G617" s="73" t="str">
        <f>CONCATENATE("USD,FLAT ",TEXT(F617,"0.00"))</f>
        <v>USD,FLAT 2.05</v>
      </c>
      <c r="H617" s="74"/>
      <c r="I617" s="73" t="s">
        <v>139</v>
      </c>
      <c r="J617" s="75">
        <v>1</v>
      </c>
      <c r="K617" s="90" t="str">
        <f>TEXT(2.05,"0.00")</f>
        <v>2.05</v>
      </c>
      <c r="L617" s="90"/>
      <c r="M617" s="90" t="str">
        <f>TEXT(13,"0")</f>
        <v>13</v>
      </c>
      <c r="N617" s="87" t="s">
        <v>231</v>
      </c>
      <c r="O617" s="73" t="s">
        <v>224</v>
      </c>
      <c r="P617" s="73" t="s">
        <v>369</v>
      </c>
      <c r="Q617" s="73"/>
      <c r="R617" s="73"/>
      <c r="S617" s="107"/>
    </row>
    <row r="618" spans="1:39" customFormat="1" x14ac:dyDescent="0.35">
      <c r="A618" s="72"/>
      <c r="B618" s="72"/>
      <c r="C618" s="76" t="s">
        <v>221</v>
      </c>
      <c r="D618" s="76"/>
      <c r="E618" s="76"/>
      <c r="F618" s="76"/>
      <c r="G618" s="76"/>
      <c r="H618" s="77"/>
      <c r="I618" s="76"/>
      <c r="J618" s="78"/>
      <c r="K618" s="91"/>
      <c r="L618" s="76"/>
      <c r="M618" s="76"/>
      <c r="N618" s="76"/>
      <c r="O618" s="76"/>
      <c r="P618" s="76"/>
      <c r="Q618" s="76"/>
      <c r="R618" s="76"/>
      <c r="S618" s="108"/>
    </row>
    <row r="619" spans="1:39" customFormat="1" x14ac:dyDescent="0.35">
      <c r="A619" s="72"/>
      <c r="B619" s="72"/>
      <c r="C619" s="85" t="s">
        <v>228</v>
      </c>
      <c r="D619" s="85"/>
      <c r="E619" s="85"/>
      <c r="F619" s="85"/>
      <c r="G619" s="85"/>
      <c r="H619" s="85"/>
      <c r="I619" s="85"/>
      <c r="J619" s="85"/>
      <c r="K619" s="88"/>
      <c r="L619" s="85"/>
      <c r="M619" s="85"/>
      <c r="N619" s="85"/>
      <c r="O619" s="85"/>
      <c r="P619" s="85"/>
      <c r="Q619" s="85"/>
      <c r="R619" s="85"/>
      <c r="S619" s="109"/>
    </row>
    <row r="620" spans="1:39" customFormat="1" x14ac:dyDescent="0.35">
      <c r="A620" s="72"/>
      <c r="B620" s="72"/>
      <c r="C620" s="86" t="s">
        <v>229</v>
      </c>
      <c r="D620" s="86"/>
      <c r="E620" s="86"/>
      <c r="F620" s="86"/>
      <c r="G620" s="86"/>
      <c r="H620" s="86"/>
      <c r="I620" s="86"/>
      <c r="J620" s="86"/>
      <c r="K620" s="89"/>
      <c r="L620" s="86"/>
      <c r="M620" s="86"/>
      <c r="N620" s="86"/>
      <c r="O620" s="86"/>
      <c r="P620" s="86"/>
      <c r="Q620" s="86"/>
      <c r="R620" s="86"/>
      <c r="S620" s="110"/>
    </row>
    <row r="621" spans="1:39" customFormat="1" x14ac:dyDescent="0.35">
      <c r="A621" s="71" t="s">
        <v>242</v>
      </c>
      <c r="B621" s="72" t="s">
        <v>513</v>
      </c>
      <c r="C621" s="73" t="s">
        <v>219</v>
      </c>
      <c r="D621" s="73"/>
      <c r="E621" s="73"/>
      <c r="F621" s="90">
        <v>0.75</v>
      </c>
      <c r="G621" s="73" t="str">
        <f>CONCATENATE("USD,FLAT ",TEXT(F621,"0.00"))</f>
        <v>USD,FLAT 0.75</v>
      </c>
      <c r="H621" s="74"/>
      <c r="I621" s="73" t="s">
        <v>139</v>
      </c>
      <c r="J621" s="75">
        <v>1</v>
      </c>
      <c r="K621" s="90" t="str">
        <f>TEXT(0.75,"0.00")</f>
        <v>0.75</v>
      </c>
      <c r="L621" s="90"/>
      <c r="M621" s="90" t="str">
        <f>TEXT(13,"0")</f>
        <v>13</v>
      </c>
      <c r="N621" s="87" t="s">
        <v>231</v>
      </c>
      <c r="O621" s="73" t="s">
        <v>224</v>
      </c>
      <c r="P621" s="73" t="s">
        <v>369</v>
      </c>
      <c r="Q621" s="73"/>
      <c r="R621" s="73"/>
      <c r="S621" s="107"/>
    </row>
    <row r="622" spans="1:39" customFormat="1" x14ac:dyDescent="0.35">
      <c r="A622" s="72"/>
      <c r="B622" s="72"/>
      <c r="C622" s="76" t="s">
        <v>221</v>
      </c>
      <c r="D622" s="76"/>
      <c r="E622" s="76"/>
      <c r="F622" s="76"/>
      <c r="G622" s="76"/>
      <c r="H622" s="77"/>
      <c r="I622" s="76"/>
      <c r="J622" s="78"/>
      <c r="K622" s="91"/>
      <c r="L622" s="76"/>
      <c r="M622" s="76"/>
      <c r="N622" s="76"/>
      <c r="O622" s="76"/>
      <c r="P622" s="76"/>
      <c r="Q622" s="76"/>
      <c r="R622" s="76"/>
      <c r="S622" s="108"/>
    </row>
    <row r="623" spans="1:39" customFormat="1" x14ac:dyDescent="0.35">
      <c r="A623" s="72"/>
      <c r="B623" s="72"/>
      <c r="C623" s="85" t="s">
        <v>228</v>
      </c>
      <c r="D623" s="85"/>
      <c r="E623" s="85"/>
      <c r="F623" s="85"/>
      <c r="G623" s="85"/>
      <c r="H623" s="85"/>
      <c r="I623" s="85"/>
      <c r="J623" s="85"/>
      <c r="K623" s="88"/>
      <c r="L623" s="85"/>
      <c r="M623" s="85"/>
      <c r="N623" s="85"/>
      <c r="O623" s="85"/>
      <c r="P623" s="85"/>
      <c r="Q623" s="85"/>
      <c r="R623" s="85"/>
      <c r="S623" s="109"/>
    </row>
    <row r="624" spans="1:39" customFormat="1" x14ac:dyDescent="0.35">
      <c r="A624" s="72"/>
      <c r="B624" s="72"/>
      <c r="C624" s="86" t="s">
        <v>229</v>
      </c>
      <c r="D624" s="86"/>
      <c r="E624" s="86"/>
      <c r="F624" s="86"/>
      <c r="G624" s="86"/>
      <c r="H624" s="86"/>
      <c r="I624" s="86"/>
      <c r="J624" s="86"/>
      <c r="K624" s="89"/>
      <c r="L624" s="86"/>
      <c r="M624" s="86"/>
      <c r="N624" s="86"/>
      <c r="O624" s="86"/>
      <c r="P624" s="86"/>
      <c r="Q624" s="86"/>
      <c r="R624" s="86"/>
      <c r="S624" s="110"/>
    </row>
    <row r="625" spans="1:19" customFormat="1" x14ac:dyDescent="0.35">
      <c r="A625" s="71" t="s">
        <v>242</v>
      </c>
      <c r="B625" s="72" t="s">
        <v>514</v>
      </c>
      <c r="C625" s="73" t="s">
        <v>219</v>
      </c>
      <c r="D625" s="73"/>
      <c r="E625" s="73"/>
      <c r="F625" s="90">
        <v>0.3</v>
      </c>
      <c r="G625" s="73" t="str">
        <f>CONCATENATE("USD,FLAT ",TEXT(F625,"0.00"))</f>
        <v>USD,FLAT 0.30</v>
      </c>
      <c r="H625" s="74"/>
      <c r="I625" s="73" t="s">
        <v>139</v>
      </c>
      <c r="J625" s="75">
        <v>1</v>
      </c>
      <c r="K625" s="90" t="str">
        <f>TEXT(0.3,"0.0")</f>
        <v>0.3</v>
      </c>
      <c r="L625" s="90"/>
      <c r="M625" s="90" t="str">
        <f>TEXT(13,"0")</f>
        <v>13</v>
      </c>
      <c r="N625" s="87" t="s">
        <v>231</v>
      </c>
      <c r="O625" s="73" t="s">
        <v>224</v>
      </c>
      <c r="P625" s="73" t="s">
        <v>369</v>
      </c>
      <c r="Q625" s="73"/>
      <c r="R625" s="73"/>
      <c r="S625" s="107"/>
    </row>
    <row r="626" spans="1:19" customFormat="1" x14ac:dyDescent="0.35">
      <c r="A626" s="72"/>
      <c r="B626" s="72"/>
      <c r="C626" s="76" t="s">
        <v>221</v>
      </c>
      <c r="D626" s="76"/>
      <c r="E626" s="76"/>
      <c r="F626" s="76"/>
      <c r="G626" s="76"/>
      <c r="H626" s="77"/>
      <c r="I626" s="76"/>
      <c r="J626" s="78"/>
      <c r="K626" s="91"/>
      <c r="L626" s="76"/>
      <c r="M626" s="76"/>
      <c r="N626" s="76"/>
      <c r="O626" s="76"/>
      <c r="P626" s="76"/>
      <c r="Q626" s="76"/>
      <c r="R626" s="76"/>
      <c r="S626" s="108"/>
    </row>
    <row r="627" spans="1:19" customFormat="1" x14ac:dyDescent="0.35">
      <c r="A627" s="72"/>
      <c r="B627" s="72"/>
      <c r="C627" s="85" t="s">
        <v>228</v>
      </c>
      <c r="D627" s="85"/>
      <c r="E627" s="85"/>
      <c r="F627" s="85"/>
      <c r="G627" s="85"/>
      <c r="H627" s="85"/>
      <c r="I627" s="85"/>
      <c r="J627" s="85"/>
      <c r="K627" s="88"/>
      <c r="L627" s="85"/>
      <c r="M627" s="85"/>
      <c r="N627" s="85"/>
      <c r="O627" s="85"/>
      <c r="P627" s="85"/>
      <c r="Q627" s="85"/>
      <c r="R627" s="85"/>
      <c r="S627" s="109"/>
    </row>
    <row r="628" spans="1:19" customFormat="1" x14ac:dyDescent="0.35">
      <c r="A628" s="72"/>
      <c r="B628" s="72"/>
      <c r="C628" s="86" t="s">
        <v>229</v>
      </c>
      <c r="D628" s="86"/>
      <c r="E628" s="86"/>
      <c r="F628" s="86"/>
      <c r="G628" s="86"/>
      <c r="H628" s="86"/>
      <c r="I628" s="86"/>
      <c r="J628" s="86"/>
      <c r="K628" s="89"/>
      <c r="L628" s="86"/>
      <c r="M628" s="86"/>
      <c r="N628" s="86"/>
      <c r="O628" s="86"/>
      <c r="P628" s="86"/>
      <c r="Q628" s="86"/>
      <c r="R628" s="86"/>
      <c r="S628" s="110"/>
    </row>
    <row r="629" spans="1:19" customFormat="1" x14ac:dyDescent="0.35">
      <c r="A629" s="71" t="s">
        <v>242</v>
      </c>
      <c r="B629" s="72" t="s">
        <v>515</v>
      </c>
      <c r="C629" s="73" t="s">
        <v>219</v>
      </c>
      <c r="D629" s="73"/>
      <c r="E629" s="73"/>
      <c r="F629" s="90">
        <v>6.67</v>
      </c>
      <c r="G629" s="73" t="str">
        <f>CONCATENATE("USD,FLAT ",TEXT(F629,"0.00"))</f>
        <v>USD,FLAT 6.67</v>
      </c>
      <c r="H629" s="74"/>
      <c r="I629" s="73" t="s">
        <v>139</v>
      </c>
      <c r="J629" s="75">
        <v>1</v>
      </c>
      <c r="K629" s="90" t="str">
        <f>TEXT(6.67,"0.00")</f>
        <v>6.67</v>
      </c>
      <c r="L629" s="90"/>
      <c r="M629" s="90" t="str">
        <f>TEXT(13,"0")</f>
        <v>13</v>
      </c>
      <c r="N629" s="87" t="s">
        <v>231</v>
      </c>
      <c r="O629" s="73" t="s">
        <v>224</v>
      </c>
      <c r="P629" s="73" t="s">
        <v>369</v>
      </c>
      <c r="Q629" s="73"/>
      <c r="R629" s="73"/>
      <c r="S629" s="107"/>
    </row>
    <row r="630" spans="1:19" customFormat="1" x14ac:dyDescent="0.35">
      <c r="A630" s="72"/>
      <c r="B630" s="72"/>
      <c r="C630" s="76" t="s">
        <v>221</v>
      </c>
      <c r="D630" s="76"/>
      <c r="E630" s="76"/>
      <c r="F630" s="76"/>
      <c r="G630" s="76"/>
      <c r="H630" s="77"/>
      <c r="I630" s="76"/>
      <c r="J630" s="78"/>
      <c r="K630" s="91"/>
      <c r="L630" s="76"/>
      <c r="M630" s="76"/>
      <c r="N630" s="76"/>
      <c r="O630" s="76"/>
      <c r="P630" s="76"/>
      <c r="Q630" s="76"/>
      <c r="R630" s="76"/>
      <c r="S630" s="108"/>
    </row>
    <row r="631" spans="1:19" customFormat="1" x14ac:dyDescent="0.35">
      <c r="A631" s="72"/>
      <c r="B631" s="72"/>
      <c r="C631" s="85" t="s">
        <v>228</v>
      </c>
      <c r="D631" s="85"/>
      <c r="E631" s="85"/>
      <c r="F631" s="85"/>
      <c r="G631" s="85"/>
      <c r="H631" s="85"/>
      <c r="I631" s="85"/>
      <c r="J631" s="85"/>
      <c r="K631" s="88"/>
      <c r="L631" s="85"/>
      <c r="M631" s="85"/>
      <c r="N631" s="85"/>
      <c r="O631" s="85"/>
      <c r="P631" s="85"/>
      <c r="Q631" s="85"/>
      <c r="R631" s="85"/>
      <c r="S631" s="109"/>
    </row>
    <row r="632" spans="1:19" customFormat="1" x14ac:dyDescent="0.35">
      <c r="A632" s="72"/>
      <c r="B632" s="72"/>
      <c r="C632" s="86" t="s">
        <v>229</v>
      </c>
      <c r="D632" s="86"/>
      <c r="E632" s="86"/>
      <c r="F632" s="86"/>
      <c r="G632" s="86"/>
      <c r="H632" s="86"/>
      <c r="I632" s="86"/>
      <c r="J632" s="86"/>
      <c r="K632" s="89"/>
      <c r="L632" s="86"/>
      <c r="M632" s="86"/>
      <c r="N632" s="86"/>
      <c r="O632" s="86"/>
      <c r="P632" s="86"/>
      <c r="Q632" s="86"/>
      <c r="R632" s="86"/>
      <c r="S632" s="110"/>
    </row>
    <row r="633" spans="1:19" customFormat="1" x14ac:dyDescent="0.35">
      <c r="A633" s="71" t="s">
        <v>243</v>
      </c>
      <c r="B633" s="72"/>
      <c r="C633" s="73" t="s">
        <v>219</v>
      </c>
      <c r="D633" s="73"/>
      <c r="E633" s="73"/>
      <c r="F633" s="90">
        <v>0.4</v>
      </c>
      <c r="G633" s="73" t="str">
        <f>CONCATENATE("USD,FLAT ",TEXT(F633,"0.00"))</f>
        <v>USD,FLAT 0.40</v>
      </c>
      <c r="H633" s="74"/>
      <c r="I633" s="73" t="s">
        <v>139</v>
      </c>
      <c r="J633" s="75">
        <v>1</v>
      </c>
      <c r="K633" s="90" t="str">
        <f>TEXT(0.4,"0.0")</f>
        <v>0.4</v>
      </c>
      <c r="L633" s="90"/>
      <c r="M633" s="90" t="str">
        <f>TEXT(13,"0")</f>
        <v>13</v>
      </c>
      <c r="N633" s="87" t="s">
        <v>231</v>
      </c>
      <c r="O633" s="73" t="s">
        <v>224</v>
      </c>
      <c r="P633" s="73" t="s">
        <v>369</v>
      </c>
      <c r="Q633" s="73"/>
      <c r="R633" s="73"/>
      <c r="S633" s="107"/>
    </row>
    <row r="634" spans="1:19" customFormat="1" x14ac:dyDescent="0.35">
      <c r="A634" s="72"/>
      <c r="B634" s="72"/>
      <c r="C634" s="76" t="s">
        <v>221</v>
      </c>
      <c r="D634" s="76"/>
      <c r="E634" s="76"/>
      <c r="F634" s="76"/>
      <c r="G634" s="76"/>
      <c r="H634" s="77"/>
      <c r="I634" s="76"/>
      <c r="J634" s="78"/>
      <c r="K634" s="91"/>
      <c r="L634" s="76"/>
      <c r="M634" s="76"/>
      <c r="N634" s="76"/>
      <c r="O634" s="76"/>
      <c r="P634" s="76"/>
      <c r="Q634" s="76"/>
      <c r="R634" s="76"/>
      <c r="S634" s="108"/>
    </row>
    <row r="635" spans="1:19" customFormat="1" x14ac:dyDescent="0.35">
      <c r="A635" s="72"/>
      <c r="B635" s="72"/>
      <c r="C635" s="85" t="s">
        <v>228</v>
      </c>
      <c r="D635" s="85"/>
      <c r="E635" s="85"/>
      <c r="F635" s="85"/>
      <c r="G635" s="85"/>
      <c r="H635" s="85"/>
      <c r="I635" s="85"/>
      <c r="J635" s="85"/>
      <c r="K635" s="88"/>
      <c r="L635" s="85"/>
      <c r="M635" s="85"/>
      <c r="N635" s="85"/>
      <c r="O635" s="85"/>
      <c r="P635" s="85"/>
      <c r="Q635" s="85"/>
      <c r="R635" s="85"/>
      <c r="S635" s="109"/>
    </row>
    <row r="636" spans="1:19" customFormat="1" x14ac:dyDescent="0.35">
      <c r="A636" s="72"/>
      <c r="B636" s="72"/>
      <c r="C636" s="86" t="s">
        <v>229</v>
      </c>
      <c r="D636" s="86"/>
      <c r="E636" s="86"/>
      <c r="F636" s="86"/>
      <c r="G636" s="86"/>
      <c r="H636" s="86"/>
      <c r="I636" s="86"/>
      <c r="J636" s="86"/>
      <c r="K636" s="89"/>
      <c r="L636" s="86"/>
      <c r="M636" s="86"/>
      <c r="N636" s="86"/>
      <c r="O636" s="86"/>
      <c r="P636" s="86"/>
      <c r="Q636" s="86"/>
      <c r="R636" s="86"/>
      <c r="S636" s="110"/>
    </row>
    <row r="637" spans="1:19" customFormat="1" x14ac:dyDescent="0.35">
      <c r="A637" s="71" t="s">
        <v>244</v>
      </c>
      <c r="B637" s="72"/>
      <c r="C637" s="73" t="s">
        <v>219</v>
      </c>
      <c r="D637" s="73"/>
      <c r="E637" s="73"/>
      <c r="F637" s="90">
        <v>0.6</v>
      </c>
      <c r="G637" s="73" t="str">
        <f>CONCATENATE("USD,FLAT ",TEXT(F637,"0.00"))</f>
        <v>USD,FLAT 0.60</v>
      </c>
      <c r="H637" s="74"/>
      <c r="I637" s="73" t="s">
        <v>139</v>
      </c>
      <c r="J637" s="75">
        <v>1</v>
      </c>
      <c r="K637" s="90" t="str">
        <f>TEXT(0.6,"0.0")</f>
        <v>0.6</v>
      </c>
      <c r="L637" s="90"/>
      <c r="M637" s="90" t="str">
        <f>TEXT(13,"0")</f>
        <v>13</v>
      </c>
      <c r="N637" s="87" t="s">
        <v>231</v>
      </c>
      <c r="O637" s="73" t="s">
        <v>224</v>
      </c>
      <c r="P637" s="73" t="s">
        <v>369</v>
      </c>
      <c r="Q637" s="73"/>
      <c r="R637" s="73"/>
      <c r="S637" s="107"/>
    </row>
    <row r="638" spans="1:19" customFormat="1" x14ac:dyDescent="0.35">
      <c r="A638" s="72"/>
      <c r="B638" s="72"/>
      <c r="C638" s="76" t="s">
        <v>221</v>
      </c>
      <c r="D638" s="76"/>
      <c r="E638" s="76"/>
      <c r="F638" s="76"/>
      <c r="G638" s="76"/>
      <c r="H638" s="77"/>
      <c r="I638" s="76"/>
      <c r="J638" s="78"/>
      <c r="K638" s="91"/>
      <c r="L638" s="76"/>
      <c r="M638" s="76"/>
      <c r="N638" s="76"/>
      <c r="O638" s="76"/>
      <c r="P638" s="76"/>
      <c r="Q638" s="76"/>
      <c r="R638" s="76"/>
      <c r="S638" s="108"/>
    </row>
    <row r="639" spans="1:19" customFormat="1" x14ac:dyDescent="0.35">
      <c r="A639" s="72"/>
      <c r="B639" s="72"/>
      <c r="C639" s="85" t="s">
        <v>228</v>
      </c>
      <c r="D639" s="85"/>
      <c r="E639" s="85"/>
      <c r="F639" s="85"/>
      <c r="G639" s="85"/>
      <c r="H639" s="85"/>
      <c r="I639" s="85"/>
      <c r="J639" s="85"/>
      <c r="K639" s="88"/>
      <c r="L639" s="85"/>
      <c r="M639" s="85"/>
      <c r="N639" s="85"/>
      <c r="O639" s="85"/>
      <c r="P639" s="85"/>
      <c r="Q639" s="85"/>
      <c r="R639" s="85"/>
      <c r="S639" s="109"/>
    </row>
    <row r="640" spans="1:19" customFormat="1" x14ac:dyDescent="0.35">
      <c r="A640" s="72"/>
      <c r="B640" s="72"/>
      <c r="C640" s="86" t="s">
        <v>229</v>
      </c>
      <c r="D640" s="86"/>
      <c r="E640" s="86"/>
      <c r="F640" s="86"/>
      <c r="G640" s="86"/>
      <c r="H640" s="86"/>
      <c r="I640" s="86"/>
      <c r="J640" s="86"/>
      <c r="K640" s="89"/>
      <c r="L640" s="86"/>
      <c r="M640" s="86"/>
      <c r="N640" s="86"/>
      <c r="O640" s="86"/>
      <c r="P640" s="86"/>
      <c r="Q640" s="86"/>
      <c r="R640" s="86"/>
      <c r="S640" s="110"/>
    </row>
    <row r="641" spans="1:78" customFormat="1" x14ac:dyDescent="0.35">
      <c r="A641" s="71" t="s">
        <v>245</v>
      </c>
      <c r="B641" s="92"/>
      <c r="C641" s="73" t="s">
        <v>219</v>
      </c>
      <c r="D641" s="73"/>
      <c r="E641" s="73"/>
      <c r="F641" s="73">
        <v>16.66</v>
      </c>
      <c r="G641" s="73" t="str">
        <f>CONCATENATE("USD,FLAT ",TEXT(F641,"0.00"))</f>
        <v>USD,FLAT 16.66</v>
      </c>
      <c r="H641" s="74"/>
      <c r="I641" s="73" t="s">
        <v>139</v>
      </c>
      <c r="J641" s="75">
        <v>1</v>
      </c>
      <c r="K641" s="90" t="str">
        <f>TEXT(16.66,"0.00")</f>
        <v>16.66</v>
      </c>
      <c r="L641" s="90"/>
      <c r="M641" s="90" t="str">
        <f>TEXT(13,"0")</f>
        <v>13</v>
      </c>
      <c r="N641" s="87" t="s">
        <v>231</v>
      </c>
      <c r="O641" s="73" t="s">
        <v>224</v>
      </c>
      <c r="P641" s="73" t="s">
        <v>369</v>
      </c>
      <c r="Q641" s="73"/>
      <c r="R641" s="73"/>
      <c r="S641" s="107"/>
    </row>
    <row r="642" spans="1:78" customFormat="1" x14ac:dyDescent="0.35">
      <c r="A642" s="72"/>
      <c r="B642" s="92"/>
      <c r="C642" s="76" t="s">
        <v>221</v>
      </c>
      <c r="D642" s="76"/>
      <c r="E642" s="76"/>
      <c r="F642" s="76"/>
      <c r="G642" s="76"/>
      <c r="H642" s="77"/>
      <c r="I642" s="76"/>
      <c r="J642" s="78"/>
      <c r="K642" s="91"/>
      <c r="L642" s="76"/>
      <c r="M642" s="76"/>
      <c r="N642" s="76"/>
      <c r="O642" s="76"/>
      <c r="P642" s="76"/>
      <c r="Q642" s="76"/>
      <c r="R642" s="76"/>
      <c r="S642" s="108"/>
    </row>
    <row r="643" spans="1:78" customFormat="1" x14ac:dyDescent="0.35">
      <c r="A643" s="72"/>
      <c r="B643" s="72"/>
      <c r="C643" s="85" t="s">
        <v>228</v>
      </c>
      <c r="D643" s="85"/>
      <c r="E643" s="85"/>
      <c r="F643" s="85"/>
      <c r="G643" s="85"/>
      <c r="H643" s="85"/>
      <c r="I643" s="85"/>
      <c r="J643" s="85"/>
      <c r="K643" s="88"/>
      <c r="L643" s="85"/>
      <c r="M643" s="85"/>
      <c r="N643" s="85"/>
      <c r="O643" s="85"/>
      <c r="P643" s="85"/>
      <c r="Q643" s="85"/>
      <c r="R643" s="85"/>
      <c r="S643" s="109"/>
    </row>
    <row r="644" spans="1:78" customFormat="1" x14ac:dyDescent="0.35">
      <c r="A644" s="72"/>
      <c r="B644" s="72"/>
      <c r="C644" s="86" t="s">
        <v>229</v>
      </c>
      <c r="D644" s="86"/>
      <c r="E644" s="86"/>
      <c r="F644" s="86"/>
      <c r="G644" s="86"/>
      <c r="H644" s="86"/>
      <c r="I644" s="86"/>
      <c r="J644" s="86"/>
      <c r="K644" s="89"/>
      <c r="L644" s="86"/>
      <c r="M644" s="86"/>
      <c r="N644" s="86"/>
      <c r="O644" s="86"/>
      <c r="P644" s="86"/>
      <c r="Q644" s="86"/>
      <c r="R644" s="86"/>
      <c r="S644" s="110"/>
    </row>
    <row r="645" spans="1:78" x14ac:dyDescent="0.35">
      <c r="AM645"/>
    </row>
    <row r="646" spans="1:78" customFormat="1" x14ac:dyDescent="0.35">
      <c r="A646" s="218" t="s">
        <v>372</v>
      </c>
      <c r="B646" s="219"/>
      <c r="C646" s="219"/>
      <c r="D646" s="219"/>
      <c r="E646" s="219"/>
      <c r="F646" s="219"/>
      <c r="G646" s="219"/>
      <c r="H646" s="219"/>
      <c r="I646" s="219"/>
      <c r="J646" s="219"/>
      <c r="K646" s="219"/>
    </row>
    <row r="647" spans="1:78" customFormat="1" x14ac:dyDescent="0.35">
      <c r="A647" s="143"/>
      <c r="B647" s="144"/>
      <c r="C647" s="222" t="s">
        <v>353</v>
      </c>
      <c r="D647" s="222"/>
      <c r="E647" s="222"/>
      <c r="F647" s="222"/>
      <c r="G647" s="222"/>
      <c r="H647" s="222"/>
      <c r="I647" s="222"/>
      <c r="J647" s="222"/>
      <c r="K647" s="222"/>
    </row>
    <row r="648" spans="1:78" customFormat="1" x14ac:dyDescent="0.35">
      <c r="A648" s="223" t="s">
        <v>354</v>
      </c>
      <c r="B648" s="223" t="s">
        <v>355</v>
      </c>
      <c r="C648" s="225" t="s">
        <v>356</v>
      </c>
      <c r="D648" s="226"/>
      <c r="E648" s="226"/>
      <c r="F648" s="227"/>
      <c r="G648" s="228" t="s">
        <v>357</v>
      </c>
      <c r="H648" s="229"/>
      <c r="I648" s="229"/>
      <c r="J648" s="230"/>
      <c r="K648" s="223" t="s">
        <v>466</v>
      </c>
      <c r="L648" s="223" t="s">
        <v>361</v>
      </c>
    </row>
    <row r="649" spans="1:78" customFormat="1" x14ac:dyDescent="0.35">
      <c r="A649" s="224"/>
      <c r="B649" s="224"/>
      <c r="C649" s="132" t="s">
        <v>210</v>
      </c>
      <c r="D649" s="132" t="s">
        <v>212</v>
      </c>
      <c r="E649" s="132" t="s">
        <v>358</v>
      </c>
      <c r="F649" s="132" t="s">
        <v>359</v>
      </c>
      <c r="G649" s="133" t="s">
        <v>210</v>
      </c>
      <c r="H649" s="133" t="s">
        <v>212</v>
      </c>
      <c r="I649" s="133" t="s">
        <v>358</v>
      </c>
      <c r="J649" s="133" t="s">
        <v>359</v>
      </c>
      <c r="K649" s="224"/>
      <c r="L649" s="224"/>
    </row>
    <row r="650" spans="1:78" customFormat="1" x14ac:dyDescent="0.35">
      <c r="A650" s="59" t="s">
        <v>121</v>
      </c>
      <c r="B650" s="59" t="s">
        <v>362</v>
      </c>
      <c r="C650" s="114" t="str">
        <f>TEXT(18053.64,"0.00")</f>
        <v>18053.64</v>
      </c>
      <c r="D650" s="114" t="str">
        <f>TEXT(826.1,"0.0")</f>
        <v>826.1</v>
      </c>
      <c r="E650" s="114" t="str">
        <f>TEXT(17227.54,"0.00")</f>
        <v>17227.54</v>
      </c>
      <c r="F650" s="114"/>
      <c r="G650" s="114" t="str">
        <f t="shared" ref="G650:K650" si="1">TEXT(0,"0")</f>
        <v>0</v>
      </c>
      <c r="H650" s="114" t="str">
        <f t="shared" si="1"/>
        <v>0</v>
      </c>
      <c r="I650" s="114" t="str">
        <f t="shared" si="1"/>
        <v>0</v>
      </c>
      <c r="J650" s="114" t="str">
        <f t="shared" si="1"/>
        <v>0</v>
      </c>
      <c r="K650" s="114" t="str">
        <f t="shared" si="1"/>
        <v>0</v>
      </c>
      <c r="L650" s="59" t="s">
        <v>26</v>
      </c>
    </row>
    <row r="651" spans="1:78" x14ac:dyDescent="0.35">
      <c r="F651" s="204" t="str">
        <f>TEXT(95.42,"0.00")</f>
        <v>95.42</v>
      </c>
      <c r="AM651"/>
    </row>
    <row r="652" spans="1:78" customFormat="1" x14ac:dyDescent="0.35">
      <c r="A652" s="67" t="s">
        <v>299</v>
      </c>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c r="AA652" s="68"/>
      <c r="AB652" s="68"/>
      <c r="AC652" s="68"/>
      <c r="AD652" s="68"/>
      <c r="AE652" s="68"/>
      <c r="AF652" s="68"/>
      <c r="AG652" s="68"/>
      <c r="AH652" s="68"/>
      <c r="AI652" s="68"/>
    </row>
    <row r="653" spans="1:78" customFormat="1" x14ac:dyDescent="0.35">
      <c r="A653" s="95" t="s">
        <v>273</v>
      </c>
      <c r="B653" s="95" t="s">
        <v>274</v>
      </c>
      <c r="C653" s="95" t="s">
        <v>156</v>
      </c>
      <c r="D653" s="95" t="s">
        <v>157</v>
      </c>
      <c r="E653" s="95" t="s">
        <v>158</v>
      </c>
      <c r="F653" s="95" t="s">
        <v>159</v>
      </c>
      <c r="G653" s="95" t="s">
        <v>126</v>
      </c>
      <c r="H653" s="95" t="s">
        <v>160</v>
      </c>
      <c r="I653" s="95" t="s">
        <v>161</v>
      </c>
      <c r="J653" s="95" t="s">
        <v>162</v>
      </c>
      <c r="K653" s="95" t="s">
        <v>163</v>
      </c>
      <c r="L653" s="95" t="s">
        <v>164</v>
      </c>
      <c r="M653" s="95" t="s">
        <v>165</v>
      </c>
      <c r="N653" s="95" t="s">
        <v>166</v>
      </c>
      <c r="O653" s="95" t="s">
        <v>277</v>
      </c>
      <c r="P653" s="95" t="s">
        <v>168</v>
      </c>
      <c r="Q653" s="95" t="s">
        <v>278</v>
      </c>
      <c r="R653" s="95" t="s">
        <v>276</v>
      </c>
      <c r="S653" s="113"/>
      <c r="T653" s="210" t="s">
        <v>271</v>
      </c>
      <c r="U653" s="211"/>
      <c r="V653" s="212"/>
      <c r="W653" s="210" t="s">
        <v>263</v>
      </c>
      <c r="X653" s="212"/>
      <c r="Y653" s="115"/>
      <c r="Z653" s="213" t="s">
        <v>255</v>
      </c>
      <c r="AA653" s="214"/>
      <c r="AB653" s="214"/>
      <c r="AC653" s="214"/>
      <c r="AD653" s="214"/>
      <c r="AE653" s="214"/>
      <c r="AF653" s="215"/>
      <c r="AG653" s="213" t="s">
        <v>264</v>
      </c>
      <c r="AH653" s="214"/>
      <c r="AI653" s="214"/>
      <c r="AJ653" s="214"/>
      <c r="AK653" s="214"/>
      <c r="AL653" s="215"/>
      <c r="AN653" s="21"/>
      <c r="AO653" s="21"/>
      <c r="AP653" s="21"/>
      <c r="AR653" s="21"/>
      <c r="AS653" s="21"/>
      <c r="AT653" s="21"/>
      <c r="AU653" s="21"/>
      <c r="AV653" s="21"/>
      <c r="AW653" s="21"/>
      <c r="AX653" s="21"/>
      <c r="AY653" s="21"/>
      <c r="AZ653" s="21"/>
      <c r="BA653" s="21"/>
      <c r="BB653" s="21"/>
      <c r="BC653" s="21"/>
      <c r="BD653" s="21"/>
      <c r="BE653" s="21"/>
      <c r="BF653" s="21"/>
      <c r="BG653" s="21"/>
      <c r="BH653" s="21"/>
      <c r="BI653" s="21"/>
      <c r="BJ653" s="21"/>
      <c r="BK653" s="21"/>
      <c r="BL653" s="21"/>
      <c r="BM653" s="21"/>
      <c r="BN653" s="21"/>
      <c r="BO653" s="21"/>
      <c r="BP653" s="21"/>
      <c r="BQ653" s="21"/>
      <c r="BR653" s="21"/>
      <c r="BS653" s="21"/>
      <c r="BT653" s="21"/>
      <c r="BU653" s="21"/>
      <c r="BV653" s="21"/>
      <c r="BW653" s="21"/>
      <c r="BX653" s="21"/>
      <c r="BY653" s="21"/>
      <c r="BZ653" s="21"/>
    </row>
    <row r="654" spans="1:78" customFormat="1" x14ac:dyDescent="0.35">
      <c r="A654" s="96"/>
      <c r="B654" s="96"/>
      <c r="C654" s="96"/>
      <c r="D654" s="96"/>
      <c r="E654" s="96"/>
      <c r="F654" s="96"/>
      <c r="G654" s="96"/>
      <c r="H654" s="96"/>
      <c r="I654" s="96"/>
      <c r="J654" s="96"/>
      <c r="K654" s="96"/>
      <c r="L654" s="96"/>
      <c r="M654" s="96"/>
      <c r="N654" s="96"/>
      <c r="O654" s="96"/>
      <c r="P654" s="96"/>
      <c r="Q654" s="96"/>
      <c r="R654" s="96"/>
      <c r="S654" s="96"/>
      <c r="T654" s="97" t="s">
        <v>169</v>
      </c>
      <c r="U654" s="97" t="s">
        <v>170</v>
      </c>
      <c r="V654" s="97" t="s">
        <v>170</v>
      </c>
      <c r="W654" s="97" t="s">
        <v>251</v>
      </c>
      <c r="X654" s="97" t="s">
        <v>252</v>
      </c>
      <c r="Y654" s="97"/>
      <c r="Z654" s="97" t="s">
        <v>256</v>
      </c>
      <c r="AA654" s="97" t="s">
        <v>257</v>
      </c>
      <c r="AB654" s="97" t="s">
        <v>258</v>
      </c>
      <c r="AC654" s="97" t="s">
        <v>259</v>
      </c>
      <c r="AD654" s="97" t="s">
        <v>260</v>
      </c>
      <c r="AE654" s="97" t="s">
        <v>261</v>
      </c>
      <c r="AF654" s="97" t="s">
        <v>262</v>
      </c>
      <c r="AG654" s="97" t="s">
        <v>265</v>
      </c>
      <c r="AH654" s="97" t="s">
        <v>266</v>
      </c>
      <c r="AI654" s="97" t="s">
        <v>267</v>
      </c>
      <c r="AJ654" s="97" t="s">
        <v>268</v>
      </c>
      <c r="AK654" s="97" t="s">
        <v>269</v>
      </c>
      <c r="AL654" s="97" t="s">
        <v>270</v>
      </c>
      <c r="AN654" s="21"/>
      <c r="AO654" s="21"/>
      <c r="AP654" s="21"/>
      <c r="AR654" s="21"/>
      <c r="AS654" s="21"/>
      <c r="AT654" s="21"/>
      <c r="AU654" s="21"/>
      <c r="AV654" s="21"/>
      <c r="AW654" s="21"/>
      <c r="AX654" s="21"/>
      <c r="AY654" s="21"/>
      <c r="AZ654" s="21"/>
      <c r="BA654" s="21"/>
      <c r="BB654" s="21"/>
      <c r="BC654" s="21"/>
      <c r="BD654" s="21"/>
      <c r="BE654" s="21"/>
      <c r="BF654" s="21"/>
      <c r="BG654" s="21"/>
      <c r="BH654" s="21"/>
      <c r="BI654" s="21"/>
      <c r="BJ654" s="21"/>
      <c r="BK654" s="21"/>
      <c r="BL654" s="21"/>
      <c r="BM654" s="21"/>
      <c r="BN654" s="21"/>
      <c r="BO654" s="21"/>
      <c r="BP654" s="21"/>
      <c r="BQ654" s="21"/>
      <c r="BR654" s="21"/>
      <c r="BS654" s="21"/>
      <c r="BT654" s="21"/>
      <c r="BU654" s="21"/>
      <c r="BV654" s="21"/>
      <c r="BW654" s="21"/>
      <c r="BX654" s="21"/>
      <c r="BY654" s="21"/>
      <c r="BZ654" s="21"/>
    </row>
    <row r="655" spans="1:78" customFormat="1" x14ac:dyDescent="0.35">
      <c r="A655" s="58" t="s">
        <v>70</v>
      </c>
      <c r="B655" s="32" t="s">
        <v>110</v>
      </c>
      <c r="C655" s="58" t="s">
        <v>475</v>
      </c>
      <c r="D655" s="32" t="s">
        <v>172</v>
      </c>
      <c r="E655" s="59" t="s">
        <v>26</v>
      </c>
      <c r="F655" s="58" t="s">
        <v>287</v>
      </c>
      <c r="G655" s="60" t="str">
        <f ca="1">TEXT(TODAY(),"YYYY-MM-DD")</f>
        <v>2023-05-19</v>
      </c>
      <c r="H655" s="60" t="str">
        <f ca="1">TEXT(TODAY(),"YYYY-MM-DD")</f>
        <v>2023-05-19</v>
      </c>
      <c r="I655" s="58">
        <v>12</v>
      </c>
      <c r="J655" s="58">
        <v>12</v>
      </c>
      <c r="K655" s="58">
        <v>12</v>
      </c>
      <c r="L655" s="58" t="s">
        <v>300</v>
      </c>
      <c r="M655" s="58" t="s">
        <v>301</v>
      </c>
      <c r="N655" s="58" t="s">
        <v>348</v>
      </c>
      <c r="O655" s="58" t="s">
        <v>348</v>
      </c>
      <c r="P655" s="58" t="s">
        <v>348</v>
      </c>
      <c r="Q655" s="58" t="s">
        <v>347</v>
      </c>
      <c r="R655" s="114" t="s">
        <v>347</v>
      </c>
      <c r="S655" s="58"/>
      <c r="T655" s="58" t="s">
        <v>176</v>
      </c>
      <c r="U655" s="58" t="s">
        <v>177</v>
      </c>
      <c r="V655" s="58"/>
      <c r="W655" s="58" t="s">
        <v>254</v>
      </c>
      <c r="X655" s="58" t="s">
        <v>253</v>
      </c>
      <c r="Y655" s="58"/>
      <c r="Z655" s="58"/>
      <c r="AA655" s="58"/>
      <c r="AB655" s="58"/>
      <c r="AC655" s="58"/>
      <c r="AD655" s="58" t="s">
        <v>347</v>
      </c>
      <c r="AE655" s="58" t="s">
        <v>347</v>
      </c>
      <c r="AF655" s="58" t="s">
        <v>347</v>
      </c>
      <c r="AG655" s="58"/>
      <c r="AH655" s="58"/>
      <c r="AI655" s="58"/>
      <c r="AJ655" s="58" t="s">
        <v>347</v>
      </c>
      <c r="AK655" s="58" t="s">
        <v>347</v>
      </c>
      <c r="AL655" s="58" t="s">
        <v>347</v>
      </c>
      <c r="AN655" s="21"/>
      <c r="AO655" s="21"/>
      <c r="AP655" s="21"/>
      <c r="AR655" s="21"/>
      <c r="AS655" s="21"/>
      <c r="AT655" s="21"/>
      <c r="AU655" s="21"/>
      <c r="AV655" s="21"/>
      <c r="AW655" s="21"/>
      <c r="AX655" s="21"/>
      <c r="AY655" s="21"/>
      <c r="AZ655" s="21"/>
      <c r="BA655" s="21"/>
      <c r="BB655" s="21"/>
      <c r="BC655" s="21"/>
      <c r="BD655" s="21"/>
      <c r="BE655" s="21"/>
      <c r="BF655" s="21"/>
      <c r="BG655" s="21"/>
      <c r="BH655" s="21"/>
      <c r="BI655" s="21"/>
      <c r="BJ655" s="21"/>
      <c r="BK655" s="21"/>
      <c r="BL655" s="21"/>
      <c r="BM655" s="21"/>
      <c r="BN655" s="21"/>
      <c r="BO655" s="21"/>
      <c r="BP655" s="21"/>
      <c r="BQ655" s="21"/>
      <c r="BR655" s="21"/>
      <c r="BS655" s="21"/>
      <c r="BT655" s="21"/>
      <c r="BU655" s="21"/>
      <c r="BV655" s="21"/>
      <c r="BW655" s="21"/>
      <c r="BX655" s="21"/>
      <c r="BY655" s="21"/>
      <c r="BZ655" s="21"/>
    </row>
    <row r="656" spans="1:78" x14ac:dyDescent="0.35">
      <c r="AM656"/>
    </row>
    <row r="657" spans="1:78" customFormat="1" ht="18.5" x14ac:dyDescent="0.35">
      <c r="A657" s="216" t="s">
        <v>395</v>
      </c>
      <c r="B657" s="217"/>
      <c r="C657" s="217"/>
      <c r="D657" s="217"/>
      <c r="E657" s="217"/>
      <c r="F657" s="217"/>
      <c r="G657" s="217"/>
      <c r="H657" s="217"/>
      <c r="I657" s="217"/>
      <c r="J657" s="217"/>
      <c r="K657" s="217"/>
      <c r="L657" s="217"/>
      <c r="M657" s="145"/>
      <c r="N657" s="145"/>
      <c r="O657" s="145"/>
      <c r="P657" s="145"/>
      <c r="Q657" s="145"/>
      <c r="R657" s="145"/>
      <c r="S657" s="145"/>
      <c r="T657" s="145"/>
      <c r="U657" s="145"/>
      <c r="V657" s="145"/>
      <c r="W657" s="145"/>
      <c r="X657" s="145"/>
      <c r="Y657" s="145"/>
      <c r="Z657" s="145"/>
      <c r="AA657" s="145"/>
      <c r="AB657" s="145"/>
      <c r="AC657" s="145"/>
      <c r="AD657" s="145"/>
      <c r="AE657" s="145"/>
      <c r="AF657" s="145"/>
      <c r="AG657" s="145"/>
      <c r="AH657" s="145"/>
      <c r="AI657" s="145"/>
      <c r="AJ657" s="145"/>
      <c r="AK657" s="145"/>
      <c r="AL657" s="145"/>
      <c r="AN657" s="21"/>
      <c r="AO657" s="21"/>
      <c r="AP657" s="21"/>
      <c r="AR657" s="21"/>
      <c r="AS657" s="21"/>
      <c r="AT657" s="21"/>
      <c r="AU657" s="21"/>
      <c r="AV657" s="21"/>
      <c r="AW657" s="21"/>
      <c r="AX657" s="21"/>
      <c r="AY657" s="21"/>
      <c r="AZ657" s="21"/>
      <c r="BA657" s="21"/>
      <c r="BB657" s="21"/>
      <c r="BC657" s="21"/>
      <c r="BD657" s="21"/>
      <c r="BE657" s="21"/>
      <c r="BF657" s="21"/>
      <c r="BG657" s="21"/>
      <c r="BH657" s="21"/>
      <c r="BI657" s="21"/>
      <c r="BJ657" s="21"/>
      <c r="BK657" s="21"/>
      <c r="BL657" s="21"/>
      <c r="BM657" s="21"/>
      <c r="BN657" s="21"/>
      <c r="BO657" s="21"/>
      <c r="BP657" s="21"/>
      <c r="BQ657" s="21"/>
      <c r="BR657" s="21"/>
      <c r="BS657" s="21"/>
      <c r="BT657" s="21"/>
      <c r="BU657" s="21"/>
      <c r="BV657" s="21"/>
      <c r="BW657" s="21"/>
      <c r="BX657" s="21"/>
      <c r="BY657" s="21"/>
      <c r="BZ657" s="21"/>
    </row>
    <row r="658" spans="1:78" customFormat="1" ht="15.5" x14ac:dyDescent="0.35">
      <c r="A658" s="1" t="s">
        <v>27</v>
      </c>
      <c r="B658" s="1" t="s">
        <v>28</v>
      </c>
      <c r="C658" s="1" t="s">
        <v>29</v>
      </c>
      <c r="D658" s="1" t="s">
        <v>4</v>
      </c>
      <c r="E658" s="1" t="s">
        <v>30</v>
      </c>
      <c r="F658" s="1" t="s">
        <v>373</v>
      </c>
      <c r="G658" s="1" t="s">
        <v>374</v>
      </c>
      <c r="H658" s="1" t="s">
        <v>375</v>
      </c>
      <c r="I658" s="1" t="s">
        <v>376</v>
      </c>
      <c r="J658" s="1" t="s">
        <v>43</v>
      </c>
      <c r="K658" s="1" t="s">
        <v>377</v>
      </c>
      <c r="L658" s="145"/>
      <c r="M658" s="145"/>
      <c r="N658" s="145"/>
      <c r="O658" s="145"/>
      <c r="P658" s="145"/>
      <c r="Q658" s="145"/>
      <c r="R658" s="145"/>
      <c r="S658" s="145"/>
      <c r="T658" s="145"/>
      <c r="U658" s="145"/>
      <c r="V658" s="145"/>
      <c r="W658" s="145"/>
      <c r="X658" s="145"/>
      <c r="Y658" s="145"/>
      <c r="Z658" s="145"/>
      <c r="AA658" s="145"/>
      <c r="AB658" s="145"/>
      <c r="AC658" s="145"/>
      <c r="AD658" s="145"/>
      <c r="AE658" s="145"/>
      <c r="AF658" s="145"/>
      <c r="AG658" s="145"/>
      <c r="AH658" s="145"/>
      <c r="AI658" s="145"/>
      <c r="AJ658" s="145"/>
      <c r="AK658" s="145"/>
      <c r="AL658" s="145"/>
      <c r="AN658" s="21"/>
      <c r="AO658" s="21"/>
      <c r="AP658" s="21"/>
      <c r="AR658" s="21"/>
      <c r="AS658" s="21"/>
      <c r="AT658" s="21"/>
      <c r="AU658" s="21"/>
      <c r="AV658" s="21"/>
      <c r="AW658" s="21"/>
      <c r="AX658" s="21"/>
      <c r="AY658" s="21"/>
      <c r="AZ658" s="21"/>
      <c r="BA658" s="21"/>
      <c r="BB658" s="21"/>
      <c r="BC658" s="21"/>
      <c r="BD658" s="21"/>
      <c r="BE658" s="21"/>
      <c r="BF658" s="21"/>
      <c r="BG658" s="21"/>
      <c r="BH658" s="21"/>
      <c r="BI658" s="21"/>
      <c r="BJ658" s="21"/>
      <c r="BK658" s="21"/>
      <c r="BL658" s="21"/>
      <c r="BM658" s="21"/>
      <c r="BN658" s="21"/>
      <c r="BO658" s="21"/>
      <c r="BP658" s="21"/>
      <c r="BQ658" s="21"/>
      <c r="BR658" s="21"/>
      <c r="BS658" s="21"/>
      <c r="BT658" s="21"/>
      <c r="BU658" s="21"/>
      <c r="BV658" s="21"/>
      <c r="BW658" s="21"/>
      <c r="BX658" s="21"/>
      <c r="BY658" s="21"/>
      <c r="BZ658" s="21"/>
    </row>
    <row r="659" spans="1:78" customFormat="1" x14ac:dyDescent="0.35">
      <c r="A659" s="2" t="s">
        <v>378</v>
      </c>
      <c r="B659" s="2" t="s">
        <v>231</v>
      </c>
      <c r="C659" s="2" t="str">
        <f ca="1">TEXT(TODAY(),"YYYY-MM-DD")</f>
        <v>2023-05-19</v>
      </c>
      <c r="D659" s="2" t="s">
        <v>13</v>
      </c>
      <c r="E659" s="2" t="s">
        <v>33</v>
      </c>
      <c r="F659" s="2" t="str">
        <f ca="1">TEXT(TODAY(),"YYYY-MM-DD")</f>
        <v>2023-05-19</v>
      </c>
      <c r="G659" s="60" t="s">
        <v>347</v>
      </c>
      <c r="H659" s="2" t="s">
        <v>110</v>
      </c>
      <c r="I659" s="2" t="s">
        <v>379</v>
      </c>
      <c r="J659" s="2" t="s">
        <v>380</v>
      </c>
      <c r="K659" s="2"/>
      <c r="L659" s="145"/>
      <c r="M659" s="145"/>
      <c r="N659" s="145"/>
      <c r="O659" s="145"/>
      <c r="P659" s="145"/>
      <c r="Q659" s="145"/>
      <c r="R659" s="145"/>
      <c r="S659" s="145"/>
      <c r="T659" s="145"/>
      <c r="U659" s="145"/>
      <c r="V659" s="145"/>
      <c r="W659" s="145"/>
      <c r="X659" s="145"/>
      <c r="Y659" s="145"/>
      <c r="Z659" s="145"/>
      <c r="AA659" s="145"/>
      <c r="AB659" s="145"/>
      <c r="AC659" s="145"/>
      <c r="AD659" s="145"/>
      <c r="AE659" s="145"/>
      <c r="AF659" s="145"/>
      <c r="AG659" s="145"/>
      <c r="AH659" s="145"/>
      <c r="AI659" s="145"/>
      <c r="AJ659" s="145"/>
      <c r="AK659" s="145"/>
      <c r="AL659" s="145"/>
      <c r="AN659" s="21"/>
      <c r="AO659" s="21"/>
      <c r="AP659" s="21"/>
      <c r="AR659" s="21"/>
      <c r="AS659" s="21"/>
      <c r="AT659" s="21"/>
      <c r="AU659" s="21"/>
      <c r="AV659" s="21"/>
      <c r="AW659" s="21"/>
      <c r="AX659" s="21"/>
      <c r="AY659" s="21"/>
      <c r="AZ659" s="21"/>
      <c r="BA659" s="21"/>
      <c r="BB659" s="21"/>
      <c r="BC659" s="21"/>
      <c r="BD659" s="21"/>
      <c r="BE659" s="21"/>
      <c r="BF659" s="21"/>
      <c r="BG659" s="21"/>
      <c r="BH659" s="21"/>
      <c r="BI659" s="21"/>
      <c r="BJ659" s="21"/>
      <c r="BK659" s="21"/>
      <c r="BL659" s="21"/>
      <c r="BM659" s="21"/>
      <c r="BN659" s="21"/>
      <c r="BO659" s="21"/>
      <c r="BP659" s="21"/>
      <c r="BQ659" s="21"/>
      <c r="BR659" s="21"/>
      <c r="BS659" s="21"/>
      <c r="BT659" s="21"/>
      <c r="BU659" s="21"/>
      <c r="BV659" s="21"/>
      <c r="BW659" s="21"/>
      <c r="BX659" s="21"/>
      <c r="BY659" s="21"/>
      <c r="BZ659" s="21"/>
    </row>
    <row r="660" spans="1:78" customFormat="1" x14ac:dyDescent="0.35">
      <c r="A660" s="2" t="s">
        <v>31</v>
      </c>
      <c r="B660" s="2" t="s">
        <v>223</v>
      </c>
      <c r="C660" s="2" t="str">
        <f ca="1">TEXT(TODAY(),"YYYY-MM-DD")</f>
        <v>2023-05-19</v>
      </c>
      <c r="D660" s="2" t="s">
        <v>13</v>
      </c>
      <c r="E660" s="2" t="s">
        <v>382</v>
      </c>
      <c r="F660" s="2" t="str">
        <f ca="1">TEXT(TODAY(),"YYYY-MM-DD")</f>
        <v>2023-05-19</v>
      </c>
      <c r="G660" s="60" t="s">
        <v>347</v>
      </c>
      <c r="H660" s="2" t="s">
        <v>110</v>
      </c>
      <c r="I660" s="2" t="s">
        <v>379</v>
      </c>
      <c r="J660" s="2" t="s">
        <v>380</v>
      </c>
      <c r="K660" s="2"/>
      <c r="L660" s="145"/>
      <c r="M660" s="145"/>
      <c r="N660" s="145"/>
      <c r="O660" s="145"/>
      <c r="P660" s="145"/>
      <c r="Q660" s="145"/>
      <c r="R660" s="145"/>
      <c r="S660" s="145"/>
      <c r="T660" s="145"/>
      <c r="U660" s="145"/>
      <c r="V660" s="145"/>
      <c r="W660" s="145"/>
      <c r="X660" s="145"/>
      <c r="Y660" s="145"/>
      <c r="Z660" s="145"/>
      <c r="AA660" s="145"/>
      <c r="AB660" s="145"/>
      <c r="AC660" s="145"/>
      <c r="AD660" s="145"/>
      <c r="AE660" s="145"/>
      <c r="AF660" s="145"/>
      <c r="AG660" s="145"/>
      <c r="AH660" s="145"/>
      <c r="AI660" s="145"/>
      <c r="AJ660" s="145"/>
      <c r="AK660" s="145"/>
      <c r="AL660" s="145"/>
      <c r="AN660" s="21"/>
      <c r="AO660" s="21"/>
      <c r="AP660" s="21"/>
      <c r="AR660" s="21"/>
      <c r="AS660" s="21"/>
      <c r="AT660" s="21"/>
      <c r="AU660" s="21"/>
      <c r="AV660" s="21"/>
      <c r="AW660" s="21"/>
      <c r="AX660" s="21"/>
      <c r="AY660" s="21"/>
      <c r="AZ660" s="21"/>
      <c r="BA660" s="21"/>
      <c r="BB660" s="21"/>
      <c r="BC660" s="21"/>
      <c r="BD660" s="21"/>
      <c r="BE660" s="21"/>
      <c r="BF660" s="21"/>
      <c r="BG660" s="21"/>
      <c r="BH660" s="21"/>
      <c r="BI660" s="21"/>
      <c r="BJ660" s="21"/>
      <c r="BK660" s="21"/>
      <c r="BL660" s="21"/>
      <c r="BM660" s="21"/>
      <c r="BN660" s="21"/>
      <c r="BO660" s="21"/>
      <c r="BP660" s="21"/>
      <c r="BQ660" s="21"/>
      <c r="BR660" s="21"/>
      <c r="BS660" s="21"/>
      <c r="BT660" s="21"/>
      <c r="BU660" s="21"/>
      <c r="BV660" s="21"/>
      <c r="BW660" s="21"/>
      <c r="BX660" s="21"/>
      <c r="BY660" s="21"/>
      <c r="BZ660" s="21"/>
    </row>
    <row r="661" spans="1:78" x14ac:dyDescent="0.35">
      <c r="AM661"/>
    </row>
    <row r="662" spans="1:78" customFormat="1" x14ac:dyDescent="0.35">
      <c r="A662" s="218" t="s">
        <v>394</v>
      </c>
      <c r="B662" s="219"/>
      <c r="C662" s="219"/>
      <c r="D662" s="219"/>
      <c r="E662" s="219"/>
      <c r="F662" s="219"/>
      <c r="G662" s="219"/>
      <c r="H662" s="219"/>
      <c r="I662" s="219"/>
      <c r="J662" s="219"/>
      <c r="K662" s="219"/>
      <c r="L662" s="219"/>
      <c r="M662" s="219"/>
      <c r="N662" s="219"/>
      <c r="O662" s="219"/>
      <c r="P662" s="219"/>
      <c r="Q662" s="219"/>
      <c r="R662" s="219"/>
      <c r="S662" s="154"/>
    </row>
    <row r="663" spans="1:78" customFormat="1" x14ac:dyDescent="0.35">
      <c r="A663" s="155" t="s">
        <v>200</v>
      </c>
      <c r="B663" s="155" t="s">
        <v>201</v>
      </c>
      <c r="C663" s="155" t="s">
        <v>202</v>
      </c>
      <c r="D663" s="70" t="s">
        <v>203</v>
      </c>
      <c r="E663" s="70" t="s">
        <v>204</v>
      </c>
      <c r="F663" s="70" t="s">
        <v>205</v>
      </c>
      <c r="G663" s="155" t="s">
        <v>206</v>
      </c>
      <c r="H663" s="155" t="s">
        <v>207</v>
      </c>
      <c r="I663" s="70" t="s">
        <v>208</v>
      </c>
      <c r="J663" s="70" t="s">
        <v>209</v>
      </c>
      <c r="K663" s="70" t="s">
        <v>210</v>
      </c>
      <c r="L663" s="70" t="s">
        <v>211</v>
      </c>
      <c r="M663" s="70" t="s">
        <v>212</v>
      </c>
      <c r="N663" s="70" t="s">
        <v>213</v>
      </c>
      <c r="O663" s="70" t="s">
        <v>214</v>
      </c>
      <c r="P663" s="70" t="s">
        <v>215</v>
      </c>
      <c r="Q663" s="70" t="s">
        <v>216</v>
      </c>
      <c r="R663" s="70" t="s">
        <v>217</v>
      </c>
      <c r="S663" s="106"/>
    </row>
    <row r="664" spans="1:78" customFormat="1" x14ac:dyDescent="0.35">
      <c r="A664" s="71" t="s">
        <v>218</v>
      </c>
      <c r="B664" s="72"/>
      <c r="C664" s="73" t="s">
        <v>219</v>
      </c>
      <c r="D664" s="73"/>
      <c r="E664" s="73"/>
      <c r="F664" s="73">
        <v>21</v>
      </c>
      <c r="G664" s="73" t="str">
        <f>CONCATENATE("USD,FLAT ",TEXT(F664,"0.00"))</f>
        <v>USD,FLAT 21.00</v>
      </c>
      <c r="H664" s="74"/>
      <c r="I664" s="73" t="s">
        <v>139</v>
      </c>
      <c r="J664" s="75">
        <v>1</v>
      </c>
      <c r="K664" s="90" t="str">
        <f>TEXT(25,"0")</f>
        <v>25</v>
      </c>
      <c r="L664" s="73"/>
      <c r="M664" s="90" t="str">
        <f>TEXT(13,"0")</f>
        <v>13</v>
      </c>
      <c r="N664" s="73" t="s">
        <v>223</v>
      </c>
      <c r="O664" s="73" t="s">
        <v>224</v>
      </c>
      <c r="P664" s="73" t="s">
        <v>351</v>
      </c>
      <c r="Q664" s="73"/>
      <c r="R664" s="73"/>
      <c r="S664" s="107"/>
    </row>
    <row r="665" spans="1:78" customFormat="1" x14ac:dyDescent="0.35">
      <c r="A665" s="72"/>
      <c r="B665" s="72"/>
      <c r="C665" s="76" t="s">
        <v>221</v>
      </c>
      <c r="D665" s="76"/>
      <c r="E665" s="76"/>
      <c r="F665" s="76"/>
      <c r="G665" s="76"/>
      <c r="H665" s="77"/>
      <c r="I665" s="76"/>
      <c r="J665" s="78"/>
      <c r="K665" s="91"/>
      <c r="L665" s="76"/>
      <c r="M665" s="77"/>
      <c r="N665" s="76"/>
      <c r="O665" s="76"/>
      <c r="P665" s="76"/>
      <c r="Q665" s="76"/>
      <c r="R665" s="76"/>
      <c r="S665" s="108"/>
    </row>
    <row r="666" spans="1:78" customFormat="1" x14ac:dyDescent="0.35">
      <c r="A666" s="72"/>
      <c r="B666" s="72"/>
      <c r="C666" s="85" t="s">
        <v>228</v>
      </c>
      <c r="D666" s="85"/>
      <c r="E666" s="85"/>
      <c r="F666" s="85"/>
      <c r="G666" s="85"/>
      <c r="H666" s="85"/>
      <c r="I666" s="85"/>
      <c r="J666" s="85"/>
      <c r="K666" s="88"/>
      <c r="L666" s="85"/>
      <c r="M666" s="85"/>
      <c r="N666" s="85"/>
      <c r="O666" s="85"/>
      <c r="P666" s="85"/>
      <c r="Q666" s="85"/>
      <c r="R666" s="85"/>
      <c r="S666" s="109"/>
    </row>
    <row r="667" spans="1:78" customFormat="1" x14ac:dyDescent="0.35">
      <c r="A667" s="72"/>
      <c r="B667" s="72"/>
      <c r="C667" s="86" t="s">
        <v>229</v>
      </c>
      <c r="D667" s="86"/>
      <c r="E667" s="86"/>
      <c r="F667" s="86"/>
      <c r="G667" s="86"/>
      <c r="H667" s="86"/>
      <c r="I667" s="86"/>
      <c r="J667" s="86"/>
      <c r="K667" s="89"/>
      <c r="L667" s="86"/>
      <c r="M667" s="86"/>
      <c r="N667" s="86"/>
      <c r="O667" s="86"/>
      <c r="P667" s="86"/>
      <c r="Q667" s="86"/>
      <c r="R667" s="86"/>
      <c r="S667" s="110"/>
    </row>
    <row r="668" spans="1:78" customFormat="1" x14ac:dyDescent="0.35">
      <c r="A668" s="71" t="s">
        <v>222</v>
      </c>
      <c r="B668" s="72"/>
      <c r="C668" s="73" t="s">
        <v>219</v>
      </c>
      <c r="D668" s="73"/>
      <c r="E668" s="73"/>
      <c r="F668" s="73">
        <v>25</v>
      </c>
      <c r="G668" s="73" t="str">
        <f>CONCATENATE("USD,FLAT ",TEXT(F668,"0.00"))</f>
        <v>USD,FLAT 25.00</v>
      </c>
      <c r="H668" s="74"/>
      <c r="I668" s="73" t="s">
        <v>139</v>
      </c>
      <c r="J668" s="75">
        <v>1</v>
      </c>
      <c r="K668" s="90" t="str">
        <f>TEXT(25,"0")</f>
        <v>25</v>
      </c>
      <c r="L668" s="90"/>
      <c r="M668" s="90" t="str">
        <f>TEXT(13,"0")</f>
        <v>13</v>
      </c>
      <c r="N668" s="73" t="s">
        <v>223</v>
      </c>
      <c r="O668" s="73" t="s">
        <v>224</v>
      </c>
      <c r="P668" s="73" t="s">
        <v>351</v>
      </c>
      <c r="Q668" s="73"/>
      <c r="R668" s="73"/>
      <c r="S668" s="107"/>
    </row>
    <row r="669" spans="1:78" customFormat="1" x14ac:dyDescent="0.35">
      <c r="A669" s="72"/>
      <c r="B669" s="72"/>
      <c r="C669" s="76" t="s">
        <v>221</v>
      </c>
      <c r="D669" s="76"/>
      <c r="E669" s="76"/>
      <c r="F669" s="76"/>
      <c r="G669" s="76"/>
      <c r="H669" s="77"/>
      <c r="I669" s="76"/>
      <c r="J669" s="78"/>
      <c r="K669" s="91"/>
      <c r="L669" s="76"/>
      <c r="M669" s="76"/>
      <c r="N669" s="76"/>
      <c r="O669" s="76"/>
      <c r="P669" s="76"/>
      <c r="Q669" s="76"/>
      <c r="R669" s="76"/>
      <c r="S669" s="108"/>
    </row>
    <row r="670" spans="1:78" customFormat="1" x14ac:dyDescent="0.35">
      <c r="A670" s="72"/>
      <c r="B670" s="72"/>
      <c r="C670" s="85" t="s">
        <v>228</v>
      </c>
      <c r="D670" s="85"/>
      <c r="E670" s="85"/>
      <c r="F670" s="85"/>
      <c r="G670" s="85"/>
      <c r="H670" s="85"/>
      <c r="I670" s="85"/>
      <c r="J670" s="85"/>
      <c r="K670" s="88"/>
      <c r="L670" s="85"/>
      <c r="M670" s="85"/>
      <c r="N670" s="85"/>
      <c r="O670" s="85"/>
      <c r="P670" s="85"/>
      <c r="Q670" s="85"/>
      <c r="R670" s="85"/>
      <c r="S670" s="109"/>
    </row>
    <row r="671" spans="1:78" customFormat="1" x14ac:dyDescent="0.35">
      <c r="A671" s="72"/>
      <c r="B671" s="72"/>
      <c r="C671" s="86" t="s">
        <v>229</v>
      </c>
      <c r="D671" s="86"/>
      <c r="E671" s="86"/>
      <c r="F671" s="86"/>
      <c r="G671" s="86"/>
      <c r="H671" s="86"/>
      <c r="I671" s="86"/>
      <c r="J671" s="86"/>
      <c r="K671" s="89"/>
      <c r="L671" s="86"/>
      <c r="M671" s="86"/>
      <c r="N671" s="86"/>
      <c r="O671" s="86"/>
      <c r="P671" s="86"/>
      <c r="Q671" s="86"/>
      <c r="R671" s="86"/>
      <c r="S671" s="110"/>
    </row>
    <row r="672" spans="1:78" customFormat="1" x14ac:dyDescent="0.35">
      <c r="A672" s="71" t="s">
        <v>225</v>
      </c>
      <c r="B672" s="72"/>
      <c r="C672" s="73" t="s">
        <v>219</v>
      </c>
      <c r="D672" s="73"/>
      <c r="E672" s="73"/>
      <c r="F672" s="73">
        <v>25</v>
      </c>
      <c r="G672" s="73" t="str">
        <f>CONCATENATE("USD,FLAT ",TEXT(F672,"0.00"))</f>
        <v>USD,FLAT 25.00</v>
      </c>
      <c r="H672" s="74"/>
      <c r="I672" s="73" t="s">
        <v>139</v>
      </c>
      <c r="J672" s="75">
        <v>1</v>
      </c>
      <c r="K672" s="90" t="str">
        <f>TEXT(25,"0")</f>
        <v>25</v>
      </c>
      <c r="L672" s="90"/>
      <c r="M672" s="90" t="str">
        <f>TEXT(13,"0")</f>
        <v>13</v>
      </c>
      <c r="N672" s="73" t="s">
        <v>223</v>
      </c>
      <c r="O672" s="73" t="s">
        <v>224</v>
      </c>
      <c r="P672" s="73" t="s">
        <v>351</v>
      </c>
      <c r="Q672" s="73"/>
      <c r="R672" s="73"/>
      <c r="S672" s="107"/>
    </row>
    <row r="673" spans="1:39" customFormat="1" x14ac:dyDescent="0.35">
      <c r="A673" s="72"/>
      <c r="B673" s="72"/>
      <c r="C673" s="76" t="s">
        <v>221</v>
      </c>
      <c r="D673" s="76"/>
      <c r="E673" s="76"/>
      <c r="F673" s="76"/>
      <c r="G673" s="76"/>
      <c r="H673" s="77"/>
      <c r="I673" s="76"/>
      <c r="J673" s="78"/>
      <c r="K673" s="91"/>
      <c r="L673" s="76"/>
      <c r="M673" s="91"/>
      <c r="N673" s="76"/>
      <c r="O673" s="76"/>
      <c r="P673" s="76"/>
      <c r="Q673" s="76"/>
      <c r="R673" s="76"/>
      <c r="S673" s="108"/>
    </row>
    <row r="674" spans="1:39" customFormat="1" x14ac:dyDescent="0.35">
      <c r="A674" s="72"/>
      <c r="B674" s="72"/>
      <c r="C674" s="85" t="s">
        <v>228</v>
      </c>
      <c r="D674" s="85"/>
      <c r="E674" s="85"/>
      <c r="F674" s="85"/>
      <c r="G674" s="85"/>
      <c r="H674" s="85"/>
      <c r="I674" s="85"/>
      <c r="J674" s="85"/>
      <c r="K674" s="88"/>
      <c r="L674" s="85"/>
      <c r="M674" s="88"/>
      <c r="N674" s="85"/>
      <c r="O674" s="85"/>
      <c r="P674" s="85"/>
      <c r="Q674" s="85"/>
      <c r="R674" s="85"/>
      <c r="S674" s="109"/>
    </row>
    <row r="675" spans="1:39" customFormat="1" x14ac:dyDescent="0.35">
      <c r="A675" s="72"/>
      <c r="B675" s="72"/>
      <c r="C675" s="86" t="s">
        <v>229</v>
      </c>
      <c r="D675" s="86"/>
      <c r="E675" s="86"/>
      <c r="F675" s="86"/>
      <c r="G675" s="86"/>
      <c r="H675" s="86"/>
      <c r="I675" s="86"/>
      <c r="J675" s="86"/>
      <c r="K675" s="89"/>
      <c r="L675" s="86"/>
      <c r="M675" s="89"/>
      <c r="N675" s="86"/>
      <c r="O675" s="86"/>
      <c r="P675" s="86"/>
      <c r="Q675" s="86"/>
      <c r="R675" s="86"/>
      <c r="S675" s="110"/>
    </row>
    <row r="676" spans="1:39" customFormat="1" x14ac:dyDescent="0.35">
      <c r="A676" s="71" t="s">
        <v>136</v>
      </c>
      <c r="B676" s="72"/>
      <c r="C676" s="73" t="s">
        <v>219</v>
      </c>
      <c r="D676" s="73"/>
      <c r="E676" s="73"/>
      <c r="F676" s="73">
        <v>25</v>
      </c>
      <c r="G676" s="73" t="str">
        <f>CONCATENATE("USD,FLAT ",TEXT(F676,"0.00"))</f>
        <v>USD,FLAT 25.00</v>
      </c>
      <c r="H676" s="74"/>
      <c r="I676" s="73" t="s">
        <v>139</v>
      </c>
      <c r="J676" s="75">
        <v>1</v>
      </c>
      <c r="K676" s="90" t="str">
        <f>TEXT(25,"0")</f>
        <v>25</v>
      </c>
      <c r="L676" s="90"/>
      <c r="M676" s="90" t="str">
        <f>TEXT(13,"0")</f>
        <v>13</v>
      </c>
      <c r="N676" s="73" t="s">
        <v>223</v>
      </c>
      <c r="O676" s="73" t="s">
        <v>224</v>
      </c>
      <c r="P676" s="73" t="s">
        <v>351</v>
      </c>
      <c r="Q676" s="73"/>
      <c r="R676" s="73"/>
      <c r="S676" s="107"/>
      <c r="AM676" s="21"/>
    </row>
    <row r="677" spans="1:39" customFormat="1" x14ac:dyDescent="0.35">
      <c r="A677" s="72"/>
      <c r="B677" s="72"/>
      <c r="C677" s="76" t="s">
        <v>221</v>
      </c>
      <c r="D677" s="76"/>
      <c r="E677" s="76"/>
      <c r="F677" s="76"/>
      <c r="G677" s="76"/>
      <c r="H677" s="77"/>
      <c r="I677" s="76"/>
      <c r="J677" s="78"/>
      <c r="K677" s="91"/>
      <c r="L677" s="76"/>
      <c r="M677" s="76"/>
      <c r="N677" s="76"/>
      <c r="O677" s="76"/>
      <c r="P677" s="76"/>
      <c r="Q677" s="76"/>
      <c r="R677" s="76"/>
      <c r="S677" s="108"/>
      <c r="AM677" s="21"/>
    </row>
    <row r="678" spans="1:39" customFormat="1" x14ac:dyDescent="0.35">
      <c r="A678" s="72"/>
      <c r="B678" s="72"/>
      <c r="C678" s="85" t="s">
        <v>228</v>
      </c>
      <c r="D678" s="85"/>
      <c r="E678" s="85"/>
      <c r="F678" s="85"/>
      <c r="G678" s="85"/>
      <c r="H678" s="85"/>
      <c r="I678" s="85"/>
      <c r="J678" s="85"/>
      <c r="K678" s="88"/>
      <c r="L678" s="85"/>
      <c r="M678" s="85"/>
      <c r="N678" s="85"/>
      <c r="O678" s="85"/>
      <c r="P678" s="85"/>
      <c r="Q678" s="85"/>
      <c r="R678" s="85"/>
      <c r="S678" s="109"/>
      <c r="AM678" s="21"/>
    </row>
    <row r="679" spans="1:39" customFormat="1" x14ac:dyDescent="0.35">
      <c r="A679" s="72"/>
      <c r="B679" s="72"/>
      <c r="C679" s="86" t="s">
        <v>229</v>
      </c>
      <c r="D679" s="86"/>
      <c r="E679" s="86"/>
      <c r="F679" s="86"/>
      <c r="G679" s="86"/>
      <c r="H679" s="86"/>
      <c r="I679" s="86"/>
      <c r="J679" s="86"/>
      <c r="K679" s="89"/>
      <c r="L679" s="86"/>
      <c r="M679" s="86"/>
      <c r="N679" s="86"/>
      <c r="O679" s="86"/>
      <c r="P679" s="86"/>
      <c r="Q679" s="86"/>
      <c r="R679" s="86"/>
      <c r="S679" s="110"/>
      <c r="AM679" s="21"/>
    </row>
    <row r="680" spans="1:39" customFormat="1" x14ac:dyDescent="0.35">
      <c r="A680" s="79" t="s">
        <v>226</v>
      </c>
      <c r="B680" s="79"/>
      <c r="C680" s="79" t="s">
        <v>219</v>
      </c>
      <c r="D680" s="79"/>
      <c r="E680" s="79"/>
      <c r="F680" s="79"/>
      <c r="G680" s="79"/>
      <c r="H680" s="79"/>
      <c r="I680" s="79"/>
      <c r="J680" s="80"/>
      <c r="K680" s="146"/>
      <c r="L680" s="79"/>
      <c r="M680" s="79"/>
      <c r="N680" s="79"/>
      <c r="O680" s="79"/>
      <c r="P680" s="79"/>
      <c r="Q680" s="79"/>
      <c r="R680" s="79"/>
      <c r="S680" s="111"/>
      <c r="AM680" s="21"/>
    </row>
    <row r="681" spans="1:39" customFormat="1" x14ac:dyDescent="0.35">
      <c r="A681" s="79" t="s">
        <v>226</v>
      </c>
      <c r="B681" s="79"/>
      <c r="C681" s="79" t="s">
        <v>221</v>
      </c>
      <c r="D681" s="79"/>
      <c r="E681" s="79"/>
      <c r="F681" s="79"/>
      <c r="G681" s="79"/>
      <c r="H681" s="79"/>
      <c r="I681" s="79"/>
      <c r="J681" s="80"/>
      <c r="K681" s="146"/>
      <c r="L681" s="79"/>
      <c r="M681" s="79"/>
      <c r="N681" s="79"/>
      <c r="O681" s="79"/>
      <c r="P681" s="79"/>
      <c r="Q681" s="79"/>
      <c r="R681" s="79"/>
      <c r="S681" s="111"/>
      <c r="AM681" s="21"/>
    </row>
    <row r="682" spans="1:39" customFormat="1" x14ac:dyDescent="0.35">
      <c r="A682" s="82" t="s">
        <v>227</v>
      </c>
      <c r="B682" s="82"/>
      <c r="C682" s="82" t="s">
        <v>219</v>
      </c>
      <c r="D682" s="82"/>
      <c r="E682" s="82"/>
      <c r="F682" s="82"/>
      <c r="G682" s="82"/>
      <c r="H682" s="82"/>
      <c r="I682" s="82"/>
      <c r="J682" s="83"/>
      <c r="K682" s="147"/>
      <c r="L682" s="82"/>
      <c r="M682" s="82"/>
      <c r="N682" s="82"/>
      <c r="O682" s="82"/>
      <c r="P682" s="82"/>
      <c r="Q682" s="82"/>
      <c r="R682" s="82"/>
      <c r="S682" s="112"/>
      <c r="AM682" s="21"/>
    </row>
    <row r="683" spans="1:39" customFormat="1" x14ac:dyDescent="0.35">
      <c r="A683" s="82" t="s">
        <v>227</v>
      </c>
      <c r="B683" s="82"/>
      <c r="C683" s="82" t="s">
        <v>221</v>
      </c>
      <c r="D683" s="82"/>
      <c r="E683" s="82"/>
      <c r="F683" s="82"/>
      <c r="G683" s="82"/>
      <c r="H683" s="82"/>
      <c r="I683" s="82"/>
      <c r="J683" s="83"/>
      <c r="K683" s="147"/>
      <c r="L683" s="82"/>
      <c r="M683" s="82"/>
      <c r="N683" s="82"/>
      <c r="O683" s="82"/>
      <c r="P683" s="82"/>
      <c r="Q683" s="82"/>
      <c r="R683" s="82"/>
      <c r="S683" s="112"/>
      <c r="AM683" s="21"/>
    </row>
    <row r="684" spans="1:39" customFormat="1" x14ac:dyDescent="0.35">
      <c r="A684" s="71" t="s">
        <v>246</v>
      </c>
      <c r="B684" s="72"/>
      <c r="C684" s="73" t="s">
        <v>219</v>
      </c>
      <c r="D684" s="73"/>
      <c r="E684" s="73"/>
      <c r="F684" s="73">
        <v>0.25</v>
      </c>
      <c r="G684" s="73" t="str">
        <f>CONCATENATE("USD,FLAT ",TEXT(F684,"0.00"))</f>
        <v>USD,FLAT 0.25</v>
      </c>
      <c r="H684" s="74"/>
      <c r="I684" s="73" t="s">
        <v>139</v>
      </c>
      <c r="J684" s="75">
        <v>1</v>
      </c>
      <c r="K684" s="90" t="str">
        <f>TEXT(0.25,"0.00")</f>
        <v>0.25</v>
      </c>
      <c r="L684" s="90"/>
      <c r="M684" s="90" t="str">
        <f>TEXT(13,"0")</f>
        <v>13</v>
      </c>
      <c r="N684" s="73" t="s">
        <v>231</v>
      </c>
      <c r="O684" s="73" t="s">
        <v>224</v>
      </c>
      <c r="P684" s="73" t="s">
        <v>352</v>
      </c>
      <c r="Q684" s="73"/>
      <c r="R684" s="73"/>
      <c r="S684" s="107"/>
      <c r="AM684" s="21"/>
    </row>
    <row r="685" spans="1:39" customFormat="1" x14ac:dyDescent="0.35">
      <c r="A685" s="72"/>
      <c r="B685" s="72"/>
      <c r="C685" s="76" t="s">
        <v>221</v>
      </c>
      <c r="D685" s="76"/>
      <c r="E685" s="76"/>
      <c r="F685" s="76"/>
      <c r="G685" s="76"/>
      <c r="H685" s="77"/>
      <c r="I685" s="77"/>
      <c r="J685" s="78"/>
      <c r="K685" s="91"/>
      <c r="L685" s="76"/>
      <c r="M685" s="76"/>
      <c r="N685" s="76"/>
      <c r="O685" s="76"/>
      <c r="P685" s="76"/>
      <c r="Q685" s="76"/>
      <c r="R685" s="76"/>
      <c r="S685" s="108"/>
      <c r="AM685" s="21"/>
    </row>
    <row r="686" spans="1:39" customFormat="1" x14ac:dyDescent="0.35">
      <c r="A686" s="72"/>
      <c r="B686" s="72"/>
      <c r="C686" s="85" t="s">
        <v>228</v>
      </c>
      <c r="D686" s="85"/>
      <c r="E686" s="85"/>
      <c r="F686" s="85"/>
      <c r="G686" s="85"/>
      <c r="H686" s="85"/>
      <c r="I686" s="85"/>
      <c r="J686" s="85"/>
      <c r="K686" s="88"/>
      <c r="L686" s="85"/>
      <c r="M686" s="85"/>
      <c r="N686" s="85"/>
      <c r="O686" s="85"/>
      <c r="P686" s="85"/>
      <c r="Q686" s="85"/>
      <c r="R686" s="85"/>
      <c r="S686" s="109"/>
      <c r="AM686" s="21"/>
    </row>
    <row r="687" spans="1:39" customFormat="1" x14ac:dyDescent="0.35">
      <c r="A687" s="72"/>
      <c r="B687" s="72"/>
      <c r="C687" s="86" t="s">
        <v>229</v>
      </c>
      <c r="D687" s="86"/>
      <c r="E687" s="86"/>
      <c r="F687" s="86"/>
      <c r="G687" s="86"/>
      <c r="H687" s="86"/>
      <c r="I687" s="86"/>
      <c r="J687" s="86"/>
      <c r="K687" s="89"/>
      <c r="L687" s="86"/>
      <c r="M687" s="86"/>
      <c r="N687" s="86"/>
      <c r="O687" s="86"/>
      <c r="P687" s="86"/>
      <c r="Q687" s="86"/>
      <c r="R687" s="86"/>
      <c r="S687" s="110"/>
      <c r="AM687" s="21"/>
    </row>
    <row r="688" spans="1:39" customFormat="1" x14ac:dyDescent="0.35">
      <c r="A688" s="71" t="s">
        <v>230</v>
      </c>
      <c r="B688" s="72"/>
      <c r="C688" s="73" t="s">
        <v>219</v>
      </c>
      <c r="D688" s="73"/>
      <c r="E688" s="73"/>
      <c r="F688" s="73">
        <v>112.04</v>
      </c>
      <c r="G688" s="73" t="str">
        <f>CONCATENATE("USD,FLAT ",TEXT(F688,"0.00"))</f>
        <v>USD,FLAT 112.04</v>
      </c>
      <c r="H688" s="74"/>
      <c r="I688" s="73" t="s">
        <v>139</v>
      </c>
      <c r="J688" s="75">
        <v>1</v>
      </c>
      <c r="K688" s="90" t="str">
        <f>TEXT(112.04,"0.00")</f>
        <v>112.04</v>
      </c>
      <c r="L688" s="90"/>
      <c r="M688" s="90" t="str">
        <f>TEXT(13,"0")</f>
        <v>13</v>
      </c>
      <c r="N688" s="73" t="s">
        <v>231</v>
      </c>
      <c r="O688" s="73" t="s">
        <v>224</v>
      </c>
      <c r="P688" s="73" t="s">
        <v>352</v>
      </c>
      <c r="Q688" s="73"/>
      <c r="R688" s="73"/>
      <c r="S688" s="107"/>
      <c r="AM688" s="21"/>
    </row>
    <row r="689" spans="1:39" customFormat="1" x14ac:dyDescent="0.35">
      <c r="A689" s="72"/>
      <c r="B689" s="72"/>
      <c r="C689" s="76" t="s">
        <v>221</v>
      </c>
      <c r="D689" s="76"/>
      <c r="E689" s="76"/>
      <c r="F689" s="76"/>
      <c r="G689" s="76"/>
      <c r="H689" s="77"/>
      <c r="I689" s="77"/>
      <c r="J689" s="78"/>
      <c r="K689" s="91"/>
      <c r="L689" s="76"/>
      <c r="M689" s="76"/>
      <c r="N689" s="76"/>
      <c r="O689" s="76"/>
      <c r="P689" s="76"/>
      <c r="Q689" s="76"/>
      <c r="R689" s="76"/>
      <c r="S689" s="108"/>
      <c r="AM689" s="21"/>
    </row>
    <row r="690" spans="1:39" customFormat="1" x14ac:dyDescent="0.35">
      <c r="A690" s="72"/>
      <c r="B690" s="72"/>
      <c r="C690" s="85" t="s">
        <v>228</v>
      </c>
      <c r="D690" s="85"/>
      <c r="E690" s="85"/>
      <c r="F690" s="85"/>
      <c r="G690" s="85"/>
      <c r="H690" s="85"/>
      <c r="I690" s="85"/>
      <c r="J690" s="85"/>
      <c r="K690" s="88"/>
      <c r="L690" s="85"/>
      <c r="M690" s="85"/>
      <c r="N690" s="85"/>
      <c r="O690" s="85"/>
      <c r="P690" s="85"/>
      <c r="Q690" s="85"/>
      <c r="R690" s="85"/>
      <c r="S690" s="109"/>
      <c r="AM690" s="21"/>
    </row>
    <row r="691" spans="1:39" customFormat="1" x14ac:dyDescent="0.35">
      <c r="A691" s="72"/>
      <c r="B691" s="72"/>
      <c r="C691" s="86" t="s">
        <v>229</v>
      </c>
      <c r="D691" s="86"/>
      <c r="E691" s="86"/>
      <c r="F691" s="86"/>
      <c r="G691" s="86"/>
      <c r="H691" s="86"/>
      <c r="I691" s="86"/>
      <c r="J691" s="86"/>
      <c r="K691" s="89"/>
      <c r="L691" s="86"/>
      <c r="M691" s="86"/>
      <c r="N691" s="86"/>
      <c r="O691" s="86"/>
      <c r="P691" s="86"/>
      <c r="Q691" s="86"/>
      <c r="R691" s="86"/>
      <c r="S691" s="110"/>
      <c r="AM691" s="21"/>
    </row>
    <row r="692" spans="1:39" customFormat="1" x14ac:dyDescent="0.35">
      <c r="A692" s="71" t="s">
        <v>232</v>
      </c>
      <c r="B692" s="72"/>
      <c r="C692" s="73" t="s">
        <v>219</v>
      </c>
      <c r="D692" s="73"/>
      <c r="E692" s="73"/>
      <c r="F692" s="73">
        <v>276.25</v>
      </c>
      <c r="G692" s="73" t="str">
        <f>CONCATENATE("USD,FLAT ",TEXT(F692,"0.00"))</f>
        <v>USD,FLAT 276.25</v>
      </c>
      <c r="H692" s="74"/>
      <c r="I692" s="73" t="s">
        <v>139</v>
      </c>
      <c r="J692" s="75">
        <v>1</v>
      </c>
      <c r="K692" s="90" t="str">
        <f>TEXT(6906.25,"0.00")</f>
        <v>6906.25</v>
      </c>
      <c r="L692" s="90"/>
      <c r="M692" s="90" t="str">
        <f>TEXT(0,"0")</f>
        <v>0</v>
      </c>
      <c r="N692" s="73" t="s">
        <v>231</v>
      </c>
      <c r="O692" s="73" t="s">
        <v>224</v>
      </c>
      <c r="P692" s="73" t="s">
        <v>351</v>
      </c>
      <c r="Q692" s="73"/>
      <c r="R692" s="73"/>
      <c r="S692" s="107"/>
      <c r="AM692" s="21"/>
    </row>
    <row r="693" spans="1:39" customFormat="1" x14ac:dyDescent="0.35">
      <c r="A693" s="72"/>
      <c r="B693" s="72"/>
      <c r="C693" s="76" t="s">
        <v>221</v>
      </c>
      <c r="D693" s="76"/>
      <c r="E693" s="76"/>
      <c r="F693" s="76"/>
      <c r="G693" s="76"/>
      <c r="H693" s="77"/>
      <c r="I693" s="77"/>
      <c r="J693" s="78"/>
      <c r="K693" s="91"/>
      <c r="L693" s="76"/>
      <c r="M693" s="76"/>
      <c r="N693" s="76"/>
      <c r="O693" s="76"/>
      <c r="P693" s="76"/>
      <c r="Q693" s="76"/>
      <c r="R693" s="76"/>
      <c r="S693" s="108"/>
      <c r="AM693" s="21"/>
    </row>
    <row r="694" spans="1:39" customFormat="1" x14ac:dyDescent="0.35">
      <c r="A694" s="72"/>
      <c r="B694" s="72"/>
      <c r="C694" s="85" t="s">
        <v>228</v>
      </c>
      <c r="D694" s="85"/>
      <c r="E694" s="85"/>
      <c r="F694" s="85"/>
      <c r="G694" s="85"/>
      <c r="H694" s="85"/>
      <c r="I694" s="73" t="s">
        <v>139</v>
      </c>
      <c r="J694" s="85"/>
      <c r="K694" s="88"/>
      <c r="L694" s="85"/>
      <c r="M694" s="85"/>
      <c r="N694" s="85"/>
      <c r="O694" s="85"/>
      <c r="P694" s="85"/>
      <c r="Q694" s="73"/>
      <c r="R694" s="85"/>
      <c r="S694" s="109"/>
      <c r="AM694" s="21"/>
    </row>
    <row r="695" spans="1:39" customFormat="1" x14ac:dyDescent="0.35">
      <c r="A695" s="72"/>
      <c r="B695" s="72"/>
      <c r="C695" s="86" t="s">
        <v>229</v>
      </c>
      <c r="D695" s="86"/>
      <c r="E695" s="86"/>
      <c r="F695" s="86"/>
      <c r="G695" s="86"/>
      <c r="H695" s="86"/>
      <c r="I695" s="86"/>
      <c r="J695" s="86"/>
      <c r="K695" s="89"/>
      <c r="L695" s="86"/>
      <c r="M695" s="86"/>
      <c r="N695" s="86"/>
      <c r="O695" s="86"/>
      <c r="P695" s="86"/>
      <c r="Q695" s="86"/>
      <c r="R695" s="86"/>
      <c r="S695" s="110"/>
      <c r="AM695" s="21"/>
    </row>
    <row r="696" spans="1:39" customFormat="1" x14ac:dyDescent="0.35">
      <c r="A696" s="71" t="s">
        <v>233</v>
      </c>
      <c r="B696" s="72"/>
      <c r="C696" s="73" t="s">
        <v>219</v>
      </c>
      <c r="D696" s="73"/>
      <c r="E696" s="73"/>
      <c r="F696" s="73">
        <v>112.04</v>
      </c>
      <c r="G696" s="73" t="str">
        <f>CONCATENATE("USD,FLAT ",TEXT(F696,"0.00"))</f>
        <v>USD,FLAT 112.04</v>
      </c>
      <c r="H696" s="74"/>
      <c r="I696" s="73" t="s">
        <v>139</v>
      </c>
      <c r="J696" s="75">
        <v>1</v>
      </c>
      <c r="K696" s="90" t="str">
        <f>TEXT(2801,"0")</f>
        <v>2801</v>
      </c>
      <c r="L696" s="90"/>
      <c r="M696" s="90" t="str">
        <f>TEXT(0,"0")</f>
        <v>0</v>
      </c>
      <c r="N696" s="73" t="s">
        <v>231</v>
      </c>
      <c r="O696" s="73" t="s">
        <v>224</v>
      </c>
      <c r="P696" s="73" t="s">
        <v>351</v>
      </c>
      <c r="Q696" s="73"/>
      <c r="R696" s="73"/>
      <c r="S696" s="107"/>
      <c r="AM696" s="21"/>
    </row>
    <row r="697" spans="1:39" customFormat="1" x14ac:dyDescent="0.35">
      <c r="A697" s="72"/>
      <c r="B697" s="72"/>
      <c r="C697" s="76" t="s">
        <v>221</v>
      </c>
      <c r="D697" s="76"/>
      <c r="E697" s="76"/>
      <c r="F697" s="76"/>
      <c r="G697" s="76"/>
      <c r="H697" s="77"/>
      <c r="I697" s="77"/>
      <c r="J697" s="77"/>
      <c r="K697" s="91"/>
      <c r="L697" s="77"/>
      <c r="M697" s="77"/>
      <c r="N697" s="76"/>
      <c r="O697" s="76"/>
      <c r="P697" s="76"/>
      <c r="Q697" s="76"/>
      <c r="R697" s="76"/>
      <c r="S697" s="108"/>
      <c r="AM697" s="21"/>
    </row>
    <row r="698" spans="1:39" customFormat="1" x14ac:dyDescent="0.35">
      <c r="A698" s="72"/>
      <c r="B698" s="72"/>
      <c r="C698" s="85" t="s">
        <v>228</v>
      </c>
      <c r="D698" s="85"/>
      <c r="E698" s="85"/>
      <c r="F698" s="85"/>
      <c r="G698" s="85"/>
      <c r="H698" s="85"/>
      <c r="I698" s="85"/>
      <c r="J698" s="85"/>
      <c r="K698" s="88"/>
      <c r="L698" s="85"/>
      <c r="M698" s="85"/>
      <c r="N698" s="85"/>
      <c r="O698" s="85"/>
      <c r="P698" s="85"/>
      <c r="Q698" s="85"/>
      <c r="R698" s="85"/>
      <c r="S698" s="109"/>
      <c r="AM698" s="21"/>
    </row>
    <row r="699" spans="1:39" customFormat="1" x14ac:dyDescent="0.35">
      <c r="A699" s="72"/>
      <c r="B699" s="72"/>
      <c r="C699" s="86" t="s">
        <v>229</v>
      </c>
      <c r="D699" s="86"/>
      <c r="E699" s="86"/>
      <c r="F699" s="86"/>
      <c r="G699" s="86"/>
      <c r="H699" s="86"/>
      <c r="I699" s="86"/>
      <c r="J699" s="86"/>
      <c r="K699" s="89"/>
      <c r="L699" s="86"/>
      <c r="M699" s="86"/>
      <c r="N699" s="86"/>
      <c r="O699" s="86"/>
      <c r="P699" s="86"/>
      <c r="Q699" s="86"/>
      <c r="R699" s="86"/>
      <c r="S699" s="110"/>
      <c r="AM699" s="21"/>
    </row>
    <row r="700" spans="1:39" customFormat="1" x14ac:dyDescent="0.35">
      <c r="A700" s="82" t="s">
        <v>234</v>
      </c>
      <c r="B700" s="82"/>
      <c r="C700" s="82" t="s">
        <v>219</v>
      </c>
      <c r="D700" s="82"/>
      <c r="E700" s="82"/>
      <c r="F700" s="82"/>
      <c r="G700" s="82"/>
      <c r="H700" s="82"/>
      <c r="I700" s="82"/>
      <c r="J700" s="83"/>
      <c r="K700" s="147"/>
      <c r="L700" s="82"/>
      <c r="M700" s="82"/>
      <c r="N700" s="82"/>
      <c r="O700" s="82"/>
      <c r="P700" s="82"/>
      <c r="Q700" s="82"/>
      <c r="R700" s="82"/>
      <c r="S700" s="112"/>
      <c r="AM700" s="21"/>
    </row>
    <row r="701" spans="1:39" customFormat="1" x14ac:dyDescent="0.35">
      <c r="A701" s="82" t="s">
        <v>234</v>
      </c>
      <c r="B701" s="82"/>
      <c r="C701" s="82" t="s">
        <v>221</v>
      </c>
      <c r="D701" s="82"/>
      <c r="E701" s="82"/>
      <c r="F701" s="82"/>
      <c r="G701" s="82"/>
      <c r="H701" s="82"/>
      <c r="I701" s="82"/>
      <c r="J701" s="83"/>
      <c r="K701" s="147"/>
      <c r="L701" s="82"/>
      <c r="M701" s="82"/>
      <c r="N701" s="82"/>
      <c r="O701" s="82"/>
      <c r="P701" s="82"/>
      <c r="Q701" s="82"/>
      <c r="R701" s="82"/>
      <c r="S701" s="112"/>
      <c r="AM701" s="21"/>
    </row>
    <row r="702" spans="1:39" customFormat="1" ht="29" x14ac:dyDescent="0.35">
      <c r="A702" s="71" t="s">
        <v>235</v>
      </c>
      <c r="B702" s="72"/>
      <c r="C702" s="73" t="s">
        <v>219</v>
      </c>
      <c r="D702" s="73"/>
      <c r="E702" s="73"/>
      <c r="F702" s="93" t="s">
        <v>247</v>
      </c>
      <c r="G702" s="94" t="s">
        <v>236</v>
      </c>
      <c r="H702" s="74"/>
      <c r="I702" s="73" t="s">
        <v>139</v>
      </c>
      <c r="J702" s="75">
        <v>1</v>
      </c>
      <c r="K702" s="90" t="str">
        <f>TEXT(12.95,"0.00")</f>
        <v>12.95</v>
      </c>
      <c r="L702" s="90"/>
      <c r="M702" s="90" t="str">
        <f>TEXT(13,"0")</f>
        <v>13</v>
      </c>
      <c r="N702" s="87" t="s">
        <v>231</v>
      </c>
      <c r="O702" s="73" t="s">
        <v>224</v>
      </c>
      <c r="P702" s="73" t="s">
        <v>369</v>
      </c>
      <c r="Q702" s="73"/>
      <c r="R702" s="73"/>
      <c r="S702" s="107"/>
      <c r="AM702" s="21"/>
    </row>
    <row r="703" spans="1:39" customFormat="1" x14ac:dyDescent="0.35">
      <c r="A703" s="72"/>
      <c r="B703" s="72"/>
      <c r="C703" s="76" t="s">
        <v>221</v>
      </c>
      <c r="D703" s="76"/>
      <c r="E703" s="76"/>
      <c r="F703" s="76"/>
      <c r="G703" s="76"/>
      <c r="H703" s="76"/>
      <c r="I703" s="76"/>
      <c r="J703" s="78"/>
      <c r="K703" s="91"/>
      <c r="L703" s="76"/>
      <c r="M703" s="76"/>
      <c r="N703" s="76"/>
      <c r="O703" s="76"/>
      <c r="P703" s="76"/>
      <c r="Q703" s="76"/>
      <c r="R703" s="76"/>
      <c r="S703" s="108"/>
      <c r="AM703" s="21"/>
    </row>
    <row r="704" spans="1:39" customFormat="1" x14ac:dyDescent="0.35">
      <c r="A704" s="72"/>
      <c r="B704" s="72"/>
      <c r="C704" s="85" t="s">
        <v>228</v>
      </c>
      <c r="D704" s="85"/>
      <c r="E704" s="85"/>
      <c r="F704" s="85"/>
      <c r="G704" s="85"/>
      <c r="H704" s="85"/>
      <c r="I704" s="85"/>
      <c r="J704" s="85"/>
      <c r="K704" s="88"/>
      <c r="L704" s="85"/>
      <c r="M704" s="85"/>
      <c r="N704" s="85"/>
      <c r="O704" s="85"/>
      <c r="P704" s="85"/>
      <c r="Q704" s="85"/>
      <c r="R704" s="85"/>
      <c r="S704" s="109"/>
      <c r="AM704" s="21"/>
    </row>
    <row r="705" spans="1:39" customFormat="1" x14ac:dyDescent="0.35">
      <c r="A705" s="72"/>
      <c r="B705" s="72"/>
      <c r="C705" s="86" t="s">
        <v>229</v>
      </c>
      <c r="D705" s="86"/>
      <c r="E705" s="86"/>
      <c r="F705" s="86"/>
      <c r="G705" s="86"/>
      <c r="H705" s="86"/>
      <c r="I705" s="86"/>
      <c r="J705" s="86"/>
      <c r="K705" s="89"/>
      <c r="L705" s="86"/>
      <c r="M705" s="86"/>
      <c r="N705" s="86"/>
      <c r="O705" s="86"/>
      <c r="P705" s="86"/>
      <c r="Q705" s="86"/>
      <c r="R705" s="86"/>
      <c r="S705" s="110"/>
      <c r="AM705" s="21"/>
    </row>
    <row r="706" spans="1:39" customFormat="1" ht="29" x14ac:dyDescent="0.35">
      <c r="A706" s="71" t="s">
        <v>237</v>
      </c>
      <c r="B706" s="72"/>
      <c r="C706" s="73" t="s">
        <v>219</v>
      </c>
      <c r="D706" s="73"/>
      <c r="E706" s="73"/>
      <c r="F706" s="93" t="s">
        <v>247</v>
      </c>
      <c r="G706" s="94" t="s">
        <v>248</v>
      </c>
      <c r="H706" s="74"/>
      <c r="I706" s="73" t="s">
        <v>139</v>
      </c>
      <c r="J706" s="75">
        <v>1</v>
      </c>
      <c r="K706" s="90" t="str">
        <f>TEXT(12.95,"0.00")</f>
        <v>12.95</v>
      </c>
      <c r="L706" s="90"/>
      <c r="M706" s="90" t="str">
        <f>TEXT(13,"0")</f>
        <v>13</v>
      </c>
      <c r="N706" s="87" t="s">
        <v>231</v>
      </c>
      <c r="O706" s="73" t="s">
        <v>224</v>
      </c>
      <c r="P706" s="73" t="s">
        <v>369</v>
      </c>
      <c r="Q706" s="73"/>
      <c r="R706" s="73"/>
      <c r="S706" s="107"/>
      <c r="AM706" s="21"/>
    </row>
    <row r="707" spans="1:39" customFormat="1" x14ac:dyDescent="0.35">
      <c r="A707" s="72"/>
      <c r="B707" s="72"/>
      <c r="C707" s="76" t="s">
        <v>221</v>
      </c>
      <c r="D707" s="76"/>
      <c r="E707" s="76"/>
      <c r="F707" s="76"/>
      <c r="G707" s="76"/>
      <c r="H707" s="76"/>
      <c r="I707" s="76"/>
      <c r="J707" s="78"/>
      <c r="K707" s="91"/>
      <c r="L707" s="76"/>
      <c r="M707" s="76"/>
      <c r="N707" s="76"/>
      <c r="O707" s="76"/>
      <c r="P707" s="76"/>
      <c r="Q707" s="76"/>
      <c r="R707" s="76"/>
      <c r="S707" s="108"/>
      <c r="AM707" s="21"/>
    </row>
    <row r="708" spans="1:39" customFormat="1" x14ac:dyDescent="0.35">
      <c r="A708" s="72"/>
      <c r="B708" s="72"/>
      <c r="C708" s="85" t="s">
        <v>228</v>
      </c>
      <c r="D708" s="85"/>
      <c r="E708" s="85"/>
      <c r="F708" s="85"/>
      <c r="G708" s="85"/>
      <c r="H708" s="85"/>
      <c r="I708" s="85"/>
      <c r="J708" s="85"/>
      <c r="K708" s="88"/>
      <c r="L708" s="85"/>
      <c r="M708" s="85"/>
      <c r="N708" s="85"/>
      <c r="O708" s="85"/>
      <c r="P708" s="85"/>
      <c r="Q708" s="85"/>
      <c r="R708" s="85"/>
      <c r="S708" s="109"/>
      <c r="AM708" s="21"/>
    </row>
    <row r="709" spans="1:39" customFormat="1" x14ac:dyDescent="0.35">
      <c r="A709" s="72"/>
      <c r="B709" s="72"/>
      <c r="C709" s="86" t="s">
        <v>229</v>
      </c>
      <c r="D709" s="86"/>
      <c r="E709" s="86"/>
      <c r="F709" s="86"/>
      <c r="G709" s="86"/>
      <c r="H709" s="86"/>
      <c r="I709" s="86"/>
      <c r="J709" s="86"/>
      <c r="K709" s="89"/>
      <c r="L709" s="86"/>
      <c r="M709" s="86"/>
      <c r="N709" s="86"/>
      <c r="O709" s="86"/>
      <c r="P709" s="86"/>
      <c r="Q709" s="86"/>
      <c r="R709" s="86"/>
      <c r="S709" s="110"/>
      <c r="AM709" s="21"/>
    </row>
    <row r="710" spans="1:39" customFormat="1" ht="21" customHeight="1" x14ac:dyDescent="0.35">
      <c r="A710" s="71" t="s">
        <v>238</v>
      </c>
      <c r="B710" s="72"/>
      <c r="C710" s="73" t="s">
        <v>219</v>
      </c>
      <c r="D710" s="73"/>
      <c r="E710" s="73"/>
      <c r="F710" s="93" t="s">
        <v>249</v>
      </c>
      <c r="G710" s="94" t="s">
        <v>239</v>
      </c>
      <c r="H710" s="74"/>
      <c r="I710" s="73" t="s">
        <v>139</v>
      </c>
      <c r="J710" s="75">
        <v>1</v>
      </c>
      <c r="K710" s="90" t="str">
        <f>TEXT(38.12,"0.00")</f>
        <v>38.12</v>
      </c>
      <c r="L710" s="90"/>
      <c r="M710" s="90" t="str">
        <f>TEXT(13,"0")</f>
        <v>13</v>
      </c>
      <c r="N710" s="87" t="s">
        <v>231</v>
      </c>
      <c r="O710" s="73" t="s">
        <v>224</v>
      </c>
      <c r="P710" s="73" t="s">
        <v>369</v>
      </c>
      <c r="Q710" s="73"/>
      <c r="R710" s="73"/>
      <c r="S710" s="107"/>
      <c r="AM710" s="21"/>
    </row>
    <row r="711" spans="1:39" customFormat="1" x14ac:dyDescent="0.35">
      <c r="A711" s="72"/>
      <c r="B711" s="72"/>
      <c r="C711" s="76" t="s">
        <v>221</v>
      </c>
      <c r="D711" s="76"/>
      <c r="E711" s="76"/>
      <c r="F711" s="76"/>
      <c r="G711" s="76"/>
      <c r="H711" s="76"/>
      <c r="I711" s="76"/>
      <c r="J711" s="78"/>
      <c r="K711" s="91"/>
      <c r="L711" s="76"/>
      <c r="M711" s="76"/>
      <c r="N711" s="76"/>
      <c r="O711" s="76"/>
      <c r="P711" s="76"/>
      <c r="Q711" s="76"/>
      <c r="R711" s="76"/>
      <c r="S711" s="108"/>
      <c r="AM711" s="21"/>
    </row>
    <row r="712" spans="1:39" customFormat="1" x14ac:dyDescent="0.35">
      <c r="A712" s="72"/>
      <c r="B712" s="72"/>
      <c r="C712" s="85" t="s">
        <v>228</v>
      </c>
      <c r="D712" s="85"/>
      <c r="E712" s="85"/>
      <c r="F712" s="85"/>
      <c r="G712" s="85"/>
      <c r="H712" s="85"/>
      <c r="I712" s="85"/>
      <c r="J712" s="85"/>
      <c r="K712" s="88"/>
      <c r="L712" s="85"/>
      <c r="M712" s="85"/>
      <c r="N712" s="85"/>
      <c r="O712" s="85"/>
      <c r="P712" s="85"/>
      <c r="Q712" s="85"/>
      <c r="R712" s="85"/>
      <c r="S712" s="109"/>
      <c r="AM712" s="21"/>
    </row>
    <row r="713" spans="1:39" customFormat="1" x14ac:dyDescent="0.35">
      <c r="A713" s="72"/>
      <c r="B713" s="72"/>
      <c r="C713" s="86" t="s">
        <v>229</v>
      </c>
      <c r="D713" s="86"/>
      <c r="E713" s="86"/>
      <c r="F713" s="86"/>
      <c r="G713" s="86"/>
      <c r="H713" s="86"/>
      <c r="I713" s="86"/>
      <c r="J713" s="86"/>
      <c r="K713" s="89"/>
      <c r="L713" s="86"/>
      <c r="M713" s="86"/>
      <c r="N713" s="86"/>
      <c r="O713" s="86"/>
      <c r="P713" s="86"/>
      <c r="Q713" s="86"/>
      <c r="R713" s="86"/>
      <c r="S713" s="110"/>
      <c r="AM713" s="21"/>
    </row>
    <row r="714" spans="1:39" customFormat="1" x14ac:dyDescent="0.35">
      <c r="A714" s="82" t="s">
        <v>240</v>
      </c>
      <c r="B714" s="82"/>
      <c r="C714" s="82" t="s">
        <v>219</v>
      </c>
      <c r="D714" s="82"/>
      <c r="E714" s="82"/>
      <c r="F714" s="82"/>
      <c r="G714" s="82"/>
      <c r="H714" s="82"/>
      <c r="I714" s="82"/>
      <c r="J714" s="83"/>
      <c r="K714" s="83"/>
      <c r="L714" s="82"/>
      <c r="M714" s="82"/>
      <c r="N714" s="82"/>
      <c r="O714" s="82"/>
      <c r="P714" s="82"/>
      <c r="Q714" s="82"/>
      <c r="R714" s="82"/>
      <c r="S714" s="112"/>
      <c r="AM714" s="21"/>
    </row>
    <row r="715" spans="1:39" customFormat="1" x14ac:dyDescent="0.35">
      <c r="A715" s="82" t="s">
        <v>240</v>
      </c>
      <c r="B715" s="82"/>
      <c r="C715" s="82" t="s">
        <v>221</v>
      </c>
      <c r="D715" s="82"/>
      <c r="E715" s="82"/>
      <c r="F715" s="82"/>
      <c r="G715" s="82"/>
      <c r="H715" s="82"/>
      <c r="I715" s="82"/>
      <c r="J715" s="83"/>
      <c r="K715" s="147"/>
      <c r="L715" s="82"/>
      <c r="M715" s="82"/>
      <c r="N715" s="82"/>
      <c r="O715" s="82"/>
      <c r="P715" s="82"/>
      <c r="Q715" s="82"/>
      <c r="R715" s="82"/>
      <c r="S715" s="112"/>
      <c r="AM715" s="21"/>
    </row>
    <row r="716" spans="1:39" customFormat="1" x14ac:dyDescent="0.35">
      <c r="A716" s="71" t="s">
        <v>241</v>
      </c>
      <c r="B716" s="72"/>
      <c r="C716" s="73" t="s">
        <v>219</v>
      </c>
      <c r="D716" s="73"/>
      <c r="E716" s="73"/>
      <c r="F716" s="90">
        <v>0.15</v>
      </c>
      <c r="G716" s="73" t="str">
        <f>CONCATENATE("USD,FLAT ",TEXT(F716,"0.00"))</f>
        <v>USD,FLAT 0.15</v>
      </c>
      <c r="H716" s="74"/>
      <c r="I716" s="73" t="s">
        <v>139</v>
      </c>
      <c r="J716" s="75">
        <v>1</v>
      </c>
      <c r="K716" s="90" t="str">
        <f>TEXT(3000.15,"0.00")</f>
        <v>3000.15</v>
      </c>
      <c r="L716" s="90"/>
      <c r="M716" s="90" t="str">
        <f>TEXT(13,"0")</f>
        <v>13</v>
      </c>
      <c r="N716" s="87" t="s">
        <v>231</v>
      </c>
      <c r="O716" s="73" t="s">
        <v>224</v>
      </c>
      <c r="P716" s="73" t="s">
        <v>369</v>
      </c>
      <c r="Q716" s="73"/>
      <c r="R716" s="73"/>
      <c r="S716" s="107"/>
      <c r="AM716" s="21"/>
    </row>
    <row r="717" spans="1:39" customFormat="1" x14ac:dyDescent="0.35">
      <c r="A717" s="72"/>
      <c r="B717" s="72"/>
      <c r="C717" s="76" t="s">
        <v>221</v>
      </c>
      <c r="D717" s="76"/>
      <c r="E717" s="76"/>
      <c r="F717" s="76"/>
      <c r="G717" s="76"/>
      <c r="H717" s="77"/>
      <c r="I717" s="76"/>
      <c r="J717" s="78"/>
      <c r="K717" s="91"/>
      <c r="L717" s="76"/>
      <c r="M717" s="76"/>
      <c r="N717" s="76"/>
      <c r="O717" s="76"/>
      <c r="P717" s="76"/>
      <c r="Q717" s="76"/>
      <c r="R717" s="76"/>
      <c r="S717" s="108"/>
      <c r="AM717" s="21"/>
    </row>
    <row r="718" spans="1:39" customFormat="1" x14ac:dyDescent="0.35">
      <c r="A718" s="72"/>
      <c r="B718" s="72"/>
      <c r="C718" s="85" t="s">
        <v>228</v>
      </c>
      <c r="D718" s="85"/>
      <c r="E718" s="85"/>
      <c r="F718" s="85"/>
      <c r="G718" s="85"/>
      <c r="H718" s="85"/>
      <c r="I718" s="85"/>
      <c r="J718" s="85"/>
      <c r="K718" s="88"/>
      <c r="L718" s="85"/>
      <c r="M718" s="85"/>
      <c r="N718" s="85"/>
      <c r="O718" s="85"/>
      <c r="P718" s="85"/>
      <c r="Q718" s="85"/>
      <c r="R718" s="85"/>
      <c r="S718" s="109"/>
      <c r="AM718" s="21"/>
    </row>
    <row r="719" spans="1:39" customFormat="1" x14ac:dyDescent="0.35">
      <c r="A719" s="72"/>
      <c r="B719" s="72"/>
      <c r="C719" s="86" t="s">
        <v>229</v>
      </c>
      <c r="D719" s="86"/>
      <c r="E719" s="86"/>
      <c r="F719" s="86"/>
      <c r="G719" s="86"/>
      <c r="H719" s="86"/>
      <c r="I719" s="86"/>
      <c r="J719" s="86"/>
      <c r="K719" s="89"/>
      <c r="L719" s="86"/>
      <c r="M719" s="86"/>
      <c r="N719" s="86"/>
      <c r="O719" s="86"/>
      <c r="P719" s="86"/>
      <c r="Q719" s="86"/>
      <c r="R719" s="86"/>
      <c r="S719" s="110"/>
      <c r="AM719" s="21"/>
    </row>
    <row r="720" spans="1:39" customFormat="1" x14ac:dyDescent="0.35">
      <c r="A720" s="71" t="s">
        <v>242</v>
      </c>
      <c r="B720" s="72"/>
      <c r="C720" s="73" t="s">
        <v>219</v>
      </c>
      <c r="D720" s="73"/>
      <c r="E720" s="73"/>
      <c r="F720" s="90">
        <v>2.0499999999999998</v>
      </c>
      <c r="G720" s="73" t="str">
        <f>CONCATENATE("USD,FLAT ",TEXT(F720,"0.00"))</f>
        <v>USD,FLAT 2.05</v>
      </c>
      <c r="H720" s="74"/>
      <c r="I720" s="73" t="s">
        <v>139</v>
      </c>
      <c r="J720" s="75">
        <v>1</v>
      </c>
      <c r="K720" s="90" t="str">
        <f>TEXT(2.05,"0.00")</f>
        <v>2.05</v>
      </c>
      <c r="L720" s="90"/>
      <c r="M720" s="90" t="str">
        <f>TEXT(13,"0")</f>
        <v>13</v>
      </c>
      <c r="N720" s="87" t="s">
        <v>231</v>
      </c>
      <c r="O720" s="73" t="s">
        <v>224</v>
      </c>
      <c r="P720" s="73" t="s">
        <v>369</v>
      </c>
      <c r="Q720" s="73"/>
      <c r="R720" s="73"/>
      <c r="S720" s="107"/>
    </row>
    <row r="721" spans="1:19" customFormat="1" x14ac:dyDescent="0.35">
      <c r="A721" s="72"/>
      <c r="B721" s="72"/>
      <c r="C721" s="76" t="s">
        <v>221</v>
      </c>
      <c r="D721" s="76"/>
      <c r="E721" s="76"/>
      <c r="F721" s="76"/>
      <c r="G721" s="76"/>
      <c r="H721" s="77"/>
      <c r="I721" s="76"/>
      <c r="J721" s="78"/>
      <c r="K721" s="91"/>
      <c r="L721" s="76"/>
      <c r="M721" s="76"/>
      <c r="N721" s="76"/>
      <c r="O721" s="76"/>
      <c r="P721" s="76"/>
      <c r="Q721" s="76"/>
      <c r="R721" s="76"/>
      <c r="S721" s="108"/>
    </row>
    <row r="722" spans="1:19" customFormat="1" x14ac:dyDescent="0.35">
      <c r="A722" s="72"/>
      <c r="B722" s="72"/>
      <c r="C722" s="85" t="s">
        <v>228</v>
      </c>
      <c r="D722" s="85"/>
      <c r="E722" s="85"/>
      <c r="F722" s="85"/>
      <c r="G722" s="85"/>
      <c r="H722" s="85"/>
      <c r="I722" s="85"/>
      <c r="J722" s="85"/>
      <c r="K722" s="88"/>
      <c r="L722" s="85"/>
      <c r="M722" s="85"/>
      <c r="N722" s="85"/>
      <c r="O722" s="85"/>
      <c r="P722" s="85"/>
      <c r="Q722" s="85"/>
      <c r="R722" s="85"/>
      <c r="S722" s="109"/>
    </row>
    <row r="723" spans="1:19" customFormat="1" x14ac:dyDescent="0.35">
      <c r="A723" s="72"/>
      <c r="B723" s="72"/>
      <c r="C723" s="86" t="s">
        <v>229</v>
      </c>
      <c r="D723" s="86"/>
      <c r="E723" s="86"/>
      <c r="F723" s="86"/>
      <c r="G723" s="86"/>
      <c r="H723" s="86"/>
      <c r="I723" s="86"/>
      <c r="J723" s="86"/>
      <c r="K723" s="89"/>
      <c r="L723" s="86"/>
      <c r="M723" s="86"/>
      <c r="N723" s="86"/>
      <c r="O723" s="86"/>
      <c r="P723" s="86"/>
      <c r="Q723" s="86"/>
      <c r="R723" s="86"/>
      <c r="S723" s="110"/>
    </row>
    <row r="724" spans="1:19" customFormat="1" x14ac:dyDescent="0.35">
      <c r="A724" s="71" t="s">
        <v>242</v>
      </c>
      <c r="B724" s="72" t="s">
        <v>513</v>
      </c>
      <c r="C724" s="73" t="s">
        <v>219</v>
      </c>
      <c r="D724" s="73"/>
      <c r="E724" s="73"/>
      <c r="F724" s="90">
        <v>0.75</v>
      </c>
      <c r="G724" s="73" t="str">
        <f>CONCATENATE("USD,FLAT ",TEXT(F724,"0.00"))</f>
        <v>USD,FLAT 0.75</v>
      </c>
      <c r="H724" s="74"/>
      <c r="I724" s="73" t="s">
        <v>139</v>
      </c>
      <c r="J724" s="75">
        <v>1</v>
      </c>
      <c r="K724" s="90" t="str">
        <f>TEXT(0.75,"0.00")</f>
        <v>0.75</v>
      </c>
      <c r="L724" s="90"/>
      <c r="M724" s="90" t="str">
        <f>TEXT(13,"0")</f>
        <v>13</v>
      </c>
      <c r="N724" s="87" t="s">
        <v>231</v>
      </c>
      <c r="O724" s="73" t="s">
        <v>224</v>
      </c>
      <c r="P724" s="73" t="s">
        <v>369</v>
      </c>
      <c r="Q724" s="73"/>
      <c r="R724" s="73"/>
      <c r="S724" s="107"/>
    </row>
    <row r="725" spans="1:19" customFormat="1" x14ac:dyDescent="0.35">
      <c r="A725" s="72"/>
      <c r="B725" s="72"/>
      <c r="C725" s="76" t="s">
        <v>221</v>
      </c>
      <c r="D725" s="76"/>
      <c r="E725" s="76"/>
      <c r="F725" s="76"/>
      <c r="G725" s="76"/>
      <c r="H725" s="77"/>
      <c r="I725" s="76"/>
      <c r="J725" s="78"/>
      <c r="K725" s="91"/>
      <c r="L725" s="76"/>
      <c r="M725" s="76"/>
      <c r="N725" s="76"/>
      <c r="O725" s="76"/>
      <c r="P725" s="76"/>
      <c r="Q725" s="76"/>
      <c r="R725" s="76"/>
      <c r="S725" s="108"/>
    </row>
    <row r="726" spans="1:19" customFormat="1" x14ac:dyDescent="0.35">
      <c r="A726" s="72"/>
      <c r="B726" s="72"/>
      <c r="C726" s="85" t="s">
        <v>228</v>
      </c>
      <c r="D726" s="85"/>
      <c r="E726" s="85"/>
      <c r="F726" s="85"/>
      <c r="G726" s="85"/>
      <c r="H726" s="85"/>
      <c r="I726" s="85"/>
      <c r="J726" s="85"/>
      <c r="K726" s="88"/>
      <c r="L726" s="85"/>
      <c r="M726" s="85"/>
      <c r="N726" s="85"/>
      <c r="O726" s="85"/>
      <c r="P726" s="85"/>
      <c r="Q726" s="85"/>
      <c r="R726" s="85"/>
      <c r="S726" s="109"/>
    </row>
    <row r="727" spans="1:19" customFormat="1" x14ac:dyDescent="0.35">
      <c r="A727" s="72"/>
      <c r="B727" s="72"/>
      <c r="C727" s="86" t="s">
        <v>229</v>
      </c>
      <c r="D727" s="86"/>
      <c r="E727" s="86"/>
      <c r="F727" s="86"/>
      <c r="G727" s="86"/>
      <c r="H727" s="86"/>
      <c r="I727" s="86"/>
      <c r="J727" s="86"/>
      <c r="K727" s="89"/>
      <c r="L727" s="86"/>
      <c r="M727" s="86"/>
      <c r="N727" s="86"/>
      <c r="O727" s="86"/>
      <c r="P727" s="86"/>
      <c r="Q727" s="86"/>
      <c r="R727" s="86"/>
      <c r="S727" s="110"/>
    </row>
    <row r="728" spans="1:19" customFormat="1" x14ac:dyDescent="0.35">
      <c r="A728" s="71" t="s">
        <v>242</v>
      </c>
      <c r="B728" s="72" t="s">
        <v>514</v>
      </c>
      <c r="C728" s="73" t="s">
        <v>219</v>
      </c>
      <c r="D728" s="73"/>
      <c r="E728" s="73"/>
      <c r="F728" s="90">
        <v>0.3</v>
      </c>
      <c r="G728" s="73" t="str">
        <f>CONCATENATE("USD,FLAT ",TEXT(F728,"0.00"))</f>
        <v>USD,FLAT 0.30</v>
      </c>
      <c r="H728" s="74"/>
      <c r="I728" s="73" t="s">
        <v>139</v>
      </c>
      <c r="J728" s="75">
        <v>1</v>
      </c>
      <c r="K728" s="90" t="str">
        <f>TEXT(0.3,"0.0")</f>
        <v>0.3</v>
      </c>
      <c r="L728" s="90"/>
      <c r="M728" s="90" t="str">
        <f>TEXT(13,"0")</f>
        <v>13</v>
      </c>
      <c r="N728" s="87" t="s">
        <v>231</v>
      </c>
      <c r="O728" s="73" t="s">
        <v>224</v>
      </c>
      <c r="P728" s="73" t="s">
        <v>369</v>
      </c>
      <c r="Q728" s="73"/>
      <c r="R728" s="73"/>
      <c r="S728" s="107"/>
    </row>
    <row r="729" spans="1:19" customFormat="1" x14ac:dyDescent="0.35">
      <c r="A729" s="72"/>
      <c r="B729" s="72"/>
      <c r="C729" s="76" t="s">
        <v>221</v>
      </c>
      <c r="D729" s="76"/>
      <c r="E729" s="76"/>
      <c r="F729" s="76"/>
      <c r="G729" s="76"/>
      <c r="H729" s="77"/>
      <c r="I729" s="76"/>
      <c r="J729" s="78"/>
      <c r="K729" s="91"/>
      <c r="L729" s="76"/>
      <c r="M729" s="76"/>
      <c r="N729" s="76"/>
      <c r="O729" s="76"/>
      <c r="P729" s="76"/>
      <c r="Q729" s="76"/>
      <c r="R729" s="76"/>
      <c r="S729" s="108"/>
    </row>
    <row r="730" spans="1:19" customFormat="1" x14ac:dyDescent="0.35">
      <c r="A730" s="72"/>
      <c r="B730" s="72"/>
      <c r="C730" s="85" t="s">
        <v>228</v>
      </c>
      <c r="D730" s="85"/>
      <c r="E730" s="85"/>
      <c r="F730" s="85"/>
      <c r="G730" s="85"/>
      <c r="H730" s="85"/>
      <c r="I730" s="85"/>
      <c r="J730" s="85"/>
      <c r="K730" s="88"/>
      <c r="L730" s="85"/>
      <c r="M730" s="85"/>
      <c r="N730" s="85"/>
      <c r="O730" s="85"/>
      <c r="P730" s="85"/>
      <c r="Q730" s="85"/>
      <c r="R730" s="85"/>
      <c r="S730" s="109"/>
    </row>
    <row r="731" spans="1:19" customFormat="1" x14ac:dyDescent="0.35">
      <c r="A731" s="72"/>
      <c r="B731" s="72"/>
      <c r="C731" s="86" t="s">
        <v>229</v>
      </c>
      <c r="D731" s="86"/>
      <c r="E731" s="86"/>
      <c r="F731" s="86"/>
      <c r="G731" s="86"/>
      <c r="H731" s="86"/>
      <c r="I731" s="86"/>
      <c r="J731" s="86"/>
      <c r="K731" s="89"/>
      <c r="L731" s="86"/>
      <c r="M731" s="86"/>
      <c r="N731" s="86"/>
      <c r="O731" s="86"/>
      <c r="P731" s="86"/>
      <c r="Q731" s="86"/>
      <c r="R731" s="86"/>
      <c r="S731" s="110"/>
    </row>
    <row r="732" spans="1:19" customFormat="1" x14ac:dyDescent="0.35">
      <c r="A732" s="71" t="s">
        <v>242</v>
      </c>
      <c r="B732" s="72" t="s">
        <v>515</v>
      </c>
      <c r="C732" s="73" t="s">
        <v>219</v>
      </c>
      <c r="D732" s="73"/>
      <c r="E732" s="73"/>
      <c r="F732" s="90">
        <v>6.67</v>
      </c>
      <c r="G732" s="73" t="str">
        <f>CONCATENATE("USD,FLAT ",TEXT(F732,"0.00"))</f>
        <v>USD,FLAT 6.67</v>
      </c>
      <c r="H732" s="74"/>
      <c r="I732" s="73" t="s">
        <v>139</v>
      </c>
      <c r="J732" s="75">
        <v>1</v>
      </c>
      <c r="K732" s="90" t="str">
        <f>TEXT(6.67,"0.00")</f>
        <v>6.67</v>
      </c>
      <c r="L732" s="90"/>
      <c r="M732" s="90" t="str">
        <f>TEXT(13,"0")</f>
        <v>13</v>
      </c>
      <c r="N732" s="87" t="s">
        <v>231</v>
      </c>
      <c r="O732" s="73" t="s">
        <v>224</v>
      </c>
      <c r="P732" s="73" t="s">
        <v>369</v>
      </c>
      <c r="Q732" s="73"/>
      <c r="R732" s="73"/>
      <c r="S732" s="107"/>
    </row>
    <row r="733" spans="1:19" customFormat="1" x14ac:dyDescent="0.35">
      <c r="A733" s="72"/>
      <c r="B733" s="72"/>
      <c r="C733" s="76" t="s">
        <v>221</v>
      </c>
      <c r="D733" s="76"/>
      <c r="E733" s="76"/>
      <c r="F733" s="76"/>
      <c r="G733" s="76"/>
      <c r="H733" s="77"/>
      <c r="I733" s="76"/>
      <c r="J733" s="78"/>
      <c r="K733" s="91"/>
      <c r="L733" s="76"/>
      <c r="M733" s="76"/>
      <c r="N733" s="76"/>
      <c r="O733" s="76"/>
      <c r="P733" s="76"/>
      <c r="Q733" s="76"/>
      <c r="R733" s="76"/>
      <c r="S733" s="108"/>
    </row>
    <row r="734" spans="1:19" customFormat="1" x14ac:dyDescent="0.35">
      <c r="A734" s="72"/>
      <c r="B734" s="72"/>
      <c r="C734" s="85" t="s">
        <v>228</v>
      </c>
      <c r="D734" s="85"/>
      <c r="E734" s="85"/>
      <c r="F734" s="85"/>
      <c r="G734" s="85"/>
      <c r="H734" s="85"/>
      <c r="I734" s="85"/>
      <c r="J734" s="85"/>
      <c r="K734" s="88"/>
      <c r="L734" s="85"/>
      <c r="M734" s="85"/>
      <c r="N734" s="85"/>
      <c r="O734" s="85"/>
      <c r="P734" s="85"/>
      <c r="Q734" s="85"/>
      <c r="R734" s="85"/>
      <c r="S734" s="109"/>
    </row>
    <row r="735" spans="1:19" customFormat="1" x14ac:dyDescent="0.35">
      <c r="A735" s="72"/>
      <c r="B735" s="72"/>
      <c r="C735" s="86" t="s">
        <v>229</v>
      </c>
      <c r="D735" s="86"/>
      <c r="E735" s="86"/>
      <c r="F735" s="86"/>
      <c r="G735" s="86"/>
      <c r="H735" s="86"/>
      <c r="I735" s="86"/>
      <c r="J735" s="86"/>
      <c r="K735" s="89"/>
      <c r="L735" s="86"/>
      <c r="M735" s="86"/>
      <c r="N735" s="86"/>
      <c r="O735" s="86"/>
      <c r="P735" s="86"/>
      <c r="Q735" s="86"/>
      <c r="R735" s="86"/>
      <c r="S735" s="110"/>
    </row>
    <row r="736" spans="1:19" customFormat="1" x14ac:dyDescent="0.35">
      <c r="A736" s="71" t="s">
        <v>243</v>
      </c>
      <c r="B736" s="72"/>
      <c r="C736" s="73" t="s">
        <v>219</v>
      </c>
      <c r="D736" s="73"/>
      <c r="E736" s="73"/>
      <c r="F736" s="90">
        <v>0.4</v>
      </c>
      <c r="G736" s="73" t="str">
        <f>CONCATENATE("USD,FLAT ",TEXT(F736,"0.00"))</f>
        <v>USD,FLAT 0.40</v>
      </c>
      <c r="H736" s="74"/>
      <c r="I736" s="73" t="s">
        <v>139</v>
      </c>
      <c r="J736" s="75">
        <v>1</v>
      </c>
      <c r="K736" s="90" t="str">
        <f>TEXT(0.4,"0.0")</f>
        <v>0.4</v>
      </c>
      <c r="L736" s="90"/>
      <c r="M736" s="90" t="str">
        <f>TEXT(13,"0")</f>
        <v>13</v>
      </c>
      <c r="N736" s="87" t="s">
        <v>231</v>
      </c>
      <c r="O736" s="73" t="s">
        <v>224</v>
      </c>
      <c r="P736" s="73" t="s">
        <v>369</v>
      </c>
      <c r="Q736" s="73"/>
      <c r="R736" s="73"/>
      <c r="S736" s="107"/>
    </row>
    <row r="737" spans="1:39" customFormat="1" x14ac:dyDescent="0.35">
      <c r="A737" s="72"/>
      <c r="B737" s="72"/>
      <c r="C737" s="76" t="s">
        <v>221</v>
      </c>
      <c r="D737" s="76"/>
      <c r="E737" s="76"/>
      <c r="F737" s="76"/>
      <c r="G737" s="76"/>
      <c r="H737" s="77"/>
      <c r="I737" s="76"/>
      <c r="J737" s="78"/>
      <c r="K737" s="91"/>
      <c r="L737" s="76"/>
      <c r="M737" s="76"/>
      <c r="N737" s="76"/>
      <c r="O737" s="76"/>
      <c r="P737" s="76"/>
      <c r="Q737" s="76"/>
      <c r="R737" s="76"/>
      <c r="S737" s="108"/>
    </row>
    <row r="738" spans="1:39" customFormat="1" x14ac:dyDescent="0.35">
      <c r="A738" s="72"/>
      <c r="B738" s="72"/>
      <c r="C738" s="85" t="s">
        <v>228</v>
      </c>
      <c r="D738" s="85"/>
      <c r="E738" s="85"/>
      <c r="F738" s="85"/>
      <c r="G738" s="85"/>
      <c r="H738" s="85"/>
      <c r="I738" s="85"/>
      <c r="J738" s="85"/>
      <c r="K738" s="88"/>
      <c r="L738" s="85"/>
      <c r="M738" s="85"/>
      <c r="N738" s="85"/>
      <c r="O738" s="85"/>
      <c r="P738" s="85"/>
      <c r="Q738" s="85"/>
      <c r="R738" s="85"/>
      <c r="S738" s="109"/>
    </row>
    <row r="739" spans="1:39" customFormat="1" x14ac:dyDescent="0.35">
      <c r="A739" s="72"/>
      <c r="B739" s="72"/>
      <c r="C739" s="86" t="s">
        <v>229</v>
      </c>
      <c r="D739" s="86"/>
      <c r="E739" s="86"/>
      <c r="F739" s="86"/>
      <c r="G739" s="86"/>
      <c r="H739" s="86"/>
      <c r="I739" s="86"/>
      <c r="J739" s="86"/>
      <c r="K739" s="89"/>
      <c r="L739" s="86"/>
      <c r="M739" s="86"/>
      <c r="N739" s="86"/>
      <c r="O739" s="86"/>
      <c r="P739" s="86"/>
      <c r="Q739" s="86"/>
      <c r="R739" s="86"/>
      <c r="S739" s="110"/>
    </row>
    <row r="740" spans="1:39" customFormat="1" x14ac:dyDescent="0.35">
      <c r="A740" s="71" t="s">
        <v>244</v>
      </c>
      <c r="B740" s="72"/>
      <c r="C740" s="73" t="s">
        <v>219</v>
      </c>
      <c r="D740" s="73"/>
      <c r="E740" s="73"/>
      <c r="F740" s="90">
        <v>0.6</v>
      </c>
      <c r="G740" s="73" t="str">
        <f>CONCATENATE("USD,FLAT ",TEXT(F740,"0.00"))</f>
        <v>USD,FLAT 0.60</v>
      </c>
      <c r="H740" s="74"/>
      <c r="I740" s="73" t="s">
        <v>139</v>
      </c>
      <c r="J740" s="75">
        <v>1</v>
      </c>
      <c r="K740" s="90" t="str">
        <f>TEXT(0.6,"0.0")</f>
        <v>0.6</v>
      </c>
      <c r="L740" s="90"/>
      <c r="M740" s="90" t="str">
        <f>TEXT(13,"0")</f>
        <v>13</v>
      </c>
      <c r="N740" s="87" t="s">
        <v>231</v>
      </c>
      <c r="O740" s="73" t="s">
        <v>224</v>
      </c>
      <c r="P740" s="73" t="s">
        <v>369</v>
      </c>
      <c r="Q740" s="73"/>
      <c r="R740" s="73"/>
      <c r="S740" s="107"/>
    </row>
    <row r="741" spans="1:39" customFormat="1" x14ac:dyDescent="0.35">
      <c r="A741" s="72"/>
      <c r="B741" s="72"/>
      <c r="C741" s="76" t="s">
        <v>221</v>
      </c>
      <c r="D741" s="76"/>
      <c r="E741" s="76"/>
      <c r="F741" s="76"/>
      <c r="G741" s="76"/>
      <c r="H741" s="77"/>
      <c r="I741" s="76"/>
      <c r="J741" s="78"/>
      <c r="K741" s="91"/>
      <c r="L741" s="76"/>
      <c r="M741" s="76"/>
      <c r="N741" s="76"/>
      <c r="O741" s="76"/>
      <c r="P741" s="76"/>
      <c r="Q741" s="76"/>
      <c r="R741" s="76"/>
      <c r="S741" s="108"/>
    </row>
    <row r="742" spans="1:39" customFormat="1" x14ac:dyDescent="0.35">
      <c r="A742" s="72"/>
      <c r="B742" s="72"/>
      <c r="C742" s="85" t="s">
        <v>228</v>
      </c>
      <c r="D742" s="85"/>
      <c r="E742" s="85"/>
      <c r="F742" s="85"/>
      <c r="G742" s="85"/>
      <c r="H742" s="85"/>
      <c r="I742" s="85"/>
      <c r="J742" s="85"/>
      <c r="K742" s="88"/>
      <c r="L742" s="85"/>
      <c r="M742" s="85"/>
      <c r="N742" s="85"/>
      <c r="O742" s="85"/>
      <c r="P742" s="85"/>
      <c r="Q742" s="85"/>
      <c r="R742" s="85"/>
      <c r="S742" s="109"/>
    </row>
    <row r="743" spans="1:39" customFormat="1" x14ac:dyDescent="0.35">
      <c r="A743" s="72"/>
      <c r="B743" s="72"/>
      <c r="C743" s="86" t="s">
        <v>229</v>
      </c>
      <c r="D743" s="86"/>
      <c r="E743" s="86"/>
      <c r="F743" s="86"/>
      <c r="G743" s="86"/>
      <c r="H743" s="86"/>
      <c r="I743" s="86"/>
      <c r="J743" s="86"/>
      <c r="K743" s="89"/>
      <c r="L743" s="86"/>
      <c r="M743" s="86"/>
      <c r="N743" s="86"/>
      <c r="O743" s="86"/>
      <c r="P743" s="86"/>
      <c r="Q743" s="86"/>
      <c r="R743" s="86"/>
      <c r="S743" s="110"/>
    </row>
    <row r="744" spans="1:39" customFormat="1" x14ac:dyDescent="0.35">
      <c r="A744" s="71" t="s">
        <v>245</v>
      </c>
      <c r="B744" s="92"/>
      <c r="C744" s="73" t="s">
        <v>219</v>
      </c>
      <c r="D744" s="73"/>
      <c r="E744" s="73"/>
      <c r="F744" s="73">
        <v>16.66</v>
      </c>
      <c r="G744" s="73" t="str">
        <f>CONCATENATE("USD,FLAT ",TEXT(F744,"0.00"))</f>
        <v>USD,FLAT 16.66</v>
      </c>
      <c r="H744" s="74"/>
      <c r="I744" s="73" t="s">
        <v>139</v>
      </c>
      <c r="J744" s="75">
        <v>1</v>
      </c>
      <c r="K744" s="90" t="str">
        <f>TEXT(16.66,"0.00")</f>
        <v>16.66</v>
      </c>
      <c r="L744" s="90"/>
      <c r="M744" s="90" t="str">
        <f>TEXT(13,"0")</f>
        <v>13</v>
      </c>
      <c r="N744" s="87" t="s">
        <v>231</v>
      </c>
      <c r="O744" s="73" t="s">
        <v>224</v>
      </c>
      <c r="P744" s="73" t="s">
        <v>369</v>
      </c>
      <c r="Q744" s="73"/>
      <c r="R744" s="73"/>
      <c r="S744" s="107"/>
    </row>
    <row r="745" spans="1:39" customFormat="1" x14ac:dyDescent="0.35">
      <c r="A745" s="72"/>
      <c r="B745" s="92"/>
      <c r="C745" s="76" t="s">
        <v>221</v>
      </c>
      <c r="D745" s="76"/>
      <c r="E745" s="76"/>
      <c r="F745" s="76"/>
      <c r="G745" s="76"/>
      <c r="H745" s="77"/>
      <c r="I745" s="76"/>
      <c r="J745" s="78"/>
      <c r="K745" s="91"/>
      <c r="L745" s="76"/>
      <c r="M745" s="76"/>
      <c r="N745" s="76"/>
      <c r="O745" s="76"/>
      <c r="P745" s="76"/>
      <c r="Q745" s="76"/>
      <c r="R745" s="76"/>
      <c r="S745" s="108"/>
    </row>
    <row r="746" spans="1:39" customFormat="1" x14ac:dyDescent="0.35">
      <c r="A746" s="72"/>
      <c r="B746" s="72"/>
      <c r="C746" s="85" t="s">
        <v>228</v>
      </c>
      <c r="D746" s="85"/>
      <c r="E746" s="85"/>
      <c r="F746" s="85"/>
      <c r="G746" s="85"/>
      <c r="H746" s="85"/>
      <c r="I746" s="85"/>
      <c r="J746" s="85"/>
      <c r="K746" s="88"/>
      <c r="L746" s="85"/>
      <c r="M746" s="85"/>
      <c r="N746" s="85"/>
      <c r="O746" s="85"/>
      <c r="P746" s="85"/>
      <c r="Q746" s="85"/>
      <c r="R746" s="85"/>
      <c r="S746" s="109"/>
    </row>
    <row r="747" spans="1:39" customFormat="1" x14ac:dyDescent="0.35">
      <c r="A747" s="72"/>
      <c r="B747" s="72"/>
      <c r="C747" s="86" t="s">
        <v>229</v>
      </c>
      <c r="D747" s="86"/>
      <c r="E747" s="86"/>
      <c r="F747" s="86"/>
      <c r="G747" s="86"/>
      <c r="H747" s="86"/>
      <c r="I747" s="86"/>
      <c r="J747" s="86"/>
      <c r="K747" s="89"/>
      <c r="L747" s="86"/>
      <c r="M747" s="86"/>
      <c r="N747" s="86"/>
      <c r="O747" s="86"/>
      <c r="P747" s="86"/>
      <c r="Q747" s="86"/>
      <c r="R747" s="86"/>
      <c r="S747" s="110"/>
    </row>
    <row r="748" spans="1:39" x14ac:dyDescent="0.35">
      <c r="AM748"/>
    </row>
    <row r="749" spans="1:39" customFormat="1" x14ac:dyDescent="0.35">
      <c r="A749" s="218" t="s">
        <v>393</v>
      </c>
      <c r="B749" s="219"/>
      <c r="C749" s="219"/>
      <c r="D749" s="219"/>
      <c r="E749" s="219"/>
      <c r="F749" s="219"/>
      <c r="G749" s="219"/>
      <c r="H749" s="219"/>
      <c r="I749" s="219"/>
      <c r="J749" s="219"/>
      <c r="K749" s="219"/>
    </row>
    <row r="750" spans="1:39" customFormat="1" x14ac:dyDescent="0.35">
      <c r="A750" s="153"/>
      <c r="B750" s="154"/>
      <c r="C750" s="222" t="s">
        <v>353</v>
      </c>
      <c r="D750" s="222"/>
      <c r="E750" s="222"/>
      <c r="F750" s="222"/>
      <c r="G750" s="222"/>
      <c r="H750" s="222"/>
      <c r="I750" s="222"/>
      <c r="J750" s="222"/>
      <c r="K750" s="222"/>
    </row>
    <row r="751" spans="1:39" customFormat="1" x14ac:dyDescent="0.35">
      <c r="A751" s="223" t="s">
        <v>354</v>
      </c>
      <c r="B751" s="223" t="s">
        <v>355</v>
      </c>
      <c r="C751" s="225" t="s">
        <v>356</v>
      </c>
      <c r="D751" s="226"/>
      <c r="E751" s="226"/>
      <c r="F751" s="227"/>
      <c r="G751" s="228" t="s">
        <v>357</v>
      </c>
      <c r="H751" s="229"/>
      <c r="I751" s="229"/>
      <c r="J751" s="230"/>
      <c r="K751" s="223" t="s">
        <v>466</v>
      </c>
      <c r="L751" s="223" t="s">
        <v>361</v>
      </c>
    </row>
    <row r="752" spans="1:39" customFormat="1" x14ac:dyDescent="0.35">
      <c r="A752" s="224"/>
      <c r="B752" s="224"/>
      <c r="C752" s="132" t="s">
        <v>210</v>
      </c>
      <c r="D752" s="132" t="s">
        <v>212</v>
      </c>
      <c r="E752" s="132" t="s">
        <v>358</v>
      </c>
      <c r="F752" s="132" t="s">
        <v>359</v>
      </c>
      <c r="G752" s="133" t="s">
        <v>210</v>
      </c>
      <c r="H752" s="133" t="s">
        <v>212</v>
      </c>
      <c r="I752" s="133" t="s">
        <v>358</v>
      </c>
      <c r="J752" s="133" t="s">
        <v>359</v>
      </c>
      <c r="K752" s="224"/>
      <c r="L752" s="224"/>
    </row>
    <row r="753" spans="1:78" customFormat="1" x14ac:dyDescent="0.35">
      <c r="A753" s="59" t="s">
        <v>121</v>
      </c>
      <c r="B753" s="59" t="s">
        <v>362</v>
      </c>
      <c r="C753" s="114" t="str">
        <f>TEXT(13011.14,"0.00")</f>
        <v>13011.14</v>
      </c>
      <c r="D753" s="114" t="str">
        <f>TEXT(221,"0")</f>
        <v>221</v>
      </c>
      <c r="E753" s="114" t="str">
        <f>TEXT(12790.14,"0.00")</f>
        <v>12790.14</v>
      </c>
      <c r="F753" s="114"/>
      <c r="G753" s="114" t="str">
        <f t="shared" ref="G753:K753" si="2">TEXT(0,"0")</f>
        <v>0</v>
      </c>
      <c r="H753" s="114" t="str">
        <f t="shared" si="2"/>
        <v>0</v>
      </c>
      <c r="I753" s="114" t="str">
        <f t="shared" si="2"/>
        <v>0</v>
      </c>
      <c r="J753" s="114" t="str">
        <f t="shared" si="2"/>
        <v>0</v>
      </c>
      <c r="K753" s="114" t="str">
        <f t="shared" si="2"/>
        <v>0</v>
      </c>
      <c r="L753" s="59" t="s">
        <v>26</v>
      </c>
    </row>
    <row r="754" spans="1:78" x14ac:dyDescent="0.35">
      <c r="F754" s="204" t="str">
        <f>TEXT(98.3,"0.0")</f>
        <v>98.3</v>
      </c>
      <c r="AM754"/>
    </row>
    <row r="755" spans="1:78" customFormat="1" x14ac:dyDescent="0.35">
      <c r="A755" s="67" t="s">
        <v>302</v>
      </c>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c r="AA755" s="68"/>
      <c r="AB755" s="68"/>
      <c r="AC755" s="68"/>
      <c r="AD755" s="68"/>
      <c r="AE755" s="68"/>
      <c r="AF755" s="68"/>
      <c r="AG755" s="68"/>
      <c r="AH755" s="68"/>
      <c r="AI755" s="68"/>
    </row>
    <row r="756" spans="1:78" customFormat="1" x14ac:dyDescent="0.35">
      <c r="A756" s="95" t="s">
        <v>273</v>
      </c>
      <c r="B756" s="95" t="s">
        <v>274</v>
      </c>
      <c r="C756" s="95" t="s">
        <v>156</v>
      </c>
      <c r="D756" s="95" t="s">
        <v>157</v>
      </c>
      <c r="E756" s="95" t="s">
        <v>158</v>
      </c>
      <c r="F756" s="95" t="s">
        <v>159</v>
      </c>
      <c r="G756" s="95" t="s">
        <v>126</v>
      </c>
      <c r="H756" s="95" t="s">
        <v>160</v>
      </c>
      <c r="I756" s="95" t="s">
        <v>161</v>
      </c>
      <c r="J756" s="95" t="s">
        <v>162</v>
      </c>
      <c r="K756" s="95" t="s">
        <v>163</v>
      </c>
      <c r="L756" s="95" t="s">
        <v>164</v>
      </c>
      <c r="M756" s="95" t="s">
        <v>165</v>
      </c>
      <c r="N756" s="95" t="s">
        <v>166</v>
      </c>
      <c r="O756" s="95" t="s">
        <v>277</v>
      </c>
      <c r="P756" s="95" t="s">
        <v>168</v>
      </c>
      <c r="Q756" s="95" t="s">
        <v>278</v>
      </c>
      <c r="R756" s="95" t="s">
        <v>276</v>
      </c>
      <c r="S756" s="113" t="s">
        <v>397</v>
      </c>
      <c r="T756" s="99" t="s">
        <v>271</v>
      </c>
      <c r="U756" s="100"/>
      <c r="V756" s="101"/>
      <c r="W756" s="99" t="s">
        <v>263</v>
      </c>
      <c r="X756" s="101"/>
      <c r="Y756" s="100"/>
      <c r="Z756" s="102" t="s">
        <v>255</v>
      </c>
      <c r="AA756" s="103"/>
      <c r="AB756" s="103"/>
      <c r="AC756" s="103"/>
      <c r="AD756" s="103"/>
      <c r="AE756" s="103"/>
      <c r="AF756" s="104"/>
      <c r="AG756" s="102" t="s">
        <v>264</v>
      </c>
      <c r="AH756" s="103"/>
      <c r="AI756" s="103"/>
      <c r="AJ756" s="103"/>
      <c r="AK756" s="103"/>
      <c r="AL756" s="104"/>
      <c r="AN756" s="21"/>
      <c r="AO756" s="21"/>
      <c r="AP756" s="21"/>
      <c r="AR756" s="21"/>
      <c r="AS756" s="21"/>
      <c r="AT756" s="21"/>
      <c r="AU756" s="21"/>
      <c r="AV756" s="21"/>
      <c r="AW756" s="21"/>
      <c r="AX756" s="21"/>
      <c r="AY756" s="21"/>
      <c r="AZ756" s="21"/>
      <c r="BA756" s="21"/>
      <c r="BB756" s="21"/>
      <c r="BC756" s="21"/>
      <c r="BD756" s="21"/>
      <c r="BE756" s="21"/>
      <c r="BF756" s="21"/>
      <c r="BG756" s="21"/>
      <c r="BH756" s="21"/>
      <c r="BI756" s="21"/>
      <c r="BJ756" s="21"/>
      <c r="BK756" s="21"/>
      <c r="BL756" s="21"/>
      <c r="BM756" s="21"/>
      <c r="BN756" s="21"/>
      <c r="BO756" s="21"/>
      <c r="BP756" s="21"/>
      <c r="BQ756" s="21"/>
      <c r="BR756" s="21"/>
      <c r="BS756" s="21"/>
      <c r="BT756" s="21"/>
      <c r="BU756" s="21"/>
      <c r="BV756" s="21"/>
      <c r="BW756" s="21"/>
      <c r="BX756" s="21"/>
      <c r="BY756" s="21"/>
      <c r="BZ756" s="21"/>
    </row>
    <row r="757" spans="1:78" customFormat="1" x14ac:dyDescent="0.35">
      <c r="A757" s="96"/>
      <c r="B757" s="96"/>
      <c r="C757" s="96"/>
      <c r="D757" s="96"/>
      <c r="E757" s="96"/>
      <c r="F757" s="96"/>
      <c r="G757" s="96"/>
      <c r="H757" s="96"/>
      <c r="I757" s="96"/>
      <c r="J757" s="96"/>
      <c r="K757" s="96"/>
      <c r="L757" s="96"/>
      <c r="M757" s="96"/>
      <c r="N757" s="96"/>
      <c r="O757" s="96"/>
      <c r="P757" s="96"/>
      <c r="Q757" s="96"/>
      <c r="R757" s="96"/>
      <c r="S757" s="96"/>
      <c r="T757" s="97" t="s">
        <v>169</v>
      </c>
      <c r="U757" s="97" t="s">
        <v>170</v>
      </c>
      <c r="V757" s="97" t="s">
        <v>170</v>
      </c>
      <c r="W757" s="97" t="s">
        <v>251</v>
      </c>
      <c r="X757" s="97" t="s">
        <v>252</v>
      </c>
      <c r="Y757" s="97"/>
      <c r="Z757" s="97" t="s">
        <v>256</v>
      </c>
      <c r="AA757" s="97" t="s">
        <v>257</v>
      </c>
      <c r="AB757" s="97" t="s">
        <v>258</v>
      </c>
      <c r="AC757" s="97" t="s">
        <v>259</v>
      </c>
      <c r="AD757" s="97" t="s">
        <v>260</v>
      </c>
      <c r="AE757" s="97" t="s">
        <v>261</v>
      </c>
      <c r="AF757" s="97" t="s">
        <v>262</v>
      </c>
      <c r="AG757" s="97" t="s">
        <v>265</v>
      </c>
      <c r="AH757" s="97" t="s">
        <v>266</v>
      </c>
      <c r="AI757" s="97" t="s">
        <v>267</v>
      </c>
      <c r="AJ757" s="97" t="s">
        <v>268</v>
      </c>
      <c r="AK757" s="97" t="s">
        <v>269</v>
      </c>
      <c r="AL757" s="97" t="s">
        <v>270</v>
      </c>
      <c r="AN757" s="21"/>
      <c r="AO757" s="21"/>
      <c r="AP757" s="21"/>
      <c r="AR757" s="21"/>
      <c r="AS757" s="21"/>
      <c r="AT757" s="21"/>
      <c r="AU757" s="21"/>
      <c r="AV757" s="21"/>
      <c r="AW757" s="21"/>
      <c r="AX757" s="21"/>
      <c r="AY757" s="21"/>
      <c r="AZ757" s="21"/>
      <c r="BA757" s="21"/>
      <c r="BB757" s="21"/>
      <c r="BC757" s="21"/>
      <c r="BD757" s="21"/>
      <c r="BE757" s="21"/>
      <c r="BF757" s="21"/>
      <c r="BG757" s="21"/>
      <c r="BH757" s="21"/>
      <c r="BI757" s="21"/>
      <c r="BJ757" s="21"/>
      <c r="BK757" s="21"/>
      <c r="BL757" s="21"/>
      <c r="BM757" s="21"/>
      <c r="BN757" s="21"/>
      <c r="BO757" s="21"/>
      <c r="BP757" s="21"/>
      <c r="BQ757" s="21"/>
      <c r="BR757" s="21"/>
      <c r="BS757" s="21"/>
      <c r="BT757" s="21"/>
      <c r="BU757" s="21"/>
      <c r="BV757" s="21"/>
      <c r="BW757" s="21"/>
      <c r="BX757" s="21"/>
      <c r="BY757" s="21"/>
      <c r="BZ757" s="21"/>
    </row>
    <row r="758" spans="1:78" customFormat="1" x14ac:dyDescent="0.35">
      <c r="A758" s="58" t="s">
        <v>70</v>
      </c>
      <c r="B758" s="32" t="s">
        <v>110</v>
      </c>
      <c r="C758" s="58" t="s">
        <v>476</v>
      </c>
      <c r="D758" s="32" t="s">
        <v>172</v>
      </c>
      <c r="E758" s="59" t="s">
        <v>26</v>
      </c>
      <c r="F758" s="58" t="s">
        <v>275</v>
      </c>
      <c r="G758" s="60" t="str">
        <f ca="1">TEXT(TODAY(),"YYYY-MM-DD")</f>
        <v>2023-05-19</v>
      </c>
      <c r="H758" s="60" t="str">
        <f ca="1">TEXT(TODAY(),"YYYY-MM-DD")</f>
        <v>2023-05-19</v>
      </c>
      <c r="I758" s="58">
        <v>12</v>
      </c>
      <c r="J758" s="58">
        <v>12</v>
      </c>
      <c r="K758" s="58">
        <v>12</v>
      </c>
      <c r="L758" s="58" t="s">
        <v>304</v>
      </c>
      <c r="M758" s="58" t="s">
        <v>305</v>
      </c>
      <c r="N758" s="58" t="s">
        <v>347</v>
      </c>
      <c r="O758" s="58" t="s">
        <v>348</v>
      </c>
      <c r="P758" s="58" t="s">
        <v>347</v>
      </c>
      <c r="Q758" s="58" t="s">
        <v>347</v>
      </c>
      <c r="R758" s="58" t="s">
        <v>564</v>
      </c>
      <c r="S758" s="58"/>
      <c r="T758" s="58" t="s">
        <v>176</v>
      </c>
      <c r="U758" s="58" t="s">
        <v>177</v>
      </c>
      <c r="V758" s="58"/>
      <c r="W758" s="58" t="s">
        <v>254</v>
      </c>
      <c r="X758" s="58" t="s">
        <v>253</v>
      </c>
      <c r="Y758" s="58"/>
      <c r="Z758" s="58" t="s">
        <v>272</v>
      </c>
      <c r="AA758" s="58">
        <v>6739465360</v>
      </c>
      <c r="AB758" s="58">
        <v>4402189258</v>
      </c>
      <c r="AC758" s="58"/>
      <c r="AD758" s="58" t="s">
        <v>347</v>
      </c>
      <c r="AE758" s="58" t="s">
        <v>348</v>
      </c>
      <c r="AF758" s="58" t="s">
        <v>348</v>
      </c>
      <c r="AG758" s="58"/>
      <c r="AH758" s="58"/>
      <c r="AI758" s="58"/>
      <c r="AJ758" s="58" t="s">
        <v>347</v>
      </c>
      <c r="AK758" s="58" t="s">
        <v>347</v>
      </c>
      <c r="AL758" s="58" t="s">
        <v>347</v>
      </c>
      <c r="AN758" s="21"/>
      <c r="AO758" s="21"/>
      <c r="AP758" s="21"/>
      <c r="AR758" s="21"/>
      <c r="AS758" s="21"/>
      <c r="AT758" s="21"/>
      <c r="AU758" s="21"/>
      <c r="AV758" s="21"/>
      <c r="AW758" s="21"/>
      <c r="AX758" s="21"/>
      <c r="AY758" s="21"/>
      <c r="AZ758" s="21"/>
      <c r="BA758" s="21"/>
      <c r="BB758" s="21"/>
      <c r="BC758" s="21"/>
      <c r="BD758" s="21"/>
      <c r="BE758" s="21"/>
      <c r="BF758" s="21"/>
      <c r="BG758" s="21"/>
      <c r="BH758" s="21"/>
      <c r="BI758" s="21"/>
      <c r="BJ758" s="21"/>
      <c r="BK758" s="21"/>
      <c r="BL758" s="21"/>
      <c r="BM758" s="21"/>
      <c r="BN758" s="21"/>
      <c r="BO758" s="21"/>
      <c r="BP758" s="21"/>
      <c r="BQ758" s="21"/>
      <c r="BR758" s="21"/>
      <c r="BS758" s="21"/>
      <c r="BT758" s="21"/>
      <c r="BU758" s="21"/>
      <c r="BV758" s="21"/>
      <c r="BW758" s="21"/>
      <c r="BX758" s="21"/>
      <c r="BY758" s="21"/>
      <c r="BZ758" s="21"/>
    </row>
    <row r="759" spans="1:78" customFormat="1" ht="19" customHeight="1" x14ac:dyDescent="0.35">
      <c r="A759" s="21"/>
      <c r="B759" s="21"/>
      <c r="C759" s="21"/>
      <c r="D759" s="21"/>
      <c r="E759" s="21"/>
      <c r="F759" s="21"/>
      <c r="G759" s="21"/>
      <c r="H759" s="21"/>
      <c r="I759" s="21"/>
      <c r="J759" s="21"/>
      <c r="K759" s="21"/>
      <c r="L759" s="21"/>
      <c r="AE759" s="21"/>
      <c r="AF759" s="21"/>
      <c r="AG759" s="21"/>
    </row>
    <row r="760" spans="1:78" customFormat="1" x14ac:dyDescent="0.35">
      <c r="A760" s="218" t="s">
        <v>303</v>
      </c>
      <c r="B760" s="219"/>
      <c r="C760" s="219"/>
      <c r="D760" s="219"/>
      <c r="E760" s="219"/>
      <c r="F760" s="219"/>
      <c r="G760" s="219"/>
      <c r="H760" s="219"/>
      <c r="I760" s="219"/>
      <c r="J760" s="219"/>
      <c r="K760" s="219"/>
      <c r="L760" s="219"/>
      <c r="M760" s="219"/>
      <c r="N760" s="219"/>
      <c r="O760" s="219"/>
      <c r="P760" s="219"/>
      <c r="Q760" s="219"/>
      <c r="R760" s="219"/>
      <c r="S760" s="105"/>
      <c r="AE760" s="21"/>
      <c r="AF760" s="21"/>
      <c r="AG760" s="21"/>
    </row>
    <row r="761" spans="1:78" customFormat="1" x14ac:dyDescent="0.35">
      <c r="A761" s="69" t="s">
        <v>200</v>
      </c>
      <c r="B761" s="69" t="s">
        <v>201</v>
      </c>
      <c r="C761" s="69" t="s">
        <v>202</v>
      </c>
      <c r="D761" s="70" t="s">
        <v>203</v>
      </c>
      <c r="E761" s="70" t="s">
        <v>204</v>
      </c>
      <c r="F761" s="70" t="s">
        <v>205</v>
      </c>
      <c r="G761" s="158" t="s">
        <v>206</v>
      </c>
      <c r="H761" s="158" t="s">
        <v>207</v>
      </c>
      <c r="I761" s="70" t="s">
        <v>208</v>
      </c>
      <c r="J761" s="70" t="s">
        <v>209</v>
      </c>
      <c r="K761" s="125" t="s">
        <v>210</v>
      </c>
      <c r="L761" s="70" t="s">
        <v>211</v>
      </c>
      <c r="M761" s="125" t="s">
        <v>212</v>
      </c>
      <c r="N761" s="70" t="s">
        <v>213</v>
      </c>
      <c r="O761" s="70" t="s">
        <v>214</v>
      </c>
      <c r="P761" s="70" t="s">
        <v>215</v>
      </c>
      <c r="Q761" s="70" t="s">
        <v>216</v>
      </c>
      <c r="R761" s="70" t="s">
        <v>217</v>
      </c>
      <c r="S761" s="106"/>
      <c r="U761" s="21"/>
      <c r="V761" s="21"/>
      <c r="W761" s="21"/>
      <c r="X761" s="21"/>
      <c r="Y761" s="21"/>
      <c r="Z761" s="21"/>
      <c r="AA761" s="21"/>
      <c r="AB761" s="21"/>
      <c r="AC761" s="21"/>
      <c r="AD761" s="21"/>
      <c r="AE761" s="21"/>
      <c r="AF761" s="21"/>
      <c r="AG761" s="21"/>
      <c r="AH761" s="21"/>
      <c r="AI761" s="21"/>
      <c r="AJ761" s="21"/>
      <c r="AK761" s="21"/>
      <c r="AL761" s="21"/>
      <c r="AN761" s="21"/>
      <c r="AO761" s="21"/>
      <c r="AP761" s="21"/>
      <c r="AQ761" s="21"/>
      <c r="AR761" s="21"/>
    </row>
    <row r="762" spans="1:78" customFormat="1" x14ac:dyDescent="0.35">
      <c r="A762" s="71" t="s">
        <v>218</v>
      </c>
      <c r="B762" s="72"/>
      <c r="C762" s="73" t="s">
        <v>219</v>
      </c>
      <c r="D762" s="73"/>
      <c r="E762" s="73"/>
      <c r="F762" s="73" t="str">
        <f>TEXT(21,"0")</f>
        <v>21</v>
      </c>
      <c r="G762" s="73" t="str">
        <f>CONCATENATE("USD,FLAT ",TEXT(F762,"0.00"))</f>
        <v>USD,FLAT 21.00</v>
      </c>
      <c r="H762" s="73" t="str">
        <f>TEXT(21,"0")</f>
        <v>21</v>
      </c>
      <c r="I762" s="73" t="s">
        <v>139</v>
      </c>
      <c r="J762" s="75">
        <v>2</v>
      </c>
      <c r="K762" s="94" t="str">
        <f>TEXT(42,"0")</f>
        <v>42</v>
      </c>
      <c r="L762" s="73"/>
      <c r="M762" s="94" t="str">
        <f>TEXT(26,"0")</f>
        <v>26</v>
      </c>
      <c r="N762" s="73"/>
      <c r="O762" s="73" t="s">
        <v>220</v>
      </c>
      <c r="P762" s="73" t="s">
        <v>351</v>
      </c>
      <c r="Q762" s="73"/>
      <c r="R762" s="73"/>
      <c r="S762" s="107"/>
      <c r="U762" s="21"/>
      <c r="V762" s="21"/>
      <c r="W762" s="21"/>
      <c r="X762" s="21"/>
      <c r="Y762" s="21"/>
      <c r="Z762" s="21"/>
      <c r="AA762" s="21"/>
      <c r="AB762" s="21"/>
      <c r="AC762" s="21"/>
      <c r="AD762" s="21"/>
      <c r="AE762" s="21"/>
      <c r="AF762" s="21"/>
      <c r="AG762" s="21"/>
      <c r="AH762" s="21"/>
      <c r="AI762" s="21"/>
      <c r="AJ762" s="21"/>
      <c r="AK762" s="21"/>
      <c r="AL762" s="21"/>
      <c r="AN762" s="21"/>
      <c r="AO762" s="21"/>
      <c r="AP762" s="21"/>
      <c r="AQ762" s="21"/>
      <c r="AR762" s="21"/>
    </row>
    <row r="763" spans="1:78" customFormat="1" x14ac:dyDescent="0.35">
      <c r="A763" s="72"/>
      <c r="B763" s="72"/>
      <c r="C763" s="76" t="s">
        <v>221</v>
      </c>
      <c r="D763" s="76"/>
      <c r="E763" s="76"/>
      <c r="F763" s="76"/>
      <c r="G763" s="76"/>
      <c r="H763" s="76"/>
      <c r="I763" s="76"/>
      <c r="J763" s="78"/>
      <c r="K763" s="118"/>
      <c r="L763" s="76"/>
      <c r="M763" s="127"/>
      <c r="N763" s="76"/>
      <c r="O763" s="76"/>
      <c r="P763" s="76"/>
      <c r="Q763" s="76"/>
      <c r="R763" s="76"/>
      <c r="S763" s="108"/>
      <c r="U763" s="21"/>
      <c r="V763" s="21"/>
      <c r="W763" s="21"/>
      <c r="X763" s="21"/>
      <c r="Y763" s="21"/>
      <c r="Z763" s="21"/>
      <c r="AA763" s="21"/>
      <c r="AB763" s="21"/>
      <c r="AC763" s="21"/>
      <c r="AD763" s="21"/>
      <c r="AE763" s="21"/>
      <c r="AF763" s="21"/>
      <c r="AG763" s="21"/>
      <c r="AH763" s="21"/>
      <c r="AI763" s="21"/>
      <c r="AJ763" s="21"/>
      <c r="AK763" s="21"/>
      <c r="AL763" s="21"/>
      <c r="AN763" s="21"/>
      <c r="AO763" s="21"/>
      <c r="AP763" s="21"/>
      <c r="AQ763" s="21"/>
      <c r="AR763" s="21"/>
    </row>
    <row r="764" spans="1:78" customFormat="1" x14ac:dyDescent="0.35">
      <c r="A764" s="72"/>
      <c r="B764" s="72"/>
      <c r="C764" s="85" t="s">
        <v>228</v>
      </c>
      <c r="D764" s="85"/>
      <c r="E764" s="85"/>
      <c r="F764" s="85"/>
      <c r="G764" s="85"/>
      <c r="H764" s="85"/>
      <c r="I764" s="85"/>
      <c r="J764" s="85"/>
      <c r="K764" s="119"/>
      <c r="L764" s="85"/>
      <c r="M764" s="128"/>
      <c r="N764" s="85"/>
      <c r="O764" s="85"/>
      <c r="P764" s="85"/>
      <c r="Q764" s="85"/>
      <c r="R764" s="85"/>
      <c r="S764" s="109"/>
    </row>
    <row r="765" spans="1:78" customFormat="1" x14ac:dyDescent="0.35">
      <c r="A765" s="72"/>
      <c r="B765" s="72"/>
      <c r="C765" s="86" t="s">
        <v>229</v>
      </c>
      <c r="D765" s="86"/>
      <c r="E765" s="86"/>
      <c r="F765" s="86"/>
      <c r="G765" s="86"/>
      <c r="H765" s="86"/>
      <c r="I765" s="86"/>
      <c r="J765" s="86"/>
      <c r="K765" s="120"/>
      <c r="L765" s="86"/>
      <c r="M765" s="129"/>
      <c r="N765" s="86"/>
      <c r="O765" s="86"/>
      <c r="P765" s="86"/>
      <c r="Q765" s="86"/>
      <c r="R765" s="86"/>
      <c r="S765" s="110"/>
    </row>
    <row r="766" spans="1:78" customFormat="1" x14ac:dyDescent="0.35">
      <c r="A766" s="71" t="s">
        <v>222</v>
      </c>
      <c r="B766" s="72"/>
      <c r="C766" s="73" t="s">
        <v>219</v>
      </c>
      <c r="D766" s="73"/>
      <c r="E766" s="73"/>
      <c r="F766" s="73" t="str">
        <f>TEXT(25,"0")</f>
        <v>25</v>
      </c>
      <c r="G766" s="73" t="str">
        <f>CONCATENATE("USD,FLAT ",TEXT(F766,"0.00"))</f>
        <v>USD,FLAT 25.00</v>
      </c>
      <c r="H766" s="73" t="str">
        <f>TEXT(25,"0")</f>
        <v>25</v>
      </c>
      <c r="I766" s="73" t="s">
        <v>139</v>
      </c>
      <c r="J766" s="75">
        <v>2</v>
      </c>
      <c r="K766" s="94" t="str">
        <f>TEXT(50,"0")</f>
        <v>50</v>
      </c>
      <c r="L766" s="73"/>
      <c r="M766" s="94" t="str">
        <f>TEXT(26,"0")</f>
        <v>26</v>
      </c>
      <c r="N766" s="73" t="s">
        <v>223</v>
      </c>
      <c r="O766" s="73" t="s">
        <v>224</v>
      </c>
      <c r="P766" s="73" t="s">
        <v>351</v>
      </c>
      <c r="Q766" s="73"/>
      <c r="R766" s="73"/>
      <c r="S766" s="107"/>
    </row>
    <row r="767" spans="1:78" customFormat="1" x14ac:dyDescent="0.35">
      <c r="A767" s="72"/>
      <c r="B767" s="72"/>
      <c r="C767" s="76" t="s">
        <v>221</v>
      </c>
      <c r="D767" s="76"/>
      <c r="E767" s="76"/>
      <c r="F767" s="76"/>
      <c r="G767" s="76"/>
      <c r="H767" s="76"/>
      <c r="I767" s="76"/>
      <c r="J767" s="78"/>
      <c r="K767" s="118"/>
      <c r="L767" s="76"/>
      <c r="M767" s="127"/>
      <c r="N767" s="76"/>
      <c r="O767" s="76"/>
      <c r="P767" s="76"/>
      <c r="Q767" s="76"/>
      <c r="R767" s="76"/>
      <c r="S767" s="108"/>
    </row>
    <row r="768" spans="1:78" customFormat="1" x14ac:dyDescent="0.35">
      <c r="A768" s="72"/>
      <c r="B768" s="72"/>
      <c r="C768" s="85" t="s">
        <v>228</v>
      </c>
      <c r="D768" s="85"/>
      <c r="E768" s="85"/>
      <c r="F768" s="85"/>
      <c r="G768" s="85"/>
      <c r="H768" s="85"/>
      <c r="I768" s="85"/>
      <c r="J768" s="85"/>
      <c r="K768" s="119"/>
      <c r="L768" s="85"/>
      <c r="M768" s="128"/>
      <c r="N768" s="85"/>
      <c r="O768" s="85"/>
      <c r="P768" s="85"/>
      <c r="Q768" s="85"/>
      <c r="R768" s="85"/>
      <c r="S768" s="109"/>
    </row>
    <row r="769" spans="1:19" customFormat="1" x14ac:dyDescent="0.35">
      <c r="A769" s="72"/>
      <c r="B769" s="72"/>
      <c r="C769" s="86" t="s">
        <v>229</v>
      </c>
      <c r="D769" s="86"/>
      <c r="E769" s="86"/>
      <c r="F769" s="86"/>
      <c r="G769" s="86"/>
      <c r="H769" s="86"/>
      <c r="I769" s="86"/>
      <c r="J769" s="86"/>
      <c r="K769" s="120"/>
      <c r="L769" s="86"/>
      <c r="M769" s="129"/>
      <c r="N769" s="86"/>
      <c r="O769" s="86"/>
      <c r="P769" s="86"/>
      <c r="Q769" s="86"/>
      <c r="R769" s="86"/>
      <c r="S769" s="110"/>
    </row>
    <row r="770" spans="1:19" customFormat="1" x14ac:dyDescent="0.35">
      <c r="A770" s="71" t="s">
        <v>225</v>
      </c>
      <c r="B770" s="72"/>
      <c r="C770" s="73" t="s">
        <v>219</v>
      </c>
      <c r="D770" s="73"/>
      <c r="E770" s="73"/>
      <c r="F770" s="73" t="str">
        <f>TEXT(17.25,"0.00")</f>
        <v>17.25</v>
      </c>
      <c r="G770" s="73" t="str">
        <f>CONCATENATE("USD,FLAT ",TEXT(F770,"0.00"))</f>
        <v>USD,FLAT 17.25</v>
      </c>
      <c r="H770" s="73" t="str">
        <f>TEXT(17.25,"0.00")</f>
        <v>17.25</v>
      </c>
      <c r="I770" s="73" t="s">
        <v>139</v>
      </c>
      <c r="J770" s="75">
        <v>2</v>
      </c>
      <c r="K770" s="94" t="str">
        <f>TEXT(34.5,"0.0")</f>
        <v>34.5</v>
      </c>
      <c r="L770" s="73"/>
      <c r="M770" s="94" t="str">
        <f>TEXT(26,"0")</f>
        <v>26</v>
      </c>
      <c r="N770" s="73"/>
      <c r="O770" s="73" t="s">
        <v>220</v>
      </c>
      <c r="P770" s="73" t="s">
        <v>351</v>
      </c>
      <c r="Q770" s="73"/>
      <c r="R770" s="73"/>
      <c r="S770" s="107"/>
    </row>
    <row r="771" spans="1:19" customFormat="1" x14ac:dyDescent="0.35">
      <c r="A771" s="72"/>
      <c r="B771" s="72"/>
      <c r="C771" s="76" t="s">
        <v>221</v>
      </c>
      <c r="D771" s="76"/>
      <c r="E771" s="76"/>
      <c r="F771" s="76"/>
      <c r="G771" s="76"/>
      <c r="H771" s="76"/>
      <c r="I771" s="76"/>
      <c r="J771" s="78"/>
      <c r="K771" s="118"/>
      <c r="L771" s="76"/>
      <c r="M771" s="127"/>
      <c r="N771" s="76"/>
      <c r="O771" s="76"/>
      <c r="P771" s="76"/>
      <c r="Q771" s="76"/>
      <c r="R771" s="76"/>
      <c r="S771" s="108"/>
    </row>
    <row r="772" spans="1:19" customFormat="1" x14ac:dyDescent="0.35">
      <c r="A772" s="72"/>
      <c r="B772" s="72"/>
      <c r="C772" s="85" t="s">
        <v>228</v>
      </c>
      <c r="D772" s="85"/>
      <c r="E772" s="85"/>
      <c r="F772" s="85"/>
      <c r="G772" s="85"/>
      <c r="H772" s="85"/>
      <c r="I772" s="85"/>
      <c r="J772" s="85"/>
      <c r="K772" s="119"/>
      <c r="L772" s="85"/>
      <c r="M772" s="128"/>
      <c r="N772" s="85"/>
      <c r="O772" s="85"/>
      <c r="P772" s="85"/>
      <c r="Q772" s="85"/>
      <c r="R772" s="85"/>
      <c r="S772" s="109"/>
    </row>
    <row r="773" spans="1:19" customFormat="1" x14ac:dyDescent="0.35">
      <c r="A773" s="72"/>
      <c r="B773" s="72"/>
      <c r="C773" s="86" t="s">
        <v>229</v>
      </c>
      <c r="D773" s="86"/>
      <c r="E773" s="86"/>
      <c r="F773" s="86"/>
      <c r="G773" s="86"/>
      <c r="H773" s="86"/>
      <c r="I773" s="86"/>
      <c r="J773" s="86"/>
      <c r="K773" s="120"/>
      <c r="L773" s="86"/>
      <c r="M773" s="129"/>
      <c r="N773" s="86"/>
      <c r="O773" s="86"/>
      <c r="P773" s="86"/>
      <c r="Q773" s="86"/>
      <c r="R773" s="86"/>
      <c r="S773" s="110"/>
    </row>
    <row r="774" spans="1:19" customFormat="1" x14ac:dyDescent="0.35">
      <c r="A774" s="71" t="s">
        <v>136</v>
      </c>
      <c r="B774" s="72"/>
      <c r="C774" s="73" t="s">
        <v>219</v>
      </c>
      <c r="D774" s="73"/>
      <c r="E774" s="73"/>
      <c r="F774" s="73" t="str">
        <f>TEXT(13.25,"0.00")</f>
        <v>13.25</v>
      </c>
      <c r="G774" s="73" t="str">
        <f>CONCATENATE("USD,FLAT ",TEXT(F774,"0.00"))</f>
        <v>USD,FLAT 13.25</v>
      </c>
      <c r="H774" s="73" t="str">
        <f>TEXT(13.25,"0.00")</f>
        <v>13.25</v>
      </c>
      <c r="I774" s="73" t="s">
        <v>139</v>
      </c>
      <c r="J774" s="75">
        <v>2</v>
      </c>
      <c r="K774" s="94" t="str">
        <f>TEXT(26.5,"0.0")</f>
        <v>26.5</v>
      </c>
      <c r="L774" s="73"/>
      <c r="M774" s="94" t="str">
        <f>TEXT(26,"0")</f>
        <v>26</v>
      </c>
      <c r="N774" s="73"/>
      <c r="O774" s="73" t="s">
        <v>220</v>
      </c>
      <c r="P774" s="73" t="s">
        <v>351</v>
      </c>
      <c r="Q774" s="73"/>
      <c r="R774" s="73"/>
      <c r="S774" s="107"/>
    </row>
    <row r="775" spans="1:19" customFormat="1" x14ac:dyDescent="0.35">
      <c r="A775" s="72"/>
      <c r="B775" s="72"/>
      <c r="C775" s="76" t="s">
        <v>221</v>
      </c>
      <c r="D775" s="76"/>
      <c r="E775" s="76"/>
      <c r="F775" s="76"/>
      <c r="G775" s="76"/>
      <c r="H775" s="76"/>
      <c r="I775" s="76"/>
      <c r="J775" s="78"/>
      <c r="K775" s="118"/>
      <c r="L775" s="76"/>
      <c r="M775" s="118"/>
      <c r="N775" s="76"/>
      <c r="O775" s="76"/>
      <c r="P775" s="76"/>
      <c r="Q775" s="76"/>
      <c r="R775" s="76"/>
      <c r="S775" s="108"/>
    </row>
    <row r="776" spans="1:19" customFormat="1" x14ac:dyDescent="0.35">
      <c r="A776" s="72"/>
      <c r="B776" s="72"/>
      <c r="C776" s="85" t="s">
        <v>228</v>
      </c>
      <c r="D776" s="85"/>
      <c r="E776" s="85"/>
      <c r="F776" s="85"/>
      <c r="G776" s="85"/>
      <c r="H776" s="85"/>
      <c r="I776" s="85"/>
      <c r="J776" s="85"/>
      <c r="K776" s="119"/>
      <c r="L776" s="85"/>
      <c r="M776" s="119"/>
      <c r="N776" s="85"/>
      <c r="O776" s="85"/>
      <c r="P776" s="85"/>
      <c r="Q776" s="85"/>
      <c r="R776" s="85"/>
      <c r="S776" s="109"/>
    </row>
    <row r="777" spans="1:19" customFormat="1" x14ac:dyDescent="0.35">
      <c r="A777" s="72"/>
      <c r="B777" s="72"/>
      <c r="C777" s="86" t="s">
        <v>229</v>
      </c>
      <c r="D777" s="86"/>
      <c r="E777" s="86"/>
      <c r="F777" s="86"/>
      <c r="G777" s="86"/>
      <c r="H777" s="86"/>
      <c r="I777" s="86"/>
      <c r="J777" s="86"/>
      <c r="K777" s="120"/>
      <c r="L777" s="86"/>
      <c r="M777" s="120"/>
      <c r="N777" s="86"/>
      <c r="O777" s="86"/>
      <c r="P777" s="86"/>
      <c r="Q777" s="86"/>
      <c r="R777" s="86"/>
      <c r="S777" s="110"/>
    </row>
    <row r="778" spans="1:19" customFormat="1" x14ac:dyDescent="0.35">
      <c r="A778" s="79" t="s">
        <v>226</v>
      </c>
      <c r="B778" s="79"/>
      <c r="C778" s="79" t="s">
        <v>219</v>
      </c>
      <c r="D778" s="79"/>
      <c r="E778" s="79"/>
      <c r="F778" s="79"/>
      <c r="G778" s="79"/>
      <c r="H778" s="79"/>
      <c r="I778" s="79"/>
      <c r="J778" s="80"/>
      <c r="K778" s="121"/>
      <c r="L778" s="79"/>
      <c r="M778" s="121"/>
      <c r="N778" s="79"/>
      <c r="O778" s="79"/>
      <c r="P778" s="79"/>
      <c r="Q778" s="79"/>
      <c r="R778" s="79"/>
      <c r="S778" s="111"/>
    </row>
    <row r="779" spans="1:19" customFormat="1" x14ac:dyDescent="0.35">
      <c r="A779" s="79" t="s">
        <v>226</v>
      </c>
      <c r="B779" s="79"/>
      <c r="C779" s="79" t="s">
        <v>221</v>
      </c>
      <c r="D779" s="79"/>
      <c r="E779" s="79"/>
      <c r="F779" s="79"/>
      <c r="G779" s="79"/>
      <c r="H779" s="79"/>
      <c r="I779" s="79"/>
      <c r="J779" s="80"/>
      <c r="K779" s="121"/>
      <c r="L779" s="79"/>
      <c r="M779" s="121"/>
      <c r="N779" s="79"/>
      <c r="O779" s="79"/>
      <c r="P779" s="79"/>
      <c r="Q779" s="79"/>
      <c r="R779" s="79"/>
      <c r="S779" s="111"/>
    </row>
    <row r="780" spans="1:19" customFormat="1" x14ac:dyDescent="0.35">
      <c r="A780" s="82" t="s">
        <v>227</v>
      </c>
      <c r="B780" s="82"/>
      <c r="C780" s="82" t="s">
        <v>219</v>
      </c>
      <c r="D780" s="82"/>
      <c r="E780" s="82"/>
      <c r="F780" s="82"/>
      <c r="G780" s="82"/>
      <c r="H780" s="82"/>
      <c r="I780" s="82"/>
      <c r="J780" s="83"/>
      <c r="K780" s="122"/>
      <c r="L780" s="82"/>
      <c r="M780" s="122"/>
      <c r="N780" s="82"/>
      <c r="O780" s="82"/>
      <c r="P780" s="82"/>
      <c r="Q780" s="82"/>
      <c r="R780" s="82"/>
      <c r="S780" s="112"/>
    </row>
    <row r="781" spans="1:19" customFormat="1" x14ac:dyDescent="0.35">
      <c r="A781" s="82" t="s">
        <v>227</v>
      </c>
      <c r="B781" s="82"/>
      <c r="C781" s="82" t="s">
        <v>221</v>
      </c>
      <c r="D781" s="82"/>
      <c r="E781" s="82"/>
      <c r="F781" s="82"/>
      <c r="G781" s="82"/>
      <c r="H781" s="82"/>
      <c r="I781" s="82"/>
      <c r="J781" s="83"/>
      <c r="K781" s="122"/>
      <c r="L781" s="82"/>
      <c r="M781" s="122"/>
      <c r="N781" s="82"/>
      <c r="O781" s="82"/>
      <c r="P781" s="82"/>
      <c r="Q781" s="82"/>
      <c r="R781" s="82"/>
      <c r="S781" s="112"/>
    </row>
    <row r="782" spans="1:19" customFormat="1" x14ac:dyDescent="0.35">
      <c r="A782" s="71" t="s">
        <v>246</v>
      </c>
      <c r="B782" s="72"/>
      <c r="C782" s="73" t="s">
        <v>219</v>
      </c>
      <c r="D782" s="73"/>
      <c r="E782" s="73"/>
      <c r="F782" s="73" t="str">
        <f>TEXT(0.25,"0.00")</f>
        <v>0.25</v>
      </c>
      <c r="G782" s="73" t="str">
        <f>CONCATENATE("USD,FLAT ",TEXT(F782,"0.00"))</f>
        <v>USD,FLAT 0.25</v>
      </c>
      <c r="H782" s="73" t="str">
        <f>TEXT(0.25,"0.00")</f>
        <v>0.25</v>
      </c>
      <c r="I782" s="73" t="s">
        <v>139</v>
      </c>
      <c r="J782" s="75">
        <v>2</v>
      </c>
      <c r="K782" s="94" t="str">
        <f>TEXT(0.5,"0.0")</f>
        <v>0.5</v>
      </c>
      <c r="L782" s="73"/>
      <c r="M782" s="94" t="str">
        <f>TEXT(26,"0")</f>
        <v>26</v>
      </c>
      <c r="N782" s="73" t="s">
        <v>231</v>
      </c>
      <c r="O782" s="73" t="s">
        <v>224</v>
      </c>
      <c r="P782" s="73" t="s">
        <v>352</v>
      </c>
      <c r="Q782" s="73"/>
      <c r="R782" s="73"/>
      <c r="S782" s="107"/>
    </row>
    <row r="783" spans="1:19" customFormat="1" x14ac:dyDescent="0.35">
      <c r="A783" s="72"/>
      <c r="B783" s="72"/>
      <c r="C783" s="76" t="s">
        <v>221</v>
      </c>
      <c r="D783" s="76"/>
      <c r="E783" s="76"/>
      <c r="F783" s="76"/>
      <c r="G783" s="76"/>
      <c r="H783" s="76"/>
      <c r="I783" s="77"/>
      <c r="J783" s="78"/>
      <c r="K783" s="118"/>
      <c r="L783" s="76"/>
      <c r="M783" s="127"/>
      <c r="N783" s="76"/>
      <c r="O783" s="76"/>
      <c r="P783" s="76"/>
      <c r="Q783" s="76"/>
      <c r="R783" s="76"/>
      <c r="S783" s="108"/>
    </row>
    <row r="784" spans="1:19" customFormat="1" x14ac:dyDescent="0.35">
      <c r="A784" s="72"/>
      <c r="B784" s="72"/>
      <c r="C784" s="85" t="s">
        <v>228</v>
      </c>
      <c r="D784" s="85"/>
      <c r="E784" s="85"/>
      <c r="F784" s="85"/>
      <c r="G784" s="85"/>
      <c r="H784" s="85"/>
      <c r="I784" s="85"/>
      <c r="J784" s="85"/>
      <c r="K784" s="119"/>
      <c r="L784" s="85"/>
      <c r="M784" s="128"/>
      <c r="N784" s="85"/>
      <c r="O784" s="85"/>
      <c r="P784" s="85"/>
      <c r="Q784" s="85"/>
      <c r="R784" s="85"/>
      <c r="S784" s="109"/>
    </row>
    <row r="785" spans="1:39" customFormat="1" x14ac:dyDescent="0.35">
      <c r="A785" s="72"/>
      <c r="B785" s="72"/>
      <c r="C785" s="86" t="s">
        <v>229</v>
      </c>
      <c r="D785" s="86"/>
      <c r="E785" s="86"/>
      <c r="F785" s="86"/>
      <c r="G785" s="86"/>
      <c r="H785" s="86"/>
      <c r="I785" s="86"/>
      <c r="J785" s="86"/>
      <c r="K785" s="120"/>
      <c r="L785" s="86"/>
      <c r="M785" s="129"/>
      <c r="N785" s="86"/>
      <c r="O785" s="86"/>
      <c r="P785" s="86"/>
      <c r="Q785" s="86"/>
      <c r="R785" s="86"/>
      <c r="S785" s="110"/>
    </row>
    <row r="786" spans="1:39" customFormat="1" x14ac:dyDescent="0.35">
      <c r="A786" s="71" t="s">
        <v>230</v>
      </c>
      <c r="B786" s="72"/>
      <c r="C786" s="73" t="s">
        <v>219</v>
      </c>
      <c r="D786" s="73"/>
      <c r="E786" s="73"/>
      <c r="F786" s="73" t="str">
        <f>TEXT(11.85,"0.00")</f>
        <v>11.85</v>
      </c>
      <c r="G786" s="73" t="str">
        <f>CONCATENATE("USD,FLAT ",TEXT(F786,"0.00"))</f>
        <v>USD,FLAT 11.85</v>
      </c>
      <c r="H786" s="73" t="str">
        <f>TEXT(11.85,"0.00")</f>
        <v>11.85</v>
      </c>
      <c r="I786" s="73" t="s">
        <v>139</v>
      </c>
      <c r="J786" s="75">
        <v>2</v>
      </c>
      <c r="K786" s="94" t="str">
        <f>TEXT(23.7,"0.0")</f>
        <v>23.7</v>
      </c>
      <c r="L786" s="73"/>
      <c r="M786" s="94" t="str">
        <f>TEXT(26,"0")</f>
        <v>26</v>
      </c>
      <c r="N786" s="73"/>
      <c r="O786" s="73" t="s">
        <v>220</v>
      </c>
      <c r="P786" s="73" t="s">
        <v>351</v>
      </c>
      <c r="Q786" s="73"/>
      <c r="R786" s="73"/>
      <c r="S786" s="107"/>
    </row>
    <row r="787" spans="1:39" customFormat="1" x14ac:dyDescent="0.35">
      <c r="A787" s="72"/>
      <c r="B787" s="72"/>
      <c r="C787" s="76" t="s">
        <v>221</v>
      </c>
      <c r="D787" s="76"/>
      <c r="E787" s="76"/>
      <c r="F787" s="76"/>
      <c r="G787" s="76"/>
      <c r="H787" s="76"/>
      <c r="I787" s="77"/>
      <c r="J787" s="78"/>
      <c r="K787" s="118"/>
      <c r="L787" s="76"/>
      <c r="M787" s="118"/>
      <c r="N787" s="76"/>
      <c r="O787" s="76"/>
      <c r="P787" s="76"/>
      <c r="Q787" s="76"/>
      <c r="R787" s="76"/>
      <c r="S787" s="108"/>
    </row>
    <row r="788" spans="1:39" customFormat="1" x14ac:dyDescent="0.35">
      <c r="A788" s="72"/>
      <c r="B788" s="72"/>
      <c r="C788" s="85" t="s">
        <v>228</v>
      </c>
      <c r="D788" s="85"/>
      <c r="E788" s="85"/>
      <c r="F788" s="85"/>
      <c r="G788" s="85"/>
      <c r="H788" s="85"/>
      <c r="I788" s="85"/>
      <c r="J788" s="85"/>
      <c r="K788" s="119"/>
      <c r="L788" s="85"/>
      <c r="M788" s="119"/>
      <c r="N788" s="85"/>
      <c r="O788" s="85"/>
      <c r="P788" s="85"/>
      <c r="Q788" s="85"/>
      <c r="R788" s="85"/>
      <c r="S788" s="109"/>
    </row>
    <row r="789" spans="1:39" customFormat="1" x14ac:dyDescent="0.35">
      <c r="A789" s="72"/>
      <c r="B789" s="72"/>
      <c r="C789" s="86" t="s">
        <v>229</v>
      </c>
      <c r="D789" s="86"/>
      <c r="E789" s="86"/>
      <c r="F789" s="86"/>
      <c r="G789" s="86"/>
      <c r="H789" s="86"/>
      <c r="I789" s="86"/>
      <c r="J789" s="86"/>
      <c r="K789" s="120"/>
      <c r="L789" s="86"/>
      <c r="M789" s="120"/>
      <c r="N789" s="86"/>
      <c r="O789" s="86"/>
      <c r="P789" s="86"/>
      <c r="Q789" s="86"/>
      <c r="R789" s="86"/>
      <c r="S789" s="110"/>
    </row>
    <row r="790" spans="1:39" customFormat="1" x14ac:dyDescent="0.35">
      <c r="A790" s="71" t="s">
        <v>232</v>
      </c>
      <c r="B790" s="72"/>
      <c r="C790" s="73" t="s">
        <v>219</v>
      </c>
      <c r="D790" s="73"/>
      <c r="E790" s="73"/>
      <c r="F790" s="73" t="str">
        <f>TEXT(277.85,"0.00")</f>
        <v>277.85</v>
      </c>
      <c r="G790" s="73" t="str">
        <f>CONCATENATE("USD,FLAT ",TEXT(F790,"0.00"))</f>
        <v>USD,FLAT 277.85</v>
      </c>
      <c r="H790" s="73" t="str">
        <f>TEXT(277.85,"0.00")</f>
        <v>277.85</v>
      </c>
      <c r="I790" s="73" t="s">
        <v>139</v>
      </c>
      <c r="J790" s="75"/>
      <c r="K790" s="94" t="str">
        <f>TEXT(13892.5,"0.0")</f>
        <v>13892.5</v>
      </c>
      <c r="L790" s="73"/>
      <c r="M790" s="87">
        <v>0</v>
      </c>
      <c r="N790" s="73"/>
      <c r="O790" s="73" t="s">
        <v>220</v>
      </c>
      <c r="P790" s="73" t="s">
        <v>351</v>
      </c>
      <c r="Q790" s="73"/>
      <c r="R790" s="73"/>
      <c r="S790" s="107"/>
    </row>
    <row r="791" spans="1:39" customFormat="1" x14ac:dyDescent="0.35">
      <c r="A791" s="72"/>
      <c r="B791" s="72"/>
      <c r="C791" s="76" t="s">
        <v>221</v>
      </c>
      <c r="D791" s="76"/>
      <c r="E791" s="76"/>
      <c r="F791" s="76"/>
      <c r="G791" s="76"/>
      <c r="H791" s="76"/>
      <c r="I791" s="77"/>
      <c r="J791" s="78"/>
      <c r="K791" s="118"/>
      <c r="L791" s="77"/>
      <c r="M791" s="118"/>
      <c r="N791" s="76"/>
      <c r="O791" s="76"/>
      <c r="P791" s="76"/>
      <c r="Q791" s="76"/>
      <c r="R791" s="76"/>
      <c r="S791" s="108"/>
    </row>
    <row r="792" spans="1:39" customFormat="1" x14ac:dyDescent="0.35">
      <c r="A792" s="72"/>
      <c r="B792" s="72"/>
      <c r="C792" s="85" t="s">
        <v>228</v>
      </c>
      <c r="D792" s="85"/>
      <c r="E792" s="85"/>
      <c r="F792" s="85"/>
      <c r="G792" s="85"/>
      <c r="H792" s="85"/>
      <c r="I792" s="85"/>
      <c r="J792" s="85"/>
      <c r="K792" s="87"/>
      <c r="L792" s="85"/>
      <c r="M792" s="119"/>
      <c r="N792" s="85"/>
      <c r="O792" s="85"/>
      <c r="P792" s="85"/>
      <c r="Q792" s="73"/>
      <c r="R792" s="85"/>
      <c r="S792" s="109"/>
    </row>
    <row r="793" spans="1:39" customFormat="1" x14ac:dyDescent="0.35">
      <c r="A793" s="72"/>
      <c r="B793" s="72"/>
      <c r="C793" s="86" t="s">
        <v>229</v>
      </c>
      <c r="D793" s="86"/>
      <c r="E793" s="86"/>
      <c r="F793" s="86"/>
      <c r="G793" s="86"/>
      <c r="H793" s="86"/>
      <c r="I793" s="86"/>
      <c r="J793" s="86"/>
      <c r="K793" s="120"/>
      <c r="L793" s="86"/>
      <c r="M793" s="120"/>
      <c r="N793" s="86"/>
      <c r="O793" s="86"/>
      <c r="P793" s="86"/>
      <c r="Q793" s="86"/>
      <c r="R793" s="86"/>
      <c r="S793" s="110"/>
    </row>
    <row r="794" spans="1:39" customFormat="1" x14ac:dyDescent="0.35">
      <c r="A794" s="71" t="s">
        <v>233</v>
      </c>
      <c r="B794" s="72"/>
      <c r="C794" s="73" t="s">
        <v>219</v>
      </c>
      <c r="D794" s="73"/>
      <c r="E794" s="73"/>
      <c r="F794" s="73" t="str">
        <f>TEXT(112.85,"0.00")</f>
        <v>112.85</v>
      </c>
      <c r="G794" s="73" t="str">
        <f>CONCATENATE("USD,FLAT ",TEXT(F794,"0.00"))</f>
        <v>USD,FLAT 112.85</v>
      </c>
      <c r="H794" s="73" t="str">
        <f>TEXT(112.85,"0.00")</f>
        <v>112.85</v>
      </c>
      <c r="I794" s="73" t="s">
        <v>139</v>
      </c>
      <c r="J794" s="75"/>
      <c r="K794" s="94" t="str">
        <f>TEXT(5642.5,"0.0")</f>
        <v>5642.5</v>
      </c>
      <c r="L794" s="73"/>
      <c r="M794" s="87">
        <v>0</v>
      </c>
      <c r="N794" s="73"/>
      <c r="O794" s="73" t="s">
        <v>220</v>
      </c>
      <c r="P794" s="73" t="s">
        <v>351</v>
      </c>
      <c r="Q794" s="73"/>
      <c r="R794" s="73"/>
      <c r="S794" s="107"/>
      <c r="AM794" s="21"/>
    </row>
    <row r="795" spans="1:39" customFormat="1" x14ac:dyDescent="0.35">
      <c r="A795" s="72"/>
      <c r="B795" s="72"/>
      <c r="C795" s="76" t="s">
        <v>221</v>
      </c>
      <c r="D795" s="76"/>
      <c r="E795" s="76"/>
      <c r="F795" s="76"/>
      <c r="G795" s="76"/>
      <c r="H795" s="76"/>
      <c r="I795" s="77"/>
      <c r="J795" s="77"/>
      <c r="K795" s="118"/>
      <c r="L795" s="77"/>
      <c r="M795" s="118"/>
      <c r="N795" s="76"/>
      <c r="O795" s="76"/>
      <c r="P795" s="76"/>
      <c r="Q795" s="76"/>
      <c r="R795" s="76"/>
      <c r="S795" s="108"/>
    </row>
    <row r="796" spans="1:39" customFormat="1" x14ac:dyDescent="0.35">
      <c r="A796" s="72"/>
      <c r="B796" s="72"/>
      <c r="C796" s="85" t="s">
        <v>228</v>
      </c>
      <c r="D796" s="85"/>
      <c r="E796" s="85"/>
      <c r="F796" s="85"/>
      <c r="G796" s="85"/>
      <c r="H796" s="85"/>
      <c r="I796" s="85"/>
      <c r="J796" s="85"/>
      <c r="K796" s="119"/>
      <c r="L796" s="85"/>
      <c r="M796" s="119"/>
      <c r="N796" s="85"/>
      <c r="O796" s="85"/>
      <c r="P796" s="85"/>
      <c r="Q796" s="85"/>
      <c r="R796" s="85"/>
      <c r="S796" s="109"/>
    </row>
    <row r="797" spans="1:39" customFormat="1" x14ac:dyDescent="0.35">
      <c r="A797" s="72"/>
      <c r="B797" s="72"/>
      <c r="C797" s="86" t="s">
        <v>229</v>
      </c>
      <c r="D797" s="86"/>
      <c r="E797" s="86"/>
      <c r="F797" s="86"/>
      <c r="G797" s="86"/>
      <c r="H797" s="86"/>
      <c r="I797" s="86"/>
      <c r="J797" s="86"/>
      <c r="K797" s="120"/>
      <c r="L797" s="86"/>
      <c r="M797" s="120"/>
      <c r="N797" s="86"/>
      <c r="O797" s="86"/>
      <c r="P797" s="86"/>
      <c r="Q797" s="86"/>
      <c r="R797" s="86"/>
      <c r="S797" s="110"/>
    </row>
    <row r="798" spans="1:39" customFormat="1" x14ac:dyDescent="0.35">
      <c r="A798" s="82" t="s">
        <v>234</v>
      </c>
      <c r="B798" s="82"/>
      <c r="C798" s="82" t="s">
        <v>219</v>
      </c>
      <c r="D798" s="82"/>
      <c r="E798" s="82"/>
      <c r="F798" s="82"/>
      <c r="G798" s="82"/>
      <c r="H798" s="82"/>
      <c r="I798" s="82"/>
      <c r="J798" s="83"/>
      <c r="K798" s="122"/>
      <c r="L798" s="82"/>
      <c r="M798" s="122"/>
      <c r="N798" s="82"/>
      <c r="O798" s="82"/>
      <c r="P798" s="82"/>
      <c r="Q798" s="82"/>
      <c r="R798" s="82"/>
      <c r="S798" s="112"/>
    </row>
    <row r="799" spans="1:39" customFormat="1" x14ac:dyDescent="0.35">
      <c r="A799" s="82" t="s">
        <v>234</v>
      </c>
      <c r="B799" s="82"/>
      <c r="C799" s="82" t="s">
        <v>221</v>
      </c>
      <c r="D799" s="82"/>
      <c r="E799" s="82"/>
      <c r="F799" s="82"/>
      <c r="G799" s="82"/>
      <c r="H799" s="82"/>
      <c r="I799" s="82"/>
      <c r="J799" s="83"/>
      <c r="K799" s="122"/>
      <c r="L799" s="82"/>
      <c r="M799" s="122"/>
      <c r="N799" s="82"/>
      <c r="O799" s="82"/>
      <c r="P799" s="82"/>
      <c r="Q799" s="82"/>
      <c r="R799" s="82"/>
      <c r="S799" s="112"/>
    </row>
    <row r="800" spans="1:39" customFormat="1" ht="29" x14ac:dyDescent="0.35">
      <c r="A800" s="71" t="s">
        <v>235</v>
      </c>
      <c r="B800" s="72"/>
      <c r="C800" s="73" t="s">
        <v>219</v>
      </c>
      <c r="D800" s="73"/>
      <c r="E800" s="73"/>
      <c r="F800" s="93" t="s">
        <v>279</v>
      </c>
      <c r="G800" s="94" t="s">
        <v>236</v>
      </c>
      <c r="H800" s="94" t="str">
        <f>TEXT(15.85,"0.00")</f>
        <v>15.85</v>
      </c>
      <c r="I800" s="73" t="s">
        <v>139</v>
      </c>
      <c r="J800" s="75">
        <v>2</v>
      </c>
      <c r="K800" s="94" t="str">
        <f>TEXT(31.7,"0.0")</f>
        <v>31.7</v>
      </c>
      <c r="L800" s="73"/>
      <c r="M800" s="94" t="str">
        <f>TEXT(26,"0")</f>
        <v>26</v>
      </c>
      <c r="N800" s="87"/>
      <c r="O800" s="73" t="s">
        <v>220</v>
      </c>
      <c r="P800" s="73" t="s">
        <v>369</v>
      </c>
      <c r="Q800" s="73"/>
      <c r="R800" s="73"/>
      <c r="S800" s="107"/>
      <c r="AM800" s="21"/>
    </row>
    <row r="801" spans="1:39" customFormat="1" x14ac:dyDescent="0.35">
      <c r="A801" s="72"/>
      <c r="B801" s="72"/>
      <c r="C801" s="76" t="s">
        <v>221</v>
      </c>
      <c r="D801" s="76"/>
      <c r="E801" s="76"/>
      <c r="F801" s="76"/>
      <c r="G801" s="76"/>
      <c r="H801" s="127"/>
      <c r="I801" s="76"/>
      <c r="J801" s="78"/>
      <c r="K801" s="118"/>
      <c r="L801" s="76"/>
      <c r="M801" s="127"/>
      <c r="N801" s="76"/>
      <c r="O801" s="76"/>
      <c r="P801" s="76"/>
      <c r="Q801" s="76"/>
      <c r="R801" s="76"/>
      <c r="S801" s="108"/>
    </row>
    <row r="802" spans="1:39" customFormat="1" x14ac:dyDescent="0.35">
      <c r="A802" s="72"/>
      <c r="B802" s="72"/>
      <c r="C802" s="85" t="s">
        <v>228</v>
      </c>
      <c r="D802" s="85"/>
      <c r="E802" s="85"/>
      <c r="F802" s="85"/>
      <c r="G802" s="85"/>
      <c r="H802" s="128"/>
      <c r="I802" s="85"/>
      <c r="J802" s="85"/>
      <c r="K802" s="119"/>
      <c r="L802" s="85"/>
      <c r="M802" s="128"/>
      <c r="N802" s="85"/>
      <c r="O802" s="85"/>
      <c r="P802" s="85"/>
      <c r="Q802" s="85"/>
      <c r="R802" s="85"/>
      <c r="S802" s="109"/>
      <c r="AM802" s="95"/>
    </row>
    <row r="803" spans="1:39" customFormat="1" x14ac:dyDescent="0.35">
      <c r="A803" s="72"/>
      <c r="B803" s="72"/>
      <c r="C803" s="86" t="s">
        <v>229</v>
      </c>
      <c r="D803" s="86"/>
      <c r="E803" s="86"/>
      <c r="F803" s="86"/>
      <c r="G803" s="86"/>
      <c r="H803" s="129"/>
      <c r="I803" s="86"/>
      <c r="J803" s="86"/>
      <c r="K803" s="120"/>
      <c r="L803" s="86"/>
      <c r="M803" s="129"/>
      <c r="N803" s="86"/>
      <c r="O803" s="86"/>
      <c r="P803" s="86"/>
      <c r="Q803" s="86"/>
      <c r="R803" s="86"/>
      <c r="S803" s="110"/>
      <c r="AM803" s="96"/>
    </row>
    <row r="804" spans="1:39" customFormat="1" ht="29" x14ac:dyDescent="0.35">
      <c r="A804" s="71" t="s">
        <v>237</v>
      </c>
      <c r="B804" s="72"/>
      <c r="C804" s="73" t="s">
        <v>219</v>
      </c>
      <c r="D804" s="73"/>
      <c r="E804" s="73"/>
      <c r="F804" s="93" t="s">
        <v>280</v>
      </c>
      <c r="G804" s="94" t="s">
        <v>248</v>
      </c>
      <c r="H804" s="94" t="str">
        <f>TEXT(14.25,"0.00")</f>
        <v>14.25</v>
      </c>
      <c r="I804" s="73" t="s">
        <v>139</v>
      </c>
      <c r="J804" s="75">
        <v>2</v>
      </c>
      <c r="K804" s="94" t="str">
        <f>TEXT(28.5,"0.0")</f>
        <v>28.5</v>
      </c>
      <c r="L804" s="73"/>
      <c r="M804" s="94" t="str">
        <f>TEXT(26,"0")</f>
        <v>26</v>
      </c>
      <c r="N804" s="87"/>
      <c r="O804" s="73" t="s">
        <v>220</v>
      </c>
      <c r="P804" s="73" t="s">
        <v>369</v>
      </c>
      <c r="Q804" s="73"/>
      <c r="R804" s="73"/>
      <c r="S804" s="107"/>
      <c r="AM804" s="58"/>
    </row>
    <row r="805" spans="1:39" customFormat="1" x14ac:dyDescent="0.35">
      <c r="A805" s="72"/>
      <c r="B805" s="72"/>
      <c r="C805" s="76" t="s">
        <v>221</v>
      </c>
      <c r="D805" s="76"/>
      <c r="E805" s="76"/>
      <c r="F805" s="76"/>
      <c r="G805" s="76"/>
      <c r="H805" s="127"/>
      <c r="I805" s="76"/>
      <c r="J805" s="78"/>
      <c r="K805" s="118"/>
      <c r="L805" s="76"/>
      <c r="M805" s="127"/>
      <c r="N805" s="76"/>
      <c r="O805" s="76"/>
      <c r="P805" s="76"/>
      <c r="Q805" s="76"/>
      <c r="R805" s="76"/>
      <c r="S805" s="108"/>
    </row>
    <row r="806" spans="1:39" customFormat="1" x14ac:dyDescent="0.35">
      <c r="A806" s="72"/>
      <c r="B806" s="72"/>
      <c r="C806" s="85" t="s">
        <v>228</v>
      </c>
      <c r="D806" s="85"/>
      <c r="E806" s="85"/>
      <c r="F806" s="85"/>
      <c r="G806" s="85"/>
      <c r="H806" s="128"/>
      <c r="I806" s="85"/>
      <c r="J806" s="85"/>
      <c r="K806" s="119"/>
      <c r="L806" s="85"/>
      <c r="M806" s="128"/>
      <c r="N806" s="85"/>
      <c r="O806" s="85"/>
      <c r="P806" s="85"/>
      <c r="Q806" s="85"/>
      <c r="R806" s="85"/>
      <c r="S806" s="109"/>
    </row>
    <row r="807" spans="1:39" customFormat="1" x14ac:dyDescent="0.35">
      <c r="A807" s="72"/>
      <c r="B807" s="72"/>
      <c r="C807" s="86" t="s">
        <v>229</v>
      </c>
      <c r="D807" s="86"/>
      <c r="E807" s="86"/>
      <c r="F807" s="86"/>
      <c r="G807" s="86"/>
      <c r="H807" s="129"/>
      <c r="I807" s="86"/>
      <c r="J807" s="86"/>
      <c r="K807" s="120"/>
      <c r="L807" s="86"/>
      <c r="M807" s="129"/>
      <c r="N807" s="86"/>
      <c r="O807" s="86"/>
      <c r="P807" s="86"/>
      <c r="Q807" s="86"/>
      <c r="R807" s="86"/>
      <c r="S807" s="110"/>
      <c r="AM807" s="21"/>
    </row>
    <row r="808" spans="1:39" customFormat="1" ht="21" customHeight="1" x14ac:dyDescent="0.35">
      <c r="A808" s="71" t="s">
        <v>238</v>
      </c>
      <c r="B808" s="72"/>
      <c r="C808" s="73" t="s">
        <v>219</v>
      </c>
      <c r="D808" s="73"/>
      <c r="E808" s="73"/>
      <c r="F808" s="93" t="s">
        <v>281</v>
      </c>
      <c r="G808" s="94" t="s">
        <v>282</v>
      </c>
      <c r="H808" s="94" t="str">
        <f>TEXT(38.8,"0.0")</f>
        <v>38.8</v>
      </c>
      <c r="I808" s="73" t="s">
        <v>139</v>
      </c>
      <c r="J808" s="75">
        <v>2</v>
      </c>
      <c r="K808" s="94" t="str">
        <f>TEXT(77.6,"0.0")</f>
        <v>77.6</v>
      </c>
      <c r="L808" s="73"/>
      <c r="M808" s="94" t="str">
        <f>TEXT(26,"0")</f>
        <v>26</v>
      </c>
      <c r="N808" s="87"/>
      <c r="O808" s="73" t="s">
        <v>220</v>
      </c>
      <c r="P808" s="73" t="s">
        <v>369</v>
      </c>
      <c r="Q808" s="73"/>
      <c r="R808" s="73"/>
      <c r="S808" s="107"/>
      <c r="AM808" s="21"/>
    </row>
    <row r="809" spans="1:39" customFormat="1" x14ac:dyDescent="0.35">
      <c r="A809" s="72"/>
      <c r="B809" s="72"/>
      <c r="C809" s="76" t="s">
        <v>221</v>
      </c>
      <c r="D809" s="76"/>
      <c r="E809" s="76"/>
      <c r="F809" s="76"/>
      <c r="G809" s="76"/>
      <c r="H809" s="127"/>
      <c r="I809" s="76"/>
      <c r="J809" s="78"/>
      <c r="K809" s="118"/>
      <c r="L809" s="76"/>
      <c r="M809" s="118"/>
      <c r="N809" s="76"/>
      <c r="O809" s="76"/>
      <c r="P809" s="76"/>
      <c r="Q809" s="76"/>
      <c r="R809" s="76"/>
      <c r="S809" s="108"/>
      <c r="AM809" s="21"/>
    </row>
    <row r="810" spans="1:39" customFormat="1" x14ac:dyDescent="0.35">
      <c r="A810" s="72"/>
      <c r="B810" s="72"/>
      <c r="C810" s="85" t="s">
        <v>228</v>
      </c>
      <c r="D810" s="85"/>
      <c r="E810" s="85"/>
      <c r="F810" s="85"/>
      <c r="G810" s="85"/>
      <c r="H810" s="128"/>
      <c r="I810" s="85"/>
      <c r="J810" s="85"/>
      <c r="K810" s="119"/>
      <c r="L810" s="85"/>
      <c r="M810" s="119"/>
      <c r="N810" s="85"/>
      <c r="O810" s="85"/>
      <c r="P810" s="85"/>
      <c r="Q810" s="85"/>
      <c r="R810" s="85"/>
      <c r="S810" s="109"/>
    </row>
    <row r="811" spans="1:39" customFormat="1" x14ac:dyDescent="0.35">
      <c r="A811" s="72"/>
      <c r="B811" s="72"/>
      <c r="C811" s="86" t="s">
        <v>229</v>
      </c>
      <c r="D811" s="86"/>
      <c r="E811" s="86"/>
      <c r="F811" s="86"/>
      <c r="G811" s="86"/>
      <c r="H811" s="129"/>
      <c r="I811" s="86"/>
      <c r="J811" s="86"/>
      <c r="K811" s="120"/>
      <c r="L811" s="86"/>
      <c r="M811" s="120"/>
      <c r="N811" s="86"/>
      <c r="O811" s="86"/>
      <c r="P811" s="86"/>
      <c r="Q811" s="86"/>
      <c r="R811" s="86"/>
      <c r="S811" s="110"/>
    </row>
    <row r="812" spans="1:39" customFormat="1" x14ac:dyDescent="0.35">
      <c r="A812" s="82" t="s">
        <v>240</v>
      </c>
      <c r="B812" s="82"/>
      <c r="C812" s="82" t="s">
        <v>219</v>
      </c>
      <c r="D812" s="82"/>
      <c r="E812" s="82"/>
      <c r="F812" s="82"/>
      <c r="G812" s="82"/>
      <c r="H812" s="82"/>
      <c r="I812" s="82"/>
      <c r="J812" s="83"/>
      <c r="K812" s="122"/>
      <c r="L812" s="82"/>
      <c r="M812" s="122"/>
      <c r="N812" s="82"/>
      <c r="O812" s="82"/>
      <c r="P812" s="82"/>
      <c r="Q812" s="82"/>
      <c r="R812" s="82"/>
      <c r="S812" s="112"/>
    </row>
    <row r="813" spans="1:39" customFormat="1" x14ac:dyDescent="0.35">
      <c r="A813" s="82" t="s">
        <v>240</v>
      </c>
      <c r="B813" s="82"/>
      <c r="C813" s="82" t="s">
        <v>221</v>
      </c>
      <c r="D813" s="82"/>
      <c r="E813" s="82"/>
      <c r="F813" s="82"/>
      <c r="G813" s="82"/>
      <c r="H813" s="82"/>
      <c r="I813" s="82"/>
      <c r="J813" s="83"/>
      <c r="K813" s="122"/>
      <c r="L813" s="82"/>
      <c r="M813" s="122"/>
      <c r="N813" s="82"/>
      <c r="O813" s="82"/>
      <c r="P813" s="82"/>
      <c r="Q813" s="82"/>
      <c r="R813" s="82"/>
      <c r="S813" s="112"/>
    </row>
    <row r="814" spans="1:39" customFormat="1" x14ac:dyDescent="0.35">
      <c r="A814" s="71" t="s">
        <v>241</v>
      </c>
      <c r="B814" s="72"/>
      <c r="C814" s="73" t="s">
        <v>219</v>
      </c>
      <c r="D814" s="73"/>
      <c r="E814" s="73"/>
      <c r="F814" s="90" t="str">
        <f>TEXT(1522.85,"0.00")</f>
        <v>1522.85</v>
      </c>
      <c r="G814" s="73" t="str">
        <f>CONCATENATE("USD,FLAT ",TEXT(F814,"0.00"))</f>
        <v>USD,FLAT 1522.85</v>
      </c>
      <c r="H814" s="90" t="str">
        <f>TEXT(4522.85,"0.00")</f>
        <v>4522.85</v>
      </c>
      <c r="I814" s="73" t="s">
        <v>139</v>
      </c>
      <c r="J814" s="75">
        <v>2</v>
      </c>
      <c r="K814" s="139" t="str">
        <f>TEXT(9045.7,"0.0")</f>
        <v>9045.7</v>
      </c>
      <c r="L814" s="73"/>
      <c r="M814" s="94" t="str">
        <f>TEXT(26,"0")</f>
        <v>26</v>
      </c>
      <c r="N814" s="87"/>
      <c r="O814" s="73" t="s">
        <v>220</v>
      </c>
      <c r="P814" s="73" t="s">
        <v>369</v>
      </c>
      <c r="Q814" s="73"/>
      <c r="R814" s="73"/>
      <c r="S814" s="107"/>
    </row>
    <row r="815" spans="1:39" customFormat="1" x14ac:dyDescent="0.35">
      <c r="A815" s="72"/>
      <c r="B815" s="72"/>
      <c r="C815" s="76" t="s">
        <v>221</v>
      </c>
      <c r="D815" s="76"/>
      <c r="E815" s="76"/>
      <c r="F815" s="76"/>
      <c r="G815" s="76"/>
      <c r="H815" s="76"/>
      <c r="I815" s="76"/>
      <c r="J815" s="78"/>
      <c r="K815" s="118"/>
      <c r="L815" s="76"/>
      <c r="M815" s="127"/>
      <c r="N815" s="76"/>
      <c r="O815" s="76"/>
      <c r="P815" s="76"/>
      <c r="Q815" s="76"/>
      <c r="R815" s="76"/>
      <c r="S815" s="108"/>
    </row>
    <row r="816" spans="1:39" customFormat="1" x14ac:dyDescent="0.35">
      <c r="A816" s="72"/>
      <c r="B816" s="72"/>
      <c r="C816" s="85" t="s">
        <v>228</v>
      </c>
      <c r="D816" s="85"/>
      <c r="E816" s="85"/>
      <c r="F816" s="85"/>
      <c r="G816" s="85"/>
      <c r="H816" s="85"/>
      <c r="I816" s="85"/>
      <c r="J816" s="85"/>
      <c r="K816" s="119"/>
      <c r="L816" s="85"/>
      <c r="M816" s="128"/>
      <c r="N816" s="85"/>
      <c r="O816" s="85"/>
      <c r="P816" s="85"/>
      <c r="Q816" s="85"/>
      <c r="R816" s="85"/>
      <c r="S816" s="109"/>
    </row>
    <row r="817" spans="1:39" customFormat="1" x14ac:dyDescent="0.35">
      <c r="A817" s="72"/>
      <c r="B817" s="72"/>
      <c r="C817" s="86" t="s">
        <v>229</v>
      </c>
      <c r="D817" s="86"/>
      <c r="E817" s="86"/>
      <c r="F817" s="86"/>
      <c r="G817" s="86"/>
      <c r="H817" s="86"/>
      <c r="I817" s="86"/>
      <c r="J817" s="86"/>
      <c r="K817" s="120"/>
      <c r="L817" s="86"/>
      <c r="M817" s="129"/>
      <c r="N817" s="86"/>
      <c r="O817" s="86"/>
      <c r="P817" s="86"/>
      <c r="Q817" s="86"/>
      <c r="R817" s="86"/>
      <c r="S817" s="110"/>
    </row>
    <row r="818" spans="1:39" customFormat="1" x14ac:dyDescent="0.35">
      <c r="A818" s="71" t="s">
        <v>242</v>
      </c>
      <c r="B818" s="72"/>
      <c r="C818" s="73" t="s">
        <v>219</v>
      </c>
      <c r="D818" s="73"/>
      <c r="E818" s="73"/>
      <c r="F818" s="90" t="str">
        <f>TEXT(3.85,"0.00")</f>
        <v>3.85</v>
      </c>
      <c r="G818" s="73" t="str">
        <f>CONCATENATE("USD,FLAT ",TEXT(F818,"0.00"))</f>
        <v>USD,FLAT 3.85</v>
      </c>
      <c r="H818" s="90" t="str">
        <f>TEXT(3.85,"0.00")</f>
        <v>3.85</v>
      </c>
      <c r="I818" s="73" t="s">
        <v>139</v>
      </c>
      <c r="J818" s="75">
        <v>2</v>
      </c>
      <c r="K818" s="94" t="str">
        <f>TEXT(7.7,"0.0")</f>
        <v>7.7</v>
      </c>
      <c r="L818" s="73"/>
      <c r="M818" s="94" t="str">
        <f>TEXT(26,"0")</f>
        <v>26</v>
      </c>
      <c r="N818" s="87"/>
      <c r="O818" s="73" t="s">
        <v>220</v>
      </c>
      <c r="P818" s="73" t="s">
        <v>369</v>
      </c>
      <c r="Q818" s="73"/>
      <c r="R818" s="73"/>
      <c r="S818" s="107"/>
    </row>
    <row r="819" spans="1:39" customFormat="1" x14ac:dyDescent="0.35">
      <c r="A819" s="72"/>
      <c r="B819" s="72"/>
      <c r="C819" s="76" t="s">
        <v>221</v>
      </c>
      <c r="D819" s="76"/>
      <c r="E819" s="76"/>
      <c r="F819" s="76"/>
      <c r="G819" s="76"/>
      <c r="H819" s="76"/>
      <c r="I819" s="76"/>
      <c r="J819" s="78"/>
      <c r="K819" s="118"/>
      <c r="L819" s="76"/>
      <c r="M819" s="118"/>
      <c r="N819" s="76"/>
      <c r="O819" s="76"/>
      <c r="P819" s="76"/>
      <c r="Q819" s="76"/>
      <c r="R819" s="76"/>
      <c r="S819" s="108"/>
    </row>
    <row r="820" spans="1:39" customFormat="1" x14ac:dyDescent="0.35">
      <c r="A820" s="72"/>
      <c r="B820" s="72"/>
      <c r="C820" s="85" t="s">
        <v>228</v>
      </c>
      <c r="D820" s="85"/>
      <c r="E820" s="85"/>
      <c r="F820" s="85"/>
      <c r="G820" s="85"/>
      <c r="H820" s="85"/>
      <c r="I820" s="85"/>
      <c r="J820" s="85"/>
      <c r="K820" s="119"/>
      <c r="L820" s="85"/>
      <c r="M820" s="119"/>
      <c r="N820" s="85"/>
      <c r="O820" s="85"/>
      <c r="P820" s="85"/>
      <c r="Q820" s="85"/>
      <c r="R820" s="85"/>
      <c r="S820" s="109"/>
    </row>
    <row r="821" spans="1:39" customFormat="1" x14ac:dyDescent="0.35">
      <c r="A821" s="72"/>
      <c r="B821" s="72"/>
      <c r="C821" s="86" t="s">
        <v>229</v>
      </c>
      <c r="D821" s="86"/>
      <c r="E821" s="86"/>
      <c r="F821" s="86"/>
      <c r="G821" s="86"/>
      <c r="H821" s="86"/>
      <c r="I821" s="86"/>
      <c r="J821" s="86"/>
      <c r="K821" s="120"/>
      <c r="L821" s="86"/>
      <c r="M821" s="120"/>
      <c r="N821" s="86"/>
      <c r="O821" s="86"/>
      <c r="P821" s="86"/>
      <c r="Q821" s="86"/>
      <c r="R821" s="86"/>
      <c r="S821" s="110"/>
    </row>
    <row r="822" spans="1:39" customFormat="1" x14ac:dyDescent="0.35">
      <c r="A822" s="71" t="s">
        <v>242</v>
      </c>
      <c r="B822" s="72" t="s">
        <v>513</v>
      </c>
      <c r="C822" s="73" t="s">
        <v>219</v>
      </c>
      <c r="D822" s="73"/>
      <c r="E822" s="73"/>
      <c r="F822" s="90" t="str">
        <f>TEXT(4.85,"0.00")</f>
        <v>4.85</v>
      </c>
      <c r="G822" s="73" t="str">
        <f>CONCATENATE("USD,FLAT ",TEXT(F822,"0.00"))</f>
        <v>USD,FLAT 4.85</v>
      </c>
      <c r="H822" s="90" t="str">
        <f>TEXT(4.85,"0.00")</f>
        <v>4.85</v>
      </c>
      <c r="I822" s="73" t="s">
        <v>139</v>
      </c>
      <c r="J822" s="75">
        <v>2</v>
      </c>
      <c r="K822" s="94" t="str">
        <f>TEXT(9.7,"0.0")</f>
        <v>9.7</v>
      </c>
      <c r="L822" s="73"/>
      <c r="M822" s="94" t="str">
        <f>TEXT(26,"0")</f>
        <v>26</v>
      </c>
      <c r="N822" s="87"/>
      <c r="O822" s="73" t="s">
        <v>220</v>
      </c>
      <c r="P822" s="73" t="s">
        <v>369</v>
      </c>
      <c r="Q822" s="73"/>
      <c r="R822" s="73"/>
      <c r="S822" s="107"/>
    </row>
    <row r="823" spans="1:39" customFormat="1" x14ac:dyDescent="0.35">
      <c r="A823" s="72"/>
      <c r="B823" s="72"/>
      <c r="C823" s="76" t="s">
        <v>221</v>
      </c>
      <c r="D823" s="76"/>
      <c r="E823" s="76"/>
      <c r="F823" s="76"/>
      <c r="G823" s="76"/>
      <c r="H823" s="76"/>
      <c r="I823" s="76"/>
      <c r="J823" s="78"/>
      <c r="K823" s="118"/>
      <c r="L823" s="76"/>
      <c r="M823" s="127"/>
      <c r="N823" s="76"/>
      <c r="O823" s="76"/>
      <c r="P823" s="76"/>
      <c r="Q823" s="76"/>
      <c r="R823" s="76"/>
      <c r="S823" s="108"/>
    </row>
    <row r="824" spans="1:39" customFormat="1" x14ac:dyDescent="0.35">
      <c r="A824" s="72"/>
      <c r="B824" s="72"/>
      <c r="C824" s="85" t="s">
        <v>228</v>
      </c>
      <c r="D824" s="85"/>
      <c r="E824" s="85"/>
      <c r="F824" s="85"/>
      <c r="G824" s="85"/>
      <c r="H824" s="85"/>
      <c r="I824" s="85"/>
      <c r="J824" s="85"/>
      <c r="K824" s="119"/>
      <c r="L824" s="85"/>
      <c r="M824" s="128"/>
      <c r="N824" s="85"/>
      <c r="O824" s="85"/>
      <c r="P824" s="85"/>
      <c r="Q824" s="85"/>
      <c r="R824" s="85"/>
      <c r="S824" s="109"/>
    </row>
    <row r="825" spans="1:39" customFormat="1" x14ac:dyDescent="0.35">
      <c r="A825" s="72"/>
      <c r="B825" s="72"/>
      <c r="C825" s="86" t="s">
        <v>229</v>
      </c>
      <c r="D825" s="86"/>
      <c r="E825" s="86"/>
      <c r="F825" s="86"/>
      <c r="G825" s="86"/>
      <c r="H825" s="86"/>
      <c r="I825" s="86"/>
      <c r="J825" s="86"/>
      <c r="K825" s="120"/>
      <c r="L825" s="86"/>
      <c r="M825" s="129"/>
      <c r="N825" s="86"/>
      <c r="O825" s="86"/>
      <c r="P825" s="86"/>
      <c r="Q825" s="86"/>
      <c r="R825" s="86"/>
      <c r="S825" s="110"/>
    </row>
    <row r="826" spans="1:39" customFormat="1" x14ac:dyDescent="0.35">
      <c r="A826" s="71" t="s">
        <v>242</v>
      </c>
      <c r="B826" s="72" t="s">
        <v>514</v>
      </c>
      <c r="C826" s="73" t="s">
        <v>219</v>
      </c>
      <c r="D826" s="73"/>
      <c r="E826" s="73"/>
      <c r="F826" s="90" t="str">
        <f>TEXT(2.85,"0.00")</f>
        <v>2.85</v>
      </c>
      <c r="G826" s="73" t="str">
        <f>CONCATENATE("USD,FLAT ",TEXT(F826,"0.00"))</f>
        <v>USD,FLAT 2.85</v>
      </c>
      <c r="H826" s="90" t="str">
        <f>TEXT(2.85,"0.00")</f>
        <v>2.85</v>
      </c>
      <c r="I826" s="73" t="s">
        <v>139</v>
      </c>
      <c r="J826" s="75">
        <v>2</v>
      </c>
      <c r="K826" s="94" t="str">
        <f>TEXT(5.7,"0.0")</f>
        <v>5.7</v>
      </c>
      <c r="L826" s="73"/>
      <c r="M826" s="94" t="str">
        <f>TEXT(26,"0")</f>
        <v>26</v>
      </c>
      <c r="N826" s="87"/>
      <c r="O826" s="73" t="s">
        <v>220</v>
      </c>
      <c r="P826" s="73" t="s">
        <v>369</v>
      </c>
      <c r="Q826" s="73"/>
      <c r="R826" s="73"/>
      <c r="S826" s="107"/>
    </row>
    <row r="827" spans="1:39" customFormat="1" x14ac:dyDescent="0.35">
      <c r="A827" s="72"/>
      <c r="B827" s="72"/>
      <c r="C827" s="76" t="s">
        <v>221</v>
      </c>
      <c r="D827" s="76"/>
      <c r="E827" s="76"/>
      <c r="F827" s="76"/>
      <c r="G827" s="76"/>
      <c r="H827" s="76"/>
      <c r="I827" s="76"/>
      <c r="J827" s="78"/>
      <c r="K827" s="118"/>
      <c r="L827" s="76"/>
      <c r="M827" s="118"/>
      <c r="N827" s="76"/>
      <c r="O827" s="76"/>
      <c r="P827" s="76"/>
      <c r="Q827" s="76"/>
      <c r="R827" s="76"/>
      <c r="S827" s="108"/>
    </row>
    <row r="828" spans="1:39" customFormat="1" x14ac:dyDescent="0.35">
      <c r="A828" s="72"/>
      <c r="B828" s="72"/>
      <c r="C828" s="85" t="s">
        <v>228</v>
      </c>
      <c r="D828" s="85"/>
      <c r="E828" s="85"/>
      <c r="F828" s="85"/>
      <c r="G828" s="85"/>
      <c r="H828" s="85"/>
      <c r="I828" s="85"/>
      <c r="J828" s="85"/>
      <c r="K828" s="119"/>
      <c r="L828" s="85"/>
      <c r="M828" s="119"/>
      <c r="N828" s="85"/>
      <c r="O828" s="85"/>
      <c r="P828" s="85"/>
      <c r="Q828" s="85"/>
      <c r="R828" s="85"/>
      <c r="S828" s="109"/>
      <c r="AM828" s="95"/>
    </row>
    <row r="829" spans="1:39" customFormat="1" x14ac:dyDescent="0.35">
      <c r="A829" s="72"/>
      <c r="B829" s="72"/>
      <c r="C829" s="86" t="s">
        <v>229</v>
      </c>
      <c r="D829" s="86"/>
      <c r="E829" s="86"/>
      <c r="F829" s="86"/>
      <c r="G829" s="86"/>
      <c r="H829" s="86"/>
      <c r="I829" s="86"/>
      <c r="J829" s="86"/>
      <c r="K829" s="120"/>
      <c r="L829" s="86"/>
      <c r="M829" s="120"/>
      <c r="N829" s="86"/>
      <c r="O829" s="86"/>
      <c r="P829" s="86"/>
      <c r="Q829" s="86"/>
      <c r="R829" s="86"/>
      <c r="S829" s="110"/>
      <c r="AM829" s="96"/>
    </row>
    <row r="830" spans="1:39" customFormat="1" x14ac:dyDescent="0.35">
      <c r="A830" s="71" t="s">
        <v>242</v>
      </c>
      <c r="B830" s="72" t="s">
        <v>515</v>
      </c>
      <c r="C830" s="73" t="s">
        <v>219</v>
      </c>
      <c r="D830" s="73"/>
      <c r="E830" s="73"/>
      <c r="F830" s="90" t="str">
        <f>TEXT(6.85,"0.00")</f>
        <v>6.85</v>
      </c>
      <c r="G830" s="73" t="str">
        <f>CONCATENATE("USD,FLAT ",TEXT(F830,"0.00"))</f>
        <v>USD,FLAT 6.85</v>
      </c>
      <c r="H830" s="90" t="str">
        <f>TEXT(6.85,"0.00")</f>
        <v>6.85</v>
      </c>
      <c r="I830" s="73" t="s">
        <v>139</v>
      </c>
      <c r="J830" s="75">
        <v>2</v>
      </c>
      <c r="K830" s="94" t="str">
        <f>TEXT(13.7,"0.0")</f>
        <v>13.7</v>
      </c>
      <c r="L830" s="90"/>
      <c r="M830" s="94" t="str">
        <f>TEXT(26,"0")</f>
        <v>26</v>
      </c>
      <c r="N830" s="87"/>
      <c r="O830" s="73" t="s">
        <v>220</v>
      </c>
      <c r="P830" s="73" t="s">
        <v>369</v>
      </c>
      <c r="Q830" s="73"/>
      <c r="R830" s="73"/>
      <c r="S830" s="107"/>
      <c r="AM830" s="58"/>
    </row>
    <row r="831" spans="1:39" customFormat="1" x14ac:dyDescent="0.35">
      <c r="A831" s="72"/>
      <c r="B831" s="72"/>
      <c r="C831" s="76" t="s">
        <v>221</v>
      </c>
      <c r="D831" s="76"/>
      <c r="E831" s="76"/>
      <c r="F831" s="76"/>
      <c r="G831" s="76"/>
      <c r="H831" s="76"/>
      <c r="I831" s="76"/>
      <c r="J831" s="78"/>
      <c r="K831" s="118"/>
      <c r="L831" s="76"/>
      <c r="M831" s="127"/>
      <c r="N831" s="76"/>
      <c r="O831" s="76"/>
      <c r="P831" s="76"/>
      <c r="Q831" s="76"/>
      <c r="R831" s="76"/>
      <c r="S831" s="108"/>
    </row>
    <row r="832" spans="1:39" customFormat="1" x14ac:dyDescent="0.35">
      <c r="A832" s="72"/>
      <c r="B832" s="72"/>
      <c r="C832" s="85" t="s">
        <v>228</v>
      </c>
      <c r="D832" s="85"/>
      <c r="E832" s="85"/>
      <c r="F832" s="85"/>
      <c r="G832" s="85"/>
      <c r="H832" s="85"/>
      <c r="I832" s="85"/>
      <c r="J832" s="85"/>
      <c r="K832" s="119"/>
      <c r="L832" s="85"/>
      <c r="M832" s="128"/>
      <c r="N832" s="85"/>
      <c r="O832" s="85"/>
      <c r="P832" s="85"/>
      <c r="Q832" s="85"/>
      <c r="R832" s="85"/>
      <c r="S832" s="109"/>
    </row>
    <row r="833" spans="1:39" customFormat="1" x14ac:dyDescent="0.35">
      <c r="A833" s="72"/>
      <c r="B833" s="72"/>
      <c r="C833" s="86" t="s">
        <v>229</v>
      </c>
      <c r="D833" s="86"/>
      <c r="E833" s="86"/>
      <c r="F833" s="86"/>
      <c r="G833" s="86"/>
      <c r="H833" s="86"/>
      <c r="I833" s="86"/>
      <c r="J833" s="86"/>
      <c r="K833" s="120"/>
      <c r="L833" s="86"/>
      <c r="M833" s="129"/>
      <c r="N833" s="86"/>
      <c r="O833" s="86"/>
      <c r="P833" s="86"/>
      <c r="Q833" s="86"/>
      <c r="R833" s="86"/>
      <c r="S833" s="110"/>
      <c r="AM833" s="21"/>
    </row>
    <row r="834" spans="1:39" customFormat="1" x14ac:dyDescent="0.35">
      <c r="A834" s="71" t="s">
        <v>243</v>
      </c>
      <c r="B834" s="72"/>
      <c r="C834" s="73" t="s">
        <v>219</v>
      </c>
      <c r="D834" s="73"/>
      <c r="E834" s="73"/>
      <c r="F834" s="90" t="str">
        <f>TEXT(3.85,"0.00")</f>
        <v>3.85</v>
      </c>
      <c r="G834" s="73" t="str">
        <f>CONCATENATE("USD,FLAT ",TEXT(F834,"0.00"))</f>
        <v>USD,FLAT 3.85</v>
      </c>
      <c r="H834" s="90" t="str">
        <f>TEXT(3.85,"0.00")</f>
        <v>3.85</v>
      </c>
      <c r="I834" s="73" t="s">
        <v>139</v>
      </c>
      <c r="J834" s="75">
        <v>2</v>
      </c>
      <c r="K834" s="94" t="str">
        <f>TEXT(7.7,"0.0")</f>
        <v>7.7</v>
      </c>
      <c r="L834" s="73"/>
      <c r="M834" s="94" t="str">
        <f>TEXT(26,"0")</f>
        <v>26</v>
      </c>
      <c r="N834" s="87"/>
      <c r="O834" s="73" t="s">
        <v>220</v>
      </c>
      <c r="P834" s="73" t="s">
        <v>369</v>
      </c>
      <c r="Q834" s="73"/>
      <c r="R834" s="73"/>
      <c r="S834" s="107"/>
      <c r="AM834" s="21"/>
    </row>
    <row r="835" spans="1:39" customFormat="1" x14ac:dyDescent="0.35">
      <c r="A835" s="72"/>
      <c r="B835" s="72"/>
      <c r="C835" s="76" t="s">
        <v>221</v>
      </c>
      <c r="D835" s="76"/>
      <c r="E835" s="76"/>
      <c r="F835" s="76"/>
      <c r="G835" s="76"/>
      <c r="H835" s="76"/>
      <c r="I835" s="76"/>
      <c r="J835" s="78"/>
      <c r="K835" s="118"/>
      <c r="L835" s="76"/>
      <c r="M835" s="118"/>
      <c r="N835" s="76"/>
      <c r="O835" s="76"/>
      <c r="P835" s="76"/>
      <c r="Q835" s="76"/>
      <c r="R835" s="76"/>
      <c r="S835" s="108"/>
      <c r="AM835" s="21"/>
    </row>
    <row r="836" spans="1:39" customFormat="1" x14ac:dyDescent="0.35">
      <c r="A836" s="72"/>
      <c r="B836" s="72"/>
      <c r="C836" s="85" t="s">
        <v>228</v>
      </c>
      <c r="D836" s="85"/>
      <c r="E836" s="85"/>
      <c r="F836" s="85"/>
      <c r="G836" s="85"/>
      <c r="H836" s="85"/>
      <c r="I836" s="85"/>
      <c r="J836" s="85"/>
      <c r="K836" s="119"/>
      <c r="L836" s="85"/>
      <c r="M836" s="119"/>
      <c r="N836" s="85"/>
      <c r="O836" s="85"/>
      <c r="P836" s="85"/>
      <c r="Q836" s="85"/>
      <c r="R836" s="85"/>
      <c r="S836" s="109"/>
    </row>
    <row r="837" spans="1:39" customFormat="1" x14ac:dyDescent="0.35">
      <c r="A837" s="72"/>
      <c r="B837" s="72"/>
      <c r="C837" s="86" t="s">
        <v>229</v>
      </c>
      <c r="D837" s="86"/>
      <c r="E837" s="86"/>
      <c r="F837" s="86"/>
      <c r="G837" s="86"/>
      <c r="H837" s="86"/>
      <c r="I837" s="86"/>
      <c r="J837" s="86"/>
      <c r="K837" s="120"/>
      <c r="L837" s="86"/>
      <c r="M837" s="120"/>
      <c r="N837" s="86"/>
      <c r="O837" s="86"/>
      <c r="P837" s="86"/>
      <c r="Q837" s="86"/>
      <c r="R837" s="86"/>
      <c r="S837" s="110"/>
    </row>
    <row r="838" spans="1:39" customFormat="1" x14ac:dyDescent="0.35">
      <c r="A838" s="71" t="s">
        <v>244</v>
      </c>
      <c r="B838" s="72"/>
      <c r="C838" s="73" t="s">
        <v>219</v>
      </c>
      <c r="D838" s="73"/>
      <c r="E838" s="73"/>
      <c r="F838" s="90" t="str">
        <f>TEXT(8.85,"0.00")</f>
        <v>8.85</v>
      </c>
      <c r="G838" s="73" t="str">
        <f>CONCATENATE("USD,FLAT ",TEXT(F838,"0.00"))</f>
        <v>USD,FLAT 8.85</v>
      </c>
      <c r="H838" s="90" t="str">
        <f>TEXT(8.85,"0.00")</f>
        <v>8.85</v>
      </c>
      <c r="I838" s="73" t="s">
        <v>139</v>
      </c>
      <c r="J838" s="75">
        <v>2</v>
      </c>
      <c r="K838" s="94" t="str">
        <f>TEXT(17.7,"0.0")</f>
        <v>17.7</v>
      </c>
      <c r="L838" s="73"/>
      <c r="M838" s="94" t="str">
        <f>TEXT(26,"0")</f>
        <v>26</v>
      </c>
      <c r="N838" s="87"/>
      <c r="O838" s="73" t="s">
        <v>220</v>
      </c>
      <c r="P838" s="73" t="s">
        <v>369</v>
      </c>
      <c r="Q838" s="73"/>
      <c r="R838" s="73"/>
      <c r="S838" s="107"/>
    </row>
    <row r="839" spans="1:39" customFormat="1" x14ac:dyDescent="0.35">
      <c r="A839" s="72"/>
      <c r="B839" s="72"/>
      <c r="C839" s="76" t="s">
        <v>221</v>
      </c>
      <c r="D839" s="76"/>
      <c r="E839" s="76"/>
      <c r="F839" s="76"/>
      <c r="G839" s="76"/>
      <c r="H839" s="76"/>
      <c r="I839" s="76"/>
      <c r="J839" s="78"/>
      <c r="K839" s="118"/>
      <c r="L839" s="76"/>
      <c r="M839" s="127"/>
      <c r="N839" s="76"/>
      <c r="O839" s="76"/>
      <c r="P839" s="76"/>
      <c r="Q839" s="76"/>
      <c r="R839" s="76"/>
      <c r="S839" s="108"/>
    </row>
    <row r="840" spans="1:39" customFormat="1" x14ac:dyDescent="0.35">
      <c r="A840" s="72"/>
      <c r="B840" s="72"/>
      <c r="C840" s="85" t="s">
        <v>228</v>
      </c>
      <c r="D840" s="85"/>
      <c r="E840" s="85"/>
      <c r="F840" s="85"/>
      <c r="G840" s="85"/>
      <c r="H840" s="85"/>
      <c r="I840" s="85"/>
      <c r="J840" s="85"/>
      <c r="K840" s="119"/>
      <c r="L840" s="85"/>
      <c r="M840" s="128"/>
      <c r="N840" s="85"/>
      <c r="O840" s="85"/>
      <c r="P840" s="85"/>
      <c r="Q840" s="85"/>
      <c r="R840" s="85"/>
      <c r="S840" s="109"/>
    </row>
    <row r="841" spans="1:39" customFormat="1" x14ac:dyDescent="0.35">
      <c r="A841" s="72"/>
      <c r="B841" s="72"/>
      <c r="C841" s="86" t="s">
        <v>229</v>
      </c>
      <c r="D841" s="86"/>
      <c r="E841" s="86"/>
      <c r="F841" s="86"/>
      <c r="G841" s="86"/>
      <c r="H841" s="86"/>
      <c r="I841" s="86"/>
      <c r="J841" s="86"/>
      <c r="K841" s="120"/>
      <c r="L841" s="86"/>
      <c r="M841" s="129"/>
      <c r="N841" s="86"/>
      <c r="O841" s="86"/>
      <c r="P841" s="86"/>
      <c r="Q841" s="86"/>
      <c r="R841" s="86"/>
      <c r="S841" s="110"/>
    </row>
    <row r="842" spans="1:39" customFormat="1" x14ac:dyDescent="0.35">
      <c r="A842" s="71" t="s">
        <v>245</v>
      </c>
      <c r="B842" s="92"/>
      <c r="C842" s="73" t="s">
        <v>219</v>
      </c>
      <c r="D842" s="73"/>
      <c r="E842" s="73"/>
      <c r="F842" s="73" t="str">
        <f>TEXT(13.85,"0.00")</f>
        <v>13.85</v>
      </c>
      <c r="G842" s="73" t="str">
        <f>CONCATENATE("USD,FLAT ",TEXT(F842,"0.00"))</f>
        <v>USD,FLAT 13.85</v>
      </c>
      <c r="H842" s="73" t="str">
        <f>TEXT(13.85,"0.00")</f>
        <v>13.85</v>
      </c>
      <c r="I842" s="73" t="s">
        <v>139</v>
      </c>
      <c r="J842" s="75">
        <v>2</v>
      </c>
      <c r="K842" s="94" t="str">
        <f>TEXT(27.7,"0.0")</f>
        <v>27.7</v>
      </c>
      <c r="L842" s="73"/>
      <c r="M842" s="94" t="str">
        <f>TEXT(26,"0")</f>
        <v>26</v>
      </c>
      <c r="N842" s="87"/>
      <c r="O842" s="73" t="s">
        <v>220</v>
      </c>
      <c r="P842" s="73" t="s">
        <v>369</v>
      </c>
      <c r="Q842" s="73"/>
      <c r="R842" s="73"/>
      <c r="S842" s="107"/>
    </row>
    <row r="843" spans="1:39" customFormat="1" x14ac:dyDescent="0.35">
      <c r="A843" s="72"/>
      <c r="B843" s="92"/>
      <c r="C843" s="76" t="s">
        <v>221</v>
      </c>
      <c r="D843" s="76"/>
      <c r="E843" s="76"/>
      <c r="F843" s="76"/>
      <c r="G843" s="76"/>
      <c r="H843" s="76"/>
      <c r="I843" s="76"/>
      <c r="J843" s="78"/>
      <c r="K843" s="118"/>
      <c r="L843" s="76"/>
      <c r="M843" s="76"/>
      <c r="N843" s="76"/>
      <c r="O843" s="76"/>
      <c r="P843" s="76"/>
      <c r="Q843" s="76"/>
      <c r="R843" s="76"/>
      <c r="S843" s="108"/>
    </row>
    <row r="844" spans="1:39" customFormat="1" x14ac:dyDescent="0.35">
      <c r="A844" s="72"/>
      <c r="B844" s="72"/>
      <c r="C844" s="85" t="s">
        <v>228</v>
      </c>
      <c r="D844" s="85"/>
      <c r="E844" s="85"/>
      <c r="F844" s="85"/>
      <c r="G844" s="85"/>
      <c r="H844" s="85"/>
      <c r="I844" s="85"/>
      <c r="J844" s="85"/>
      <c r="K844" s="116"/>
      <c r="L844" s="85"/>
      <c r="M844" s="85"/>
      <c r="N844" s="85"/>
      <c r="O844" s="85"/>
      <c r="P844" s="85"/>
      <c r="Q844" s="85"/>
      <c r="R844" s="85"/>
      <c r="S844" s="109"/>
    </row>
    <row r="845" spans="1:39" customFormat="1" x14ac:dyDescent="0.35">
      <c r="A845" s="72"/>
      <c r="B845" s="72"/>
      <c r="C845" s="86" t="s">
        <v>229</v>
      </c>
      <c r="D845" s="86"/>
      <c r="E845" s="86"/>
      <c r="F845" s="86"/>
      <c r="G845" s="86"/>
      <c r="H845" s="86"/>
      <c r="I845" s="86"/>
      <c r="J845" s="86"/>
      <c r="K845" s="89"/>
      <c r="L845" s="86"/>
      <c r="M845" s="86"/>
      <c r="N845" s="86"/>
      <c r="O845" s="86"/>
      <c r="P845" s="86"/>
      <c r="Q845" s="86"/>
      <c r="R845" s="86"/>
      <c r="S845" s="110"/>
    </row>
    <row r="846" spans="1:39" x14ac:dyDescent="0.35">
      <c r="AM846"/>
    </row>
    <row r="847" spans="1:39" customFormat="1" x14ac:dyDescent="0.35">
      <c r="A847" s="218" t="s">
        <v>396</v>
      </c>
      <c r="B847" s="219"/>
      <c r="C847" s="219"/>
      <c r="D847" s="219"/>
      <c r="E847" s="219"/>
      <c r="F847" s="219"/>
      <c r="G847" s="219"/>
      <c r="H847" s="219"/>
      <c r="I847" s="219"/>
      <c r="J847" s="219"/>
      <c r="K847" s="219"/>
    </row>
    <row r="848" spans="1:39" customFormat="1" x14ac:dyDescent="0.35">
      <c r="A848" s="156"/>
      <c r="B848" s="157"/>
      <c r="C848" s="222" t="s">
        <v>353</v>
      </c>
      <c r="D848" s="222"/>
      <c r="E848" s="222"/>
      <c r="F848" s="222"/>
      <c r="G848" s="222"/>
      <c r="H848" s="222"/>
      <c r="I848" s="222"/>
      <c r="J848" s="222"/>
      <c r="K848" s="222"/>
    </row>
    <row r="849" spans="1:78" customFormat="1" x14ac:dyDescent="0.35">
      <c r="A849" s="223" t="s">
        <v>354</v>
      </c>
      <c r="B849" s="223" t="s">
        <v>355</v>
      </c>
      <c r="C849" s="225" t="s">
        <v>356</v>
      </c>
      <c r="D849" s="226"/>
      <c r="E849" s="226"/>
      <c r="F849" s="227"/>
      <c r="G849" s="228" t="s">
        <v>357</v>
      </c>
      <c r="H849" s="229"/>
      <c r="I849" s="229"/>
      <c r="J849" s="230"/>
      <c r="K849" s="223" t="s">
        <v>466</v>
      </c>
      <c r="L849" s="223" t="s">
        <v>361</v>
      </c>
    </row>
    <row r="850" spans="1:78" customFormat="1" x14ac:dyDescent="0.35">
      <c r="A850" s="224"/>
      <c r="B850" s="224"/>
      <c r="C850" s="132" t="s">
        <v>210</v>
      </c>
      <c r="D850" s="132" t="s">
        <v>212</v>
      </c>
      <c r="E850" s="132" t="s">
        <v>358</v>
      </c>
      <c r="F850" s="132" t="s">
        <v>359</v>
      </c>
      <c r="G850" s="133" t="s">
        <v>210</v>
      </c>
      <c r="H850" s="133" t="s">
        <v>212</v>
      </c>
      <c r="I850" s="133" t="s">
        <v>358</v>
      </c>
      <c r="J850" s="133" t="s">
        <v>359</v>
      </c>
      <c r="K850" s="224"/>
      <c r="L850" s="224"/>
    </row>
    <row r="851" spans="1:78" customFormat="1" x14ac:dyDescent="0.35">
      <c r="A851" s="59" t="s">
        <v>121</v>
      </c>
      <c r="B851" s="59" t="s">
        <v>362</v>
      </c>
      <c r="C851" s="114" t="str">
        <f>TEXT(28985.6,"0.0")</f>
        <v>28985.6</v>
      </c>
      <c r="D851" s="114" t="str">
        <f>TEXT(442,"0")</f>
        <v>442</v>
      </c>
      <c r="E851" s="114" t="str">
        <f>TEXT(28543.6,"0.0")</f>
        <v>28543.6</v>
      </c>
      <c r="F851" s="114" t="str">
        <f>TEXT(98.48,"0.00")</f>
        <v>98.48</v>
      </c>
      <c r="G851" s="114" t="str">
        <f>TEXT(0,"0")</f>
        <v>0</v>
      </c>
      <c r="H851" s="114" t="str">
        <f>TEXT(0,"0")</f>
        <v>0</v>
      </c>
      <c r="I851" s="114" t="str">
        <f>TEXT(0,"0")</f>
        <v>0</v>
      </c>
      <c r="J851" s="114" t="str">
        <f>TEXT(0,"0")</f>
        <v>0</v>
      </c>
      <c r="K851" s="114" t="str">
        <f>TEXT(0,"0")</f>
        <v>0</v>
      </c>
      <c r="L851" s="59" t="s">
        <v>26</v>
      </c>
    </row>
    <row r="852" spans="1:78" x14ac:dyDescent="0.35">
      <c r="AM852"/>
    </row>
    <row r="853" spans="1:78" customFormat="1" x14ac:dyDescent="0.35">
      <c r="A853" s="67" t="s">
        <v>306</v>
      </c>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c r="AA853" s="68"/>
      <c r="AB853" s="68"/>
      <c r="AC853" s="68"/>
      <c r="AD853" s="68"/>
      <c r="AE853" s="68"/>
      <c r="AF853" s="68"/>
      <c r="AG853" s="68"/>
      <c r="AH853" s="68"/>
      <c r="AI853" s="68"/>
    </row>
    <row r="854" spans="1:78" customFormat="1" x14ac:dyDescent="0.35">
      <c r="A854" s="95" t="s">
        <v>273</v>
      </c>
      <c r="B854" s="95" t="s">
        <v>274</v>
      </c>
      <c r="C854" s="95" t="s">
        <v>156</v>
      </c>
      <c r="D854" s="95" t="s">
        <v>157</v>
      </c>
      <c r="E854" s="95" t="s">
        <v>158</v>
      </c>
      <c r="F854" s="95" t="s">
        <v>159</v>
      </c>
      <c r="G854" s="95" t="s">
        <v>126</v>
      </c>
      <c r="H854" s="95" t="s">
        <v>160</v>
      </c>
      <c r="I854" s="95" t="s">
        <v>161</v>
      </c>
      <c r="J854" s="95" t="s">
        <v>162</v>
      </c>
      <c r="K854" s="95" t="s">
        <v>163</v>
      </c>
      <c r="L854" s="95" t="s">
        <v>164</v>
      </c>
      <c r="M854" s="95" t="s">
        <v>165</v>
      </c>
      <c r="N854" s="95" t="s">
        <v>166</v>
      </c>
      <c r="O854" s="95" t="s">
        <v>277</v>
      </c>
      <c r="P854" s="95" t="s">
        <v>168</v>
      </c>
      <c r="Q854" s="95" t="s">
        <v>278</v>
      </c>
      <c r="R854" s="95" t="s">
        <v>276</v>
      </c>
      <c r="S854" s="113"/>
      <c r="T854" s="99" t="s">
        <v>271</v>
      </c>
      <c r="U854" s="100"/>
      <c r="V854" s="101"/>
      <c r="W854" s="99" t="s">
        <v>263</v>
      </c>
      <c r="X854" s="101"/>
      <c r="Y854" s="100"/>
      <c r="Z854" s="102" t="s">
        <v>255</v>
      </c>
      <c r="AA854" s="103"/>
      <c r="AB854" s="103"/>
      <c r="AC854" s="103"/>
      <c r="AD854" s="103"/>
      <c r="AE854" s="103"/>
      <c r="AF854" s="104"/>
      <c r="AG854" s="102" t="s">
        <v>264</v>
      </c>
      <c r="AH854" s="103"/>
      <c r="AI854" s="103"/>
      <c r="AJ854" s="103"/>
      <c r="AK854" s="103"/>
      <c r="AL854" s="104"/>
      <c r="AN854" s="21"/>
      <c r="AO854" s="21"/>
      <c r="AP854" s="21"/>
      <c r="AR854" s="21"/>
      <c r="AS854" s="21"/>
      <c r="AT854" s="21"/>
      <c r="AU854" s="21"/>
      <c r="AV854" s="21"/>
      <c r="AW854" s="21"/>
      <c r="AX854" s="21"/>
      <c r="AY854" s="21"/>
      <c r="AZ854" s="21"/>
      <c r="BA854" s="21"/>
      <c r="BB854" s="21"/>
      <c r="BC854" s="21"/>
      <c r="BD854" s="21"/>
      <c r="BE854" s="21"/>
      <c r="BF854" s="21"/>
      <c r="BG854" s="21"/>
      <c r="BH854" s="21"/>
      <c r="BI854" s="21"/>
      <c r="BJ854" s="21"/>
      <c r="BK854" s="21"/>
      <c r="BL854" s="21"/>
      <c r="BM854" s="21"/>
      <c r="BN854" s="21"/>
      <c r="BO854" s="21"/>
      <c r="BP854" s="21"/>
      <c r="BQ854" s="21"/>
      <c r="BR854" s="21"/>
      <c r="BS854" s="21"/>
      <c r="BT854" s="21"/>
      <c r="BU854" s="21"/>
      <c r="BV854" s="21"/>
      <c r="BW854" s="21"/>
      <c r="BX854" s="21"/>
      <c r="BY854" s="21"/>
      <c r="BZ854" s="21"/>
    </row>
    <row r="855" spans="1:78" customFormat="1" x14ac:dyDescent="0.35">
      <c r="A855" s="96"/>
      <c r="B855" s="96"/>
      <c r="C855" s="96"/>
      <c r="D855" s="96"/>
      <c r="E855" s="96"/>
      <c r="F855" s="96"/>
      <c r="G855" s="96"/>
      <c r="H855" s="96"/>
      <c r="I855" s="96"/>
      <c r="J855" s="96"/>
      <c r="K855" s="96"/>
      <c r="L855" s="96"/>
      <c r="M855" s="96"/>
      <c r="N855" s="96"/>
      <c r="O855" s="96"/>
      <c r="P855" s="96"/>
      <c r="Q855" s="96"/>
      <c r="R855" s="96"/>
      <c r="S855" s="96"/>
      <c r="T855" s="97" t="s">
        <v>169</v>
      </c>
      <c r="U855" s="97" t="s">
        <v>170</v>
      </c>
      <c r="V855" s="97" t="s">
        <v>170</v>
      </c>
      <c r="W855" s="97" t="s">
        <v>251</v>
      </c>
      <c r="X855" s="97" t="s">
        <v>252</v>
      </c>
      <c r="Y855" s="97"/>
      <c r="Z855" s="97" t="s">
        <v>256</v>
      </c>
      <c r="AA855" s="97" t="s">
        <v>257</v>
      </c>
      <c r="AB855" s="97" t="s">
        <v>258</v>
      </c>
      <c r="AC855" s="97" t="s">
        <v>259</v>
      </c>
      <c r="AD855" s="97" t="s">
        <v>260</v>
      </c>
      <c r="AE855" s="97" t="s">
        <v>261</v>
      </c>
      <c r="AF855" s="97" t="s">
        <v>262</v>
      </c>
      <c r="AG855" s="97" t="s">
        <v>265</v>
      </c>
      <c r="AH855" s="97" t="s">
        <v>266</v>
      </c>
      <c r="AI855" s="97" t="s">
        <v>267</v>
      </c>
      <c r="AJ855" s="97" t="s">
        <v>268</v>
      </c>
      <c r="AK855" s="97" t="s">
        <v>269</v>
      </c>
      <c r="AL855" s="97" t="s">
        <v>270</v>
      </c>
      <c r="AN855" s="21"/>
      <c r="AO855" s="21"/>
      <c r="AP855" s="21"/>
      <c r="AR855" s="21"/>
      <c r="AS855" s="21"/>
      <c r="AT855" s="21"/>
      <c r="AU855" s="21"/>
      <c r="AV855" s="21"/>
      <c r="AW855" s="21"/>
      <c r="AX855" s="21"/>
      <c r="AY855" s="21"/>
      <c r="AZ855" s="21"/>
      <c r="BA855" s="21"/>
      <c r="BB855" s="21"/>
      <c r="BC855" s="21"/>
      <c r="BD855" s="21"/>
      <c r="BE855" s="21"/>
      <c r="BF855" s="21"/>
      <c r="BG855" s="21"/>
      <c r="BH855" s="21"/>
      <c r="BI855" s="21"/>
      <c r="BJ855" s="21"/>
      <c r="BK855" s="21"/>
      <c r="BL855" s="21"/>
      <c r="BM855" s="21"/>
      <c r="BN855" s="21"/>
      <c r="BO855" s="21"/>
      <c r="BP855" s="21"/>
      <c r="BQ855" s="21"/>
      <c r="BR855" s="21"/>
      <c r="BS855" s="21"/>
      <c r="BT855" s="21"/>
      <c r="BU855" s="21"/>
      <c r="BV855" s="21"/>
      <c r="BW855" s="21"/>
      <c r="BX855" s="21"/>
      <c r="BY855" s="21"/>
      <c r="BZ855" s="21"/>
    </row>
    <row r="856" spans="1:78" customFormat="1" x14ac:dyDescent="0.35">
      <c r="A856" s="58" t="s">
        <v>70</v>
      </c>
      <c r="B856" s="32" t="s">
        <v>110</v>
      </c>
      <c r="C856" s="58" t="s">
        <v>477</v>
      </c>
      <c r="D856" s="32" t="s">
        <v>172</v>
      </c>
      <c r="E856" s="59" t="s">
        <v>26</v>
      </c>
      <c r="F856" s="58" t="s">
        <v>275</v>
      </c>
      <c r="G856" s="60" t="str">
        <f ca="1">TEXT(TODAY(),"YYYY-MM-DD")</f>
        <v>2023-05-19</v>
      </c>
      <c r="H856" s="60" t="str">
        <f ca="1">TEXT(TODAY(),"YYYY-MM-DD")</f>
        <v>2023-05-19</v>
      </c>
      <c r="I856" s="58">
        <v>12</v>
      </c>
      <c r="J856" s="58">
        <v>12</v>
      </c>
      <c r="K856" s="58">
        <v>12</v>
      </c>
      <c r="L856" s="58" t="s">
        <v>308</v>
      </c>
      <c r="M856" s="58" t="s">
        <v>309</v>
      </c>
      <c r="N856" s="58" t="s">
        <v>347</v>
      </c>
      <c r="O856" s="58" t="s">
        <v>348</v>
      </c>
      <c r="P856" s="58" t="s">
        <v>347</v>
      </c>
      <c r="Q856" s="58" t="s">
        <v>347</v>
      </c>
      <c r="R856" s="58" t="s">
        <v>564</v>
      </c>
      <c r="S856" s="58"/>
      <c r="T856" s="58" t="s">
        <v>176</v>
      </c>
      <c r="U856" s="58" t="s">
        <v>177</v>
      </c>
      <c r="V856" s="58"/>
      <c r="W856" s="58" t="s">
        <v>254</v>
      </c>
      <c r="X856" s="58" t="s">
        <v>253</v>
      </c>
      <c r="Y856" s="58"/>
      <c r="Z856" s="58" t="s">
        <v>272</v>
      </c>
      <c r="AA856" s="58">
        <v>6739465360</v>
      </c>
      <c r="AB856" s="58">
        <v>4402189258</v>
      </c>
      <c r="AC856" s="58"/>
      <c r="AD856" s="58" t="s">
        <v>348</v>
      </c>
      <c r="AE856" s="58" t="s">
        <v>347</v>
      </c>
      <c r="AF856" s="58" t="s">
        <v>347</v>
      </c>
      <c r="AG856" s="58"/>
      <c r="AH856" s="58"/>
      <c r="AI856" s="58"/>
      <c r="AJ856" s="58" t="s">
        <v>347</v>
      </c>
      <c r="AK856" s="58" t="s">
        <v>347</v>
      </c>
      <c r="AL856" s="58" t="s">
        <v>347</v>
      </c>
      <c r="AN856" s="21"/>
      <c r="AO856" s="21"/>
      <c r="AP856" s="21"/>
      <c r="AR856" s="21"/>
      <c r="AS856" s="21"/>
      <c r="AT856" s="21"/>
      <c r="AU856" s="21"/>
      <c r="AV856" s="21"/>
      <c r="AW856" s="21"/>
      <c r="AX856" s="21"/>
      <c r="AY856" s="21"/>
      <c r="AZ856" s="21"/>
      <c r="BA856" s="21"/>
      <c r="BB856" s="21"/>
      <c r="BC856" s="21"/>
      <c r="BD856" s="21"/>
      <c r="BE856" s="21"/>
      <c r="BF856" s="21"/>
      <c r="BG856" s="21"/>
      <c r="BH856" s="21"/>
      <c r="BI856" s="21"/>
      <c r="BJ856" s="21"/>
      <c r="BK856" s="21"/>
      <c r="BL856" s="21"/>
      <c r="BM856" s="21"/>
      <c r="BN856" s="21"/>
      <c r="BO856" s="21"/>
      <c r="BP856" s="21"/>
      <c r="BQ856" s="21"/>
      <c r="BR856" s="21"/>
      <c r="BS856" s="21"/>
      <c r="BT856" s="21"/>
      <c r="BU856" s="21"/>
      <c r="BV856" s="21"/>
      <c r="BW856" s="21"/>
      <c r="BX856" s="21"/>
      <c r="BY856" s="21"/>
      <c r="BZ856" s="21"/>
    </row>
    <row r="857" spans="1:78" x14ac:dyDescent="0.35">
      <c r="AM857"/>
    </row>
    <row r="858" spans="1:78" customFormat="1" ht="18.5" x14ac:dyDescent="0.35">
      <c r="A858" s="216" t="s">
        <v>399</v>
      </c>
      <c r="B858" s="217"/>
      <c r="C858" s="217"/>
      <c r="D858" s="217"/>
      <c r="E858" s="217"/>
      <c r="F858" s="217"/>
      <c r="G858" s="217"/>
      <c r="H858" s="217"/>
      <c r="I858" s="217"/>
      <c r="J858" s="217"/>
      <c r="K858" s="217"/>
      <c r="L858" s="217"/>
      <c r="M858" s="145"/>
      <c r="N858" s="145"/>
      <c r="O858" s="145"/>
      <c r="P858" s="145"/>
      <c r="Q858" s="145"/>
      <c r="R858" s="145"/>
      <c r="S858" s="145"/>
      <c r="T858" s="145"/>
      <c r="U858" s="145"/>
      <c r="V858" s="145"/>
      <c r="W858" s="145"/>
      <c r="X858" s="145"/>
      <c r="Y858" s="145"/>
      <c r="Z858" s="145"/>
      <c r="AA858" s="145"/>
      <c r="AB858" s="145"/>
      <c r="AC858" s="145"/>
      <c r="AD858" s="145"/>
      <c r="AE858" s="145"/>
      <c r="AF858" s="145"/>
      <c r="AG858" s="145"/>
      <c r="AH858" s="145"/>
      <c r="AI858" s="145"/>
      <c r="AJ858" s="145"/>
      <c r="AK858" s="145"/>
      <c r="AL858" s="145"/>
      <c r="AN858" s="21"/>
      <c r="AO858" s="21"/>
      <c r="AP858" s="21"/>
      <c r="AR858" s="21"/>
      <c r="AS858" s="21"/>
      <c r="AT858" s="21"/>
      <c r="AU858" s="21"/>
      <c r="AV858" s="21"/>
      <c r="AW858" s="21"/>
      <c r="AX858" s="21"/>
      <c r="AY858" s="21"/>
      <c r="AZ858" s="21"/>
      <c r="BA858" s="21"/>
      <c r="BB858" s="21"/>
      <c r="BC858" s="21"/>
      <c r="BD858" s="21"/>
      <c r="BE858" s="21"/>
      <c r="BF858" s="21"/>
      <c r="BG858" s="21"/>
      <c r="BH858" s="21"/>
      <c r="BI858" s="21"/>
      <c r="BJ858" s="21"/>
      <c r="BK858" s="21"/>
      <c r="BL858" s="21"/>
      <c r="BM858" s="21"/>
      <c r="BN858" s="21"/>
      <c r="BO858" s="21"/>
      <c r="BP858" s="21"/>
      <c r="BQ858" s="21"/>
      <c r="BR858" s="21"/>
      <c r="BS858" s="21"/>
      <c r="BT858" s="21"/>
      <c r="BU858" s="21"/>
      <c r="BV858" s="21"/>
      <c r="BW858" s="21"/>
      <c r="BX858" s="21"/>
      <c r="BY858" s="21"/>
      <c r="BZ858" s="21"/>
    </row>
    <row r="859" spans="1:78" customFormat="1" ht="15.5" x14ac:dyDescent="0.35">
      <c r="A859" s="1" t="s">
        <v>27</v>
      </c>
      <c r="B859" s="1" t="s">
        <v>28</v>
      </c>
      <c r="C859" s="1" t="s">
        <v>29</v>
      </c>
      <c r="D859" s="1" t="s">
        <v>4</v>
      </c>
      <c r="E859" s="1" t="s">
        <v>30</v>
      </c>
      <c r="F859" s="1" t="s">
        <v>373</v>
      </c>
      <c r="G859" s="1" t="s">
        <v>374</v>
      </c>
      <c r="H859" s="1" t="s">
        <v>375</v>
      </c>
      <c r="I859" s="1" t="s">
        <v>376</v>
      </c>
      <c r="J859" s="1" t="s">
        <v>43</v>
      </c>
      <c r="K859" s="1" t="s">
        <v>377</v>
      </c>
      <c r="L859" s="145"/>
      <c r="M859" s="145"/>
      <c r="N859" s="145"/>
      <c r="O859" s="145"/>
      <c r="P859" s="145"/>
      <c r="Q859" s="145"/>
      <c r="R859" s="145"/>
      <c r="S859" s="145"/>
      <c r="T859" s="145"/>
      <c r="U859" s="145"/>
      <c r="V859" s="145"/>
      <c r="W859" s="145"/>
      <c r="X859" s="145"/>
      <c r="Y859" s="145"/>
      <c r="Z859" s="145"/>
      <c r="AA859" s="145"/>
      <c r="AB859" s="145"/>
      <c r="AC859" s="145"/>
      <c r="AD859" s="145"/>
      <c r="AE859" s="145"/>
      <c r="AF859" s="145"/>
      <c r="AG859" s="145"/>
      <c r="AH859" s="145"/>
      <c r="AI859" s="145"/>
      <c r="AJ859" s="145"/>
      <c r="AK859" s="145"/>
      <c r="AL859" s="145"/>
      <c r="AN859" s="21"/>
      <c r="AO859" s="21"/>
      <c r="AP859" s="21"/>
      <c r="AR859" s="21"/>
      <c r="AS859" s="21"/>
      <c r="AT859" s="21"/>
      <c r="AU859" s="21"/>
      <c r="AV859" s="21"/>
      <c r="AW859" s="21"/>
      <c r="AX859" s="21"/>
      <c r="AY859" s="21"/>
      <c r="AZ859" s="21"/>
      <c r="BA859" s="21"/>
      <c r="BB859" s="21"/>
      <c r="BC859" s="21"/>
      <c r="BD859" s="21"/>
      <c r="BE859" s="21"/>
      <c r="BF859" s="21"/>
      <c r="BG859" s="21"/>
      <c r="BH859" s="21"/>
      <c r="BI859" s="21"/>
      <c r="BJ859" s="21"/>
      <c r="BK859" s="21"/>
      <c r="BL859" s="21"/>
      <c r="BM859" s="21"/>
      <c r="BN859" s="21"/>
      <c r="BO859" s="21"/>
      <c r="BP859" s="21"/>
      <c r="BQ859" s="21"/>
      <c r="BR859" s="21"/>
      <c r="BS859" s="21"/>
      <c r="BT859" s="21"/>
      <c r="BU859" s="21"/>
      <c r="BV859" s="21"/>
      <c r="BW859" s="21"/>
      <c r="BX859" s="21"/>
      <c r="BY859" s="21"/>
      <c r="BZ859" s="21"/>
    </row>
    <row r="860" spans="1:78" customFormat="1" x14ac:dyDescent="0.35">
      <c r="A860" s="2" t="s">
        <v>378</v>
      </c>
      <c r="B860" s="2" t="s">
        <v>231</v>
      </c>
      <c r="C860" s="2" t="str">
        <f ca="1">TEXT(TODAY(),"YYYY-MM-DD")</f>
        <v>2023-05-19</v>
      </c>
      <c r="D860" s="2" t="s">
        <v>13</v>
      </c>
      <c r="E860" s="2" t="s">
        <v>33</v>
      </c>
      <c r="F860" s="2" t="str">
        <f ca="1">TEXT(TODAY(),"YYYY-MM-DD")</f>
        <v>2023-05-19</v>
      </c>
      <c r="G860" s="60" t="s">
        <v>347</v>
      </c>
      <c r="H860" s="2" t="s">
        <v>110</v>
      </c>
      <c r="I860" s="2" t="s">
        <v>379</v>
      </c>
      <c r="J860" s="2" t="s">
        <v>380</v>
      </c>
      <c r="K860" s="2"/>
      <c r="L860" s="145"/>
      <c r="M860" s="145"/>
      <c r="N860" s="145"/>
      <c r="O860" s="145"/>
      <c r="P860" s="145"/>
      <c r="Q860" s="145"/>
      <c r="R860" s="145"/>
      <c r="S860" s="145"/>
      <c r="T860" s="145"/>
      <c r="U860" s="145"/>
      <c r="V860" s="145"/>
      <c r="W860" s="145"/>
      <c r="X860" s="145"/>
      <c r="Y860" s="145"/>
      <c r="Z860" s="145"/>
      <c r="AA860" s="145"/>
      <c r="AB860" s="145"/>
      <c r="AC860" s="145"/>
      <c r="AD860" s="145"/>
      <c r="AE860" s="145"/>
      <c r="AF860" s="145"/>
      <c r="AG860" s="145"/>
      <c r="AH860" s="145"/>
      <c r="AI860" s="145"/>
      <c r="AJ860" s="145"/>
      <c r="AK860" s="145"/>
      <c r="AL860" s="145"/>
      <c r="AN860" s="21"/>
      <c r="AO860" s="21"/>
      <c r="AP860" s="21"/>
      <c r="AR860" s="21"/>
      <c r="AS860" s="21"/>
      <c r="AT860" s="21"/>
      <c r="AU860" s="21"/>
      <c r="AV860" s="21"/>
      <c r="AW860" s="21"/>
      <c r="AX860" s="21"/>
      <c r="AY860" s="21"/>
      <c r="AZ860" s="21"/>
      <c r="BA860" s="21"/>
      <c r="BB860" s="21"/>
      <c r="BC860" s="21"/>
      <c r="BD860" s="21"/>
      <c r="BE860" s="21"/>
      <c r="BF860" s="21"/>
      <c r="BG860" s="21"/>
      <c r="BH860" s="21"/>
      <c r="BI860" s="21"/>
      <c r="BJ860" s="21"/>
      <c r="BK860" s="21"/>
      <c r="BL860" s="21"/>
      <c r="BM860" s="21"/>
      <c r="BN860" s="21"/>
      <c r="BO860" s="21"/>
      <c r="BP860" s="21"/>
      <c r="BQ860" s="21"/>
      <c r="BR860" s="21"/>
      <c r="BS860" s="21"/>
      <c r="BT860" s="21"/>
      <c r="BU860" s="21"/>
      <c r="BV860" s="21"/>
      <c r="BW860" s="21"/>
      <c r="BX860" s="21"/>
      <c r="BY860" s="21"/>
      <c r="BZ860" s="21"/>
    </row>
    <row r="861" spans="1:78" customFormat="1" x14ac:dyDescent="0.35">
      <c r="A861" s="2" t="s">
        <v>31</v>
      </c>
      <c r="B861" s="2" t="s">
        <v>223</v>
      </c>
      <c r="C861" s="2" t="str">
        <f ca="1">TEXT(TODAY(),"YYYY-MM-DD")</f>
        <v>2023-05-19</v>
      </c>
      <c r="D861" s="2" t="s">
        <v>13</v>
      </c>
      <c r="E861" s="2" t="s">
        <v>382</v>
      </c>
      <c r="F861" s="2" t="str">
        <f ca="1">TEXT(TODAY(),"YYYY-MM-DD")</f>
        <v>2023-05-19</v>
      </c>
      <c r="G861" s="60" t="s">
        <v>347</v>
      </c>
      <c r="H861" s="2" t="s">
        <v>110</v>
      </c>
      <c r="I861" s="2" t="s">
        <v>379</v>
      </c>
      <c r="J861" s="2" t="s">
        <v>380</v>
      </c>
      <c r="K861" s="2"/>
      <c r="L861" s="145"/>
      <c r="M861" s="145"/>
      <c r="N861" s="145"/>
      <c r="O861" s="145"/>
      <c r="P861" s="145"/>
      <c r="Q861" s="145"/>
      <c r="R861" s="145"/>
      <c r="S861" s="145"/>
      <c r="T861" s="145"/>
      <c r="U861" s="145"/>
      <c r="V861" s="145"/>
      <c r="W861" s="145"/>
      <c r="X861" s="145"/>
      <c r="Y861" s="145"/>
      <c r="Z861" s="145"/>
      <c r="AA861" s="145"/>
      <c r="AB861" s="145"/>
      <c r="AC861" s="145"/>
      <c r="AD861" s="145"/>
      <c r="AE861" s="145"/>
      <c r="AF861" s="145"/>
      <c r="AG861" s="145"/>
      <c r="AH861" s="145"/>
      <c r="AI861" s="145"/>
      <c r="AJ861" s="145"/>
      <c r="AK861" s="145"/>
      <c r="AL861" s="145"/>
      <c r="AN861" s="21"/>
      <c r="AO861" s="21"/>
      <c r="AP861" s="21"/>
      <c r="AR861" s="21"/>
      <c r="AS861" s="21"/>
      <c r="AT861" s="21"/>
      <c r="AU861" s="21"/>
      <c r="AV861" s="21"/>
      <c r="AW861" s="21"/>
      <c r="AX861" s="21"/>
      <c r="AY861" s="21"/>
      <c r="AZ861" s="21"/>
      <c r="BA861" s="21"/>
      <c r="BB861" s="21"/>
      <c r="BC861" s="21"/>
      <c r="BD861" s="21"/>
      <c r="BE861" s="21"/>
      <c r="BF861" s="21"/>
      <c r="BG861" s="21"/>
      <c r="BH861" s="21"/>
      <c r="BI861" s="21"/>
      <c r="BJ861" s="21"/>
      <c r="BK861" s="21"/>
      <c r="BL861" s="21"/>
      <c r="BM861" s="21"/>
      <c r="BN861" s="21"/>
      <c r="BO861" s="21"/>
      <c r="BP861" s="21"/>
      <c r="BQ861" s="21"/>
      <c r="BR861" s="21"/>
      <c r="BS861" s="21"/>
      <c r="BT861" s="21"/>
      <c r="BU861" s="21"/>
      <c r="BV861" s="21"/>
      <c r="BW861" s="21"/>
      <c r="BX861" s="21"/>
      <c r="BY861" s="21"/>
      <c r="BZ861" s="21"/>
    </row>
    <row r="862" spans="1:78" x14ac:dyDescent="0.35">
      <c r="AM862"/>
    </row>
    <row r="863" spans="1:78" customFormat="1" x14ac:dyDescent="0.35">
      <c r="A863" s="218" t="s">
        <v>307</v>
      </c>
      <c r="B863" s="219"/>
      <c r="C863" s="219"/>
      <c r="D863" s="219"/>
      <c r="E863" s="219"/>
      <c r="F863" s="219"/>
      <c r="G863" s="219"/>
      <c r="H863" s="219"/>
      <c r="I863" s="219"/>
      <c r="J863" s="219"/>
      <c r="K863" s="219"/>
      <c r="L863" s="219"/>
      <c r="M863" s="219"/>
      <c r="N863" s="219"/>
      <c r="O863" s="219"/>
      <c r="P863" s="219"/>
      <c r="Q863" s="219"/>
      <c r="R863" s="219"/>
      <c r="S863" s="105"/>
    </row>
    <row r="864" spans="1:78" customFormat="1" x14ac:dyDescent="0.35">
      <c r="A864" s="69" t="s">
        <v>200</v>
      </c>
      <c r="B864" s="69" t="s">
        <v>201</v>
      </c>
      <c r="C864" s="69" t="s">
        <v>202</v>
      </c>
      <c r="D864" s="70" t="s">
        <v>203</v>
      </c>
      <c r="E864" s="70" t="s">
        <v>204</v>
      </c>
      <c r="F864" s="70" t="s">
        <v>205</v>
      </c>
      <c r="G864" s="161" t="s">
        <v>206</v>
      </c>
      <c r="H864" s="161" t="s">
        <v>207</v>
      </c>
      <c r="I864" s="70" t="s">
        <v>208</v>
      </c>
      <c r="J864" s="70" t="s">
        <v>209</v>
      </c>
      <c r="K864" s="125" t="s">
        <v>210</v>
      </c>
      <c r="L864" s="70" t="s">
        <v>211</v>
      </c>
      <c r="M864" s="125" t="s">
        <v>212</v>
      </c>
      <c r="N864" s="70" t="s">
        <v>213</v>
      </c>
      <c r="O864" s="70" t="s">
        <v>214</v>
      </c>
      <c r="P864" s="70" t="s">
        <v>215</v>
      </c>
      <c r="Q864" s="70" t="s">
        <v>216</v>
      </c>
      <c r="R864" s="70" t="s">
        <v>217</v>
      </c>
      <c r="S864" s="106"/>
    </row>
    <row r="865" spans="1:19" customFormat="1" x14ac:dyDescent="0.35">
      <c r="A865" s="71" t="s">
        <v>218</v>
      </c>
      <c r="B865" s="72"/>
      <c r="C865" s="73" t="s">
        <v>219</v>
      </c>
      <c r="D865" s="73"/>
      <c r="E865" s="73"/>
      <c r="F865" s="94" t="str">
        <f>TEXT(25,"0")</f>
        <v>25</v>
      </c>
      <c r="G865" s="73" t="str">
        <f>CONCATENATE("USD,FLAT ",TEXT(F865,"0.00"))</f>
        <v>USD,FLAT 25.00</v>
      </c>
      <c r="H865" s="94" t="str">
        <f>TEXT(25,"0")</f>
        <v>25</v>
      </c>
      <c r="I865" s="73" t="s">
        <v>139</v>
      </c>
      <c r="J865" s="75">
        <v>1</v>
      </c>
      <c r="K865" s="94" t="str">
        <f>TEXT(25,"0")</f>
        <v>25</v>
      </c>
      <c r="L865" s="73"/>
      <c r="M865" s="94" t="str">
        <f>TEXT(23,"0")</f>
        <v>23</v>
      </c>
      <c r="N865" s="73" t="s">
        <v>223</v>
      </c>
      <c r="O865" s="73" t="s">
        <v>224</v>
      </c>
      <c r="P865" s="73" t="s">
        <v>351</v>
      </c>
      <c r="Q865" s="73"/>
      <c r="R865" s="73"/>
      <c r="S865" s="107"/>
    </row>
    <row r="866" spans="1:19" customFormat="1" x14ac:dyDescent="0.35">
      <c r="A866" s="72"/>
      <c r="B866" s="72"/>
      <c r="C866" s="76" t="s">
        <v>221</v>
      </c>
      <c r="D866" s="76"/>
      <c r="E866" s="76"/>
      <c r="F866" s="77"/>
      <c r="G866" s="76"/>
      <c r="H866" s="77"/>
      <c r="I866" s="76"/>
      <c r="J866" s="78"/>
      <c r="K866" s="118"/>
      <c r="L866" s="76"/>
      <c r="M866" s="127"/>
      <c r="N866" s="76"/>
      <c r="O866" s="76"/>
      <c r="P866" s="76"/>
      <c r="Q866" s="76"/>
      <c r="R866" s="76"/>
      <c r="S866" s="108"/>
    </row>
    <row r="867" spans="1:19" customFormat="1" x14ac:dyDescent="0.35">
      <c r="A867" s="72"/>
      <c r="B867" s="72"/>
      <c r="C867" s="85" t="s">
        <v>228</v>
      </c>
      <c r="D867" s="85"/>
      <c r="E867" s="85"/>
      <c r="F867" s="85"/>
      <c r="G867" s="85"/>
      <c r="H867" s="85"/>
      <c r="I867" s="85"/>
      <c r="J867" s="85"/>
      <c r="K867" s="119"/>
      <c r="L867" s="85"/>
      <c r="M867" s="128"/>
      <c r="N867" s="85"/>
      <c r="O867" s="85"/>
      <c r="P867" s="85"/>
      <c r="Q867" s="85"/>
      <c r="R867" s="85"/>
      <c r="S867" s="109"/>
    </row>
    <row r="868" spans="1:19" customFormat="1" x14ac:dyDescent="0.35">
      <c r="A868" s="72"/>
      <c r="B868" s="72"/>
      <c r="C868" s="86" t="s">
        <v>229</v>
      </c>
      <c r="D868" s="86"/>
      <c r="E868" s="86"/>
      <c r="F868" s="86"/>
      <c r="G868" s="86"/>
      <c r="H868" s="86"/>
      <c r="I868" s="86"/>
      <c r="J868" s="86"/>
      <c r="K868" s="120"/>
      <c r="L868" s="86"/>
      <c r="M868" s="129"/>
      <c r="N868" s="86"/>
      <c r="O868" s="86"/>
      <c r="P868" s="86"/>
      <c r="Q868" s="86"/>
      <c r="R868" s="86"/>
      <c r="S868" s="110"/>
    </row>
    <row r="869" spans="1:19" customFormat="1" x14ac:dyDescent="0.35">
      <c r="A869" s="71" t="s">
        <v>222</v>
      </c>
      <c r="B869" s="72"/>
      <c r="C869" s="73" t="s">
        <v>219</v>
      </c>
      <c r="D869" s="73"/>
      <c r="E869" s="73"/>
      <c r="F869" s="94" t="str">
        <f>TEXT(25,"0")</f>
        <v>25</v>
      </c>
      <c r="G869" s="73" t="str">
        <f>CONCATENATE("USD,FLAT ",TEXT(F869,"0.00"))</f>
        <v>USD,FLAT 25.00</v>
      </c>
      <c r="H869" s="94" t="str">
        <f>TEXT(25,"0")</f>
        <v>25</v>
      </c>
      <c r="I869" s="73" t="s">
        <v>139</v>
      </c>
      <c r="J869" s="75">
        <v>1</v>
      </c>
      <c r="K869" s="94" t="str">
        <f>TEXT(25,"0")</f>
        <v>25</v>
      </c>
      <c r="L869" s="73"/>
      <c r="M869" s="94" t="str">
        <f>TEXT(23,"0")</f>
        <v>23</v>
      </c>
      <c r="N869" s="73" t="s">
        <v>223</v>
      </c>
      <c r="O869" s="73" t="s">
        <v>224</v>
      </c>
      <c r="P869" s="73" t="s">
        <v>351</v>
      </c>
      <c r="Q869" s="73"/>
      <c r="R869" s="73"/>
      <c r="S869" s="107"/>
    </row>
    <row r="870" spans="1:19" customFormat="1" x14ac:dyDescent="0.35">
      <c r="A870" s="72"/>
      <c r="B870" s="72"/>
      <c r="C870" s="76" t="s">
        <v>221</v>
      </c>
      <c r="D870" s="76"/>
      <c r="E870" s="76"/>
      <c r="F870" s="76"/>
      <c r="G870" s="76"/>
      <c r="H870" s="77"/>
      <c r="I870" s="76"/>
      <c r="J870" s="78"/>
      <c r="K870" s="118"/>
      <c r="L870" s="76"/>
      <c r="M870" s="127"/>
      <c r="N870" s="76"/>
      <c r="O870" s="76"/>
      <c r="P870" s="76"/>
      <c r="Q870" s="76"/>
      <c r="R870" s="76"/>
      <c r="S870" s="108"/>
    </row>
    <row r="871" spans="1:19" customFormat="1" x14ac:dyDescent="0.35">
      <c r="A871" s="72"/>
      <c r="B871" s="72"/>
      <c r="C871" s="85" t="s">
        <v>228</v>
      </c>
      <c r="D871" s="85"/>
      <c r="E871" s="85"/>
      <c r="F871" s="85"/>
      <c r="G871" s="85"/>
      <c r="H871" s="85"/>
      <c r="I871" s="85"/>
      <c r="J871" s="85"/>
      <c r="K871" s="119"/>
      <c r="L871" s="85"/>
      <c r="M871" s="128"/>
      <c r="N871" s="85"/>
      <c r="O871" s="85"/>
      <c r="P871" s="85"/>
      <c r="Q871" s="85"/>
      <c r="R871" s="85"/>
      <c r="S871" s="109"/>
    </row>
    <row r="872" spans="1:19" customFormat="1" x14ac:dyDescent="0.35">
      <c r="A872" s="72"/>
      <c r="B872" s="72"/>
      <c r="C872" s="86" t="s">
        <v>229</v>
      </c>
      <c r="D872" s="86"/>
      <c r="E872" s="86"/>
      <c r="F872" s="86"/>
      <c r="G872" s="86"/>
      <c r="H872" s="86"/>
      <c r="I872" s="86"/>
      <c r="J872" s="86"/>
      <c r="K872" s="120"/>
      <c r="L872" s="86"/>
      <c r="M872" s="129"/>
      <c r="N872" s="86"/>
      <c r="O872" s="86"/>
      <c r="P872" s="86"/>
      <c r="Q872" s="86"/>
      <c r="R872" s="86"/>
      <c r="S872" s="110"/>
    </row>
    <row r="873" spans="1:19" customFormat="1" x14ac:dyDescent="0.35">
      <c r="A873" s="71" t="s">
        <v>225</v>
      </c>
      <c r="B873" s="72"/>
      <c r="C873" s="73" t="s">
        <v>219</v>
      </c>
      <c r="D873" s="73"/>
      <c r="E873" s="73"/>
      <c r="F873" s="73">
        <v>25</v>
      </c>
      <c r="G873" s="73" t="str">
        <f>CONCATENATE("USD,FLAT ",TEXT(F873,"0.00"))</f>
        <v>USD,FLAT 25.00</v>
      </c>
      <c r="H873" s="94" t="str">
        <f>TEXT(25,"0")</f>
        <v>25</v>
      </c>
      <c r="I873" s="73" t="s">
        <v>139</v>
      </c>
      <c r="J873" s="94" t="str">
        <f>TEXT(26.85,"0.00")</f>
        <v>26.85</v>
      </c>
      <c r="K873" s="94" t="str">
        <f>TEXT(671.26,"0.00")</f>
        <v>671.26</v>
      </c>
      <c r="L873" s="73"/>
      <c r="M873" s="94" t="str">
        <f>TEXT(100.56,"0.00")</f>
        <v>100.56</v>
      </c>
      <c r="N873" s="73" t="s">
        <v>223</v>
      </c>
      <c r="O873" s="73" t="s">
        <v>224</v>
      </c>
      <c r="P873" s="73" t="s">
        <v>351</v>
      </c>
      <c r="Q873" s="73"/>
      <c r="R873" s="73"/>
      <c r="S873" s="107"/>
    </row>
    <row r="874" spans="1:19" customFormat="1" x14ac:dyDescent="0.35">
      <c r="A874" s="72"/>
      <c r="B874" s="72"/>
      <c r="C874" s="76" t="s">
        <v>221</v>
      </c>
      <c r="D874" s="76"/>
      <c r="E874" s="76"/>
      <c r="F874" s="76"/>
      <c r="G874" s="76"/>
      <c r="H874" s="77"/>
      <c r="I874" s="76"/>
      <c r="J874" s="77"/>
      <c r="K874" s="118"/>
      <c r="L874" s="76"/>
      <c r="M874" s="127"/>
      <c r="N874" s="76"/>
      <c r="O874" s="76"/>
      <c r="P874" s="76"/>
      <c r="Q874" s="76"/>
      <c r="R874" s="76"/>
      <c r="S874" s="108"/>
    </row>
    <row r="875" spans="1:19" customFormat="1" x14ac:dyDescent="0.35">
      <c r="A875" s="72"/>
      <c r="B875" s="72"/>
      <c r="C875" s="85" t="s">
        <v>228</v>
      </c>
      <c r="D875" s="85"/>
      <c r="E875" s="85"/>
      <c r="F875" s="85"/>
      <c r="G875" s="85"/>
      <c r="H875" s="85"/>
      <c r="I875" s="85"/>
      <c r="J875" s="85"/>
      <c r="K875" s="119"/>
      <c r="L875" s="85"/>
      <c r="M875" s="128"/>
      <c r="N875" s="85"/>
      <c r="O875" s="85"/>
      <c r="P875" s="85"/>
      <c r="Q875" s="85"/>
      <c r="R875" s="85"/>
      <c r="S875" s="109"/>
    </row>
    <row r="876" spans="1:19" customFormat="1" x14ac:dyDescent="0.35">
      <c r="A876" s="72"/>
      <c r="B876" s="72"/>
      <c r="C876" s="86" t="s">
        <v>229</v>
      </c>
      <c r="D876" s="86"/>
      <c r="E876" s="86"/>
      <c r="F876" s="86"/>
      <c r="G876" s="86"/>
      <c r="H876" s="86"/>
      <c r="I876" s="86"/>
      <c r="J876" s="86"/>
      <c r="K876" s="120"/>
      <c r="L876" s="86"/>
      <c r="M876" s="129"/>
      <c r="N876" s="86"/>
      <c r="O876" s="86"/>
      <c r="P876" s="86"/>
      <c r="Q876" s="86"/>
      <c r="R876" s="86"/>
      <c r="S876" s="110"/>
    </row>
    <row r="877" spans="1:19" customFormat="1" x14ac:dyDescent="0.35">
      <c r="A877" s="71" t="s">
        <v>136</v>
      </c>
      <c r="B877" s="72"/>
      <c r="C877" s="73" t="s">
        <v>219</v>
      </c>
      <c r="D877" s="73"/>
      <c r="E877" s="73"/>
      <c r="F877" s="73">
        <v>25</v>
      </c>
      <c r="G877" s="73" t="str">
        <f>CONCATENATE("USD,FLAT ",TEXT(F877,"0.00"))</f>
        <v>USD,FLAT 25.00</v>
      </c>
      <c r="H877" s="94" t="str">
        <f>TEXT(25,"0")</f>
        <v>25</v>
      </c>
      <c r="I877" s="73" t="s">
        <v>139</v>
      </c>
      <c r="J877" s="94" t="str">
        <f>TEXT(176.85,"0.00")</f>
        <v>176.85</v>
      </c>
      <c r="K877" s="94" t="str">
        <f>TEXT(4421.26,"0.00")</f>
        <v>4421.26</v>
      </c>
      <c r="L877" s="73"/>
      <c r="M877" s="94" t="str">
        <f>TEXT(550.54,"0.00")</f>
        <v>550.54</v>
      </c>
      <c r="N877" s="73" t="s">
        <v>223</v>
      </c>
      <c r="O877" s="73" t="s">
        <v>224</v>
      </c>
      <c r="P877" s="73" t="s">
        <v>351</v>
      </c>
      <c r="Q877" s="73"/>
      <c r="R877" s="73"/>
      <c r="S877" s="107"/>
    </row>
    <row r="878" spans="1:19" customFormat="1" x14ac:dyDescent="0.35">
      <c r="A878" s="72"/>
      <c r="B878" s="72"/>
      <c r="C878" s="76" t="s">
        <v>221</v>
      </c>
      <c r="D878" s="76"/>
      <c r="E878" s="76"/>
      <c r="F878" s="76"/>
      <c r="G878" s="76"/>
      <c r="H878" s="77"/>
      <c r="I878" s="76"/>
      <c r="J878" s="78"/>
      <c r="K878" s="118"/>
      <c r="L878" s="76"/>
      <c r="M878" s="118"/>
      <c r="N878" s="76"/>
      <c r="O878" s="76"/>
      <c r="P878" s="76"/>
      <c r="Q878" s="76"/>
      <c r="R878" s="76"/>
      <c r="S878" s="108"/>
    </row>
    <row r="879" spans="1:19" customFormat="1" x14ac:dyDescent="0.35">
      <c r="A879" s="72"/>
      <c r="B879" s="72"/>
      <c r="C879" s="85" t="s">
        <v>228</v>
      </c>
      <c r="D879" s="85"/>
      <c r="E879" s="85"/>
      <c r="F879" s="85"/>
      <c r="G879" s="85"/>
      <c r="H879" s="85"/>
      <c r="I879" s="85"/>
      <c r="J879" s="85"/>
      <c r="K879" s="119"/>
      <c r="L879" s="85"/>
      <c r="M879" s="119"/>
      <c r="N879" s="85"/>
      <c r="O879" s="85"/>
      <c r="P879" s="85"/>
      <c r="Q879" s="85"/>
      <c r="R879" s="85"/>
      <c r="S879" s="109"/>
    </row>
    <row r="880" spans="1:19" customFormat="1" x14ac:dyDescent="0.35">
      <c r="A880" s="72"/>
      <c r="B880" s="72"/>
      <c r="C880" s="86" t="s">
        <v>229</v>
      </c>
      <c r="D880" s="86"/>
      <c r="E880" s="86"/>
      <c r="F880" s="86"/>
      <c r="G880" s="86"/>
      <c r="H880" s="86"/>
      <c r="I880" s="86"/>
      <c r="J880" s="86"/>
      <c r="K880" s="120"/>
      <c r="L880" s="86"/>
      <c r="M880" s="120"/>
      <c r="N880" s="86"/>
      <c r="O880" s="86"/>
      <c r="P880" s="86"/>
      <c r="Q880" s="86"/>
      <c r="R880" s="86"/>
      <c r="S880" s="110"/>
    </row>
    <row r="881" spans="1:19" customFormat="1" x14ac:dyDescent="0.35">
      <c r="A881" s="79" t="s">
        <v>226</v>
      </c>
      <c r="B881" s="79"/>
      <c r="C881" s="79" t="s">
        <v>219</v>
      </c>
      <c r="D881" s="79"/>
      <c r="E881" s="79"/>
      <c r="F881" s="79"/>
      <c r="G881" s="79"/>
      <c r="H881" s="79"/>
      <c r="I881" s="79"/>
      <c r="J881" s="80"/>
      <c r="K881" s="121"/>
      <c r="L881" s="79"/>
      <c r="M881" s="121"/>
      <c r="N881" s="79"/>
      <c r="O881" s="79"/>
      <c r="P881" s="79"/>
      <c r="Q881" s="79"/>
      <c r="R881" s="79"/>
      <c r="S881" s="111"/>
    </row>
    <row r="882" spans="1:19" customFormat="1" x14ac:dyDescent="0.35">
      <c r="A882" s="79" t="s">
        <v>226</v>
      </c>
      <c r="B882" s="79"/>
      <c r="C882" s="79" t="s">
        <v>221</v>
      </c>
      <c r="D882" s="79"/>
      <c r="E882" s="79"/>
      <c r="F882" s="79"/>
      <c r="G882" s="79"/>
      <c r="H882" s="79"/>
      <c r="I882" s="79"/>
      <c r="J882" s="80"/>
      <c r="K882" s="121"/>
      <c r="L882" s="79"/>
      <c r="M882" s="121"/>
      <c r="N882" s="79"/>
      <c r="O882" s="79"/>
      <c r="P882" s="79"/>
      <c r="Q882" s="79"/>
      <c r="R882" s="79"/>
      <c r="S882" s="111"/>
    </row>
    <row r="883" spans="1:19" customFormat="1" x14ac:dyDescent="0.35">
      <c r="A883" s="82" t="s">
        <v>227</v>
      </c>
      <c r="B883" s="82"/>
      <c r="C883" s="82" t="s">
        <v>219</v>
      </c>
      <c r="D883" s="82"/>
      <c r="E883" s="82"/>
      <c r="F883" s="82"/>
      <c r="G883" s="82"/>
      <c r="H883" s="82"/>
      <c r="I883" s="82"/>
      <c r="J883" s="83"/>
      <c r="K883" s="122"/>
      <c r="L883" s="82"/>
      <c r="M883" s="122"/>
      <c r="N883" s="82"/>
      <c r="O883" s="82"/>
      <c r="P883" s="82"/>
      <c r="Q883" s="82"/>
      <c r="R883" s="82"/>
      <c r="S883" s="112"/>
    </row>
    <row r="884" spans="1:19" customFormat="1" x14ac:dyDescent="0.35">
      <c r="A884" s="82" t="s">
        <v>227</v>
      </c>
      <c r="B884" s="82"/>
      <c r="C884" s="82" t="s">
        <v>221</v>
      </c>
      <c r="D884" s="82"/>
      <c r="E884" s="82"/>
      <c r="F884" s="82"/>
      <c r="G884" s="82"/>
      <c r="H884" s="82"/>
      <c r="I884" s="82"/>
      <c r="J884" s="83"/>
      <c r="K884" s="122"/>
      <c r="L884" s="82"/>
      <c r="M884" s="122"/>
      <c r="N884" s="82"/>
      <c r="O884" s="82"/>
      <c r="P884" s="82"/>
      <c r="Q884" s="82"/>
      <c r="R884" s="82"/>
      <c r="S884" s="112"/>
    </row>
    <row r="885" spans="1:19" customFormat="1" x14ac:dyDescent="0.35">
      <c r="A885" s="71" t="s">
        <v>246</v>
      </c>
      <c r="B885" s="72"/>
      <c r="C885" s="73" t="s">
        <v>219</v>
      </c>
      <c r="D885" s="73"/>
      <c r="E885" s="73"/>
      <c r="F885" s="73">
        <v>0.25</v>
      </c>
      <c r="G885" s="73" t="str">
        <f>CONCATENATE("USD,FLAT ",TEXT(F885,"0.00"))</f>
        <v>USD,FLAT 0.25</v>
      </c>
      <c r="H885" s="73" t="str">
        <f>TEXT(0.26,"0.00")</f>
        <v>0.26</v>
      </c>
      <c r="I885" s="73" t="s">
        <v>139</v>
      </c>
      <c r="J885" s="75">
        <v>1</v>
      </c>
      <c r="K885" s="90" t="str">
        <f>TEXT(0.26,"0.00")</f>
        <v>0.26</v>
      </c>
      <c r="L885" s="73"/>
      <c r="M885" s="94" t="str">
        <f>TEXT(23,"0")</f>
        <v>23</v>
      </c>
      <c r="N885" s="73" t="s">
        <v>231</v>
      </c>
      <c r="O885" s="73" t="s">
        <v>224</v>
      </c>
      <c r="P885" s="73" t="s">
        <v>352</v>
      </c>
      <c r="Q885" s="73"/>
      <c r="R885" s="73"/>
      <c r="S885" s="107"/>
    </row>
    <row r="886" spans="1:19" customFormat="1" x14ac:dyDescent="0.35">
      <c r="A886" s="72"/>
      <c r="B886" s="72"/>
      <c r="C886" s="76" t="s">
        <v>221</v>
      </c>
      <c r="D886" s="76"/>
      <c r="E886" s="76"/>
      <c r="F886" s="76"/>
      <c r="G886" s="76"/>
      <c r="H886" s="76"/>
      <c r="I886" s="77"/>
      <c r="J886" s="78"/>
      <c r="K886" s="91"/>
      <c r="L886" s="76"/>
      <c r="M886" s="127"/>
      <c r="N886" s="76"/>
      <c r="O886" s="76"/>
      <c r="P886" s="76"/>
      <c r="Q886" s="76"/>
      <c r="R886" s="76"/>
      <c r="S886" s="108"/>
    </row>
    <row r="887" spans="1:19" customFormat="1" x14ac:dyDescent="0.35">
      <c r="A887" s="72"/>
      <c r="B887" s="72"/>
      <c r="C887" s="85" t="s">
        <v>228</v>
      </c>
      <c r="D887" s="85"/>
      <c r="E887" s="85"/>
      <c r="F887" s="85"/>
      <c r="G887" s="85"/>
      <c r="H887" s="85"/>
      <c r="I887" s="85"/>
      <c r="J887" s="85"/>
      <c r="K887" s="88"/>
      <c r="L887" s="85"/>
      <c r="M887" s="128"/>
      <c r="N887" s="85"/>
      <c r="O887" s="85"/>
      <c r="P887" s="85"/>
      <c r="Q887" s="85"/>
      <c r="R887" s="85"/>
      <c r="S887" s="109"/>
    </row>
    <row r="888" spans="1:19" customFormat="1" x14ac:dyDescent="0.35">
      <c r="A888" s="72"/>
      <c r="B888" s="72"/>
      <c r="C888" s="86" t="s">
        <v>229</v>
      </c>
      <c r="D888" s="86"/>
      <c r="E888" s="86"/>
      <c r="F888" s="86"/>
      <c r="G888" s="86"/>
      <c r="H888" s="86"/>
      <c r="I888" s="86"/>
      <c r="J888" s="86"/>
      <c r="K888" s="89"/>
      <c r="L888" s="86"/>
      <c r="M888" s="129"/>
      <c r="N888" s="86"/>
      <c r="O888" s="86"/>
      <c r="P888" s="86"/>
      <c r="Q888" s="86"/>
      <c r="R888" s="86"/>
      <c r="S888" s="110"/>
    </row>
    <row r="889" spans="1:19" customFormat="1" x14ac:dyDescent="0.35">
      <c r="A889" s="71" t="s">
        <v>230</v>
      </c>
      <c r="B889" s="72"/>
      <c r="C889" s="73" t="s">
        <v>219</v>
      </c>
      <c r="D889" s="73"/>
      <c r="E889" s="73"/>
      <c r="F889" s="73">
        <v>112.04</v>
      </c>
      <c r="G889" s="73" t="str">
        <f>CONCATENATE("USD,FLAT ",TEXT(F889,"0.00"))</f>
        <v>USD,FLAT 112.04</v>
      </c>
      <c r="H889" s="73" t="str">
        <f>TEXT(112.04,"0.00")</f>
        <v>112.04</v>
      </c>
      <c r="I889" s="73" t="s">
        <v>139</v>
      </c>
      <c r="J889" s="75">
        <v>1</v>
      </c>
      <c r="K889" s="90" t="str">
        <f>TEXT(112.04,"0.00")</f>
        <v>112.04</v>
      </c>
      <c r="L889" s="73"/>
      <c r="M889" s="94" t="str">
        <f>TEXT(23,"0")</f>
        <v>23</v>
      </c>
      <c r="N889" s="73" t="s">
        <v>231</v>
      </c>
      <c r="O889" s="73" t="s">
        <v>224</v>
      </c>
      <c r="P889" s="73" t="s">
        <v>352</v>
      </c>
      <c r="Q889" s="73"/>
      <c r="R889" s="73"/>
      <c r="S889" s="107"/>
    </row>
    <row r="890" spans="1:19" customFormat="1" x14ac:dyDescent="0.35">
      <c r="A890" s="72"/>
      <c r="B890" s="72"/>
      <c r="C890" s="76" t="s">
        <v>221</v>
      </c>
      <c r="D890" s="76"/>
      <c r="E890" s="76"/>
      <c r="F890" s="76"/>
      <c r="G890" s="76"/>
      <c r="H890" s="76"/>
      <c r="I890" s="77"/>
      <c r="J890" s="78"/>
      <c r="K890" s="91"/>
      <c r="L890" s="76"/>
      <c r="M890" s="118"/>
      <c r="N890" s="76"/>
      <c r="O890" s="76"/>
      <c r="P890" s="76"/>
      <c r="Q890" s="76"/>
      <c r="R890" s="76"/>
      <c r="S890" s="108"/>
    </row>
    <row r="891" spans="1:19" customFormat="1" x14ac:dyDescent="0.35">
      <c r="A891" s="72"/>
      <c r="B891" s="72"/>
      <c r="C891" s="85" t="s">
        <v>228</v>
      </c>
      <c r="D891" s="85"/>
      <c r="E891" s="85"/>
      <c r="F891" s="85"/>
      <c r="G891" s="85"/>
      <c r="H891" s="85"/>
      <c r="I891" s="85"/>
      <c r="J891" s="85"/>
      <c r="K891" s="88"/>
      <c r="L891" s="85"/>
      <c r="M891" s="119"/>
      <c r="N891" s="85"/>
      <c r="O891" s="85"/>
      <c r="P891" s="85"/>
      <c r="Q891" s="85"/>
      <c r="R891" s="85"/>
      <c r="S891" s="109"/>
    </row>
    <row r="892" spans="1:19" customFormat="1" x14ac:dyDescent="0.35">
      <c r="A892" s="72"/>
      <c r="B892" s="72"/>
      <c r="C892" s="86" t="s">
        <v>229</v>
      </c>
      <c r="D892" s="86"/>
      <c r="E892" s="86"/>
      <c r="F892" s="86"/>
      <c r="G892" s="86"/>
      <c r="H892" s="86"/>
      <c r="I892" s="86"/>
      <c r="J892" s="86"/>
      <c r="K892" s="89"/>
      <c r="L892" s="86"/>
      <c r="M892" s="120"/>
      <c r="N892" s="86"/>
      <c r="O892" s="86"/>
      <c r="P892" s="86"/>
      <c r="Q892" s="86"/>
      <c r="R892" s="86"/>
      <c r="S892" s="110"/>
    </row>
    <row r="893" spans="1:19" customFormat="1" x14ac:dyDescent="0.35">
      <c r="A893" s="71" t="s">
        <v>232</v>
      </c>
      <c r="B893" s="72"/>
      <c r="C893" s="73" t="s">
        <v>219</v>
      </c>
      <c r="D893" s="73"/>
      <c r="E893" s="73"/>
      <c r="F893" s="73">
        <v>276.25</v>
      </c>
      <c r="G893" s="73" t="str">
        <f>CONCATENATE("USD,FLAT ",TEXT(F893,"0.00"))</f>
        <v>USD,FLAT 276.25</v>
      </c>
      <c r="H893" s="73" t="str">
        <f>TEXT(276.25,"0.00")</f>
        <v>276.25</v>
      </c>
      <c r="I893" s="73" t="s">
        <v>139</v>
      </c>
      <c r="J893" s="75">
        <v>1</v>
      </c>
      <c r="K893" s="90" t="str">
        <f>TEXT(13812.5,"0.0")</f>
        <v>13812.5</v>
      </c>
      <c r="L893" s="73"/>
      <c r="M893" s="87">
        <v>0</v>
      </c>
      <c r="N893" s="73" t="s">
        <v>231</v>
      </c>
      <c r="O893" s="73" t="s">
        <v>224</v>
      </c>
      <c r="P893" s="73" t="s">
        <v>351</v>
      </c>
      <c r="Q893" s="73"/>
      <c r="R893" s="73"/>
      <c r="S893" s="107"/>
    </row>
    <row r="894" spans="1:19" customFormat="1" x14ac:dyDescent="0.35">
      <c r="A894" s="72"/>
      <c r="B894" s="72"/>
      <c r="C894" s="76" t="s">
        <v>221</v>
      </c>
      <c r="D894" s="76"/>
      <c r="E894" s="76"/>
      <c r="F894" s="76"/>
      <c r="G894" s="76"/>
      <c r="H894" s="76"/>
      <c r="I894" s="77"/>
      <c r="J894" s="78"/>
      <c r="K894" s="91"/>
      <c r="L894" s="77"/>
      <c r="M894" s="118"/>
      <c r="N894" s="76"/>
      <c r="O894" s="76"/>
      <c r="P894" s="76"/>
      <c r="Q894" s="76"/>
      <c r="R894" s="76"/>
      <c r="S894" s="108"/>
    </row>
    <row r="895" spans="1:19" customFormat="1" x14ac:dyDescent="0.35">
      <c r="A895" s="72"/>
      <c r="B895" s="72"/>
      <c r="C895" s="85" t="s">
        <v>228</v>
      </c>
      <c r="D895" s="85"/>
      <c r="E895" s="85"/>
      <c r="F895" s="85"/>
      <c r="G895" s="85"/>
      <c r="H895" s="85"/>
      <c r="I895" s="85"/>
      <c r="J895" s="85"/>
      <c r="K895" s="88"/>
      <c r="L895" s="85"/>
      <c r="M895" s="119"/>
      <c r="N895" s="85"/>
      <c r="O895" s="85"/>
      <c r="P895" s="85"/>
      <c r="Q895" s="73"/>
      <c r="R895" s="85"/>
      <c r="S895" s="109"/>
    </row>
    <row r="896" spans="1:19" customFormat="1" x14ac:dyDescent="0.35">
      <c r="A896" s="72"/>
      <c r="B896" s="72"/>
      <c r="C896" s="86" t="s">
        <v>229</v>
      </c>
      <c r="D896" s="86"/>
      <c r="E896" s="86"/>
      <c r="F896" s="86"/>
      <c r="G896" s="86"/>
      <c r="H896" s="86"/>
      <c r="I896" s="86"/>
      <c r="J896" s="86"/>
      <c r="K896" s="89"/>
      <c r="L896" s="86"/>
      <c r="M896" s="120"/>
      <c r="N896" s="86"/>
      <c r="O896" s="86"/>
      <c r="P896" s="86"/>
      <c r="Q896" s="86"/>
      <c r="R896" s="86"/>
      <c r="S896" s="110"/>
    </row>
    <row r="897" spans="1:19" customFormat="1" x14ac:dyDescent="0.35">
      <c r="A897" s="71" t="s">
        <v>233</v>
      </c>
      <c r="B897" s="72"/>
      <c r="C897" s="73" t="s">
        <v>219</v>
      </c>
      <c r="D897" s="73"/>
      <c r="E897" s="73"/>
      <c r="F897" s="73">
        <v>112.04</v>
      </c>
      <c r="G897" s="73" t="str">
        <f>CONCATENATE("USD,FLAT ",TEXT(F897,"0.00"))</f>
        <v>USD,FLAT 112.04</v>
      </c>
      <c r="H897" s="73" t="str">
        <f>TEXT(112.04,"0.00")</f>
        <v>112.04</v>
      </c>
      <c r="I897" s="73" t="s">
        <v>139</v>
      </c>
      <c r="J897" s="75">
        <v>1</v>
      </c>
      <c r="K897" s="90" t="str">
        <f>TEXT(5602,"0")</f>
        <v>5602</v>
      </c>
      <c r="L897" s="73"/>
      <c r="M897" s="87">
        <v>0</v>
      </c>
      <c r="N897" s="73" t="s">
        <v>231</v>
      </c>
      <c r="O897" s="73" t="s">
        <v>224</v>
      </c>
      <c r="P897" s="73" t="s">
        <v>351</v>
      </c>
      <c r="Q897" s="73"/>
      <c r="R897" s="73"/>
      <c r="S897" s="107"/>
    </row>
    <row r="898" spans="1:19" customFormat="1" x14ac:dyDescent="0.35">
      <c r="A898" s="72"/>
      <c r="B898" s="72"/>
      <c r="C898" s="76" t="s">
        <v>221</v>
      </c>
      <c r="D898" s="76"/>
      <c r="E898" s="76"/>
      <c r="F898" s="76"/>
      <c r="G898" s="76"/>
      <c r="H898" s="76"/>
      <c r="I898" s="77"/>
      <c r="J898" s="77"/>
      <c r="K898" s="91"/>
      <c r="L898" s="77"/>
      <c r="M898" s="118"/>
      <c r="N898" s="76"/>
      <c r="O898" s="76"/>
      <c r="P898" s="76"/>
      <c r="Q898" s="76"/>
      <c r="R898" s="76"/>
      <c r="S898" s="108"/>
    </row>
    <row r="899" spans="1:19" customFormat="1" x14ac:dyDescent="0.35">
      <c r="A899" s="72"/>
      <c r="B899" s="72"/>
      <c r="C899" s="85" t="s">
        <v>228</v>
      </c>
      <c r="D899" s="85"/>
      <c r="E899" s="85"/>
      <c r="F899" s="85"/>
      <c r="G899" s="85"/>
      <c r="H899" s="85"/>
      <c r="I899" s="85"/>
      <c r="J899" s="85"/>
      <c r="K899" s="88"/>
      <c r="L899" s="85"/>
      <c r="M899" s="119"/>
      <c r="N899" s="85"/>
      <c r="O899" s="85"/>
      <c r="P899" s="85"/>
      <c r="Q899" s="85"/>
      <c r="R899" s="85"/>
      <c r="S899" s="109"/>
    </row>
    <row r="900" spans="1:19" customFormat="1" x14ac:dyDescent="0.35">
      <c r="A900" s="72"/>
      <c r="B900" s="72"/>
      <c r="C900" s="86" t="s">
        <v>229</v>
      </c>
      <c r="D900" s="86"/>
      <c r="E900" s="86"/>
      <c r="F900" s="86"/>
      <c r="G900" s="86"/>
      <c r="H900" s="86"/>
      <c r="I900" s="86"/>
      <c r="J900" s="86"/>
      <c r="K900" s="89"/>
      <c r="L900" s="86"/>
      <c r="M900" s="120"/>
      <c r="N900" s="86"/>
      <c r="O900" s="86"/>
      <c r="P900" s="86"/>
      <c r="Q900" s="86"/>
      <c r="R900" s="86"/>
      <c r="S900" s="110"/>
    </row>
    <row r="901" spans="1:19" customFormat="1" x14ac:dyDescent="0.35">
      <c r="A901" s="82" t="s">
        <v>234</v>
      </c>
      <c r="B901" s="82"/>
      <c r="C901" s="82" t="s">
        <v>219</v>
      </c>
      <c r="D901" s="82"/>
      <c r="E901" s="82"/>
      <c r="F901" s="82"/>
      <c r="G901" s="82"/>
      <c r="H901" s="82"/>
      <c r="I901" s="82"/>
      <c r="J901" s="83"/>
      <c r="K901" s="147"/>
      <c r="L901" s="82"/>
      <c r="M901" s="122"/>
      <c r="N901" s="82"/>
      <c r="O901" s="82"/>
      <c r="P901" s="82"/>
      <c r="Q901" s="82"/>
      <c r="R901" s="82"/>
      <c r="S901" s="112"/>
    </row>
    <row r="902" spans="1:19" customFormat="1" x14ac:dyDescent="0.35">
      <c r="A902" s="82" t="s">
        <v>234</v>
      </c>
      <c r="B902" s="82"/>
      <c r="C902" s="82" t="s">
        <v>221</v>
      </c>
      <c r="D902" s="82"/>
      <c r="E902" s="82"/>
      <c r="F902" s="82"/>
      <c r="G902" s="82"/>
      <c r="H902" s="82"/>
      <c r="I902" s="82"/>
      <c r="J902" s="83"/>
      <c r="K902" s="147"/>
      <c r="L902" s="82"/>
      <c r="M902" s="122"/>
      <c r="N902" s="82"/>
      <c r="O902" s="82"/>
      <c r="P902" s="82"/>
      <c r="Q902" s="82"/>
      <c r="R902" s="82"/>
      <c r="S902" s="112"/>
    </row>
    <row r="903" spans="1:19" customFormat="1" ht="29" x14ac:dyDescent="0.35">
      <c r="A903" s="71" t="s">
        <v>235</v>
      </c>
      <c r="B903" s="72"/>
      <c r="C903" s="73" t="s">
        <v>219</v>
      </c>
      <c r="D903" s="73"/>
      <c r="E903" s="73"/>
      <c r="F903" s="93" t="s">
        <v>247</v>
      </c>
      <c r="G903" s="94" t="s">
        <v>236</v>
      </c>
      <c r="H903" s="93" t="str">
        <f>TEXT(12.95,"0.00")</f>
        <v>12.95</v>
      </c>
      <c r="I903" s="73" t="s">
        <v>139</v>
      </c>
      <c r="J903" s="75">
        <v>1</v>
      </c>
      <c r="K903" s="90" t="str">
        <f>TEXT(12.94,"0.00")</f>
        <v>12.94</v>
      </c>
      <c r="L903" s="73"/>
      <c r="M903" s="94" t="str">
        <f>TEXT(23,"0")</f>
        <v>23</v>
      </c>
      <c r="N903" s="73" t="s">
        <v>231</v>
      </c>
      <c r="O903" s="73" t="s">
        <v>224</v>
      </c>
      <c r="P903" s="73" t="s">
        <v>369</v>
      </c>
      <c r="Q903" s="73"/>
      <c r="R903" s="73"/>
      <c r="S903" s="107"/>
    </row>
    <row r="904" spans="1:19" customFormat="1" x14ac:dyDescent="0.35">
      <c r="A904" s="72"/>
      <c r="B904" s="72"/>
      <c r="C904" s="76" t="s">
        <v>221</v>
      </c>
      <c r="D904" s="76"/>
      <c r="E904" s="76"/>
      <c r="F904" s="76"/>
      <c r="G904" s="76"/>
      <c r="H904" s="76"/>
      <c r="I904" s="76"/>
      <c r="J904" s="78"/>
      <c r="K904" s="91"/>
      <c r="L904" s="76"/>
      <c r="M904" s="127"/>
      <c r="N904" s="76"/>
      <c r="O904" s="76"/>
      <c r="P904" s="76"/>
      <c r="Q904" s="76"/>
      <c r="R904" s="76"/>
      <c r="S904" s="108"/>
    </row>
    <row r="905" spans="1:19" customFormat="1" x14ac:dyDescent="0.35">
      <c r="A905" s="72"/>
      <c r="B905" s="72"/>
      <c r="C905" s="85" t="s">
        <v>228</v>
      </c>
      <c r="D905" s="85"/>
      <c r="E905" s="85"/>
      <c r="F905" s="85"/>
      <c r="G905" s="85"/>
      <c r="H905" s="85"/>
      <c r="I905" s="85"/>
      <c r="J905" s="85"/>
      <c r="K905" s="88"/>
      <c r="L905" s="85"/>
      <c r="M905" s="128"/>
      <c r="N905" s="85"/>
      <c r="O905" s="85"/>
      <c r="P905" s="85"/>
      <c r="Q905" s="85"/>
      <c r="R905" s="85"/>
      <c r="S905" s="109"/>
    </row>
    <row r="906" spans="1:19" customFormat="1" x14ac:dyDescent="0.35">
      <c r="A906" s="72"/>
      <c r="B906" s="72"/>
      <c r="C906" s="86" t="s">
        <v>229</v>
      </c>
      <c r="D906" s="86"/>
      <c r="E906" s="86"/>
      <c r="F906" s="86"/>
      <c r="G906" s="86"/>
      <c r="H906" s="86"/>
      <c r="I906" s="86"/>
      <c r="J906" s="86"/>
      <c r="K906" s="89"/>
      <c r="L906" s="86"/>
      <c r="M906" s="129"/>
      <c r="N906" s="86"/>
      <c r="O906" s="86"/>
      <c r="P906" s="86"/>
      <c r="Q906" s="86"/>
      <c r="R906" s="86"/>
      <c r="S906" s="110"/>
    </row>
    <row r="907" spans="1:19" customFormat="1" ht="29" x14ac:dyDescent="0.35">
      <c r="A907" s="71" t="s">
        <v>237</v>
      </c>
      <c r="B907" s="72"/>
      <c r="C907" s="73" t="s">
        <v>219</v>
      </c>
      <c r="D907" s="73"/>
      <c r="E907" s="73"/>
      <c r="F907" s="93" t="s">
        <v>247</v>
      </c>
      <c r="G907" s="94" t="s">
        <v>248</v>
      </c>
      <c r="H907" s="93" t="str">
        <f>TEXT(12.95,"0.00")</f>
        <v>12.95</v>
      </c>
      <c r="I907" s="73" t="s">
        <v>139</v>
      </c>
      <c r="J907" s="75">
        <v>1</v>
      </c>
      <c r="K907" s="90" t="str">
        <f>TEXT(12.94,"0.00")</f>
        <v>12.94</v>
      </c>
      <c r="L907" s="73"/>
      <c r="M907" s="94" t="str">
        <f>TEXT(23,"0")</f>
        <v>23</v>
      </c>
      <c r="N907" s="73" t="s">
        <v>231</v>
      </c>
      <c r="O907" s="73" t="s">
        <v>224</v>
      </c>
      <c r="P907" s="73" t="s">
        <v>369</v>
      </c>
      <c r="Q907" s="73"/>
      <c r="R907" s="73"/>
      <c r="S907" s="107"/>
    </row>
    <row r="908" spans="1:19" customFormat="1" x14ac:dyDescent="0.35">
      <c r="A908" s="72"/>
      <c r="B908" s="72"/>
      <c r="C908" s="76" t="s">
        <v>221</v>
      </c>
      <c r="D908" s="76"/>
      <c r="E908" s="76"/>
      <c r="F908" s="76"/>
      <c r="G908" s="76"/>
      <c r="H908" s="76"/>
      <c r="I908" s="76"/>
      <c r="J908" s="78"/>
      <c r="K908" s="91"/>
      <c r="L908" s="76"/>
      <c r="M908" s="127"/>
      <c r="N908" s="76"/>
      <c r="O908" s="76"/>
      <c r="P908" s="76"/>
      <c r="Q908" s="76"/>
      <c r="R908" s="76"/>
      <c r="S908" s="108"/>
    </row>
    <row r="909" spans="1:19" customFormat="1" x14ac:dyDescent="0.35">
      <c r="A909" s="72"/>
      <c r="B909" s="72"/>
      <c r="C909" s="85" t="s">
        <v>228</v>
      </c>
      <c r="D909" s="85"/>
      <c r="E909" s="85"/>
      <c r="F909" s="85"/>
      <c r="G909" s="85"/>
      <c r="H909" s="85"/>
      <c r="I909" s="85"/>
      <c r="J909" s="85"/>
      <c r="K909" s="88"/>
      <c r="L909" s="85"/>
      <c r="M909" s="128"/>
      <c r="N909" s="85"/>
      <c r="O909" s="85"/>
      <c r="P909" s="85"/>
      <c r="Q909" s="85"/>
      <c r="R909" s="85"/>
      <c r="S909" s="109"/>
    </row>
    <row r="910" spans="1:19" customFormat="1" x14ac:dyDescent="0.35">
      <c r="A910" s="72"/>
      <c r="B910" s="72"/>
      <c r="C910" s="86" t="s">
        <v>229</v>
      </c>
      <c r="D910" s="86"/>
      <c r="E910" s="86"/>
      <c r="F910" s="86"/>
      <c r="G910" s="86"/>
      <c r="H910" s="86"/>
      <c r="I910" s="86"/>
      <c r="J910" s="86"/>
      <c r="K910" s="89"/>
      <c r="L910" s="86"/>
      <c r="M910" s="129"/>
      <c r="N910" s="86"/>
      <c r="O910" s="86"/>
      <c r="P910" s="86"/>
      <c r="Q910" s="86"/>
      <c r="R910" s="86"/>
      <c r="S910" s="110"/>
    </row>
    <row r="911" spans="1:19" customFormat="1" ht="21" customHeight="1" x14ac:dyDescent="0.35">
      <c r="A911" s="71" t="s">
        <v>238</v>
      </c>
      <c r="B911" s="72"/>
      <c r="C911" s="73" t="s">
        <v>219</v>
      </c>
      <c r="D911" s="73"/>
      <c r="E911" s="73"/>
      <c r="F911" s="93" t="s">
        <v>249</v>
      </c>
      <c r="G911" s="94" t="s">
        <v>239</v>
      </c>
      <c r="H911" s="93" t="str">
        <f>TEXT(38.12,"0.00")</f>
        <v>38.12</v>
      </c>
      <c r="I911" s="73" t="s">
        <v>139</v>
      </c>
      <c r="J911" s="75">
        <v>1</v>
      </c>
      <c r="K911" s="90" t="str">
        <f>TEXT(38.12,"0.00")</f>
        <v>38.12</v>
      </c>
      <c r="L911" s="73"/>
      <c r="M911" s="94" t="str">
        <f>TEXT(23,"0")</f>
        <v>23</v>
      </c>
      <c r="N911" s="73" t="s">
        <v>231</v>
      </c>
      <c r="O911" s="73" t="s">
        <v>224</v>
      </c>
      <c r="P911" s="73" t="s">
        <v>369</v>
      </c>
      <c r="Q911" s="73"/>
      <c r="R911" s="73"/>
      <c r="S911" s="107"/>
    </row>
    <row r="912" spans="1:19" customFormat="1" x14ac:dyDescent="0.35">
      <c r="A912" s="72"/>
      <c r="B912" s="72"/>
      <c r="C912" s="76" t="s">
        <v>221</v>
      </c>
      <c r="D912" s="76"/>
      <c r="E912" s="76"/>
      <c r="F912" s="76"/>
      <c r="G912" s="76"/>
      <c r="H912" s="76"/>
      <c r="I912" s="76"/>
      <c r="J912" s="78"/>
      <c r="K912" s="91"/>
      <c r="L912" s="76"/>
      <c r="M912" s="118"/>
      <c r="N912" s="76"/>
      <c r="O912" s="76"/>
      <c r="P912" s="76"/>
      <c r="Q912" s="76"/>
      <c r="R912" s="76"/>
      <c r="S912" s="108"/>
    </row>
    <row r="913" spans="1:19" customFormat="1" x14ac:dyDescent="0.35">
      <c r="A913" s="72"/>
      <c r="B913" s="72"/>
      <c r="C913" s="85" t="s">
        <v>228</v>
      </c>
      <c r="D913" s="85"/>
      <c r="E913" s="85"/>
      <c r="F913" s="85"/>
      <c r="G913" s="85"/>
      <c r="H913" s="85"/>
      <c r="I913" s="85"/>
      <c r="J913" s="85"/>
      <c r="K913" s="88"/>
      <c r="L913" s="85"/>
      <c r="M913" s="119"/>
      <c r="N913" s="85"/>
      <c r="O913" s="85"/>
      <c r="P913" s="85"/>
      <c r="Q913" s="85"/>
      <c r="R913" s="85"/>
      <c r="S913" s="109"/>
    </row>
    <row r="914" spans="1:19" customFormat="1" x14ac:dyDescent="0.35">
      <c r="A914" s="72"/>
      <c r="B914" s="72"/>
      <c r="C914" s="86" t="s">
        <v>229</v>
      </c>
      <c r="D914" s="86"/>
      <c r="E914" s="86"/>
      <c r="F914" s="86"/>
      <c r="G914" s="86"/>
      <c r="H914" s="86"/>
      <c r="I914" s="86"/>
      <c r="J914" s="86"/>
      <c r="K914" s="89"/>
      <c r="L914" s="86"/>
      <c r="M914" s="120"/>
      <c r="N914" s="86"/>
      <c r="O914" s="86"/>
      <c r="P914" s="86"/>
      <c r="Q914" s="86"/>
      <c r="R914" s="86"/>
      <c r="S914" s="110"/>
    </row>
    <row r="915" spans="1:19" customFormat="1" x14ac:dyDescent="0.35">
      <c r="A915" s="82" t="s">
        <v>240</v>
      </c>
      <c r="B915" s="82"/>
      <c r="C915" s="82" t="s">
        <v>219</v>
      </c>
      <c r="D915" s="82"/>
      <c r="E915" s="82"/>
      <c r="F915" s="82"/>
      <c r="G915" s="82"/>
      <c r="H915" s="82"/>
      <c r="I915" s="82"/>
      <c r="J915" s="83"/>
      <c r="K915" s="83"/>
      <c r="L915" s="82"/>
      <c r="M915" s="122"/>
      <c r="N915" s="82"/>
      <c r="O915" s="82"/>
      <c r="P915" s="82"/>
      <c r="Q915" s="82"/>
      <c r="R915" s="82"/>
      <c r="S915" s="112"/>
    </row>
    <row r="916" spans="1:19" customFormat="1" x14ac:dyDescent="0.35">
      <c r="A916" s="82" t="s">
        <v>240</v>
      </c>
      <c r="B916" s="82"/>
      <c r="C916" s="82" t="s">
        <v>221</v>
      </c>
      <c r="D916" s="82"/>
      <c r="E916" s="82"/>
      <c r="F916" s="82"/>
      <c r="G916" s="82"/>
      <c r="H916" s="82"/>
      <c r="I916" s="82"/>
      <c r="J916" s="83"/>
      <c r="K916" s="147"/>
      <c r="L916" s="82"/>
      <c r="M916" s="122"/>
      <c r="N916" s="82"/>
      <c r="O916" s="82"/>
      <c r="P916" s="82"/>
      <c r="Q916" s="82"/>
      <c r="R916" s="82"/>
      <c r="S916" s="112"/>
    </row>
    <row r="917" spans="1:19" customFormat="1" x14ac:dyDescent="0.35">
      <c r="A917" s="71" t="s">
        <v>241</v>
      </c>
      <c r="B917" s="72"/>
      <c r="C917" s="73" t="s">
        <v>219</v>
      </c>
      <c r="D917" s="73"/>
      <c r="E917" s="73"/>
      <c r="F917" s="90">
        <v>0.15</v>
      </c>
      <c r="G917" s="73" t="str">
        <f>CONCATENATE("USD,FLAT ",TEXT(F917,"0.00"))</f>
        <v>USD,FLAT 0.15</v>
      </c>
      <c r="H917" s="90" t="str">
        <f>TEXT(6000.16,"0.00")</f>
        <v>6000.16</v>
      </c>
      <c r="I917" s="73" t="s">
        <v>139</v>
      </c>
      <c r="J917" s="75">
        <v>1</v>
      </c>
      <c r="K917" s="90" t="str">
        <f>TEXT(6000.16,"0.00")</f>
        <v>6000.16</v>
      </c>
      <c r="L917" s="73"/>
      <c r="M917" s="94" t="str">
        <f>TEXT(23,"0")</f>
        <v>23</v>
      </c>
      <c r="N917" s="73" t="s">
        <v>231</v>
      </c>
      <c r="O917" s="73" t="s">
        <v>224</v>
      </c>
      <c r="P917" s="73" t="s">
        <v>369</v>
      </c>
      <c r="Q917" s="73"/>
      <c r="R917" s="73"/>
      <c r="S917" s="107"/>
    </row>
    <row r="918" spans="1:19" customFormat="1" x14ac:dyDescent="0.35">
      <c r="A918" s="72"/>
      <c r="B918" s="72"/>
      <c r="C918" s="76" t="s">
        <v>221</v>
      </c>
      <c r="D918" s="76"/>
      <c r="E918" s="76"/>
      <c r="F918" s="76"/>
      <c r="G918" s="76"/>
      <c r="H918" s="76"/>
      <c r="I918" s="76"/>
      <c r="J918" s="78"/>
      <c r="K918" s="91"/>
      <c r="L918" s="76"/>
      <c r="M918" s="127"/>
      <c r="N918" s="76"/>
      <c r="O918" s="76"/>
      <c r="P918" s="76"/>
      <c r="Q918" s="76"/>
      <c r="R918" s="76"/>
      <c r="S918" s="108"/>
    </row>
    <row r="919" spans="1:19" customFormat="1" x14ac:dyDescent="0.35">
      <c r="A919" s="72"/>
      <c r="B919" s="72"/>
      <c r="C919" s="85" t="s">
        <v>228</v>
      </c>
      <c r="D919" s="85"/>
      <c r="E919" s="85"/>
      <c r="F919" s="85"/>
      <c r="G919" s="85"/>
      <c r="H919" s="85"/>
      <c r="I919" s="85"/>
      <c r="J919" s="85"/>
      <c r="K919" s="88"/>
      <c r="L919" s="85"/>
      <c r="M919" s="128"/>
      <c r="N919" s="85"/>
      <c r="O919" s="85"/>
      <c r="P919" s="85"/>
      <c r="Q919" s="85"/>
      <c r="R919" s="85"/>
      <c r="S919" s="109"/>
    </row>
    <row r="920" spans="1:19" customFormat="1" x14ac:dyDescent="0.35">
      <c r="A920" s="72"/>
      <c r="B920" s="72"/>
      <c r="C920" s="86" t="s">
        <v>229</v>
      </c>
      <c r="D920" s="86"/>
      <c r="E920" s="86"/>
      <c r="F920" s="86"/>
      <c r="G920" s="86"/>
      <c r="H920" s="86"/>
      <c r="I920" s="86"/>
      <c r="J920" s="86"/>
      <c r="K920" s="89"/>
      <c r="L920" s="86"/>
      <c r="M920" s="129"/>
      <c r="N920" s="86"/>
      <c r="O920" s="86"/>
      <c r="P920" s="86"/>
      <c r="Q920" s="86"/>
      <c r="R920" s="86"/>
      <c r="S920" s="110"/>
    </row>
    <row r="921" spans="1:19" customFormat="1" x14ac:dyDescent="0.35">
      <c r="A921" s="71" t="s">
        <v>242</v>
      </c>
      <c r="B921" s="72"/>
      <c r="C921" s="73" t="s">
        <v>219</v>
      </c>
      <c r="D921" s="73"/>
      <c r="E921" s="73"/>
      <c r="F921" s="90">
        <v>2.0499999999999998</v>
      </c>
      <c r="G921" s="73" t="str">
        <f>CONCATENATE("USD,FLAT ",TEXT(F921,"0.00"))</f>
        <v>USD,FLAT 2.05</v>
      </c>
      <c r="H921" s="90" t="str">
        <f>TEXT(2.06,"0.00")</f>
        <v>2.06</v>
      </c>
      <c r="I921" s="73" t="s">
        <v>139</v>
      </c>
      <c r="J921" s="75">
        <v>1</v>
      </c>
      <c r="K921" s="90" t="str">
        <f>TEXT(2.06,"0.00")</f>
        <v>2.06</v>
      </c>
      <c r="L921" s="73"/>
      <c r="M921" s="94" t="str">
        <f>TEXT(23,"0")</f>
        <v>23</v>
      </c>
      <c r="N921" s="73" t="s">
        <v>231</v>
      </c>
      <c r="O921" s="73" t="s">
        <v>224</v>
      </c>
      <c r="P921" s="73" t="s">
        <v>369</v>
      </c>
      <c r="Q921" s="73"/>
      <c r="R921" s="73"/>
      <c r="S921" s="107"/>
    </row>
    <row r="922" spans="1:19" customFormat="1" x14ac:dyDescent="0.35">
      <c r="A922" s="72"/>
      <c r="B922" s="72"/>
      <c r="C922" s="76" t="s">
        <v>221</v>
      </c>
      <c r="D922" s="76"/>
      <c r="E922" s="76"/>
      <c r="F922" s="76"/>
      <c r="G922" s="76"/>
      <c r="H922" s="76"/>
      <c r="I922" s="76"/>
      <c r="J922" s="78"/>
      <c r="K922" s="91"/>
      <c r="L922" s="76"/>
      <c r="M922" s="127"/>
      <c r="N922" s="76"/>
      <c r="O922" s="76"/>
      <c r="P922" s="76"/>
      <c r="Q922" s="76"/>
      <c r="R922" s="76"/>
      <c r="S922" s="108"/>
    </row>
    <row r="923" spans="1:19" customFormat="1" x14ac:dyDescent="0.35">
      <c r="A923" s="72"/>
      <c r="B923" s="72"/>
      <c r="C923" s="85" t="s">
        <v>228</v>
      </c>
      <c r="D923" s="85"/>
      <c r="E923" s="85"/>
      <c r="F923" s="85"/>
      <c r="G923" s="85"/>
      <c r="H923" s="85"/>
      <c r="I923" s="85"/>
      <c r="J923" s="85"/>
      <c r="K923" s="88"/>
      <c r="L923" s="85"/>
      <c r="M923" s="128"/>
      <c r="N923" s="85"/>
      <c r="O923" s="85"/>
      <c r="P923" s="85"/>
      <c r="Q923" s="85"/>
      <c r="R923" s="85"/>
      <c r="S923" s="109"/>
    </row>
    <row r="924" spans="1:19" customFormat="1" x14ac:dyDescent="0.35">
      <c r="A924" s="72"/>
      <c r="B924" s="72"/>
      <c r="C924" s="86" t="s">
        <v>229</v>
      </c>
      <c r="D924" s="86"/>
      <c r="E924" s="86"/>
      <c r="F924" s="86"/>
      <c r="G924" s="86"/>
      <c r="H924" s="86"/>
      <c r="I924" s="86"/>
      <c r="J924" s="86"/>
      <c r="K924" s="89"/>
      <c r="L924" s="86"/>
      <c r="M924" s="129"/>
      <c r="N924" s="86"/>
      <c r="O924" s="86"/>
      <c r="P924" s="86"/>
      <c r="Q924" s="86"/>
      <c r="R924" s="86"/>
      <c r="S924" s="110"/>
    </row>
    <row r="925" spans="1:19" customFormat="1" x14ac:dyDescent="0.35">
      <c r="A925" s="71" t="s">
        <v>242</v>
      </c>
      <c r="B925" s="72" t="s">
        <v>513</v>
      </c>
      <c r="C925" s="73" t="s">
        <v>219</v>
      </c>
      <c r="D925" s="73"/>
      <c r="E925" s="73"/>
      <c r="F925" s="90">
        <v>0.75</v>
      </c>
      <c r="G925" s="73" t="str">
        <f>CONCATENATE("USD,FLAT ",TEXT(F925,"0.00"))</f>
        <v>USD,FLAT 0.75</v>
      </c>
      <c r="H925" s="90" t="str">
        <f>TEXT(0.76,"0.00")</f>
        <v>0.76</v>
      </c>
      <c r="I925" s="73" t="s">
        <v>139</v>
      </c>
      <c r="J925" s="75">
        <v>1</v>
      </c>
      <c r="K925" s="90" t="str">
        <f>TEXT(0.76,"0.00")</f>
        <v>0.76</v>
      </c>
      <c r="L925" s="73"/>
      <c r="M925" s="94" t="str">
        <f>TEXT(23,"0")</f>
        <v>23</v>
      </c>
      <c r="N925" s="73" t="s">
        <v>231</v>
      </c>
      <c r="O925" s="73" t="s">
        <v>224</v>
      </c>
      <c r="P925" s="73" t="s">
        <v>369</v>
      </c>
      <c r="Q925" s="73"/>
      <c r="R925" s="73"/>
      <c r="S925" s="107"/>
    </row>
    <row r="926" spans="1:19" customFormat="1" x14ac:dyDescent="0.35">
      <c r="A926" s="72"/>
      <c r="B926" s="72"/>
      <c r="C926" s="76" t="s">
        <v>221</v>
      </c>
      <c r="D926" s="76"/>
      <c r="E926" s="76"/>
      <c r="F926" s="76"/>
      <c r="G926" s="76"/>
      <c r="H926" s="76"/>
      <c r="I926" s="76"/>
      <c r="J926" s="78"/>
      <c r="K926" s="91"/>
      <c r="L926" s="76"/>
      <c r="M926" s="127"/>
      <c r="N926" s="76"/>
      <c r="O926" s="76"/>
      <c r="P926" s="76"/>
      <c r="Q926" s="76"/>
      <c r="R926" s="76"/>
      <c r="S926" s="108"/>
    </row>
    <row r="927" spans="1:19" customFormat="1" x14ac:dyDescent="0.35">
      <c r="A927" s="72"/>
      <c r="B927" s="72"/>
      <c r="C927" s="85" t="s">
        <v>228</v>
      </c>
      <c r="D927" s="85"/>
      <c r="E927" s="85"/>
      <c r="F927" s="85"/>
      <c r="G927" s="85"/>
      <c r="H927" s="85"/>
      <c r="I927" s="85"/>
      <c r="J927" s="85"/>
      <c r="K927" s="88"/>
      <c r="L927" s="85"/>
      <c r="M927" s="128"/>
      <c r="N927" s="85"/>
      <c r="O927" s="85"/>
      <c r="P927" s="85"/>
      <c r="Q927" s="85"/>
      <c r="R927" s="85"/>
      <c r="S927" s="109"/>
    </row>
    <row r="928" spans="1:19" customFormat="1" x14ac:dyDescent="0.35">
      <c r="A928" s="72"/>
      <c r="B928" s="72"/>
      <c r="C928" s="86" t="s">
        <v>229</v>
      </c>
      <c r="D928" s="86"/>
      <c r="E928" s="86"/>
      <c r="F928" s="86"/>
      <c r="G928" s="86"/>
      <c r="H928" s="86"/>
      <c r="I928" s="86"/>
      <c r="J928" s="86"/>
      <c r="K928" s="89"/>
      <c r="L928" s="86"/>
      <c r="M928" s="129"/>
      <c r="N928" s="86"/>
      <c r="O928" s="86"/>
      <c r="P928" s="86"/>
      <c r="Q928" s="86"/>
      <c r="R928" s="86"/>
      <c r="S928" s="110"/>
    </row>
    <row r="929" spans="1:39" customFormat="1" x14ac:dyDescent="0.35">
      <c r="A929" s="71" t="s">
        <v>242</v>
      </c>
      <c r="B929" s="72" t="s">
        <v>514</v>
      </c>
      <c r="C929" s="73" t="s">
        <v>219</v>
      </c>
      <c r="D929" s="73"/>
      <c r="E929" s="73"/>
      <c r="F929" s="90">
        <v>0.3</v>
      </c>
      <c r="G929" s="73" t="str">
        <f>CONCATENATE("USD,FLAT ",TEXT(F929,"0.00"))</f>
        <v>USD,FLAT 0.30</v>
      </c>
      <c r="H929" s="90" t="str">
        <f>TEXT(0.3,"0.0")</f>
        <v>0.3</v>
      </c>
      <c r="I929" s="73" t="s">
        <v>139</v>
      </c>
      <c r="J929" s="75">
        <v>1</v>
      </c>
      <c r="K929" s="90" t="str">
        <f>TEXT(0.3,"0.0")</f>
        <v>0.3</v>
      </c>
      <c r="L929" s="73"/>
      <c r="M929" s="94" t="str">
        <f>TEXT(23,"0")</f>
        <v>23</v>
      </c>
      <c r="N929" s="73" t="s">
        <v>231</v>
      </c>
      <c r="O929" s="73" t="s">
        <v>224</v>
      </c>
      <c r="P929" s="73" t="s">
        <v>369</v>
      </c>
      <c r="Q929" s="73"/>
      <c r="R929" s="73"/>
      <c r="S929" s="107"/>
      <c r="AM929" s="21"/>
    </row>
    <row r="930" spans="1:39" customFormat="1" x14ac:dyDescent="0.35">
      <c r="A930" s="72"/>
      <c r="B930" s="72"/>
      <c r="C930" s="76" t="s">
        <v>221</v>
      </c>
      <c r="D930" s="76"/>
      <c r="E930" s="76"/>
      <c r="F930" s="76"/>
      <c r="G930" s="76"/>
      <c r="H930" s="76"/>
      <c r="I930" s="76"/>
      <c r="J930" s="78"/>
      <c r="K930" s="91"/>
      <c r="L930" s="76"/>
      <c r="M930" s="127"/>
      <c r="N930" s="76"/>
      <c r="O930" s="76"/>
      <c r="P930" s="76"/>
      <c r="Q930" s="76"/>
      <c r="R930" s="76"/>
      <c r="S930" s="108"/>
    </row>
    <row r="931" spans="1:39" customFormat="1" x14ac:dyDescent="0.35">
      <c r="A931" s="72"/>
      <c r="B931" s="72"/>
      <c r="C931" s="85" t="s">
        <v>228</v>
      </c>
      <c r="D931" s="85"/>
      <c r="E931" s="85"/>
      <c r="F931" s="85"/>
      <c r="G931" s="85"/>
      <c r="H931" s="85"/>
      <c r="I931" s="85"/>
      <c r="J931" s="85"/>
      <c r="K931" s="88"/>
      <c r="L931" s="85"/>
      <c r="M931" s="128"/>
      <c r="N931" s="85"/>
      <c r="O931" s="85"/>
      <c r="P931" s="85"/>
      <c r="Q931" s="85"/>
      <c r="R931" s="85"/>
      <c r="S931" s="109"/>
    </row>
    <row r="932" spans="1:39" customFormat="1" x14ac:dyDescent="0.35">
      <c r="A932" s="72"/>
      <c r="B932" s="72"/>
      <c r="C932" s="86" t="s">
        <v>229</v>
      </c>
      <c r="D932" s="86"/>
      <c r="E932" s="86"/>
      <c r="F932" s="86"/>
      <c r="G932" s="86"/>
      <c r="H932" s="86"/>
      <c r="I932" s="86"/>
      <c r="J932" s="86"/>
      <c r="K932" s="89"/>
      <c r="L932" s="86"/>
      <c r="M932" s="129"/>
      <c r="N932" s="86"/>
      <c r="O932" s="86"/>
      <c r="P932" s="86"/>
      <c r="Q932" s="86"/>
      <c r="R932" s="86"/>
      <c r="S932" s="110"/>
    </row>
    <row r="933" spans="1:39" customFormat="1" x14ac:dyDescent="0.35">
      <c r="A933" s="71" t="s">
        <v>242</v>
      </c>
      <c r="B933" s="72" t="s">
        <v>515</v>
      </c>
      <c r="C933" s="73" t="s">
        <v>219</v>
      </c>
      <c r="D933" s="73"/>
      <c r="E933" s="73"/>
      <c r="F933" s="90">
        <v>6.67</v>
      </c>
      <c r="G933" s="73" t="str">
        <f>CONCATENATE("USD,FLAT ",TEXT(F933,"0.00"))</f>
        <v>USD,FLAT 6.67</v>
      </c>
      <c r="H933" s="90" t="str">
        <f>TEXT(6.68,"0.00")</f>
        <v>6.68</v>
      </c>
      <c r="I933" s="73" t="s">
        <v>139</v>
      </c>
      <c r="J933" s="75">
        <v>1</v>
      </c>
      <c r="K933" s="90" t="str">
        <f>TEXT(6.68,"0.00")</f>
        <v>6.68</v>
      </c>
      <c r="L933" s="90"/>
      <c r="M933" s="94" t="str">
        <f>TEXT(23,"0")</f>
        <v>23</v>
      </c>
      <c r="N933" s="73" t="s">
        <v>231</v>
      </c>
      <c r="O933" s="73" t="s">
        <v>224</v>
      </c>
      <c r="P933" s="73" t="s">
        <v>369</v>
      </c>
      <c r="Q933" s="73"/>
      <c r="R933" s="73"/>
      <c r="S933" s="107"/>
    </row>
    <row r="934" spans="1:39" customFormat="1" x14ac:dyDescent="0.35">
      <c r="A934" s="72"/>
      <c r="B934" s="72"/>
      <c r="C934" s="76" t="s">
        <v>221</v>
      </c>
      <c r="D934" s="76"/>
      <c r="E934" s="76"/>
      <c r="F934" s="76"/>
      <c r="G934" s="76"/>
      <c r="H934" s="76"/>
      <c r="I934" s="76"/>
      <c r="J934" s="78"/>
      <c r="K934" s="91"/>
      <c r="L934" s="76"/>
      <c r="M934" s="127"/>
      <c r="N934" s="76"/>
      <c r="O934" s="76"/>
      <c r="P934" s="76"/>
      <c r="Q934" s="76"/>
      <c r="R934" s="76"/>
      <c r="S934" s="108"/>
    </row>
    <row r="935" spans="1:39" customFormat="1" x14ac:dyDescent="0.35">
      <c r="A935" s="72"/>
      <c r="B935" s="72"/>
      <c r="C935" s="85" t="s">
        <v>228</v>
      </c>
      <c r="D935" s="85"/>
      <c r="E935" s="85"/>
      <c r="F935" s="85"/>
      <c r="G935" s="85"/>
      <c r="H935" s="85"/>
      <c r="I935" s="85"/>
      <c r="J935" s="85"/>
      <c r="K935" s="88"/>
      <c r="L935" s="85"/>
      <c r="M935" s="128"/>
      <c r="N935" s="85"/>
      <c r="O935" s="85"/>
      <c r="P935" s="85"/>
      <c r="Q935" s="85"/>
      <c r="R935" s="85"/>
      <c r="S935" s="109"/>
      <c r="AM935" s="21"/>
    </row>
    <row r="936" spans="1:39" customFormat="1" x14ac:dyDescent="0.35">
      <c r="A936" s="72"/>
      <c r="B936" s="72"/>
      <c r="C936" s="86" t="s">
        <v>229</v>
      </c>
      <c r="D936" s="86"/>
      <c r="E936" s="86"/>
      <c r="F936" s="86"/>
      <c r="G936" s="86"/>
      <c r="H936" s="86"/>
      <c r="I936" s="86"/>
      <c r="J936" s="86"/>
      <c r="K936" s="89"/>
      <c r="L936" s="86"/>
      <c r="M936" s="129"/>
      <c r="N936" s="86"/>
      <c r="O936" s="86"/>
      <c r="P936" s="86"/>
      <c r="Q936" s="86"/>
      <c r="R936" s="86"/>
      <c r="S936" s="110"/>
    </row>
    <row r="937" spans="1:39" customFormat="1" x14ac:dyDescent="0.35">
      <c r="A937" s="71" t="s">
        <v>243</v>
      </c>
      <c r="B937" s="72"/>
      <c r="C937" s="73" t="s">
        <v>219</v>
      </c>
      <c r="D937" s="73"/>
      <c r="E937" s="73"/>
      <c r="F937" s="90">
        <v>0.4</v>
      </c>
      <c r="G937" s="73" t="str">
        <f>CONCATENATE("USD,FLAT ",TEXT(F937,"0.00"))</f>
        <v>USD,FLAT 0.40</v>
      </c>
      <c r="H937" s="90" t="str">
        <f>TEXT(0.4,"0.0")</f>
        <v>0.4</v>
      </c>
      <c r="I937" s="73" t="s">
        <v>139</v>
      </c>
      <c r="J937" s="75">
        <v>1</v>
      </c>
      <c r="K937" s="90" t="str">
        <f>TEXT(0.4,"0.0")</f>
        <v>0.4</v>
      </c>
      <c r="L937" s="73"/>
      <c r="M937" s="94" t="str">
        <f>TEXT(23,"0")</f>
        <v>23</v>
      </c>
      <c r="N937" s="73" t="s">
        <v>231</v>
      </c>
      <c r="O937" s="73" t="s">
        <v>224</v>
      </c>
      <c r="P937" s="73" t="s">
        <v>369</v>
      </c>
      <c r="Q937" s="73"/>
      <c r="R937" s="73"/>
      <c r="S937" s="107"/>
      <c r="AM937" s="95"/>
    </row>
    <row r="938" spans="1:39" customFormat="1" x14ac:dyDescent="0.35">
      <c r="A938" s="72"/>
      <c r="B938" s="72"/>
      <c r="C938" s="76" t="s">
        <v>221</v>
      </c>
      <c r="D938" s="76"/>
      <c r="E938" s="76"/>
      <c r="F938" s="76"/>
      <c r="G938" s="76"/>
      <c r="H938" s="76"/>
      <c r="I938" s="76"/>
      <c r="J938" s="78"/>
      <c r="K938" s="91"/>
      <c r="L938" s="76"/>
      <c r="M938" s="127"/>
      <c r="N938" s="76"/>
      <c r="O938" s="76"/>
      <c r="P938" s="76"/>
      <c r="Q938" s="76"/>
      <c r="R938" s="76"/>
      <c r="S938" s="108"/>
      <c r="AM938" s="96"/>
    </row>
    <row r="939" spans="1:39" customFormat="1" x14ac:dyDescent="0.35">
      <c r="A939" s="72"/>
      <c r="B939" s="72"/>
      <c r="C939" s="85" t="s">
        <v>228</v>
      </c>
      <c r="D939" s="85"/>
      <c r="E939" s="85"/>
      <c r="F939" s="85"/>
      <c r="G939" s="85"/>
      <c r="H939" s="85"/>
      <c r="I939" s="85"/>
      <c r="J939" s="85"/>
      <c r="K939" s="88"/>
      <c r="L939" s="85"/>
      <c r="M939" s="128"/>
      <c r="N939" s="85"/>
      <c r="O939" s="85"/>
      <c r="P939" s="85"/>
      <c r="Q939" s="85"/>
      <c r="R939" s="85"/>
      <c r="S939" s="109"/>
      <c r="AM939" s="58"/>
    </row>
    <row r="940" spans="1:39" customFormat="1" x14ac:dyDescent="0.35">
      <c r="A940" s="72"/>
      <c r="B940" s="72"/>
      <c r="C940" s="86" t="s">
        <v>229</v>
      </c>
      <c r="D940" s="86"/>
      <c r="E940" s="86"/>
      <c r="F940" s="86"/>
      <c r="G940" s="86"/>
      <c r="H940" s="86"/>
      <c r="I940" s="86"/>
      <c r="J940" s="86"/>
      <c r="K940" s="89"/>
      <c r="L940" s="86"/>
      <c r="M940" s="129"/>
      <c r="N940" s="86"/>
      <c r="O940" s="86"/>
      <c r="P940" s="86"/>
      <c r="Q940" s="86"/>
      <c r="R940" s="86"/>
      <c r="S940" s="110"/>
    </row>
    <row r="941" spans="1:39" customFormat="1" x14ac:dyDescent="0.35">
      <c r="A941" s="71" t="s">
        <v>244</v>
      </c>
      <c r="B941" s="72"/>
      <c r="C941" s="73" t="s">
        <v>219</v>
      </c>
      <c r="D941" s="73"/>
      <c r="E941" s="73"/>
      <c r="F941" s="90">
        <v>0.6</v>
      </c>
      <c r="G941" s="73" t="str">
        <f>CONCATENATE("USD,FLAT ",TEXT(F941,"0.00"))</f>
        <v>USD,FLAT 0.60</v>
      </c>
      <c r="H941" s="90" t="str">
        <f>TEXT(0.6,"0.0")</f>
        <v>0.6</v>
      </c>
      <c r="I941" s="73" t="s">
        <v>139</v>
      </c>
      <c r="J941" s="75">
        <v>1</v>
      </c>
      <c r="K941" s="90" t="str">
        <f>TEXT(0.6,"0.0")</f>
        <v>0.6</v>
      </c>
      <c r="L941" s="73"/>
      <c r="M941" s="94" t="str">
        <f>TEXT(23,"0")</f>
        <v>23</v>
      </c>
      <c r="N941" s="73" t="s">
        <v>231</v>
      </c>
      <c r="O941" s="73" t="s">
        <v>224</v>
      </c>
      <c r="P941" s="73" t="s">
        <v>369</v>
      </c>
      <c r="Q941" s="73"/>
      <c r="R941" s="73"/>
      <c r="S941" s="107"/>
    </row>
    <row r="942" spans="1:39" customFormat="1" x14ac:dyDescent="0.35">
      <c r="A942" s="72"/>
      <c r="B942" s="72"/>
      <c r="C942" s="76" t="s">
        <v>221</v>
      </c>
      <c r="D942" s="76"/>
      <c r="E942" s="76"/>
      <c r="F942" s="76"/>
      <c r="G942" s="76"/>
      <c r="H942" s="76"/>
      <c r="I942" s="76"/>
      <c r="J942" s="78"/>
      <c r="K942" s="91"/>
      <c r="L942" s="76"/>
      <c r="M942" s="127"/>
      <c r="N942" s="76"/>
      <c r="O942" s="76"/>
      <c r="P942" s="76"/>
      <c r="Q942" s="76"/>
      <c r="R942" s="76"/>
      <c r="S942" s="108"/>
      <c r="AM942" s="21"/>
    </row>
    <row r="943" spans="1:39" customFormat="1" x14ac:dyDescent="0.35">
      <c r="A943" s="72"/>
      <c r="B943" s="72"/>
      <c r="C943" s="85" t="s">
        <v>228</v>
      </c>
      <c r="D943" s="85"/>
      <c r="E943" s="85"/>
      <c r="F943" s="85"/>
      <c r="G943" s="85"/>
      <c r="H943" s="85"/>
      <c r="I943" s="85"/>
      <c r="J943" s="85"/>
      <c r="K943" s="88"/>
      <c r="L943" s="85"/>
      <c r="M943" s="128"/>
      <c r="N943" s="85"/>
      <c r="O943" s="85"/>
      <c r="P943" s="85"/>
      <c r="Q943" s="85"/>
      <c r="R943" s="85"/>
      <c r="S943" s="109"/>
      <c r="AM943" s="21"/>
    </row>
    <row r="944" spans="1:39" customFormat="1" x14ac:dyDescent="0.35">
      <c r="A944" s="72"/>
      <c r="B944" s="72"/>
      <c r="C944" s="86" t="s">
        <v>229</v>
      </c>
      <c r="D944" s="86"/>
      <c r="E944" s="86"/>
      <c r="F944" s="86"/>
      <c r="G944" s="86"/>
      <c r="H944" s="86"/>
      <c r="I944" s="86"/>
      <c r="J944" s="86"/>
      <c r="K944" s="89"/>
      <c r="L944" s="86"/>
      <c r="M944" s="129"/>
      <c r="N944" s="86"/>
      <c r="O944" s="86"/>
      <c r="P944" s="86"/>
      <c r="Q944" s="86"/>
      <c r="R944" s="86"/>
      <c r="S944" s="110"/>
      <c r="AM944" s="21"/>
    </row>
    <row r="945" spans="1:78" customFormat="1" x14ac:dyDescent="0.35">
      <c r="A945" s="71" t="s">
        <v>245</v>
      </c>
      <c r="B945" s="92"/>
      <c r="C945" s="73" t="s">
        <v>219</v>
      </c>
      <c r="D945" s="73"/>
      <c r="E945" s="73"/>
      <c r="F945" s="73">
        <v>16.66</v>
      </c>
      <c r="G945" s="73" t="str">
        <f>CONCATENATE("USD,FLAT ",TEXT(F945,"0.00"))</f>
        <v>USD,FLAT 16.66</v>
      </c>
      <c r="H945" s="73" t="str">
        <f>TEXT(16.66,"0.00")</f>
        <v>16.66</v>
      </c>
      <c r="I945" s="73" t="s">
        <v>139</v>
      </c>
      <c r="J945" s="75">
        <v>1</v>
      </c>
      <c r="K945" s="90" t="str">
        <f>TEXT(16.66,"0.00")</f>
        <v>16.66</v>
      </c>
      <c r="L945" s="73"/>
      <c r="M945" s="94" t="str">
        <f>TEXT(23,"0")</f>
        <v>23</v>
      </c>
      <c r="N945" s="73" t="s">
        <v>231</v>
      </c>
      <c r="O945" s="73" t="s">
        <v>224</v>
      </c>
      <c r="P945" s="73" t="s">
        <v>369</v>
      </c>
      <c r="Q945" s="73"/>
      <c r="R945" s="73"/>
      <c r="S945" s="107"/>
    </row>
    <row r="946" spans="1:78" customFormat="1" x14ac:dyDescent="0.35">
      <c r="A946" s="72"/>
      <c r="B946" s="92"/>
      <c r="C946" s="76" t="s">
        <v>221</v>
      </c>
      <c r="D946" s="76"/>
      <c r="E946" s="76"/>
      <c r="F946" s="76"/>
      <c r="G946" s="76"/>
      <c r="H946" s="76"/>
      <c r="I946" s="76"/>
      <c r="J946" s="78"/>
      <c r="K946" s="91"/>
      <c r="L946" s="76"/>
      <c r="M946" s="76"/>
      <c r="N946" s="76"/>
      <c r="O946" s="76"/>
      <c r="P946" s="76"/>
      <c r="Q946" s="76"/>
      <c r="R946" s="76"/>
      <c r="S946" s="108"/>
    </row>
    <row r="947" spans="1:78" customFormat="1" x14ac:dyDescent="0.35">
      <c r="A947" s="72"/>
      <c r="B947" s="72"/>
      <c r="C947" s="85" t="s">
        <v>228</v>
      </c>
      <c r="D947" s="85"/>
      <c r="E947" s="85"/>
      <c r="F947" s="85"/>
      <c r="G947" s="85"/>
      <c r="H947" s="85"/>
      <c r="I947" s="85"/>
      <c r="J947" s="85"/>
      <c r="K947" s="116"/>
      <c r="L947" s="85"/>
      <c r="M947" s="85"/>
      <c r="N947" s="85"/>
      <c r="O947" s="85"/>
      <c r="P947" s="85"/>
      <c r="Q947" s="85"/>
      <c r="R947" s="85"/>
      <c r="S947" s="109"/>
    </row>
    <row r="948" spans="1:78" customFormat="1" x14ac:dyDescent="0.35">
      <c r="A948" s="72"/>
      <c r="B948" s="72"/>
      <c r="C948" s="86" t="s">
        <v>229</v>
      </c>
      <c r="D948" s="86"/>
      <c r="E948" s="86"/>
      <c r="F948" s="86"/>
      <c r="G948" s="86"/>
      <c r="H948" s="86"/>
      <c r="I948" s="86"/>
      <c r="J948" s="86"/>
      <c r="K948" s="89"/>
      <c r="L948" s="86"/>
      <c r="M948" s="86"/>
      <c r="N948" s="86"/>
      <c r="O948" s="86"/>
      <c r="P948" s="86"/>
      <c r="Q948" s="86"/>
      <c r="R948" s="86"/>
      <c r="S948" s="110"/>
    </row>
    <row r="949" spans="1:78" x14ac:dyDescent="0.35">
      <c r="AM949"/>
    </row>
    <row r="950" spans="1:78" customFormat="1" x14ac:dyDescent="0.35">
      <c r="A950" s="218" t="s">
        <v>398</v>
      </c>
      <c r="B950" s="219"/>
      <c r="C950" s="219"/>
      <c r="D950" s="219"/>
      <c r="E950" s="219"/>
      <c r="F950" s="219"/>
      <c r="G950" s="219"/>
      <c r="H950" s="219"/>
      <c r="I950" s="219"/>
      <c r="J950" s="219"/>
      <c r="K950" s="219"/>
    </row>
    <row r="951" spans="1:78" customFormat="1" x14ac:dyDescent="0.35">
      <c r="A951" s="159"/>
      <c r="B951" s="160"/>
      <c r="C951" s="222" t="s">
        <v>353</v>
      </c>
      <c r="D951" s="222"/>
      <c r="E951" s="222"/>
      <c r="F951" s="222"/>
      <c r="G951" s="222"/>
      <c r="H951" s="222"/>
      <c r="I951" s="222"/>
      <c r="J951" s="222"/>
      <c r="K951" s="222"/>
    </row>
    <row r="952" spans="1:78" customFormat="1" x14ac:dyDescent="0.35">
      <c r="A952" s="223" t="s">
        <v>354</v>
      </c>
      <c r="B952" s="223" t="s">
        <v>355</v>
      </c>
      <c r="C952" s="225" t="s">
        <v>356</v>
      </c>
      <c r="D952" s="226"/>
      <c r="E952" s="226"/>
      <c r="F952" s="227"/>
      <c r="G952" s="228" t="s">
        <v>357</v>
      </c>
      <c r="H952" s="229"/>
      <c r="I952" s="229"/>
      <c r="J952" s="230"/>
      <c r="K952" s="223" t="s">
        <v>466</v>
      </c>
      <c r="L952" s="223" t="s">
        <v>361</v>
      </c>
    </row>
    <row r="953" spans="1:78" customFormat="1" x14ac:dyDescent="0.35">
      <c r="A953" s="224"/>
      <c r="B953" s="224"/>
      <c r="C953" s="132" t="s">
        <v>210</v>
      </c>
      <c r="D953" s="132" t="s">
        <v>212</v>
      </c>
      <c r="E953" s="132" t="s">
        <v>358</v>
      </c>
      <c r="F953" s="132" t="s">
        <v>359</v>
      </c>
      <c r="G953" s="133" t="s">
        <v>210</v>
      </c>
      <c r="H953" s="133" t="s">
        <v>212</v>
      </c>
      <c r="I953" s="133" t="s">
        <v>358</v>
      </c>
      <c r="J953" s="133" t="s">
        <v>359</v>
      </c>
      <c r="K953" s="224"/>
      <c r="L953" s="224"/>
    </row>
    <row r="954" spans="1:78" customFormat="1" x14ac:dyDescent="0.35">
      <c r="A954" s="59" t="s">
        <v>121</v>
      </c>
      <c r="B954" s="59" t="s">
        <v>362</v>
      </c>
      <c r="C954" s="114" t="str">
        <f>TEXT(30760.94,"0.00")</f>
        <v>30760.94</v>
      </c>
      <c r="D954" s="114" t="str">
        <f>TEXT(996.1,"0.0")</f>
        <v>996.1</v>
      </c>
      <c r="E954" s="114" t="str">
        <f>TEXT(29764.84,"0.00")</f>
        <v>29764.84</v>
      </c>
      <c r="F954" s="114" t="str">
        <f>TEXT(96.76,"0.00")</f>
        <v>96.76</v>
      </c>
      <c r="G954" s="114" t="str">
        <f>TEXT(0,"0")</f>
        <v>0</v>
      </c>
      <c r="H954" s="114" t="str">
        <f>TEXT(0,"0")</f>
        <v>0</v>
      </c>
      <c r="I954" s="114" t="str">
        <f>TEXT(0,"0")</f>
        <v>0</v>
      </c>
      <c r="J954" s="114" t="str">
        <f>TEXT(0,"0")</f>
        <v>0</v>
      </c>
      <c r="K954" s="114" t="str">
        <f>TEXT(0,"0")</f>
        <v>0</v>
      </c>
      <c r="L954" s="59" t="s">
        <v>26</v>
      </c>
    </row>
    <row r="955" spans="1:78" x14ac:dyDescent="0.35">
      <c r="AM955"/>
    </row>
    <row r="956" spans="1:78" customFormat="1" x14ac:dyDescent="0.35">
      <c r="A956" s="67" t="s">
        <v>310</v>
      </c>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c r="AA956" s="68"/>
      <c r="AB956" s="68"/>
      <c r="AC956" s="68"/>
      <c r="AD956" s="68"/>
      <c r="AE956" s="68"/>
      <c r="AF956" s="68"/>
      <c r="AG956" s="68"/>
      <c r="AH956" s="68"/>
      <c r="AI956" s="68"/>
    </row>
    <row r="957" spans="1:78" customFormat="1" x14ac:dyDescent="0.35">
      <c r="A957" s="95" t="s">
        <v>273</v>
      </c>
      <c r="B957" s="95" t="s">
        <v>274</v>
      </c>
      <c r="C957" s="95" t="s">
        <v>156</v>
      </c>
      <c r="D957" s="95" t="s">
        <v>157</v>
      </c>
      <c r="E957" s="95" t="s">
        <v>158</v>
      </c>
      <c r="F957" s="95" t="s">
        <v>159</v>
      </c>
      <c r="G957" s="95" t="s">
        <v>126</v>
      </c>
      <c r="H957" s="95" t="s">
        <v>160</v>
      </c>
      <c r="I957" s="95" t="s">
        <v>161</v>
      </c>
      <c r="J957" s="95" t="s">
        <v>162</v>
      </c>
      <c r="K957" s="95" t="s">
        <v>163</v>
      </c>
      <c r="L957" s="95" t="s">
        <v>164</v>
      </c>
      <c r="M957" s="95" t="s">
        <v>165</v>
      </c>
      <c r="N957" s="95" t="s">
        <v>166</v>
      </c>
      <c r="O957" s="95" t="s">
        <v>277</v>
      </c>
      <c r="P957" s="95" t="s">
        <v>168</v>
      </c>
      <c r="Q957" s="95" t="s">
        <v>278</v>
      </c>
      <c r="R957" s="95" t="s">
        <v>276</v>
      </c>
      <c r="S957" s="113" t="s">
        <v>204</v>
      </c>
      <c r="T957" s="99" t="s">
        <v>271</v>
      </c>
      <c r="U957" s="100"/>
      <c r="V957" s="101"/>
      <c r="W957" s="99" t="s">
        <v>263</v>
      </c>
      <c r="X957" s="101"/>
      <c r="Y957" s="100"/>
      <c r="Z957" s="102" t="s">
        <v>255</v>
      </c>
      <c r="AA957" s="103"/>
      <c r="AB957" s="103"/>
      <c r="AC957" s="103"/>
      <c r="AD957" s="103"/>
      <c r="AE957" s="103"/>
      <c r="AF957" s="104"/>
      <c r="AG957" s="102" t="s">
        <v>264</v>
      </c>
      <c r="AH957" s="103"/>
      <c r="AI957" s="103"/>
      <c r="AJ957" s="103"/>
      <c r="AK957" s="103"/>
      <c r="AL957" s="104"/>
      <c r="AN957" s="21"/>
      <c r="AO957" s="21"/>
      <c r="AP957" s="21"/>
      <c r="AR957" s="21"/>
      <c r="AS957" s="21"/>
      <c r="AT957" s="21"/>
      <c r="AU957" s="21"/>
      <c r="AV957" s="21"/>
      <c r="AW957" s="21"/>
      <c r="AX957" s="21"/>
      <c r="AY957" s="21"/>
      <c r="AZ957" s="21"/>
      <c r="BA957" s="21"/>
      <c r="BB957" s="21"/>
      <c r="BC957" s="21"/>
      <c r="BD957" s="21"/>
      <c r="BE957" s="21"/>
      <c r="BF957" s="21"/>
      <c r="BG957" s="21"/>
      <c r="BH957" s="21"/>
      <c r="BI957" s="21"/>
      <c r="BJ957" s="21"/>
      <c r="BK957" s="21"/>
      <c r="BL957" s="21"/>
      <c r="BM957" s="21"/>
      <c r="BN957" s="21"/>
      <c r="BO957" s="21"/>
      <c r="BP957" s="21"/>
      <c r="BQ957" s="21"/>
      <c r="BR957" s="21"/>
      <c r="BS957" s="21"/>
      <c r="BT957" s="21"/>
      <c r="BU957" s="21"/>
      <c r="BV957" s="21"/>
      <c r="BW957" s="21"/>
      <c r="BX957" s="21"/>
      <c r="BY957" s="21"/>
      <c r="BZ957" s="21"/>
    </row>
    <row r="958" spans="1:78" customFormat="1" x14ac:dyDescent="0.35">
      <c r="A958" s="96"/>
      <c r="B958" s="96"/>
      <c r="C958" s="96"/>
      <c r="D958" s="96"/>
      <c r="E958" s="96"/>
      <c r="F958" s="96"/>
      <c r="G958" s="96"/>
      <c r="H958" s="96"/>
      <c r="I958" s="96"/>
      <c r="J958" s="96"/>
      <c r="K958" s="96"/>
      <c r="L958" s="96"/>
      <c r="M958" s="96"/>
      <c r="N958" s="96"/>
      <c r="O958" s="96"/>
      <c r="P958" s="96"/>
      <c r="Q958" s="96"/>
      <c r="R958" s="96"/>
      <c r="S958" s="96"/>
      <c r="T958" s="97" t="s">
        <v>169</v>
      </c>
      <c r="U958" s="97" t="s">
        <v>170</v>
      </c>
      <c r="V958" s="97" t="s">
        <v>170</v>
      </c>
      <c r="W958" s="97" t="s">
        <v>251</v>
      </c>
      <c r="X958" s="97" t="s">
        <v>252</v>
      </c>
      <c r="Y958" s="97"/>
      <c r="Z958" s="97" t="s">
        <v>256</v>
      </c>
      <c r="AA958" s="97" t="s">
        <v>257</v>
      </c>
      <c r="AB958" s="97" t="s">
        <v>258</v>
      </c>
      <c r="AC958" s="97" t="s">
        <v>259</v>
      </c>
      <c r="AD958" s="97" t="s">
        <v>260</v>
      </c>
      <c r="AE958" s="97" t="s">
        <v>261</v>
      </c>
      <c r="AF958" s="97" t="s">
        <v>262</v>
      </c>
      <c r="AG958" s="97" t="s">
        <v>265</v>
      </c>
      <c r="AH958" s="97" t="s">
        <v>266</v>
      </c>
      <c r="AI958" s="97" t="s">
        <v>267</v>
      </c>
      <c r="AJ958" s="97" t="s">
        <v>268</v>
      </c>
      <c r="AK958" s="97" t="s">
        <v>269</v>
      </c>
      <c r="AL958" s="97" t="s">
        <v>270</v>
      </c>
      <c r="AN958" s="21"/>
      <c r="AO958" s="21"/>
      <c r="AP958" s="21"/>
      <c r="AR958" s="21"/>
      <c r="AS958" s="21"/>
      <c r="AT958" s="21"/>
      <c r="AU958" s="21"/>
      <c r="AV958" s="21"/>
      <c r="AW958" s="21"/>
      <c r="AX958" s="21"/>
      <c r="AY958" s="21"/>
      <c r="AZ958" s="21"/>
      <c r="BA958" s="21"/>
      <c r="BB958" s="21"/>
      <c r="BC958" s="21"/>
      <c r="BD958" s="21"/>
      <c r="BE958" s="21"/>
      <c r="BF958" s="21"/>
      <c r="BG958" s="21"/>
      <c r="BH958" s="21"/>
      <c r="BI958" s="21"/>
      <c r="BJ958" s="21"/>
      <c r="BK958" s="21"/>
      <c r="BL958" s="21"/>
      <c r="BM958" s="21"/>
      <c r="BN958" s="21"/>
      <c r="BO958" s="21"/>
      <c r="BP958" s="21"/>
      <c r="BQ958" s="21"/>
      <c r="BR958" s="21"/>
      <c r="BS958" s="21"/>
      <c r="BT958" s="21"/>
      <c r="BU958" s="21"/>
      <c r="BV958" s="21"/>
      <c r="BW958" s="21"/>
      <c r="BX958" s="21"/>
      <c r="BY958" s="21"/>
      <c r="BZ958" s="21"/>
    </row>
    <row r="959" spans="1:78" customFormat="1" x14ac:dyDescent="0.35">
      <c r="A959" s="58" t="s">
        <v>70</v>
      </c>
      <c r="B959" s="32" t="s">
        <v>110</v>
      </c>
      <c r="C959" s="58" t="s">
        <v>478</v>
      </c>
      <c r="D959" s="32" t="s">
        <v>172</v>
      </c>
      <c r="E959" s="59" t="s">
        <v>26</v>
      </c>
      <c r="F959" s="58" t="s">
        <v>275</v>
      </c>
      <c r="G959" s="60" t="str">
        <f ca="1">TEXT(TODAY(),"YYYY-MM-DD")</f>
        <v>2023-05-19</v>
      </c>
      <c r="H959" s="60" t="str">
        <f ca="1">TEXT(TODAY(),"YYYY-MM-DD")</f>
        <v>2023-05-19</v>
      </c>
      <c r="I959" s="58">
        <v>12</v>
      </c>
      <c r="J959" s="58">
        <v>12</v>
      </c>
      <c r="K959" s="58">
        <v>12</v>
      </c>
      <c r="L959" s="58" t="s">
        <v>311</v>
      </c>
      <c r="M959" s="58" t="s">
        <v>312</v>
      </c>
      <c r="N959" s="58" t="s">
        <v>348</v>
      </c>
      <c r="O959" s="58" t="s">
        <v>348</v>
      </c>
      <c r="P959" s="58" t="s">
        <v>347</v>
      </c>
      <c r="Q959" s="58" t="s">
        <v>348</v>
      </c>
      <c r="R959" s="58" t="s">
        <v>564</v>
      </c>
      <c r="S959" s="58"/>
      <c r="T959" s="58" t="s">
        <v>176</v>
      </c>
      <c r="U959" s="58" t="s">
        <v>177</v>
      </c>
      <c r="V959" s="58"/>
      <c r="W959" s="58" t="s">
        <v>254</v>
      </c>
      <c r="X959" s="58" t="s">
        <v>253</v>
      </c>
      <c r="Y959" s="58"/>
      <c r="Z959" s="58"/>
      <c r="AA959" s="58"/>
      <c r="AB959" s="58"/>
      <c r="AC959" s="58"/>
      <c r="AD959" s="58" t="s">
        <v>347</v>
      </c>
      <c r="AE959" s="58" t="s">
        <v>347</v>
      </c>
      <c r="AF959" s="58" t="s">
        <v>347</v>
      </c>
      <c r="AG959" s="58"/>
      <c r="AH959" s="58"/>
      <c r="AI959" s="58"/>
      <c r="AJ959" s="58" t="s">
        <v>347</v>
      </c>
      <c r="AK959" s="58" t="s">
        <v>347</v>
      </c>
      <c r="AL959" s="58" t="s">
        <v>347</v>
      </c>
      <c r="AN959" s="21"/>
      <c r="AO959" s="21"/>
      <c r="AP959" s="21"/>
      <c r="AR959" s="21"/>
      <c r="AS959" s="21"/>
      <c r="AT959" s="21"/>
      <c r="AU959" s="21"/>
      <c r="AV959" s="21"/>
      <c r="AW959" s="21"/>
      <c r="AX959" s="21"/>
      <c r="AY959" s="21"/>
      <c r="AZ959" s="21"/>
      <c r="BA959" s="21"/>
      <c r="BB959" s="21"/>
      <c r="BC959" s="21"/>
      <c r="BD959" s="21"/>
      <c r="BE959" s="21"/>
      <c r="BF959" s="21"/>
      <c r="BG959" s="21"/>
      <c r="BH959" s="21"/>
      <c r="BI959" s="21"/>
      <c r="BJ959" s="21"/>
      <c r="BK959" s="21"/>
      <c r="BL959" s="21"/>
      <c r="BM959" s="21"/>
      <c r="BN959" s="21"/>
      <c r="BO959" s="21"/>
      <c r="BP959" s="21"/>
      <c r="BQ959" s="21"/>
      <c r="BR959" s="21"/>
      <c r="BS959" s="21"/>
      <c r="BT959" s="21"/>
      <c r="BU959" s="21"/>
      <c r="BV959" s="21"/>
      <c r="BW959" s="21"/>
      <c r="BX959" s="21"/>
      <c r="BY959" s="21"/>
      <c r="BZ959" s="21"/>
    </row>
    <row r="960" spans="1:78" x14ac:dyDescent="0.35">
      <c r="AM960"/>
    </row>
    <row r="961" spans="1:78" customFormat="1" ht="18.5" x14ac:dyDescent="0.35">
      <c r="A961" s="216" t="s">
        <v>402</v>
      </c>
      <c r="B961" s="217"/>
      <c r="C961" s="217"/>
      <c r="D961" s="217"/>
      <c r="E961" s="217"/>
      <c r="F961" s="217"/>
      <c r="G961" s="217"/>
      <c r="H961" s="217"/>
      <c r="I961" s="217"/>
      <c r="J961" s="217"/>
      <c r="K961" s="217"/>
      <c r="L961" s="217"/>
      <c r="M961" s="145"/>
      <c r="N961" s="145"/>
      <c r="O961" s="145"/>
      <c r="P961" s="145"/>
      <c r="Q961" s="145"/>
      <c r="R961" s="145"/>
      <c r="S961" s="145"/>
      <c r="T961" s="145"/>
      <c r="U961" s="145"/>
      <c r="V961" s="145"/>
      <c r="W961" s="145"/>
      <c r="X961" s="145"/>
      <c r="Y961" s="145"/>
      <c r="Z961" s="145"/>
      <c r="AA961" s="145"/>
      <c r="AB961" s="145"/>
      <c r="AC961" s="145"/>
      <c r="AD961" s="145"/>
      <c r="AE961" s="145"/>
      <c r="AF961" s="145"/>
      <c r="AG961" s="145"/>
      <c r="AH961" s="145"/>
      <c r="AI961" s="145"/>
      <c r="AJ961" s="145"/>
      <c r="AK961" s="145"/>
      <c r="AL961" s="145"/>
      <c r="AN961" s="21"/>
      <c r="AO961" s="21"/>
      <c r="AP961" s="21"/>
      <c r="AR961" s="21"/>
      <c r="AS961" s="21"/>
      <c r="AT961" s="21"/>
      <c r="AU961" s="21"/>
      <c r="AV961" s="21"/>
      <c r="AW961" s="21"/>
      <c r="AX961" s="21"/>
      <c r="AY961" s="21"/>
      <c r="AZ961" s="21"/>
      <c r="BA961" s="21"/>
      <c r="BB961" s="21"/>
      <c r="BC961" s="21"/>
      <c r="BD961" s="21"/>
      <c r="BE961" s="21"/>
      <c r="BF961" s="21"/>
      <c r="BG961" s="21"/>
      <c r="BH961" s="21"/>
      <c r="BI961" s="21"/>
      <c r="BJ961" s="21"/>
      <c r="BK961" s="21"/>
      <c r="BL961" s="21"/>
      <c r="BM961" s="21"/>
      <c r="BN961" s="21"/>
      <c r="BO961" s="21"/>
      <c r="BP961" s="21"/>
      <c r="BQ961" s="21"/>
      <c r="BR961" s="21"/>
      <c r="BS961" s="21"/>
      <c r="BT961" s="21"/>
      <c r="BU961" s="21"/>
      <c r="BV961" s="21"/>
      <c r="BW961" s="21"/>
      <c r="BX961" s="21"/>
      <c r="BY961" s="21"/>
      <c r="BZ961" s="21"/>
    </row>
    <row r="962" spans="1:78" customFormat="1" ht="15.5" x14ac:dyDescent="0.35">
      <c r="A962" s="1" t="s">
        <v>27</v>
      </c>
      <c r="B962" s="1" t="s">
        <v>28</v>
      </c>
      <c r="C962" s="1" t="s">
        <v>29</v>
      </c>
      <c r="D962" s="1" t="s">
        <v>4</v>
      </c>
      <c r="E962" s="1" t="s">
        <v>30</v>
      </c>
      <c r="F962" s="1" t="s">
        <v>373</v>
      </c>
      <c r="G962" s="1" t="s">
        <v>374</v>
      </c>
      <c r="H962" s="1" t="s">
        <v>375</v>
      </c>
      <c r="I962" s="1" t="s">
        <v>376</v>
      </c>
      <c r="J962" s="1" t="s">
        <v>43</v>
      </c>
      <c r="K962" s="1" t="s">
        <v>377</v>
      </c>
      <c r="L962" s="145"/>
      <c r="M962" s="145"/>
      <c r="N962" s="145"/>
      <c r="O962" s="145"/>
      <c r="P962" s="145"/>
      <c r="Q962" s="145"/>
      <c r="R962" s="145"/>
      <c r="S962" s="145"/>
      <c r="T962" s="145"/>
      <c r="U962" s="145"/>
      <c r="V962" s="145"/>
      <c r="W962" s="145"/>
      <c r="X962" s="145"/>
      <c r="Y962" s="145"/>
      <c r="Z962" s="145"/>
      <c r="AA962" s="145"/>
      <c r="AB962" s="145"/>
      <c r="AC962" s="145"/>
      <c r="AD962" s="145"/>
      <c r="AE962" s="145"/>
      <c r="AF962" s="145"/>
      <c r="AG962" s="145"/>
      <c r="AH962" s="145"/>
      <c r="AI962" s="145"/>
      <c r="AJ962" s="145"/>
      <c r="AK962" s="145"/>
      <c r="AL962" s="145"/>
      <c r="AN962" s="21"/>
      <c r="AO962" s="21"/>
      <c r="AP962" s="21"/>
      <c r="AR962" s="21"/>
      <c r="AS962" s="21"/>
      <c r="AT962" s="21"/>
      <c r="AU962" s="21"/>
      <c r="AV962" s="21"/>
      <c r="AW962" s="21"/>
      <c r="AX962" s="21"/>
      <c r="AY962" s="21"/>
      <c r="AZ962" s="21"/>
      <c r="BA962" s="21"/>
      <c r="BB962" s="21"/>
      <c r="BC962" s="21"/>
      <c r="BD962" s="21"/>
      <c r="BE962" s="21"/>
      <c r="BF962" s="21"/>
      <c r="BG962" s="21"/>
      <c r="BH962" s="21"/>
      <c r="BI962" s="21"/>
      <c r="BJ962" s="21"/>
      <c r="BK962" s="21"/>
      <c r="BL962" s="21"/>
      <c r="BM962" s="21"/>
      <c r="BN962" s="21"/>
      <c r="BO962" s="21"/>
      <c r="BP962" s="21"/>
      <c r="BQ962" s="21"/>
      <c r="BR962" s="21"/>
      <c r="BS962" s="21"/>
      <c r="BT962" s="21"/>
      <c r="BU962" s="21"/>
      <c r="BV962" s="21"/>
      <c r="BW962" s="21"/>
      <c r="BX962" s="21"/>
      <c r="BY962" s="21"/>
      <c r="BZ962" s="21"/>
    </row>
    <row r="963" spans="1:78" customFormat="1" x14ac:dyDescent="0.35">
      <c r="A963" s="2" t="s">
        <v>378</v>
      </c>
      <c r="B963" s="2" t="s">
        <v>231</v>
      </c>
      <c r="C963" s="2" t="str">
        <f ca="1">TEXT(TODAY(),"YYYY-MM-DD")</f>
        <v>2023-05-19</v>
      </c>
      <c r="D963" s="2" t="s">
        <v>13</v>
      </c>
      <c r="E963" s="2" t="s">
        <v>33</v>
      </c>
      <c r="F963" s="2" t="str">
        <f ca="1">TEXT(TODAY(),"YYYY-MM-DD")</f>
        <v>2023-05-19</v>
      </c>
      <c r="G963" s="60" t="s">
        <v>347</v>
      </c>
      <c r="H963" s="2" t="s">
        <v>110</v>
      </c>
      <c r="I963" s="2" t="s">
        <v>379</v>
      </c>
      <c r="J963" s="2" t="s">
        <v>380</v>
      </c>
      <c r="K963" s="2"/>
      <c r="L963" s="145"/>
      <c r="M963" s="145"/>
      <c r="N963" s="145"/>
      <c r="O963" s="145"/>
      <c r="P963" s="145"/>
      <c r="Q963" s="145"/>
      <c r="R963" s="145"/>
      <c r="S963" s="145"/>
      <c r="T963" s="145"/>
      <c r="U963" s="145"/>
      <c r="V963" s="145"/>
      <c r="W963" s="145"/>
      <c r="X963" s="145"/>
      <c r="Y963" s="145"/>
      <c r="Z963" s="145"/>
      <c r="AA963" s="145"/>
      <c r="AB963" s="145"/>
      <c r="AC963" s="145"/>
      <c r="AD963" s="145"/>
      <c r="AE963" s="145"/>
      <c r="AF963" s="145"/>
      <c r="AG963" s="145"/>
      <c r="AH963" s="145"/>
      <c r="AI963" s="145"/>
      <c r="AJ963" s="145"/>
      <c r="AK963" s="145"/>
      <c r="AL963" s="145"/>
      <c r="AN963" s="21"/>
      <c r="AO963" s="21"/>
      <c r="AP963" s="21"/>
      <c r="AR963" s="21"/>
      <c r="AS963" s="21"/>
      <c r="AT963" s="21"/>
      <c r="AU963" s="21"/>
      <c r="AV963" s="21"/>
      <c r="AW963" s="21"/>
      <c r="AX963" s="21"/>
      <c r="AY963" s="21"/>
      <c r="AZ963" s="21"/>
      <c r="BA963" s="21"/>
      <c r="BB963" s="21"/>
      <c r="BC963" s="21"/>
      <c r="BD963" s="21"/>
      <c r="BE963" s="21"/>
      <c r="BF963" s="21"/>
      <c r="BG963" s="21"/>
      <c r="BH963" s="21"/>
      <c r="BI963" s="21"/>
      <c r="BJ963" s="21"/>
      <c r="BK963" s="21"/>
      <c r="BL963" s="21"/>
      <c r="BM963" s="21"/>
      <c r="BN963" s="21"/>
      <c r="BO963" s="21"/>
      <c r="BP963" s="21"/>
      <c r="BQ963" s="21"/>
      <c r="BR963" s="21"/>
      <c r="BS963" s="21"/>
      <c r="BT963" s="21"/>
      <c r="BU963" s="21"/>
      <c r="BV963" s="21"/>
      <c r="BW963" s="21"/>
      <c r="BX963" s="21"/>
      <c r="BY963" s="21"/>
      <c r="BZ963" s="21"/>
    </row>
    <row r="964" spans="1:78" customFormat="1" x14ac:dyDescent="0.35">
      <c r="A964" s="2" t="s">
        <v>31</v>
      </c>
      <c r="B964" s="2" t="s">
        <v>223</v>
      </c>
      <c r="C964" s="2" t="str">
        <f ca="1">TEXT(TODAY(),"YYYY-MM-DD")</f>
        <v>2023-05-19</v>
      </c>
      <c r="D964" s="2" t="s">
        <v>13</v>
      </c>
      <c r="E964" s="2" t="s">
        <v>382</v>
      </c>
      <c r="F964" s="2" t="str">
        <f ca="1">TEXT(TODAY(),"YYYY-MM-DD")</f>
        <v>2023-05-19</v>
      </c>
      <c r="G964" s="60" t="s">
        <v>347</v>
      </c>
      <c r="H964" s="2" t="s">
        <v>110</v>
      </c>
      <c r="I964" s="2" t="s">
        <v>379</v>
      </c>
      <c r="J964" s="2" t="s">
        <v>380</v>
      </c>
      <c r="K964" s="2"/>
      <c r="L964" s="145"/>
      <c r="M964" s="145"/>
      <c r="N964" s="145"/>
      <c r="O964" s="145"/>
      <c r="P964" s="145"/>
      <c r="Q964" s="145"/>
      <c r="R964" s="145"/>
      <c r="S964" s="145"/>
      <c r="T964" s="145"/>
      <c r="U964" s="145"/>
      <c r="V964" s="145"/>
      <c r="W964" s="145"/>
      <c r="X964" s="145"/>
      <c r="Y964" s="145"/>
      <c r="Z964" s="145"/>
      <c r="AA964" s="145"/>
      <c r="AB964" s="145"/>
      <c r="AC964" s="145"/>
      <c r="AD964" s="145"/>
      <c r="AE964" s="145"/>
      <c r="AF964" s="145"/>
      <c r="AG964" s="145"/>
      <c r="AH964" s="145"/>
      <c r="AI964" s="145"/>
      <c r="AJ964" s="145"/>
      <c r="AK964" s="145"/>
      <c r="AL964" s="145"/>
      <c r="AN964" s="21"/>
      <c r="AO964" s="21"/>
      <c r="AP964" s="21"/>
      <c r="AR964" s="21"/>
      <c r="AS964" s="21"/>
      <c r="AT964" s="21"/>
      <c r="AU964" s="21"/>
      <c r="AV964" s="21"/>
      <c r="AW964" s="21"/>
      <c r="AX964" s="21"/>
      <c r="AY964" s="21"/>
      <c r="AZ964" s="21"/>
      <c r="BA964" s="21"/>
      <c r="BB964" s="21"/>
      <c r="BC964" s="21"/>
      <c r="BD964" s="21"/>
      <c r="BE964" s="21"/>
      <c r="BF964" s="21"/>
      <c r="BG964" s="21"/>
      <c r="BH964" s="21"/>
      <c r="BI964" s="21"/>
      <c r="BJ964" s="21"/>
      <c r="BK964" s="21"/>
      <c r="BL964" s="21"/>
      <c r="BM964" s="21"/>
      <c r="BN964" s="21"/>
      <c r="BO964" s="21"/>
      <c r="BP964" s="21"/>
      <c r="BQ964" s="21"/>
      <c r="BR964" s="21"/>
      <c r="BS964" s="21"/>
      <c r="BT964" s="21"/>
      <c r="BU964" s="21"/>
      <c r="BV964" s="21"/>
      <c r="BW964" s="21"/>
      <c r="BX964" s="21"/>
      <c r="BY964" s="21"/>
      <c r="BZ964" s="21"/>
    </row>
    <row r="965" spans="1:78" x14ac:dyDescent="0.35">
      <c r="AM965"/>
    </row>
    <row r="966" spans="1:78" customFormat="1" x14ac:dyDescent="0.35">
      <c r="A966" s="218" t="s">
        <v>401</v>
      </c>
      <c r="B966" s="219"/>
      <c r="C966" s="219"/>
      <c r="D966" s="219"/>
      <c r="E966" s="219"/>
      <c r="F966" s="219"/>
      <c r="G966" s="219"/>
      <c r="H966" s="219"/>
      <c r="I966" s="219"/>
      <c r="J966" s="219"/>
      <c r="K966" s="219"/>
      <c r="L966" s="219"/>
      <c r="M966" s="219"/>
      <c r="N966" s="219"/>
      <c r="O966" s="219"/>
      <c r="P966" s="219"/>
      <c r="Q966" s="219"/>
      <c r="R966" s="219"/>
      <c r="S966" s="163"/>
    </row>
    <row r="967" spans="1:78" customFormat="1" x14ac:dyDescent="0.35">
      <c r="A967" s="164" t="s">
        <v>200</v>
      </c>
      <c r="B967" s="164" t="s">
        <v>201</v>
      </c>
      <c r="C967" s="164" t="s">
        <v>202</v>
      </c>
      <c r="D967" s="70" t="s">
        <v>203</v>
      </c>
      <c r="E967" s="70" t="s">
        <v>204</v>
      </c>
      <c r="F967" s="70" t="s">
        <v>205</v>
      </c>
      <c r="G967" s="164" t="s">
        <v>206</v>
      </c>
      <c r="H967" s="165" t="s">
        <v>207</v>
      </c>
      <c r="I967" s="70" t="s">
        <v>208</v>
      </c>
      <c r="J967" s="70" t="s">
        <v>209</v>
      </c>
      <c r="K967" s="125" t="s">
        <v>210</v>
      </c>
      <c r="L967" s="70" t="s">
        <v>211</v>
      </c>
      <c r="M967" s="125" t="s">
        <v>212</v>
      </c>
      <c r="N967" s="70" t="s">
        <v>213</v>
      </c>
      <c r="O967" s="70" t="s">
        <v>214</v>
      </c>
      <c r="P967" s="70" t="s">
        <v>215</v>
      </c>
      <c r="Q967" s="70" t="s">
        <v>216</v>
      </c>
      <c r="R967" s="70" t="s">
        <v>217</v>
      </c>
      <c r="S967" s="106"/>
    </row>
    <row r="968" spans="1:78" customFormat="1" x14ac:dyDescent="0.35">
      <c r="A968" s="71" t="s">
        <v>218</v>
      </c>
      <c r="B968" s="72"/>
      <c r="C968" s="73" t="s">
        <v>219</v>
      </c>
      <c r="D968" s="73"/>
      <c r="E968" s="73"/>
      <c r="F968" s="94" t="str">
        <f>TEXT(25,"0")</f>
        <v>25</v>
      </c>
      <c r="G968" s="73" t="str">
        <f>CONCATENATE("USD,FLAT ",TEXT(F968,"0.00"))</f>
        <v>USD,FLAT 25.00</v>
      </c>
      <c r="H968" s="94" t="str">
        <f>TEXT(25,"0")</f>
        <v>25</v>
      </c>
      <c r="I968" s="73" t="s">
        <v>139</v>
      </c>
      <c r="J968" s="75">
        <v>2</v>
      </c>
      <c r="K968" s="94" t="str">
        <f>TEXT(50,"0")</f>
        <v>50</v>
      </c>
      <c r="L968" s="73"/>
      <c r="M968" s="94" t="str">
        <f>TEXT(26,"0")</f>
        <v>26</v>
      </c>
      <c r="N968" s="73" t="s">
        <v>223</v>
      </c>
      <c r="O968" s="73" t="s">
        <v>224</v>
      </c>
      <c r="P968" s="73" t="s">
        <v>351</v>
      </c>
      <c r="Q968" s="73"/>
      <c r="R968" s="73"/>
      <c r="S968" s="107"/>
    </row>
    <row r="969" spans="1:78" customFormat="1" x14ac:dyDescent="0.35">
      <c r="A969" s="72"/>
      <c r="B969" s="72"/>
      <c r="C969" s="76" t="s">
        <v>221</v>
      </c>
      <c r="D969" s="76"/>
      <c r="E969" s="76"/>
      <c r="F969" s="77"/>
      <c r="G969" s="76"/>
      <c r="H969" s="77"/>
      <c r="I969" s="76"/>
      <c r="J969" s="78"/>
      <c r="K969" s="118"/>
      <c r="L969" s="76"/>
      <c r="M969" s="127"/>
      <c r="N969" s="76"/>
      <c r="O969" s="76"/>
      <c r="P969" s="76"/>
      <c r="Q969" s="76"/>
      <c r="R969" s="76"/>
      <c r="S969" s="108"/>
    </row>
    <row r="970" spans="1:78" customFormat="1" x14ac:dyDescent="0.35">
      <c r="A970" s="72"/>
      <c r="B970" s="72"/>
      <c r="C970" s="85" t="s">
        <v>228</v>
      </c>
      <c r="D970" s="85"/>
      <c r="E970" s="85"/>
      <c r="F970" s="85"/>
      <c r="G970" s="85"/>
      <c r="H970" s="85"/>
      <c r="I970" s="85"/>
      <c r="J970" s="85"/>
      <c r="K970" s="119"/>
      <c r="L970" s="85"/>
      <c r="M970" s="128"/>
      <c r="N970" s="85"/>
      <c r="O970" s="85"/>
      <c r="P970" s="85"/>
      <c r="Q970" s="85"/>
      <c r="R970" s="85"/>
      <c r="S970" s="109"/>
    </row>
    <row r="971" spans="1:78" customFormat="1" x14ac:dyDescent="0.35">
      <c r="A971" s="72"/>
      <c r="B971" s="72"/>
      <c r="C971" s="86" t="s">
        <v>229</v>
      </c>
      <c r="D971" s="86"/>
      <c r="E971" s="86"/>
      <c r="F971" s="86"/>
      <c r="G971" s="86"/>
      <c r="H971" s="86"/>
      <c r="I971" s="86"/>
      <c r="J971" s="86"/>
      <c r="K971" s="120"/>
      <c r="L971" s="86"/>
      <c r="M971" s="129"/>
      <c r="N971" s="86"/>
      <c r="O971" s="86"/>
      <c r="P971" s="86"/>
      <c r="Q971" s="86"/>
      <c r="R971" s="86"/>
      <c r="S971" s="110"/>
    </row>
    <row r="972" spans="1:78" customFormat="1" x14ac:dyDescent="0.35">
      <c r="A972" s="71" t="s">
        <v>222</v>
      </c>
      <c r="B972" s="72"/>
      <c r="C972" s="73" t="s">
        <v>219</v>
      </c>
      <c r="D972" s="73"/>
      <c r="E972" s="73"/>
      <c r="F972" s="94" t="str">
        <f>TEXT(25,"0")</f>
        <v>25</v>
      </c>
      <c r="G972" s="73" t="str">
        <f>CONCATENATE("USD,FLAT ",TEXT(F972,"0.00"))</f>
        <v>USD,FLAT 25.00</v>
      </c>
      <c r="H972" s="94" t="str">
        <f>TEXT(25,"0")</f>
        <v>25</v>
      </c>
      <c r="I972" s="73" t="s">
        <v>139</v>
      </c>
      <c r="J972" s="75">
        <v>2</v>
      </c>
      <c r="K972" s="94" t="str">
        <f>TEXT(50,"0")</f>
        <v>50</v>
      </c>
      <c r="L972" s="73"/>
      <c r="M972" s="94" t="str">
        <f>TEXT(26,"0")</f>
        <v>26</v>
      </c>
      <c r="N972" s="73" t="s">
        <v>223</v>
      </c>
      <c r="O972" s="73" t="s">
        <v>224</v>
      </c>
      <c r="P972" s="73" t="s">
        <v>351</v>
      </c>
      <c r="Q972" s="73"/>
      <c r="R972" s="73"/>
      <c r="S972" s="107"/>
    </row>
    <row r="973" spans="1:78" customFormat="1" x14ac:dyDescent="0.35">
      <c r="A973" s="72"/>
      <c r="B973" s="72"/>
      <c r="C973" s="76" t="s">
        <v>221</v>
      </c>
      <c r="D973" s="76"/>
      <c r="E973" s="76"/>
      <c r="F973" s="76"/>
      <c r="G973" s="76"/>
      <c r="H973" s="77"/>
      <c r="I973" s="76"/>
      <c r="J973" s="78"/>
      <c r="K973" s="118"/>
      <c r="L973" s="76"/>
      <c r="M973" s="127"/>
      <c r="N973" s="76"/>
      <c r="O973" s="76"/>
      <c r="P973" s="76"/>
      <c r="Q973" s="76"/>
      <c r="R973" s="76"/>
      <c r="S973" s="108"/>
    </row>
    <row r="974" spans="1:78" customFormat="1" x14ac:dyDescent="0.35">
      <c r="A974" s="72"/>
      <c r="B974" s="72"/>
      <c r="C974" s="85" t="s">
        <v>228</v>
      </c>
      <c r="D974" s="85"/>
      <c r="E974" s="85"/>
      <c r="F974" s="85"/>
      <c r="G974" s="85"/>
      <c r="H974" s="85"/>
      <c r="I974" s="85"/>
      <c r="J974" s="85"/>
      <c r="K974" s="119"/>
      <c r="L974" s="85"/>
      <c r="M974" s="128"/>
      <c r="N974" s="85"/>
      <c r="O974" s="85"/>
      <c r="P974" s="85"/>
      <c r="Q974" s="85"/>
      <c r="R974" s="85"/>
      <c r="S974" s="109"/>
    </row>
    <row r="975" spans="1:78" customFormat="1" x14ac:dyDescent="0.35">
      <c r="A975" s="72"/>
      <c r="B975" s="72"/>
      <c r="C975" s="86" t="s">
        <v>229</v>
      </c>
      <c r="D975" s="86"/>
      <c r="E975" s="86"/>
      <c r="F975" s="86"/>
      <c r="G975" s="86"/>
      <c r="H975" s="86"/>
      <c r="I975" s="86"/>
      <c r="J975" s="86"/>
      <c r="K975" s="120"/>
      <c r="L975" s="86"/>
      <c r="M975" s="129"/>
      <c r="N975" s="86"/>
      <c r="O975" s="86"/>
      <c r="P975" s="86"/>
      <c r="Q975" s="86"/>
      <c r="R975" s="86"/>
      <c r="S975" s="110"/>
    </row>
    <row r="976" spans="1:78" customFormat="1" x14ac:dyDescent="0.35">
      <c r="A976" s="71" t="s">
        <v>225</v>
      </c>
      <c r="B976" s="72"/>
      <c r="C976" s="73" t="s">
        <v>219</v>
      </c>
      <c r="D976" s="73"/>
      <c r="E976" s="73"/>
      <c r="F976" s="73">
        <v>25</v>
      </c>
      <c r="G976" s="73" t="str">
        <f>CONCATENATE("USD,FLAT ",TEXT(F976,"0.00"))</f>
        <v>USD,FLAT 25.00</v>
      </c>
      <c r="H976" s="94" t="str">
        <f>TEXT(25,"0")</f>
        <v>25</v>
      </c>
      <c r="I976" s="73" t="s">
        <v>139</v>
      </c>
      <c r="J976" s="75">
        <v>2</v>
      </c>
      <c r="K976" s="94" t="str">
        <f>TEXT(50,"0")</f>
        <v>50</v>
      </c>
      <c r="L976" s="73"/>
      <c r="M976" s="94" t="str">
        <f>TEXT(26,"0")</f>
        <v>26</v>
      </c>
      <c r="N976" s="73" t="s">
        <v>223</v>
      </c>
      <c r="O976" s="73" t="s">
        <v>224</v>
      </c>
      <c r="P976" s="73" t="s">
        <v>351</v>
      </c>
      <c r="Q976" s="73"/>
      <c r="R976" s="73"/>
      <c r="S976" s="107"/>
    </row>
    <row r="977" spans="1:19" customFormat="1" x14ac:dyDescent="0.35">
      <c r="A977" s="72"/>
      <c r="B977" s="72"/>
      <c r="C977" s="76" t="s">
        <v>221</v>
      </c>
      <c r="D977" s="76"/>
      <c r="E977" s="76"/>
      <c r="F977" s="76"/>
      <c r="G977" s="76"/>
      <c r="H977" s="77"/>
      <c r="I977" s="76"/>
      <c r="J977" s="78"/>
      <c r="K977" s="118"/>
      <c r="L977" s="76"/>
      <c r="M977" s="127"/>
      <c r="N977" s="76"/>
      <c r="O977" s="76"/>
      <c r="P977" s="76"/>
      <c r="Q977" s="76"/>
      <c r="R977" s="76"/>
      <c r="S977" s="108"/>
    </row>
    <row r="978" spans="1:19" customFormat="1" x14ac:dyDescent="0.35">
      <c r="A978" s="72"/>
      <c r="B978" s="72"/>
      <c r="C978" s="85" t="s">
        <v>228</v>
      </c>
      <c r="D978" s="85"/>
      <c r="E978" s="85"/>
      <c r="F978" s="85"/>
      <c r="G978" s="85"/>
      <c r="H978" s="85"/>
      <c r="I978" s="85"/>
      <c r="J978" s="85"/>
      <c r="K978" s="119"/>
      <c r="L978" s="85"/>
      <c r="M978" s="128"/>
      <c r="N978" s="85"/>
      <c r="O978" s="85"/>
      <c r="P978" s="85"/>
      <c r="Q978" s="85"/>
      <c r="R978" s="85"/>
      <c r="S978" s="109"/>
    </row>
    <row r="979" spans="1:19" customFormat="1" x14ac:dyDescent="0.35">
      <c r="A979" s="72"/>
      <c r="B979" s="72"/>
      <c r="C979" s="86" t="s">
        <v>229</v>
      </c>
      <c r="D979" s="86"/>
      <c r="E979" s="86"/>
      <c r="F979" s="86"/>
      <c r="G979" s="86"/>
      <c r="H979" s="86"/>
      <c r="I979" s="86"/>
      <c r="J979" s="86"/>
      <c r="K979" s="120"/>
      <c r="L979" s="86"/>
      <c r="M979" s="129"/>
      <c r="N979" s="86"/>
      <c r="O979" s="86"/>
      <c r="P979" s="86"/>
      <c r="Q979" s="86"/>
      <c r="R979" s="86"/>
      <c r="S979" s="110"/>
    </row>
    <row r="980" spans="1:19" customFormat="1" x14ac:dyDescent="0.35">
      <c r="A980" s="71" t="s">
        <v>136</v>
      </c>
      <c r="B980" s="72"/>
      <c r="C980" s="73" t="s">
        <v>219</v>
      </c>
      <c r="D980" s="73"/>
      <c r="E980" s="73"/>
      <c r="F980" s="73">
        <v>25</v>
      </c>
      <c r="G980" s="73" t="str">
        <f>CONCATENATE("USD,FLAT ",TEXT(F980,"0.00"))</f>
        <v>USD,FLAT 25.00</v>
      </c>
      <c r="H980" s="94" t="str">
        <f>TEXT(25,"0")</f>
        <v>25</v>
      </c>
      <c r="I980" s="73" t="s">
        <v>139</v>
      </c>
      <c r="J980" s="75" t="str">
        <f>TEXT(2,"0")</f>
        <v>2</v>
      </c>
      <c r="K980" s="94" t="str">
        <f>TEXT(50,"0")</f>
        <v>50</v>
      </c>
      <c r="L980" s="73"/>
      <c r="M980" s="94" t="str">
        <f>TEXT(26,"0")</f>
        <v>26</v>
      </c>
      <c r="N980" s="73" t="s">
        <v>223</v>
      </c>
      <c r="O980" s="73" t="s">
        <v>224</v>
      </c>
      <c r="P980" s="73" t="s">
        <v>351</v>
      </c>
      <c r="Q980" s="73"/>
      <c r="R980" s="73"/>
      <c r="S980" s="107"/>
    </row>
    <row r="981" spans="1:19" customFormat="1" x14ac:dyDescent="0.35">
      <c r="A981" s="72"/>
      <c r="B981" s="72"/>
      <c r="C981" s="76" t="s">
        <v>221</v>
      </c>
      <c r="D981" s="76"/>
      <c r="E981" s="76"/>
      <c r="F981" s="76"/>
      <c r="G981" s="76"/>
      <c r="H981" s="77"/>
      <c r="I981" s="76"/>
      <c r="J981" s="78"/>
      <c r="K981" s="118"/>
      <c r="L981" s="76"/>
      <c r="M981" s="118"/>
      <c r="N981" s="76"/>
      <c r="O981" s="76"/>
      <c r="P981" s="76"/>
      <c r="Q981" s="76"/>
      <c r="R981" s="76"/>
      <c r="S981" s="108"/>
    </row>
    <row r="982" spans="1:19" customFormat="1" x14ac:dyDescent="0.35">
      <c r="A982" s="72"/>
      <c r="B982" s="72"/>
      <c r="C982" s="85" t="s">
        <v>228</v>
      </c>
      <c r="D982" s="85"/>
      <c r="E982" s="85"/>
      <c r="F982" s="85"/>
      <c r="G982" s="85"/>
      <c r="H982" s="85"/>
      <c r="I982" s="85"/>
      <c r="J982" s="85"/>
      <c r="K982" s="119"/>
      <c r="L982" s="85"/>
      <c r="M982" s="119"/>
      <c r="N982" s="85"/>
      <c r="O982" s="85"/>
      <c r="P982" s="85"/>
      <c r="Q982" s="85"/>
      <c r="R982" s="85"/>
      <c r="S982" s="109"/>
    </row>
    <row r="983" spans="1:19" customFormat="1" x14ac:dyDescent="0.35">
      <c r="A983" s="72"/>
      <c r="B983" s="72"/>
      <c r="C983" s="86" t="s">
        <v>229</v>
      </c>
      <c r="D983" s="86"/>
      <c r="E983" s="86"/>
      <c r="F983" s="86"/>
      <c r="G983" s="86"/>
      <c r="H983" s="86"/>
      <c r="I983" s="86"/>
      <c r="J983" s="86"/>
      <c r="K983" s="120"/>
      <c r="L983" s="86"/>
      <c r="M983" s="120"/>
      <c r="N983" s="86"/>
      <c r="O983" s="86"/>
      <c r="P983" s="86"/>
      <c r="Q983" s="86"/>
      <c r="R983" s="86"/>
      <c r="S983" s="110"/>
    </row>
    <row r="984" spans="1:19" customFormat="1" x14ac:dyDescent="0.35">
      <c r="A984" s="79" t="s">
        <v>226</v>
      </c>
      <c r="B984" s="79"/>
      <c r="C984" s="79" t="s">
        <v>219</v>
      </c>
      <c r="D984" s="79"/>
      <c r="E984" s="79"/>
      <c r="F984" s="79"/>
      <c r="G984" s="79"/>
      <c r="H984" s="79"/>
      <c r="I984" s="79"/>
      <c r="J984" s="80"/>
      <c r="K984" s="121"/>
      <c r="L984" s="79"/>
      <c r="M984" s="121"/>
      <c r="N984" s="79"/>
      <c r="O984" s="79"/>
      <c r="P984" s="79"/>
      <c r="Q984" s="79"/>
      <c r="R984" s="79"/>
      <c r="S984" s="111"/>
    </row>
    <row r="985" spans="1:19" customFormat="1" x14ac:dyDescent="0.35">
      <c r="A985" s="79" t="s">
        <v>226</v>
      </c>
      <c r="B985" s="79"/>
      <c r="C985" s="79" t="s">
        <v>221</v>
      </c>
      <c r="D985" s="79"/>
      <c r="E985" s="79"/>
      <c r="F985" s="79"/>
      <c r="G985" s="79"/>
      <c r="H985" s="79"/>
      <c r="I985" s="79"/>
      <c r="J985" s="80"/>
      <c r="K985" s="121"/>
      <c r="L985" s="79"/>
      <c r="M985" s="121"/>
      <c r="N985" s="79"/>
      <c r="O985" s="79"/>
      <c r="P985" s="79"/>
      <c r="Q985" s="79"/>
      <c r="R985" s="79"/>
      <c r="S985" s="111"/>
    </row>
    <row r="986" spans="1:19" customFormat="1" x14ac:dyDescent="0.35">
      <c r="A986" s="82" t="s">
        <v>227</v>
      </c>
      <c r="B986" s="82"/>
      <c r="C986" s="82" t="s">
        <v>219</v>
      </c>
      <c r="D986" s="82"/>
      <c r="E986" s="82"/>
      <c r="F986" s="82"/>
      <c r="G986" s="82"/>
      <c r="H986" s="82"/>
      <c r="I986" s="82"/>
      <c r="J986" s="83"/>
      <c r="K986" s="122"/>
      <c r="L986" s="82"/>
      <c r="M986" s="122"/>
      <c r="N986" s="82"/>
      <c r="O986" s="82"/>
      <c r="P986" s="82"/>
      <c r="Q986" s="82"/>
      <c r="R986" s="82"/>
      <c r="S986" s="112"/>
    </row>
    <row r="987" spans="1:19" customFormat="1" x14ac:dyDescent="0.35">
      <c r="A987" s="82" t="s">
        <v>227</v>
      </c>
      <c r="B987" s="82"/>
      <c r="C987" s="82" t="s">
        <v>221</v>
      </c>
      <c r="D987" s="82"/>
      <c r="E987" s="82"/>
      <c r="F987" s="82"/>
      <c r="G987" s="82"/>
      <c r="H987" s="82"/>
      <c r="I987" s="82"/>
      <c r="J987" s="83"/>
      <c r="K987" s="122"/>
      <c r="L987" s="82"/>
      <c r="M987" s="122"/>
      <c r="N987" s="82"/>
      <c r="O987" s="82"/>
      <c r="P987" s="82"/>
      <c r="Q987" s="82"/>
      <c r="R987" s="82"/>
      <c r="S987" s="112"/>
    </row>
    <row r="988" spans="1:19" customFormat="1" x14ac:dyDescent="0.35">
      <c r="A988" s="71" t="s">
        <v>246</v>
      </c>
      <c r="B988" s="72"/>
      <c r="C988" s="73" t="s">
        <v>219</v>
      </c>
      <c r="D988" s="73"/>
      <c r="E988" s="73"/>
      <c r="F988" s="73">
        <v>0.25</v>
      </c>
      <c r="G988" s="73" t="str">
        <f>CONCATENATE("USD,FLAT ",TEXT(F988,"0.00"))</f>
        <v>USD,FLAT 0.25</v>
      </c>
      <c r="H988" s="73">
        <v>0.25</v>
      </c>
      <c r="I988" s="73" t="s">
        <v>139</v>
      </c>
      <c r="J988" s="75">
        <v>2</v>
      </c>
      <c r="K988" s="94" t="str">
        <f>TEXT(0.5,"0.0")</f>
        <v>0.5</v>
      </c>
      <c r="L988" s="73"/>
      <c r="M988" s="94" t="str">
        <f>TEXT(26,"0")</f>
        <v>26</v>
      </c>
      <c r="N988" s="73" t="s">
        <v>231</v>
      </c>
      <c r="O988" s="73" t="s">
        <v>224</v>
      </c>
      <c r="P988" s="73" t="s">
        <v>352</v>
      </c>
      <c r="Q988" s="73"/>
      <c r="R988" s="73"/>
      <c r="S988" s="107"/>
    </row>
    <row r="989" spans="1:19" customFormat="1" x14ac:dyDescent="0.35">
      <c r="A989" s="72"/>
      <c r="B989" s="72"/>
      <c r="C989" s="76" t="s">
        <v>221</v>
      </c>
      <c r="D989" s="76"/>
      <c r="E989" s="76"/>
      <c r="F989" s="76"/>
      <c r="G989" s="76"/>
      <c r="H989" s="76"/>
      <c r="I989" s="77"/>
      <c r="J989" s="78"/>
      <c r="K989" s="118"/>
      <c r="L989" s="76"/>
      <c r="M989" s="127"/>
      <c r="N989" s="76"/>
      <c r="O989" s="76"/>
      <c r="P989" s="76"/>
      <c r="Q989" s="76"/>
      <c r="R989" s="76"/>
      <c r="S989" s="108"/>
    </row>
    <row r="990" spans="1:19" customFormat="1" x14ac:dyDescent="0.35">
      <c r="A990" s="72"/>
      <c r="B990" s="72"/>
      <c r="C990" s="85" t="s">
        <v>228</v>
      </c>
      <c r="D990" s="85"/>
      <c r="E990" s="85"/>
      <c r="F990" s="85"/>
      <c r="G990" s="85"/>
      <c r="H990" s="85"/>
      <c r="I990" s="85"/>
      <c r="J990" s="85"/>
      <c r="K990" s="119"/>
      <c r="L990" s="85"/>
      <c r="M990" s="128"/>
      <c r="N990" s="85"/>
      <c r="O990" s="85"/>
      <c r="P990" s="85"/>
      <c r="Q990" s="85"/>
      <c r="R990" s="85"/>
      <c r="S990" s="109"/>
    </row>
    <row r="991" spans="1:19" customFormat="1" x14ac:dyDescent="0.35">
      <c r="A991" s="72"/>
      <c r="B991" s="72"/>
      <c r="C991" s="86" t="s">
        <v>229</v>
      </c>
      <c r="D991" s="86"/>
      <c r="E991" s="86"/>
      <c r="F991" s="86"/>
      <c r="G991" s="86"/>
      <c r="H991" s="86"/>
      <c r="I991" s="86"/>
      <c r="J991" s="86"/>
      <c r="K991" s="120"/>
      <c r="L991" s="86"/>
      <c r="M991" s="129"/>
      <c r="N991" s="86"/>
      <c r="O991" s="86"/>
      <c r="P991" s="86"/>
      <c r="Q991" s="86"/>
      <c r="R991" s="86"/>
      <c r="S991" s="110"/>
    </row>
    <row r="992" spans="1:19" customFormat="1" x14ac:dyDescent="0.35">
      <c r="A992" s="71" t="s">
        <v>230</v>
      </c>
      <c r="B992" s="72"/>
      <c r="C992" s="73" t="s">
        <v>219</v>
      </c>
      <c r="D992" s="73"/>
      <c r="E992" s="73"/>
      <c r="F992" s="73">
        <v>112.04</v>
      </c>
      <c r="G992" s="73" t="str">
        <f>CONCATENATE("USD,FLAT ",TEXT(F992,"0.00"))</f>
        <v>USD,FLAT 112.04</v>
      </c>
      <c r="H992" s="73" t="str">
        <f>TEXT(112.04,"0.00")</f>
        <v>112.04</v>
      </c>
      <c r="I992" s="73" t="s">
        <v>139</v>
      </c>
      <c r="J992" s="75">
        <v>2</v>
      </c>
      <c r="K992" s="94" t="str">
        <f>TEXT(224.08,"0.00")</f>
        <v>224.08</v>
      </c>
      <c r="L992" s="73"/>
      <c r="M992" s="94" t="str">
        <f>TEXT(26,"0")</f>
        <v>26</v>
      </c>
      <c r="N992" s="73" t="s">
        <v>231</v>
      </c>
      <c r="O992" s="73" t="s">
        <v>224</v>
      </c>
      <c r="P992" s="73" t="s">
        <v>352</v>
      </c>
      <c r="Q992" s="73"/>
      <c r="R992" s="73"/>
      <c r="S992" s="107"/>
    </row>
    <row r="993" spans="1:19" customFormat="1" x14ac:dyDescent="0.35">
      <c r="A993" s="72"/>
      <c r="B993" s="72"/>
      <c r="C993" s="76" t="s">
        <v>221</v>
      </c>
      <c r="D993" s="76"/>
      <c r="E993" s="76"/>
      <c r="F993" s="76"/>
      <c r="G993" s="76"/>
      <c r="H993" s="76"/>
      <c r="I993" s="77"/>
      <c r="J993" s="78"/>
      <c r="K993" s="118"/>
      <c r="L993" s="76"/>
      <c r="M993" s="118"/>
      <c r="N993" s="76"/>
      <c r="O993" s="76"/>
      <c r="P993" s="76"/>
      <c r="Q993" s="76"/>
      <c r="R993" s="76"/>
      <c r="S993" s="108"/>
    </row>
    <row r="994" spans="1:19" customFormat="1" x14ac:dyDescent="0.35">
      <c r="A994" s="72"/>
      <c r="B994" s="72"/>
      <c r="C994" s="85" t="s">
        <v>228</v>
      </c>
      <c r="D994" s="85"/>
      <c r="E994" s="85"/>
      <c r="F994" s="85"/>
      <c r="G994" s="85"/>
      <c r="H994" s="85"/>
      <c r="I994" s="85"/>
      <c r="J994" s="85"/>
      <c r="K994" s="119"/>
      <c r="L994" s="85"/>
      <c r="M994" s="119"/>
      <c r="N994" s="85"/>
      <c r="O994" s="85"/>
      <c r="P994" s="85"/>
      <c r="Q994" s="85"/>
      <c r="R994" s="85"/>
      <c r="S994" s="109"/>
    </row>
    <row r="995" spans="1:19" customFormat="1" x14ac:dyDescent="0.35">
      <c r="A995" s="72"/>
      <c r="B995" s="72"/>
      <c r="C995" s="86" t="s">
        <v>229</v>
      </c>
      <c r="D995" s="86"/>
      <c r="E995" s="86"/>
      <c r="F995" s="86"/>
      <c r="G995" s="86"/>
      <c r="H995" s="86"/>
      <c r="I995" s="86"/>
      <c r="J995" s="86"/>
      <c r="K995" s="120"/>
      <c r="L995" s="86"/>
      <c r="M995" s="120"/>
      <c r="N995" s="86"/>
      <c r="O995" s="86"/>
      <c r="P995" s="86"/>
      <c r="Q995" s="86"/>
      <c r="R995" s="86"/>
      <c r="S995" s="110"/>
    </row>
    <row r="996" spans="1:19" customFormat="1" x14ac:dyDescent="0.35">
      <c r="A996" s="71" t="s">
        <v>232</v>
      </c>
      <c r="B996" s="72"/>
      <c r="C996" s="73" t="s">
        <v>219</v>
      </c>
      <c r="D996" s="73"/>
      <c r="E996" s="73"/>
      <c r="F996" s="73">
        <v>276.25</v>
      </c>
      <c r="G996" s="73" t="str">
        <f>CONCATENATE("USD,FLAT ",TEXT(F996,"0.00"))</f>
        <v>USD,FLAT 276.25</v>
      </c>
      <c r="H996" s="73" t="str">
        <f>TEXT(276.25,"0.00")</f>
        <v>276.25</v>
      </c>
      <c r="I996" s="73" t="s">
        <v>139</v>
      </c>
      <c r="J996" s="75"/>
      <c r="K996" s="94" t="str">
        <f>TEXT(13812.5,"0.0")</f>
        <v>13812.5</v>
      </c>
      <c r="L996" s="73"/>
      <c r="M996" s="87">
        <v>0</v>
      </c>
      <c r="N996" s="73" t="s">
        <v>231</v>
      </c>
      <c r="O996" s="73" t="s">
        <v>224</v>
      </c>
      <c r="P996" s="73" t="s">
        <v>351</v>
      </c>
      <c r="Q996" s="73"/>
      <c r="R996" s="73"/>
      <c r="S996" s="107"/>
    </row>
    <row r="997" spans="1:19" customFormat="1" x14ac:dyDescent="0.35">
      <c r="A997" s="72"/>
      <c r="B997" s="72"/>
      <c r="C997" s="76" t="s">
        <v>221</v>
      </c>
      <c r="D997" s="76"/>
      <c r="E997" s="76"/>
      <c r="F997" s="76"/>
      <c r="G997" s="76"/>
      <c r="H997" s="76"/>
      <c r="I997" s="77"/>
      <c r="J997" s="78"/>
      <c r="K997" s="118"/>
      <c r="L997" s="77"/>
      <c r="M997" s="118"/>
      <c r="N997" s="76"/>
      <c r="O997" s="76"/>
      <c r="P997" s="76"/>
      <c r="Q997" s="76"/>
      <c r="R997" s="76"/>
      <c r="S997" s="108"/>
    </row>
    <row r="998" spans="1:19" customFormat="1" x14ac:dyDescent="0.35">
      <c r="A998" s="72"/>
      <c r="B998" s="72"/>
      <c r="C998" s="85" t="s">
        <v>228</v>
      </c>
      <c r="D998" s="85"/>
      <c r="E998" s="85"/>
      <c r="F998" s="85"/>
      <c r="G998" s="85"/>
      <c r="H998" s="85"/>
      <c r="I998" s="85"/>
      <c r="J998" s="85"/>
      <c r="K998" s="87"/>
      <c r="L998" s="85"/>
      <c r="M998" s="119"/>
      <c r="N998" s="85"/>
      <c r="O998" s="85"/>
      <c r="P998" s="85"/>
      <c r="Q998" s="73"/>
      <c r="R998" s="85"/>
      <c r="S998" s="109"/>
    </row>
    <row r="999" spans="1:19" customFormat="1" x14ac:dyDescent="0.35">
      <c r="A999" s="72"/>
      <c r="B999" s="72"/>
      <c r="C999" s="86" t="s">
        <v>229</v>
      </c>
      <c r="D999" s="86"/>
      <c r="E999" s="86"/>
      <c r="F999" s="86"/>
      <c r="G999" s="86"/>
      <c r="H999" s="86"/>
      <c r="I999" s="86"/>
      <c r="J999" s="86"/>
      <c r="K999" s="120"/>
      <c r="L999" s="86"/>
      <c r="M999" s="120"/>
      <c r="N999" s="86"/>
      <c r="O999" s="86"/>
      <c r="P999" s="86"/>
      <c r="Q999" s="86"/>
      <c r="R999" s="86"/>
      <c r="S999" s="110"/>
    </row>
    <row r="1000" spans="1:19" customFormat="1" x14ac:dyDescent="0.35">
      <c r="A1000" s="71" t="s">
        <v>233</v>
      </c>
      <c r="B1000" s="72"/>
      <c r="C1000" s="73" t="s">
        <v>219</v>
      </c>
      <c r="D1000" s="73"/>
      <c r="E1000" s="73"/>
      <c r="F1000" s="73">
        <v>112.04</v>
      </c>
      <c r="G1000" s="73" t="str">
        <f>CONCATENATE("USD,FLAT ",TEXT(F1000,"0.00"))</f>
        <v>USD,FLAT 112.04</v>
      </c>
      <c r="H1000" s="73" t="str">
        <f>TEXT(112.04,"0.00")</f>
        <v>112.04</v>
      </c>
      <c r="I1000" s="73" t="s">
        <v>139</v>
      </c>
      <c r="J1000" s="75"/>
      <c r="K1000" s="94" t="str">
        <f>TEXT(5602,"0")</f>
        <v>5602</v>
      </c>
      <c r="L1000" s="73"/>
      <c r="M1000" s="87">
        <v>0</v>
      </c>
      <c r="N1000" s="73" t="s">
        <v>231</v>
      </c>
      <c r="O1000" s="73" t="s">
        <v>224</v>
      </c>
      <c r="P1000" s="73" t="s">
        <v>351</v>
      </c>
      <c r="Q1000" s="73"/>
      <c r="R1000" s="73"/>
      <c r="S1000" s="107"/>
    </row>
    <row r="1001" spans="1:19" customFormat="1" x14ac:dyDescent="0.35">
      <c r="A1001" s="72"/>
      <c r="B1001" s="72"/>
      <c r="C1001" s="76" t="s">
        <v>221</v>
      </c>
      <c r="D1001" s="76"/>
      <c r="E1001" s="76"/>
      <c r="F1001" s="76"/>
      <c r="G1001" s="76"/>
      <c r="H1001" s="76"/>
      <c r="I1001" s="77"/>
      <c r="J1001" s="77"/>
      <c r="K1001" s="118"/>
      <c r="L1001" s="77"/>
      <c r="M1001" s="118"/>
      <c r="N1001" s="76"/>
      <c r="O1001" s="76"/>
      <c r="P1001" s="76"/>
      <c r="Q1001" s="76"/>
      <c r="R1001" s="76"/>
      <c r="S1001" s="108"/>
    </row>
    <row r="1002" spans="1:19" customFormat="1" x14ac:dyDescent="0.35">
      <c r="A1002" s="72"/>
      <c r="B1002" s="72"/>
      <c r="C1002" s="85" t="s">
        <v>228</v>
      </c>
      <c r="D1002" s="85"/>
      <c r="E1002" s="85"/>
      <c r="F1002" s="85"/>
      <c r="G1002" s="85"/>
      <c r="H1002" s="85"/>
      <c r="I1002" s="85"/>
      <c r="J1002" s="85"/>
      <c r="K1002" s="119"/>
      <c r="L1002" s="85"/>
      <c r="M1002" s="119"/>
      <c r="N1002" s="85"/>
      <c r="O1002" s="85"/>
      <c r="P1002" s="85"/>
      <c r="Q1002" s="85"/>
      <c r="R1002" s="85"/>
      <c r="S1002" s="109"/>
    </row>
    <row r="1003" spans="1:19" customFormat="1" x14ac:dyDescent="0.35">
      <c r="A1003" s="72"/>
      <c r="B1003" s="72"/>
      <c r="C1003" s="86" t="s">
        <v>229</v>
      </c>
      <c r="D1003" s="86"/>
      <c r="E1003" s="86"/>
      <c r="F1003" s="86"/>
      <c r="G1003" s="86"/>
      <c r="H1003" s="86"/>
      <c r="I1003" s="86"/>
      <c r="J1003" s="86"/>
      <c r="K1003" s="120"/>
      <c r="L1003" s="86"/>
      <c r="M1003" s="120"/>
      <c r="N1003" s="86"/>
      <c r="O1003" s="86"/>
      <c r="P1003" s="86"/>
      <c r="Q1003" s="86"/>
      <c r="R1003" s="86"/>
      <c r="S1003" s="110"/>
    </row>
    <row r="1004" spans="1:19" customFormat="1" x14ac:dyDescent="0.35">
      <c r="A1004" s="82" t="s">
        <v>234</v>
      </c>
      <c r="B1004" s="82"/>
      <c r="C1004" s="82" t="s">
        <v>219</v>
      </c>
      <c r="D1004" s="82"/>
      <c r="E1004" s="82"/>
      <c r="F1004" s="82"/>
      <c r="G1004" s="82"/>
      <c r="H1004" s="82"/>
      <c r="I1004" s="82"/>
      <c r="J1004" s="83"/>
      <c r="K1004" s="122"/>
      <c r="L1004" s="82"/>
      <c r="M1004" s="122"/>
      <c r="N1004" s="82"/>
      <c r="O1004" s="82"/>
      <c r="P1004" s="82"/>
      <c r="Q1004" s="82"/>
      <c r="R1004" s="82"/>
      <c r="S1004" s="112"/>
    </row>
    <row r="1005" spans="1:19" customFormat="1" x14ac:dyDescent="0.35">
      <c r="A1005" s="82" t="s">
        <v>234</v>
      </c>
      <c r="B1005" s="82"/>
      <c r="C1005" s="82" t="s">
        <v>221</v>
      </c>
      <c r="D1005" s="82"/>
      <c r="E1005" s="82"/>
      <c r="F1005" s="82"/>
      <c r="G1005" s="82"/>
      <c r="H1005" s="82"/>
      <c r="I1005" s="82"/>
      <c r="J1005" s="83"/>
      <c r="K1005" s="122"/>
      <c r="L1005" s="82"/>
      <c r="M1005" s="122"/>
      <c r="N1005" s="82"/>
      <c r="O1005" s="82"/>
      <c r="P1005" s="82"/>
      <c r="Q1005" s="82"/>
      <c r="R1005" s="82"/>
      <c r="S1005" s="112"/>
    </row>
    <row r="1006" spans="1:19" customFormat="1" ht="29" x14ac:dyDescent="0.35">
      <c r="A1006" s="71" t="s">
        <v>235</v>
      </c>
      <c r="B1006" s="72"/>
      <c r="C1006" s="73" t="s">
        <v>219</v>
      </c>
      <c r="D1006" s="73"/>
      <c r="E1006" s="73"/>
      <c r="F1006" s="93" t="s">
        <v>247</v>
      </c>
      <c r="G1006" s="94" t="s">
        <v>236</v>
      </c>
      <c r="H1006" s="93" t="str">
        <f>TEXT(12.95,"0.00")</f>
        <v>12.95</v>
      </c>
      <c r="I1006" s="73" t="s">
        <v>139</v>
      </c>
      <c r="J1006" s="75">
        <v>2</v>
      </c>
      <c r="K1006" s="94" t="str">
        <f>TEXT(25.9,"0.0")</f>
        <v>25.9</v>
      </c>
      <c r="L1006" s="73"/>
      <c r="M1006" s="94" t="str">
        <f>TEXT(26,"0")</f>
        <v>26</v>
      </c>
      <c r="N1006" s="73" t="s">
        <v>231</v>
      </c>
      <c r="O1006" s="73" t="s">
        <v>224</v>
      </c>
      <c r="P1006" s="73" t="s">
        <v>369</v>
      </c>
      <c r="Q1006" s="73"/>
      <c r="R1006" s="73"/>
      <c r="S1006" s="107"/>
    </row>
    <row r="1007" spans="1:19" customFormat="1" x14ac:dyDescent="0.35">
      <c r="A1007" s="72"/>
      <c r="B1007" s="72"/>
      <c r="C1007" s="76" t="s">
        <v>221</v>
      </c>
      <c r="D1007" s="76"/>
      <c r="E1007" s="76"/>
      <c r="F1007" s="76"/>
      <c r="G1007" s="76"/>
      <c r="H1007" s="76"/>
      <c r="I1007" s="76"/>
      <c r="J1007" s="78"/>
      <c r="K1007" s="118"/>
      <c r="L1007" s="76"/>
      <c r="M1007" s="127"/>
      <c r="N1007" s="76"/>
      <c r="O1007" s="76"/>
      <c r="P1007" s="76"/>
      <c r="Q1007" s="76"/>
      <c r="R1007" s="76"/>
      <c r="S1007" s="108"/>
    </row>
    <row r="1008" spans="1:19" customFormat="1" x14ac:dyDescent="0.35">
      <c r="A1008" s="72"/>
      <c r="B1008" s="72"/>
      <c r="C1008" s="85" t="s">
        <v>228</v>
      </c>
      <c r="D1008" s="85"/>
      <c r="E1008" s="85"/>
      <c r="F1008" s="85"/>
      <c r="G1008" s="85"/>
      <c r="H1008" s="85"/>
      <c r="I1008" s="85"/>
      <c r="J1008" s="85"/>
      <c r="K1008" s="119"/>
      <c r="L1008" s="85"/>
      <c r="M1008" s="128"/>
      <c r="N1008" s="85"/>
      <c r="O1008" s="85"/>
      <c r="P1008" s="85"/>
      <c r="Q1008" s="85"/>
      <c r="R1008" s="85"/>
      <c r="S1008" s="109"/>
    </row>
    <row r="1009" spans="1:19" customFormat="1" x14ac:dyDescent="0.35">
      <c r="A1009" s="72"/>
      <c r="B1009" s="72"/>
      <c r="C1009" s="86" t="s">
        <v>229</v>
      </c>
      <c r="D1009" s="86"/>
      <c r="E1009" s="86"/>
      <c r="F1009" s="86"/>
      <c r="G1009" s="86"/>
      <c r="H1009" s="86"/>
      <c r="I1009" s="86"/>
      <c r="J1009" s="86"/>
      <c r="K1009" s="120"/>
      <c r="L1009" s="86"/>
      <c r="M1009" s="129"/>
      <c r="N1009" s="86"/>
      <c r="O1009" s="86"/>
      <c r="P1009" s="86"/>
      <c r="Q1009" s="86"/>
      <c r="R1009" s="86"/>
      <c r="S1009" s="110"/>
    </row>
    <row r="1010" spans="1:19" customFormat="1" ht="29" x14ac:dyDescent="0.35">
      <c r="A1010" s="71" t="s">
        <v>237</v>
      </c>
      <c r="B1010" s="72"/>
      <c r="C1010" s="73" t="s">
        <v>219</v>
      </c>
      <c r="D1010" s="73"/>
      <c r="E1010" s="73"/>
      <c r="F1010" s="93" t="s">
        <v>247</v>
      </c>
      <c r="G1010" s="94" t="s">
        <v>248</v>
      </c>
      <c r="H1010" s="93" t="str">
        <f>TEXT(12.95,"0.00")</f>
        <v>12.95</v>
      </c>
      <c r="I1010" s="73" t="s">
        <v>139</v>
      </c>
      <c r="J1010" s="75">
        <v>2</v>
      </c>
      <c r="K1010" s="94" t="str">
        <f>TEXT(25.9,"0.0")</f>
        <v>25.9</v>
      </c>
      <c r="L1010" s="73"/>
      <c r="M1010" s="94" t="str">
        <f>TEXT(26,"0")</f>
        <v>26</v>
      </c>
      <c r="N1010" s="73" t="s">
        <v>231</v>
      </c>
      <c r="O1010" s="73" t="s">
        <v>224</v>
      </c>
      <c r="P1010" s="73" t="s">
        <v>369</v>
      </c>
      <c r="Q1010" s="73"/>
      <c r="R1010" s="73"/>
      <c r="S1010" s="107"/>
    </row>
    <row r="1011" spans="1:19" customFormat="1" x14ac:dyDescent="0.35">
      <c r="A1011" s="72"/>
      <c r="B1011" s="72"/>
      <c r="C1011" s="76" t="s">
        <v>221</v>
      </c>
      <c r="D1011" s="76"/>
      <c r="E1011" s="76"/>
      <c r="F1011" s="76"/>
      <c r="G1011" s="76"/>
      <c r="H1011" s="76"/>
      <c r="I1011" s="76"/>
      <c r="J1011" s="78"/>
      <c r="K1011" s="118"/>
      <c r="L1011" s="76"/>
      <c r="M1011" s="127"/>
      <c r="N1011" s="76"/>
      <c r="O1011" s="76"/>
      <c r="P1011" s="76"/>
      <c r="Q1011" s="76"/>
      <c r="R1011" s="76"/>
      <c r="S1011" s="108"/>
    </row>
    <row r="1012" spans="1:19" customFormat="1" x14ac:dyDescent="0.35">
      <c r="A1012" s="72"/>
      <c r="B1012" s="72"/>
      <c r="C1012" s="85" t="s">
        <v>228</v>
      </c>
      <c r="D1012" s="85"/>
      <c r="E1012" s="85"/>
      <c r="F1012" s="85"/>
      <c r="G1012" s="85"/>
      <c r="H1012" s="85"/>
      <c r="I1012" s="85"/>
      <c r="J1012" s="85"/>
      <c r="K1012" s="119"/>
      <c r="L1012" s="85"/>
      <c r="M1012" s="128"/>
      <c r="N1012" s="85"/>
      <c r="O1012" s="85"/>
      <c r="P1012" s="85"/>
      <c r="Q1012" s="85"/>
      <c r="R1012" s="85"/>
      <c r="S1012" s="109"/>
    </row>
    <row r="1013" spans="1:19" customFormat="1" x14ac:dyDescent="0.35">
      <c r="A1013" s="72"/>
      <c r="B1013" s="72"/>
      <c r="C1013" s="86" t="s">
        <v>229</v>
      </c>
      <c r="D1013" s="86"/>
      <c r="E1013" s="86"/>
      <c r="F1013" s="86"/>
      <c r="G1013" s="86"/>
      <c r="H1013" s="86"/>
      <c r="I1013" s="86"/>
      <c r="J1013" s="86"/>
      <c r="K1013" s="120"/>
      <c r="L1013" s="86"/>
      <c r="M1013" s="129"/>
      <c r="N1013" s="86"/>
      <c r="O1013" s="86"/>
      <c r="P1013" s="86"/>
      <c r="Q1013" s="86"/>
      <c r="R1013" s="86"/>
      <c r="S1013" s="110"/>
    </row>
    <row r="1014" spans="1:19" customFormat="1" ht="21" customHeight="1" x14ac:dyDescent="0.35">
      <c r="A1014" s="71" t="s">
        <v>238</v>
      </c>
      <c r="B1014" s="72"/>
      <c r="C1014" s="73" t="s">
        <v>219</v>
      </c>
      <c r="D1014" s="73"/>
      <c r="E1014" s="73"/>
      <c r="F1014" s="93" t="s">
        <v>249</v>
      </c>
      <c r="G1014" s="94" t="s">
        <v>239</v>
      </c>
      <c r="H1014" s="93" t="str">
        <f>TEXT(38.12,"0.00")</f>
        <v>38.12</v>
      </c>
      <c r="I1014" s="73" t="s">
        <v>139</v>
      </c>
      <c r="J1014" s="75">
        <v>2</v>
      </c>
      <c r="K1014" s="94" t="str">
        <f>TEXT(76.24,"0.00")</f>
        <v>76.24</v>
      </c>
      <c r="L1014" s="73"/>
      <c r="M1014" s="94" t="str">
        <f>TEXT(26,"0")</f>
        <v>26</v>
      </c>
      <c r="N1014" s="73" t="s">
        <v>231</v>
      </c>
      <c r="O1014" s="73" t="s">
        <v>224</v>
      </c>
      <c r="P1014" s="73" t="s">
        <v>369</v>
      </c>
      <c r="Q1014" s="73"/>
      <c r="R1014" s="73"/>
      <c r="S1014" s="107"/>
    </row>
    <row r="1015" spans="1:19" customFormat="1" x14ac:dyDescent="0.35">
      <c r="A1015" s="72"/>
      <c r="B1015" s="72"/>
      <c r="C1015" s="76" t="s">
        <v>221</v>
      </c>
      <c r="D1015" s="76"/>
      <c r="E1015" s="76"/>
      <c r="F1015" s="76"/>
      <c r="G1015" s="76"/>
      <c r="H1015" s="76"/>
      <c r="I1015" s="76"/>
      <c r="J1015" s="78"/>
      <c r="K1015" s="118"/>
      <c r="L1015" s="76"/>
      <c r="M1015" s="118"/>
      <c r="N1015" s="76"/>
      <c r="O1015" s="76"/>
      <c r="P1015" s="76"/>
      <c r="Q1015" s="76"/>
      <c r="R1015" s="76"/>
      <c r="S1015" s="108"/>
    </row>
    <row r="1016" spans="1:19" customFormat="1" x14ac:dyDescent="0.35">
      <c r="A1016" s="72"/>
      <c r="B1016" s="72"/>
      <c r="C1016" s="85" t="s">
        <v>228</v>
      </c>
      <c r="D1016" s="85"/>
      <c r="E1016" s="85"/>
      <c r="F1016" s="85"/>
      <c r="G1016" s="85"/>
      <c r="H1016" s="85"/>
      <c r="I1016" s="85"/>
      <c r="J1016" s="85"/>
      <c r="K1016" s="119"/>
      <c r="L1016" s="85"/>
      <c r="M1016" s="119"/>
      <c r="N1016" s="85"/>
      <c r="O1016" s="85"/>
      <c r="P1016" s="85"/>
      <c r="Q1016" s="85"/>
      <c r="R1016" s="85"/>
      <c r="S1016" s="109"/>
    </row>
    <row r="1017" spans="1:19" customFormat="1" x14ac:dyDescent="0.35">
      <c r="A1017" s="72"/>
      <c r="B1017" s="72"/>
      <c r="C1017" s="86" t="s">
        <v>229</v>
      </c>
      <c r="D1017" s="86"/>
      <c r="E1017" s="86"/>
      <c r="F1017" s="86"/>
      <c r="G1017" s="86"/>
      <c r="H1017" s="86"/>
      <c r="I1017" s="86"/>
      <c r="J1017" s="86"/>
      <c r="K1017" s="120"/>
      <c r="L1017" s="86"/>
      <c r="M1017" s="120"/>
      <c r="N1017" s="86"/>
      <c r="O1017" s="86"/>
      <c r="P1017" s="86"/>
      <c r="Q1017" s="86"/>
      <c r="R1017" s="86"/>
      <c r="S1017" s="110"/>
    </row>
    <row r="1018" spans="1:19" customFormat="1" x14ac:dyDescent="0.35">
      <c r="A1018" s="82" t="s">
        <v>240</v>
      </c>
      <c r="B1018" s="82"/>
      <c r="C1018" s="82" t="s">
        <v>219</v>
      </c>
      <c r="D1018" s="82"/>
      <c r="E1018" s="82"/>
      <c r="F1018" s="82"/>
      <c r="G1018" s="82"/>
      <c r="H1018" s="82"/>
      <c r="I1018" s="82"/>
      <c r="J1018" s="83"/>
      <c r="K1018" s="122"/>
      <c r="L1018" s="82"/>
      <c r="M1018" s="122"/>
      <c r="N1018" s="82"/>
      <c r="O1018" s="82"/>
      <c r="P1018" s="82"/>
      <c r="Q1018" s="82"/>
      <c r="R1018" s="82"/>
      <c r="S1018" s="112"/>
    </row>
    <row r="1019" spans="1:19" customFormat="1" x14ac:dyDescent="0.35">
      <c r="A1019" s="82" t="s">
        <v>240</v>
      </c>
      <c r="B1019" s="82"/>
      <c r="C1019" s="82" t="s">
        <v>221</v>
      </c>
      <c r="D1019" s="82"/>
      <c r="E1019" s="82"/>
      <c r="F1019" s="82"/>
      <c r="G1019" s="82"/>
      <c r="H1019" s="82"/>
      <c r="I1019" s="82"/>
      <c r="J1019" s="83"/>
      <c r="K1019" s="122"/>
      <c r="L1019" s="82"/>
      <c r="M1019" s="122"/>
      <c r="N1019" s="82"/>
      <c r="O1019" s="82"/>
      <c r="P1019" s="82"/>
      <c r="Q1019" s="82"/>
      <c r="R1019" s="82"/>
      <c r="S1019" s="112"/>
    </row>
    <row r="1020" spans="1:19" customFormat="1" x14ac:dyDescent="0.35">
      <c r="A1020" s="71" t="s">
        <v>241</v>
      </c>
      <c r="B1020" s="72"/>
      <c r="C1020" s="73" t="s">
        <v>219</v>
      </c>
      <c r="D1020" s="73"/>
      <c r="E1020" s="73"/>
      <c r="F1020" s="90">
        <v>0.15</v>
      </c>
      <c r="G1020" s="73" t="str">
        <f>CONCATENATE("USD,FLAT ",TEXT(F1020,"0.00"))</f>
        <v>USD,FLAT 0.15</v>
      </c>
      <c r="H1020" s="90" t="str">
        <f>TEXT(3000.15,"0.00")</f>
        <v>3000.15</v>
      </c>
      <c r="I1020" s="73" t="s">
        <v>139</v>
      </c>
      <c r="J1020" s="75">
        <v>2</v>
      </c>
      <c r="K1020" s="139" t="str">
        <f>TEXT(6000.3,"0.0")</f>
        <v>6000.3</v>
      </c>
      <c r="L1020" s="73"/>
      <c r="M1020" s="94" t="str">
        <f>TEXT(26,"0")</f>
        <v>26</v>
      </c>
      <c r="N1020" s="73" t="s">
        <v>231</v>
      </c>
      <c r="O1020" s="73" t="s">
        <v>224</v>
      </c>
      <c r="P1020" s="73" t="s">
        <v>369</v>
      </c>
      <c r="Q1020" s="73"/>
      <c r="R1020" s="73"/>
      <c r="S1020" s="107"/>
    </row>
    <row r="1021" spans="1:19" customFormat="1" x14ac:dyDescent="0.35">
      <c r="A1021" s="72"/>
      <c r="B1021" s="72"/>
      <c r="C1021" s="76" t="s">
        <v>221</v>
      </c>
      <c r="D1021" s="76"/>
      <c r="E1021" s="76"/>
      <c r="F1021" s="76"/>
      <c r="G1021" s="76"/>
      <c r="H1021" s="76"/>
      <c r="I1021" s="76"/>
      <c r="J1021" s="78"/>
      <c r="K1021" s="118"/>
      <c r="L1021" s="76"/>
      <c r="M1021" s="127"/>
      <c r="N1021" s="76"/>
      <c r="O1021" s="76"/>
      <c r="P1021" s="76"/>
      <c r="Q1021" s="76"/>
      <c r="R1021" s="76"/>
      <c r="S1021" s="108"/>
    </row>
    <row r="1022" spans="1:19" customFormat="1" x14ac:dyDescent="0.35">
      <c r="A1022" s="72"/>
      <c r="B1022" s="72"/>
      <c r="C1022" s="85" t="s">
        <v>228</v>
      </c>
      <c r="D1022" s="85"/>
      <c r="E1022" s="85"/>
      <c r="F1022" s="85"/>
      <c r="G1022" s="85"/>
      <c r="H1022" s="85"/>
      <c r="I1022" s="85"/>
      <c r="J1022" s="85"/>
      <c r="K1022" s="119"/>
      <c r="L1022" s="85"/>
      <c r="M1022" s="128"/>
      <c r="N1022" s="85"/>
      <c r="O1022" s="85"/>
      <c r="P1022" s="85"/>
      <c r="Q1022" s="85"/>
      <c r="R1022" s="85"/>
      <c r="S1022" s="109"/>
    </row>
    <row r="1023" spans="1:19" customFormat="1" x14ac:dyDescent="0.35">
      <c r="A1023" s="72"/>
      <c r="B1023" s="72"/>
      <c r="C1023" s="86" t="s">
        <v>229</v>
      </c>
      <c r="D1023" s="86"/>
      <c r="E1023" s="86"/>
      <c r="F1023" s="86"/>
      <c r="G1023" s="86"/>
      <c r="H1023" s="86"/>
      <c r="I1023" s="86"/>
      <c r="J1023" s="86"/>
      <c r="K1023" s="120"/>
      <c r="L1023" s="86"/>
      <c r="M1023" s="129"/>
      <c r="N1023" s="86"/>
      <c r="O1023" s="86"/>
      <c r="P1023" s="86"/>
      <c r="Q1023" s="86"/>
      <c r="R1023" s="86"/>
      <c r="S1023" s="110"/>
    </row>
    <row r="1024" spans="1:19" customFormat="1" x14ac:dyDescent="0.35">
      <c r="A1024" s="71" t="s">
        <v>242</v>
      </c>
      <c r="B1024" s="72"/>
      <c r="C1024" s="73" t="s">
        <v>219</v>
      </c>
      <c r="D1024" s="73"/>
      <c r="E1024" s="73"/>
      <c r="F1024" s="90">
        <v>2.0499999999999998</v>
      </c>
      <c r="G1024" s="73" t="str">
        <f>CONCATENATE("USD,FLAT ",TEXT(F1024,"0.00"))</f>
        <v>USD,FLAT 2.05</v>
      </c>
      <c r="H1024" s="90" t="str">
        <f>TEXT(2.05,"0.00")</f>
        <v>2.05</v>
      </c>
      <c r="I1024" s="73" t="s">
        <v>139</v>
      </c>
      <c r="J1024" s="75">
        <v>2</v>
      </c>
      <c r="K1024" s="94" t="str">
        <f>TEXT(4.1,"0.0")</f>
        <v>4.1</v>
      </c>
      <c r="L1024" s="73"/>
      <c r="M1024" s="94" t="str">
        <f>TEXT(26,"0")</f>
        <v>26</v>
      </c>
      <c r="N1024" s="73" t="s">
        <v>231</v>
      </c>
      <c r="O1024" s="73" t="s">
        <v>224</v>
      </c>
      <c r="P1024" s="73" t="s">
        <v>369</v>
      </c>
      <c r="Q1024" s="73"/>
      <c r="R1024" s="73"/>
      <c r="S1024" s="107"/>
    </row>
    <row r="1025" spans="1:39" customFormat="1" x14ac:dyDescent="0.35">
      <c r="A1025" s="72"/>
      <c r="B1025" s="72"/>
      <c r="C1025" s="76" t="s">
        <v>221</v>
      </c>
      <c r="D1025" s="76"/>
      <c r="E1025" s="76"/>
      <c r="F1025" s="76"/>
      <c r="G1025" s="76"/>
      <c r="H1025" s="76"/>
      <c r="I1025" s="76"/>
      <c r="J1025" s="78"/>
      <c r="K1025" s="118"/>
      <c r="L1025" s="76"/>
      <c r="M1025" s="127"/>
      <c r="N1025" s="76"/>
      <c r="O1025" s="76"/>
      <c r="P1025" s="76"/>
      <c r="Q1025" s="76"/>
      <c r="R1025" s="76"/>
      <c r="S1025" s="108"/>
    </row>
    <row r="1026" spans="1:39" customFormat="1" x14ac:dyDescent="0.35">
      <c r="A1026" s="72"/>
      <c r="B1026" s="72"/>
      <c r="C1026" s="85" t="s">
        <v>228</v>
      </c>
      <c r="D1026" s="85"/>
      <c r="E1026" s="85"/>
      <c r="F1026" s="85"/>
      <c r="G1026" s="85"/>
      <c r="H1026" s="85"/>
      <c r="I1026" s="85"/>
      <c r="J1026" s="85"/>
      <c r="K1026" s="119"/>
      <c r="L1026" s="85"/>
      <c r="M1026" s="128"/>
      <c r="N1026" s="85"/>
      <c r="O1026" s="85"/>
      <c r="P1026" s="85"/>
      <c r="Q1026" s="85"/>
      <c r="R1026" s="85"/>
      <c r="S1026" s="109"/>
    </row>
    <row r="1027" spans="1:39" customFormat="1" x14ac:dyDescent="0.35">
      <c r="A1027" s="72"/>
      <c r="B1027" s="72"/>
      <c r="C1027" s="86" t="s">
        <v>229</v>
      </c>
      <c r="D1027" s="86"/>
      <c r="E1027" s="86"/>
      <c r="F1027" s="86"/>
      <c r="G1027" s="86"/>
      <c r="H1027" s="86"/>
      <c r="I1027" s="86"/>
      <c r="J1027" s="86"/>
      <c r="K1027" s="120"/>
      <c r="L1027" s="86"/>
      <c r="M1027" s="129"/>
      <c r="N1027" s="86"/>
      <c r="O1027" s="86"/>
      <c r="P1027" s="86"/>
      <c r="Q1027" s="86"/>
      <c r="R1027" s="86"/>
      <c r="S1027" s="110"/>
    </row>
    <row r="1028" spans="1:39" customFormat="1" x14ac:dyDescent="0.35">
      <c r="A1028" s="71" t="s">
        <v>242</v>
      </c>
      <c r="B1028" s="72" t="s">
        <v>513</v>
      </c>
      <c r="C1028" s="73" t="s">
        <v>219</v>
      </c>
      <c r="D1028" s="73"/>
      <c r="E1028" s="73"/>
      <c r="F1028" s="90">
        <v>0.75</v>
      </c>
      <c r="G1028" s="73" t="str">
        <f>CONCATENATE("USD,FLAT ",TEXT(F1028,"0.00"))</f>
        <v>USD,FLAT 0.75</v>
      </c>
      <c r="H1028" s="90" t="str">
        <f>TEXT(0.75,"0.00")</f>
        <v>0.75</v>
      </c>
      <c r="I1028" s="73" t="s">
        <v>139</v>
      </c>
      <c r="J1028" s="75">
        <v>2</v>
      </c>
      <c r="K1028" s="94" t="str">
        <f>TEXT(1.5,"0.0")</f>
        <v>1.5</v>
      </c>
      <c r="L1028" s="73"/>
      <c r="M1028" s="94" t="str">
        <f>TEXT(26,"0")</f>
        <v>26</v>
      </c>
      <c r="N1028" s="73" t="s">
        <v>231</v>
      </c>
      <c r="O1028" s="73" t="s">
        <v>224</v>
      </c>
      <c r="P1028" s="73" t="s">
        <v>369</v>
      </c>
      <c r="Q1028" s="73"/>
      <c r="R1028" s="73"/>
      <c r="S1028" s="107"/>
    </row>
    <row r="1029" spans="1:39" customFormat="1" x14ac:dyDescent="0.35">
      <c r="A1029" s="72"/>
      <c r="B1029" s="72"/>
      <c r="C1029" s="76" t="s">
        <v>221</v>
      </c>
      <c r="D1029" s="76"/>
      <c r="E1029" s="76"/>
      <c r="F1029" s="76"/>
      <c r="G1029" s="76"/>
      <c r="H1029" s="76"/>
      <c r="I1029" s="76"/>
      <c r="J1029" s="78"/>
      <c r="K1029" s="118"/>
      <c r="L1029" s="76"/>
      <c r="M1029" s="127"/>
      <c r="N1029" s="76"/>
      <c r="O1029" s="76"/>
      <c r="P1029" s="76"/>
      <c r="Q1029" s="76"/>
      <c r="R1029" s="76"/>
      <c r="S1029" s="108"/>
    </row>
    <row r="1030" spans="1:39" customFormat="1" x14ac:dyDescent="0.35">
      <c r="A1030" s="72"/>
      <c r="B1030" s="72"/>
      <c r="C1030" s="85" t="s">
        <v>228</v>
      </c>
      <c r="D1030" s="85"/>
      <c r="E1030" s="85"/>
      <c r="F1030" s="85"/>
      <c r="G1030" s="85"/>
      <c r="H1030" s="85"/>
      <c r="I1030" s="85"/>
      <c r="J1030" s="85"/>
      <c r="K1030" s="119"/>
      <c r="L1030" s="85"/>
      <c r="M1030" s="128"/>
      <c r="N1030" s="85"/>
      <c r="O1030" s="85"/>
      <c r="P1030" s="85"/>
      <c r="Q1030" s="85"/>
      <c r="R1030" s="85"/>
      <c r="S1030" s="109"/>
    </row>
    <row r="1031" spans="1:39" customFormat="1" x14ac:dyDescent="0.35">
      <c r="A1031" s="72"/>
      <c r="B1031" s="72"/>
      <c r="C1031" s="86" t="s">
        <v>229</v>
      </c>
      <c r="D1031" s="86"/>
      <c r="E1031" s="86"/>
      <c r="F1031" s="86"/>
      <c r="G1031" s="86"/>
      <c r="H1031" s="86"/>
      <c r="I1031" s="86"/>
      <c r="J1031" s="86"/>
      <c r="K1031" s="120"/>
      <c r="L1031" s="86"/>
      <c r="M1031" s="129"/>
      <c r="N1031" s="86"/>
      <c r="O1031" s="86"/>
      <c r="P1031" s="86"/>
      <c r="Q1031" s="86"/>
      <c r="R1031" s="86"/>
      <c r="S1031" s="110"/>
    </row>
    <row r="1032" spans="1:39" customFormat="1" x14ac:dyDescent="0.35">
      <c r="A1032" s="71" t="s">
        <v>242</v>
      </c>
      <c r="B1032" s="72" t="s">
        <v>514</v>
      </c>
      <c r="C1032" s="73" t="s">
        <v>219</v>
      </c>
      <c r="D1032" s="73"/>
      <c r="E1032" s="73"/>
      <c r="F1032" s="90">
        <v>0.3</v>
      </c>
      <c r="G1032" s="73" t="str">
        <f>CONCATENATE("USD,FLAT ",TEXT(F1032,"0.00"))</f>
        <v>USD,FLAT 0.30</v>
      </c>
      <c r="H1032" s="90" t="str">
        <f>TEXT(0.3,"0.0")</f>
        <v>0.3</v>
      </c>
      <c r="I1032" s="73" t="s">
        <v>139</v>
      </c>
      <c r="J1032" s="75">
        <v>2</v>
      </c>
      <c r="K1032" s="94" t="str">
        <f>TEXT(0.6,"0.0")</f>
        <v>0.6</v>
      </c>
      <c r="L1032" s="73"/>
      <c r="M1032" s="94" t="str">
        <f>TEXT(26,"0")</f>
        <v>26</v>
      </c>
      <c r="N1032" s="73" t="s">
        <v>231</v>
      </c>
      <c r="O1032" s="73" t="s">
        <v>224</v>
      </c>
      <c r="P1032" s="73" t="s">
        <v>369</v>
      </c>
      <c r="Q1032" s="73"/>
      <c r="R1032" s="73"/>
      <c r="S1032" s="107"/>
      <c r="AM1032" s="21"/>
    </row>
    <row r="1033" spans="1:39" customFormat="1" x14ac:dyDescent="0.35">
      <c r="A1033" s="72"/>
      <c r="B1033" s="72"/>
      <c r="C1033" s="76" t="s">
        <v>221</v>
      </c>
      <c r="D1033" s="76"/>
      <c r="E1033" s="76"/>
      <c r="F1033" s="76"/>
      <c r="G1033" s="76"/>
      <c r="H1033" s="76"/>
      <c r="I1033" s="76"/>
      <c r="J1033" s="78"/>
      <c r="K1033" s="118"/>
      <c r="L1033" s="76"/>
      <c r="M1033" s="127"/>
      <c r="N1033" s="76"/>
      <c r="O1033" s="76"/>
      <c r="P1033" s="76"/>
      <c r="Q1033" s="76"/>
      <c r="R1033" s="76"/>
      <c r="S1033" s="108"/>
    </row>
    <row r="1034" spans="1:39" customFormat="1" x14ac:dyDescent="0.35">
      <c r="A1034" s="72"/>
      <c r="B1034" s="72"/>
      <c r="C1034" s="85" t="s">
        <v>228</v>
      </c>
      <c r="D1034" s="85"/>
      <c r="E1034" s="85"/>
      <c r="F1034" s="85"/>
      <c r="G1034" s="85"/>
      <c r="H1034" s="85"/>
      <c r="I1034" s="85"/>
      <c r="J1034" s="85"/>
      <c r="K1034" s="119"/>
      <c r="L1034" s="85"/>
      <c r="M1034" s="128"/>
      <c r="N1034" s="85"/>
      <c r="O1034" s="85"/>
      <c r="P1034" s="85"/>
      <c r="Q1034" s="85"/>
      <c r="R1034" s="85"/>
      <c r="S1034" s="109"/>
    </row>
    <row r="1035" spans="1:39" customFormat="1" x14ac:dyDescent="0.35">
      <c r="A1035" s="72"/>
      <c r="B1035" s="72"/>
      <c r="C1035" s="86" t="s">
        <v>229</v>
      </c>
      <c r="D1035" s="86"/>
      <c r="E1035" s="86"/>
      <c r="F1035" s="86"/>
      <c r="G1035" s="86"/>
      <c r="H1035" s="86"/>
      <c r="I1035" s="86"/>
      <c r="J1035" s="86"/>
      <c r="K1035" s="120"/>
      <c r="L1035" s="86"/>
      <c r="M1035" s="129"/>
      <c r="N1035" s="86"/>
      <c r="O1035" s="86"/>
      <c r="P1035" s="86"/>
      <c r="Q1035" s="86"/>
      <c r="R1035" s="86"/>
      <c r="S1035" s="110"/>
    </row>
    <row r="1036" spans="1:39" customFormat="1" x14ac:dyDescent="0.35">
      <c r="A1036" s="71" t="s">
        <v>242</v>
      </c>
      <c r="B1036" s="72" t="s">
        <v>515</v>
      </c>
      <c r="C1036" s="73" t="s">
        <v>219</v>
      </c>
      <c r="D1036" s="73"/>
      <c r="E1036" s="73"/>
      <c r="F1036" s="90">
        <v>6.67</v>
      </c>
      <c r="G1036" s="73" t="str">
        <f>CONCATENATE("USD,FLAT ",TEXT(F1036,"0.00"))</f>
        <v>USD,FLAT 6.67</v>
      </c>
      <c r="H1036" s="90" t="str">
        <f>TEXT(6.67,"0.00")</f>
        <v>6.67</v>
      </c>
      <c r="I1036" s="73" t="s">
        <v>139</v>
      </c>
      <c r="J1036" s="75">
        <v>2</v>
      </c>
      <c r="K1036" s="94" t="str">
        <f>TEXT(13.34,"0.00")</f>
        <v>13.34</v>
      </c>
      <c r="L1036" s="90"/>
      <c r="M1036" s="94" t="str">
        <f>TEXT(26,"0")</f>
        <v>26</v>
      </c>
      <c r="N1036" s="73" t="s">
        <v>231</v>
      </c>
      <c r="O1036" s="73" t="s">
        <v>224</v>
      </c>
      <c r="P1036" s="73" t="s">
        <v>369</v>
      </c>
      <c r="Q1036" s="73"/>
      <c r="R1036" s="73"/>
      <c r="S1036" s="107"/>
    </row>
    <row r="1037" spans="1:39" customFormat="1" x14ac:dyDescent="0.35">
      <c r="A1037" s="72"/>
      <c r="B1037" s="72"/>
      <c r="C1037" s="76" t="s">
        <v>221</v>
      </c>
      <c r="D1037" s="76"/>
      <c r="E1037" s="76"/>
      <c r="F1037" s="76"/>
      <c r="G1037" s="76"/>
      <c r="H1037" s="76"/>
      <c r="I1037" s="76"/>
      <c r="J1037" s="78"/>
      <c r="K1037" s="118"/>
      <c r="L1037" s="76"/>
      <c r="M1037" s="127"/>
      <c r="N1037" s="76"/>
      <c r="O1037" s="76"/>
      <c r="P1037" s="76"/>
      <c r="Q1037" s="76"/>
      <c r="R1037" s="76"/>
      <c r="S1037" s="108"/>
    </row>
    <row r="1038" spans="1:39" customFormat="1" x14ac:dyDescent="0.35">
      <c r="A1038" s="72"/>
      <c r="B1038" s="72"/>
      <c r="C1038" s="85" t="s">
        <v>228</v>
      </c>
      <c r="D1038" s="85"/>
      <c r="E1038" s="85"/>
      <c r="F1038" s="85"/>
      <c r="G1038" s="85"/>
      <c r="H1038" s="85"/>
      <c r="I1038" s="85"/>
      <c r="J1038" s="85"/>
      <c r="K1038" s="119"/>
      <c r="L1038" s="85"/>
      <c r="M1038" s="128"/>
      <c r="N1038" s="85"/>
      <c r="O1038" s="85"/>
      <c r="P1038" s="85"/>
      <c r="Q1038" s="85"/>
      <c r="R1038" s="85"/>
      <c r="S1038" s="109"/>
      <c r="AM1038" s="21"/>
    </row>
    <row r="1039" spans="1:39" customFormat="1" x14ac:dyDescent="0.35">
      <c r="A1039" s="72"/>
      <c r="B1039" s="72"/>
      <c r="C1039" s="86" t="s">
        <v>229</v>
      </c>
      <c r="D1039" s="86"/>
      <c r="E1039" s="86"/>
      <c r="F1039" s="86"/>
      <c r="G1039" s="86"/>
      <c r="H1039" s="86"/>
      <c r="I1039" s="86"/>
      <c r="J1039" s="86"/>
      <c r="K1039" s="120"/>
      <c r="L1039" s="86"/>
      <c r="M1039" s="129"/>
      <c r="N1039" s="86"/>
      <c r="O1039" s="86"/>
      <c r="P1039" s="86"/>
      <c r="Q1039" s="86"/>
      <c r="R1039" s="86"/>
      <c r="S1039" s="110"/>
    </row>
    <row r="1040" spans="1:39" customFormat="1" x14ac:dyDescent="0.35">
      <c r="A1040" s="71" t="s">
        <v>243</v>
      </c>
      <c r="B1040" s="72"/>
      <c r="C1040" s="73" t="s">
        <v>219</v>
      </c>
      <c r="D1040" s="73"/>
      <c r="E1040" s="73"/>
      <c r="F1040" s="90">
        <v>0.4</v>
      </c>
      <c r="G1040" s="73" t="str">
        <f>CONCATENATE("USD,FLAT ",TEXT(F1040,"0.00"))</f>
        <v>USD,FLAT 0.40</v>
      </c>
      <c r="H1040" s="90" t="str">
        <f>TEXT(0.4,"0.0")</f>
        <v>0.4</v>
      </c>
      <c r="I1040" s="73" t="s">
        <v>139</v>
      </c>
      <c r="J1040" s="75">
        <v>2</v>
      </c>
      <c r="K1040" s="94" t="str">
        <f>TEXT(0.8,"0.0")</f>
        <v>0.8</v>
      </c>
      <c r="L1040" s="73"/>
      <c r="M1040" s="94" t="str">
        <f>TEXT(26,"0")</f>
        <v>26</v>
      </c>
      <c r="N1040" s="73" t="s">
        <v>231</v>
      </c>
      <c r="O1040" s="73" t="s">
        <v>224</v>
      </c>
      <c r="P1040" s="73" t="s">
        <v>369</v>
      </c>
      <c r="Q1040" s="73"/>
      <c r="R1040" s="73"/>
      <c r="S1040" s="107"/>
      <c r="AM1040" s="95"/>
    </row>
    <row r="1041" spans="1:39" customFormat="1" x14ac:dyDescent="0.35">
      <c r="A1041" s="72"/>
      <c r="B1041" s="72"/>
      <c r="C1041" s="76" t="s">
        <v>221</v>
      </c>
      <c r="D1041" s="76"/>
      <c r="E1041" s="76"/>
      <c r="F1041" s="76"/>
      <c r="G1041" s="76"/>
      <c r="H1041" s="76"/>
      <c r="I1041" s="76"/>
      <c r="J1041" s="78"/>
      <c r="K1041" s="118"/>
      <c r="L1041" s="76"/>
      <c r="M1041" s="127"/>
      <c r="N1041" s="76"/>
      <c r="O1041" s="76"/>
      <c r="P1041" s="76"/>
      <c r="Q1041" s="76"/>
      <c r="R1041" s="76"/>
      <c r="S1041" s="108"/>
      <c r="AM1041" s="96"/>
    </row>
    <row r="1042" spans="1:39" customFormat="1" x14ac:dyDescent="0.35">
      <c r="A1042" s="72"/>
      <c r="B1042" s="72"/>
      <c r="C1042" s="85" t="s">
        <v>228</v>
      </c>
      <c r="D1042" s="85"/>
      <c r="E1042" s="85"/>
      <c r="F1042" s="85"/>
      <c r="G1042" s="85"/>
      <c r="H1042" s="85"/>
      <c r="I1042" s="85"/>
      <c r="J1042" s="85"/>
      <c r="K1042" s="119"/>
      <c r="L1042" s="85"/>
      <c r="M1042" s="128"/>
      <c r="N1042" s="85"/>
      <c r="O1042" s="85"/>
      <c r="P1042" s="85"/>
      <c r="Q1042" s="85"/>
      <c r="R1042" s="85"/>
      <c r="S1042" s="109"/>
      <c r="AM1042" s="58"/>
    </row>
    <row r="1043" spans="1:39" customFormat="1" x14ac:dyDescent="0.35">
      <c r="A1043" s="72"/>
      <c r="B1043" s="72"/>
      <c r="C1043" s="86" t="s">
        <v>229</v>
      </c>
      <c r="D1043" s="86"/>
      <c r="E1043" s="86"/>
      <c r="F1043" s="86"/>
      <c r="G1043" s="86"/>
      <c r="H1043" s="86"/>
      <c r="I1043" s="86"/>
      <c r="J1043" s="86"/>
      <c r="K1043" s="120"/>
      <c r="L1043" s="86"/>
      <c r="M1043" s="129"/>
      <c r="N1043" s="86"/>
      <c r="O1043" s="86"/>
      <c r="P1043" s="86"/>
      <c r="Q1043" s="86"/>
      <c r="R1043" s="86"/>
      <c r="S1043" s="110"/>
    </row>
    <row r="1044" spans="1:39" customFormat="1" x14ac:dyDescent="0.35">
      <c r="A1044" s="71" t="s">
        <v>244</v>
      </c>
      <c r="B1044" s="72"/>
      <c r="C1044" s="73" t="s">
        <v>219</v>
      </c>
      <c r="D1044" s="73"/>
      <c r="E1044" s="73"/>
      <c r="F1044" s="90">
        <v>0.6</v>
      </c>
      <c r="G1044" s="73" t="str">
        <f>CONCATENATE("USD,FLAT ",TEXT(F1044,"0.00"))</f>
        <v>USD,FLAT 0.60</v>
      </c>
      <c r="H1044" s="90" t="str">
        <f>TEXT(0.6,"0.0")</f>
        <v>0.6</v>
      </c>
      <c r="I1044" s="73" t="s">
        <v>139</v>
      </c>
      <c r="J1044" s="75">
        <v>2</v>
      </c>
      <c r="K1044" s="94" t="str">
        <f>TEXT(1.2,"0.0")</f>
        <v>1.2</v>
      </c>
      <c r="L1044" s="73"/>
      <c r="M1044" s="94" t="str">
        <f>TEXT(26,"0")</f>
        <v>26</v>
      </c>
      <c r="N1044" s="73" t="s">
        <v>231</v>
      </c>
      <c r="O1044" s="73" t="s">
        <v>224</v>
      </c>
      <c r="P1044" s="73" t="s">
        <v>369</v>
      </c>
      <c r="Q1044" s="73"/>
      <c r="R1044" s="73"/>
      <c r="S1044" s="107"/>
    </row>
    <row r="1045" spans="1:39" customFormat="1" x14ac:dyDescent="0.35">
      <c r="A1045" s="72"/>
      <c r="B1045" s="72"/>
      <c r="C1045" s="76" t="s">
        <v>221</v>
      </c>
      <c r="D1045" s="76"/>
      <c r="E1045" s="76"/>
      <c r="F1045" s="76"/>
      <c r="G1045" s="76"/>
      <c r="H1045" s="76"/>
      <c r="I1045" s="76"/>
      <c r="J1045" s="78"/>
      <c r="K1045" s="118"/>
      <c r="L1045" s="76"/>
      <c r="M1045" s="127"/>
      <c r="N1045" s="76"/>
      <c r="O1045" s="76"/>
      <c r="P1045" s="76"/>
      <c r="Q1045" s="76"/>
      <c r="R1045" s="76"/>
      <c r="S1045" s="108"/>
      <c r="AM1045" s="21"/>
    </row>
    <row r="1046" spans="1:39" customFormat="1" x14ac:dyDescent="0.35">
      <c r="A1046" s="72"/>
      <c r="B1046" s="72"/>
      <c r="C1046" s="85" t="s">
        <v>228</v>
      </c>
      <c r="D1046" s="85"/>
      <c r="E1046" s="85"/>
      <c r="F1046" s="85"/>
      <c r="G1046" s="85"/>
      <c r="H1046" s="85"/>
      <c r="I1046" s="85"/>
      <c r="J1046" s="85"/>
      <c r="K1046" s="119"/>
      <c r="L1046" s="85"/>
      <c r="M1046" s="128"/>
      <c r="N1046" s="85"/>
      <c r="O1046" s="85"/>
      <c r="P1046" s="85"/>
      <c r="Q1046" s="85"/>
      <c r="R1046" s="85"/>
      <c r="S1046" s="109"/>
      <c r="AM1046" s="21"/>
    </row>
    <row r="1047" spans="1:39" customFormat="1" x14ac:dyDescent="0.35">
      <c r="A1047" s="72"/>
      <c r="B1047" s="72"/>
      <c r="C1047" s="86" t="s">
        <v>229</v>
      </c>
      <c r="D1047" s="86"/>
      <c r="E1047" s="86"/>
      <c r="F1047" s="86"/>
      <c r="G1047" s="86"/>
      <c r="H1047" s="86"/>
      <c r="I1047" s="86"/>
      <c r="J1047" s="86"/>
      <c r="K1047" s="120"/>
      <c r="L1047" s="86"/>
      <c r="M1047" s="129"/>
      <c r="N1047" s="86"/>
      <c r="O1047" s="86"/>
      <c r="P1047" s="86"/>
      <c r="Q1047" s="86"/>
      <c r="R1047" s="86"/>
      <c r="S1047" s="110"/>
      <c r="AM1047" s="21"/>
    </row>
    <row r="1048" spans="1:39" customFormat="1" x14ac:dyDescent="0.35">
      <c r="A1048" s="71" t="s">
        <v>245</v>
      </c>
      <c r="B1048" s="92"/>
      <c r="C1048" s="73" t="s">
        <v>219</v>
      </c>
      <c r="D1048" s="73"/>
      <c r="E1048" s="73"/>
      <c r="F1048" s="73">
        <v>16.66</v>
      </c>
      <c r="G1048" s="73" t="str">
        <f>CONCATENATE("USD,FLAT ",TEXT(F1048,"0.00"))</f>
        <v>USD,FLAT 16.66</v>
      </c>
      <c r="H1048" s="73" t="str">
        <f>TEXT(16.66,"0.00")</f>
        <v>16.66</v>
      </c>
      <c r="I1048" s="73" t="s">
        <v>139</v>
      </c>
      <c r="J1048" s="75">
        <v>2</v>
      </c>
      <c r="K1048" s="94" t="str">
        <f>TEXT(33.32,"0.00")</f>
        <v>33.32</v>
      </c>
      <c r="L1048" s="73"/>
      <c r="M1048" s="94" t="str">
        <f>TEXT(26,"0")</f>
        <v>26</v>
      </c>
      <c r="N1048" s="73" t="s">
        <v>231</v>
      </c>
      <c r="O1048" s="73" t="s">
        <v>224</v>
      </c>
      <c r="P1048" s="73" t="s">
        <v>369</v>
      </c>
      <c r="Q1048" s="73"/>
      <c r="R1048" s="73"/>
      <c r="S1048" s="107"/>
    </row>
    <row r="1049" spans="1:39" customFormat="1" x14ac:dyDescent="0.35">
      <c r="A1049" s="72"/>
      <c r="B1049" s="92"/>
      <c r="C1049" s="76" t="s">
        <v>221</v>
      </c>
      <c r="D1049" s="76"/>
      <c r="E1049" s="76"/>
      <c r="F1049" s="76"/>
      <c r="G1049" s="76"/>
      <c r="H1049" s="76"/>
      <c r="I1049" s="76"/>
      <c r="J1049" s="78"/>
      <c r="K1049" s="118"/>
      <c r="L1049" s="76"/>
      <c r="M1049" s="76"/>
      <c r="N1049" s="76"/>
      <c r="O1049" s="76"/>
      <c r="P1049" s="76"/>
      <c r="Q1049" s="76"/>
      <c r="R1049" s="76"/>
      <c r="S1049" s="108"/>
    </row>
    <row r="1050" spans="1:39" customFormat="1" x14ac:dyDescent="0.35">
      <c r="A1050" s="72"/>
      <c r="B1050" s="72"/>
      <c r="C1050" s="85" t="s">
        <v>228</v>
      </c>
      <c r="D1050" s="85"/>
      <c r="E1050" s="85"/>
      <c r="F1050" s="85"/>
      <c r="G1050" s="85"/>
      <c r="H1050" s="85"/>
      <c r="I1050" s="85"/>
      <c r="J1050" s="85"/>
      <c r="K1050" s="116"/>
      <c r="L1050" s="85"/>
      <c r="M1050" s="85"/>
      <c r="N1050" s="85"/>
      <c r="O1050" s="85"/>
      <c r="P1050" s="85"/>
      <c r="Q1050" s="85"/>
      <c r="R1050" s="85"/>
      <c r="S1050" s="109"/>
    </row>
    <row r="1051" spans="1:39" customFormat="1" ht="21" customHeight="1" x14ac:dyDescent="0.35">
      <c r="A1051" s="72"/>
      <c r="B1051" s="72"/>
      <c r="C1051" s="86" t="s">
        <v>229</v>
      </c>
      <c r="D1051" s="86"/>
      <c r="E1051" s="86"/>
      <c r="F1051" s="86"/>
      <c r="G1051" s="86"/>
      <c r="H1051" s="86"/>
      <c r="I1051" s="86"/>
      <c r="J1051" s="86"/>
      <c r="K1051" s="89"/>
      <c r="L1051" s="86"/>
      <c r="M1051" s="86"/>
      <c r="N1051" s="86"/>
      <c r="O1051" s="86"/>
      <c r="P1051" s="86"/>
      <c r="Q1051" s="86"/>
      <c r="R1051" s="86"/>
      <c r="S1051" s="110"/>
    </row>
    <row r="1052" spans="1:39" x14ac:dyDescent="0.35">
      <c r="AM1052"/>
    </row>
    <row r="1053" spans="1:39" customFormat="1" x14ac:dyDescent="0.35">
      <c r="A1053" s="218" t="s">
        <v>400</v>
      </c>
      <c r="B1053" s="219"/>
      <c r="C1053" s="219"/>
      <c r="D1053" s="219"/>
      <c r="E1053" s="219"/>
      <c r="F1053" s="219"/>
      <c r="G1053" s="219"/>
      <c r="H1053" s="219"/>
      <c r="I1053" s="219"/>
      <c r="J1053" s="219"/>
      <c r="K1053" s="219"/>
    </row>
    <row r="1054" spans="1:39" customFormat="1" x14ac:dyDescent="0.35">
      <c r="A1054" s="162"/>
      <c r="B1054" s="163"/>
      <c r="C1054" s="222" t="s">
        <v>353</v>
      </c>
      <c r="D1054" s="222"/>
      <c r="E1054" s="222"/>
      <c r="F1054" s="222"/>
      <c r="G1054" s="222"/>
      <c r="H1054" s="222"/>
      <c r="I1054" s="222"/>
      <c r="J1054" s="222"/>
      <c r="K1054" s="222"/>
    </row>
    <row r="1055" spans="1:39" customFormat="1" x14ac:dyDescent="0.35">
      <c r="A1055" s="223" t="s">
        <v>354</v>
      </c>
      <c r="B1055" s="223" t="s">
        <v>355</v>
      </c>
      <c r="C1055" s="225" t="s">
        <v>356</v>
      </c>
      <c r="D1055" s="226"/>
      <c r="E1055" s="226"/>
      <c r="F1055" s="227"/>
      <c r="G1055" s="228" t="s">
        <v>357</v>
      </c>
      <c r="H1055" s="229"/>
      <c r="I1055" s="229"/>
      <c r="J1055" s="230"/>
      <c r="K1055" s="223" t="s">
        <v>466</v>
      </c>
      <c r="L1055" s="223" t="s">
        <v>361</v>
      </c>
    </row>
    <row r="1056" spans="1:39" customFormat="1" x14ac:dyDescent="0.35">
      <c r="A1056" s="224"/>
      <c r="B1056" s="224"/>
      <c r="C1056" s="132" t="s">
        <v>210</v>
      </c>
      <c r="D1056" s="132" t="s">
        <v>212</v>
      </c>
      <c r="E1056" s="132" t="s">
        <v>358</v>
      </c>
      <c r="F1056" s="132" t="s">
        <v>359</v>
      </c>
      <c r="G1056" s="133" t="s">
        <v>210</v>
      </c>
      <c r="H1056" s="133" t="s">
        <v>212</v>
      </c>
      <c r="I1056" s="133" t="s">
        <v>358</v>
      </c>
      <c r="J1056" s="133" t="s">
        <v>359</v>
      </c>
      <c r="K1056" s="224"/>
      <c r="L1056" s="224"/>
    </row>
    <row r="1057" spans="1:78" customFormat="1" x14ac:dyDescent="0.35">
      <c r="A1057" s="59" t="s">
        <v>121</v>
      </c>
      <c r="B1057" s="59" t="s">
        <v>362</v>
      </c>
      <c r="C1057" s="114" t="str">
        <f>TEXT(26022.28,"0.00")</f>
        <v>26022.28</v>
      </c>
      <c r="D1057" s="114" t="str">
        <f>TEXT(442,"0")</f>
        <v>442</v>
      </c>
      <c r="E1057" s="114" t="str">
        <f>TEXT(25580.28,"0.00")</f>
        <v>25580.28</v>
      </c>
      <c r="F1057" s="114" t="str">
        <f>TEXT(98.3,"0.0")</f>
        <v>98.3</v>
      </c>
      <c r="G1057" s="114" t="str">
        <f>TEXT(0,"0")</f>
        <v>0</v>
      </c>
      <c r="H1057" s="114" t="str">
        <f>TEXT(0,"0")</f>
        <v>0</v>
      </c>
      <c r="I1057" s="114" t="str">
        <f>TEXT(0,"0")</f>
        <v>0</v>
      </c>
      <c r="J1057" s="114" t="str">
        <f>TEXT(0,"0")</f>
        <v>0</v>
      </c>
      <c r="K1057" s="114" t="str">
        <f>TEXT(0,"0")</f>
        <v>0</v>
      </c>
      <c r="L1057" s="59" t="s">
        <v>26</v>
      </c>
    </row>
    <row r="1058" spans="1:78" x14ac:dyDescent="0.35">
      <c r="AM1058"/>
    </row>
    <row r="1059" spans="1:78" customFormat="1" x14ac:dyDescent="0.35">
      <c r="A1059" s="67" t="s">
        <v>313</v>
      </c>
      <c r="B1059" s="68"/>
      <c r="C1059" s="68"/>
      <c r="D1059" s="68"/>
      <c r="E1059" s="68"/>
      <c r="F1059" s="68"/>
      <c r="G1059" s="68"/>
      <c r="H1059" s="68"/>
      <c r="I1059" s="68"/>
      <c r="J1059" s="68"/>
      <c r="K1059" s="68"/>
      <c r="L1059" s="68"/>
      <c r="M1059" s="68"/>
      <c r="N1059" s="68"/>
      <c r="O1059" s="68"/>
      <c r="P1059" s="68"/>
      <c r="Q1059" s="68"/>
      <c r="R1059" s="68"/>
      <c r="S1059" s="68"/>
      <c r="T1059" s="68"/>
      <c r="U1059" s="68"/>
      <c r="V1059" s="68"/>
      <c r="W1059" s="68"/>
      <c r="X1059" s="68"/>
      <c r="Y1059" s="68"/>
      <c r="Z1059" s="68"/>
      <c r="AA1059" s="68"/>
      <c r="AB1059" s="68"/>
      <c r="AC1059" s="68"/>
      <c r="AD1059" s="68"/>
      <c r="AE1059" s="68"/>
      <c r="AF1059" s="68"/>
      <c r="AG1059" s="68"/>
      <c r="AH1059" s="68"/>
      <c r="AI1059" s="68"/>
    </row>
    <row r="1060" spans="1:78" customFormat="1" x14ac:dyDescent="0.35">
      <c r="A1060" s="95" t="s">
        <v>273</v>
      </c>
      <c r="B1060" s="95" t="s">
        <v>274</v>
      </c>
      <c r="C1060" s="95" t="s">
        <v>156</v>
      </c>
      <c r="D1060" s="95" t="s">
        <v>157</v>
      </c>
      <c r="E1060" s="95" t="s">
        <v>158</v>
      </c>
      <c r="F1060" s="95" t="s">
        <v>159</v>
      </c>
      <c r="G1060" s="95" t="s">
        <v>126</v>
      </c>
      <c r="H1060" s="95" t="s">
        <v>160</v>
      </c>
      <c r="I1060" s="95" t="s">
        <v>161</v>
      </c>
      <c r="J1060" s="95" t="s">
        <v>162</v>
      </c>
      <c r="K1060" s="95" t="s">
        <v>163</v>
      </c>
      <c r="L1060" s="95" t="s">
        <v>164</v>
      </c>
      <c r="M1060" s="95" t="s">
        <v>165</v>
      </c>
      <c r="N1060" s="95" t="s">
        <v>166</v>
      </c>
      <c r="O1060" s="95" t="s">
        <v>277</v>
      </c>
      <c r="P1060" s="95" t="s">
        <v>168</v>
      </c>
      <c r="Q1060" s="95" t="s">
        <v>278</v>
      </c>
      <c r="R1060" s="95" t="s">
        <v>276</v>
      </c>
      <c r="S1060" s="113" t="s">
        <v>204</v>
      </c>
      <c r="T1060" s="99" t="s">
        <v>271</v>
      </c>
      <c r="U1060" s="100"/>
      <c r="V1060" s="101"/>
      <c r="W1060" s="99" t="s">
        <v>263</v>
      </c>
      <c r="X1060" s="101"/>
      <c r="Y1060" s="100"/>
      <c r="Z1060" s="102" t="s">
        <v>255</v>
      </c>
      <c r="AA1060" s="103"/>
      <c r="AB1060" s="103"/>
      <c r="AC1060" s="103"/>
      <c r="AD1060" s="103"/>
      <c r="AE1060" s="103"/>
      <c r="AF1060" s="104"/>
      <c r="AG1060" s="102" t="s">
        <v>264</v>
      </c>
      <c r="AH1060" s="103"/>
      <c r="AI1060" s="103"/>
      <c r="AJ1060" s="103"/>
      <c r="AK1060" s="103"/>
      <c r="AL1060" s="104"/>
      <c r="AM1060" s="104" t="s">
        <v>403</v>
      </c>
      <c r="AN1060" s="21"/>
      <c r="AO1060" s="21"/>
      <c r="AP1060" s="21"/>
      <c r="AR1060" s="21"/>
      <c r="AS1060" s="21"/>
      <c r="AT1060" s="21"/>
      <c r="AU1060" s="21"/>
      <c r="AV1060" s="21"/>
      <c r="AW1060" s="21"/>
      <c r="AX1060" s="21"/>
      <c r="AY1060" s="21"/>
      <c r="AZ1060" s="21"/>
      <c r="BA1060" s="21"/>
      <c r="BB1060" s="21"/>
      <c r="BC1060" s="21"/>
      <c r="BD1060" s="21"/>
      <c r="BE1060" s="21"/>
      <c r="BF1060" s="21"/>
      <c r="BG1060" s="21"/>
      <c r="BH1060" s="21"/>
      <c r="BI1060" s="21"/>
      <c r="BJ1060" s="21"/>
      <c r="BK1060" s="21"/>
      <c r="BL1060" s="21"/>
      <c r="BM1060" s="21"/>
      <c r="BN1060" s="21"/>
      <c r="BO1060" s="21"/>
      <c r="BP1060" s="21"/>
      <c r="BQ1060" s="21"/>
      <c r="BR1060" s="21"/>
      <c r="BS1060" s="21"/>
      <c r="BT1060" s="21"/>
      <c r="BU1060" s="21"/>
      <c r="BV1060" s="21"/>
      <c r="BW1060" s="21"/>
      <c r="BX1060" s="21"/>
      <c r="BY1060" s="21"/>
      <c r="BZ1060" s="21"/>
    </row>
    <row r="1061" spans="1:78" customFormat="1" x14ac:dyDescent="0.35">
      <c r="A1061" s="96"/>
      <c r="B1061" s="96"/>
      <c r="C1061" s="96"/>
      <c r="D1061" s="96"/>
      <c r="E1061" s="96"/>
      <c r="F1061" s="96"/>
      <c r="G1061" s="96"/>
      <c r="H1061" s="96"/>
      <c r="I1061" s="96"/>
      <c r="J1061" s="96"/>
      <c r="K1061" s="96"/>
      <c r="L1061" s="96"/>
      <c r="M1061" s="96"/>
      <c r="N1061" s="96"/>
      <c r="O1061" s="96"/>
      <c r="P1061" s="96"/>
      <c r="Q1061" s="96"/>
      <c r="R1061" s="96"/>
      <c r="S1061" s="96"/>
      <c r="T1061" s="97" t="s">
        <v>169</v>
      </c>
      <c r="U1061" s="97" t="s">
        <v>170</v>
      </c>
      <c r="V1061" s="97" t="s">
        <v>170</v>
      </c>
      <c r="W1061" s="97" t="s">
        <v>251</v>
      </c>
      <c r="X1061" s="97" t="s">
        <v>252</v>
      </c>
      <c r="Y1061" s="97"/>
      <c r="Z1061" s="97" t="s">
        <v>256</v>
      </c>
      <c r="AA1061" s="97" t="s">
        <v>257</v>
      </c>
      <c r="AB1061" s="97" t="s">
        <v>258</v>
      </c>
      <c r="AC1061" s="97" t="s">
        <v>259</v>
      </c>
      <c r="AD1061" s="97" t="s">
        <v>260</v>
      </c>
      <c r="AE1061" s="97" t="s">
        <v>261</v>
      </c>
      <c r="AF1061" s="97" t="s">
        <v>262</v>
      </c>
      <c r="AG1061" s="97" t="s">
        <v>265</v>
      </c>
      <c r="AH1061" s="97" t="s">
        <v>266</v>
      </c>
      <c r="AI1061" s="97" t="s">
        <v>267</v>
      </c>
      <c r="AJ1061" s="97" t="s">
        <v>268</v>
      </c>
      <c r="AK1061" s="97" t="s">
        <v>269</v>
      </c>
      <c r="AL1061" s="97" t="s">
        <v>270</v>
      </c>
      <c r="AN1061" s="21"/>
      <c r="AO1061" s="21"/>
      <c r="AP1061" s="21"/>
      <c r="AR1061" s="21"/>
      <c r="AS1061" s="21"/>
      <c r="AT1061" s="21"/>
      <c r="AU1061" s="21"/>
      <c r="AV1061" s="21"/>
      <c r="AW1061" s="21"/>
      <c r="AX1061" s="21"/>
      <c r="AY1061" s="21"/>
      <c r="AZ1061" s="21"/>
      <c r="BA1061" s="21"/>
      <c r="BB1061" s="21"/>
      <c r="BC1061" s="21"/>
      <c r="BD1061" s="21"/>
      <c r="BE1061" s="21"/>
      <c r="BF1061" s="21"/>
      <c r="BG1061" s="21"/>
      <c r="BH1061" s="21"/>
      <c r="BI1061" s="21"/>
      <c r="BJ1061" s="21"/>
      <c r="BK1061" s="21"/>
      <c r="BL1061" s="21"/>
      <c r="BM1061" s="21"/>
      <c r="BN1061" s="21"/>
      <c r="BO1061" s="21"/>
      <c r="BP1061" s="21"/>
      <c r="BQ1061" s="21"/>
      <c r="BR1061" s="21"/>
      <c r="BS1061" s="21"/>
      <c r="BT1061" s="21"/>
      <c r="BU1061" s="21"/>
      <c r="BV1061" s="21"/>
      <c r="BW1061" s="21"/>
      <c r="BX1061" s="21"/>
      <c r="BY1061" s="21"/>
      <c r="BZ1061" s="21"/>
    </row>
    <row r="1062" spans="1:78" customFormat="1" x14ac:dyDescent="0.35">
      <c r="A1062" s="58" t="s">
        <v>70</v>
      </c>
      <c r="B1062" s="32" t="s">
        <v>110</v>
      </c>
      <c r="C1062" s="58" t="s">
        <v>479</v>
      </c>
      <c r="D1062" s="32" t="s">
        <v>172</v>
      </c>
      <c r="E1062" s="59" t="s">
        <v>26</v>
      </c>
      <c r="F1062" s="58" t="s">
        <v>275</v>
      </c>
      <c r="G1062" s="60" t="str">
        <f ca="1">TEXT(TODAY(),"YYYY-MM-DD")</f>
        <v>2023-05-19</v>
      </c>
      <c r="H1062" s="60" t="str">
        <f ca="1">TEXT(TODAY(),"YYYY-MM-DD")</f>
        <v>2023-05-19</v>
      </c>
      <c r="I1062" s="58">
        <v>12</v>
      </c>
      <c r="J1062" s="58">
        <v>12</v>
      </c>
      <c r="K1062" s="58">
        <v>12</v>
      </c>
      <c r="L1062" s="58" t="s">
        <v>314</v>
      </c>
      <c r="M1062" s="58" t="s">
        <v>315</v>
      </c>
      <c r="N1062" s="58" t="s">
        <v>347</v>
      </c>
      <c r="O1062" s="58" t="s">
        <v>348</v>
      </c>
      <c r="P1062" s="58" t="s">
        <v>347</v>
      </c>
      <c r="Q1062" s="58" t="s">
        <v>348</v>
      </c>
      <c r="R1062" s="58" t="s">
        <v>564</v>
      </c>
      <c r="S1062" s="58"/>
      <c r="T1062" s="58" t="s">
        <v>176</v>
      </c>
      <c r="U1062" s="58" t="s">
        <v>177</v>
      </c>
      <c r="V1062" s="58"/>
      <c r="W1062" s="58" t="s">
        <v>254</v>
      </c>
      <c r="X1062" s="58" t="s">
        <v>253</v>
      </c>
      <c r="Y1062" s="58"/>
      <c r="Z1062" s="58" t="s">
        <v>272</v>
      </c>
      <c r="AA1062" s="58">
        <v>6739465360</v>
      </c>
      <c r="AB1062" s="58">
        <v>4402189258</v>
      </c>
      <c r="AC1062" s="58"/>
      <c r="AD1062" s="58" t="s">
        <v>348</v>
      </c>
      <c r="AE1062" s="58" t="s">
        <v>348</v>
      </c>
      <c r="AF1062" s="58" t="s">
        <v>348</v>
      </c>
      <c r="AG1062" s="58"/>
      <c r="AH1062" s="58"/>
      <c r="AI1062" s="58"/>
      <c r="AJ1062" s="58" t="s">
        <v>347</v>
      </c>
      <c r="AK1062" s="58" t="s">
        <v>347</v>
      </c>
      <c r="AL1062" s="58" t="s">
        <v>347</v>
      </c>
      <c r="AN1062" s="21"/>
      <c r="AO1062" s="21"/>
      <c r="AP1062" s="21"/>
      <c r="AR1062" s="21"/>
      <c r="AS1062" s="21"/>
      <c r="AT1062" s="21"/>
      <c r="AU1062" s="21"/>
      <c r="AV1062" s="21"/>
      <c r="AW1062" s="21"/>
      <c r="AX1062" s="21"/>
      <c r="AY1062" s="21"/>
      <c r="AZ1062" s="21"/>
      <c r="BA1062" s="21"/>
      <c r="BB1062" s="21"/>
      <c r="BC1062" s="21"/>
      <c r="BD1062" s="21"/>
      <c r="BE1062" s="21"/>
      <c r="BF1062" s="21"/>
      <c r="BG1062" s="21"/>
      <c r="BH1062" s="21"/>
      <c r="BI1062" s="21"/>
      <c r="BJ1062" s="21"/>
      <c r="BK1062" s="21"/>
      <c r="BL1062" s="21"/>
      <c r="BM1062" s="21"/>
      <c r="BN1062" s="21"/>
      <c r="BO1062" s="21"/>
      <c r="BP1062" s="21"/>
      <c r="BQ1062" s="21"/>
      <c r="BR1062" s="21"/>
      <c r="BS1062" s="21"/>
      <c r="BT1062" s="21"/>
      <c r="BU1062" s="21"/>
      <c r="BV1062" s="21"/>
      <c r="BW1062" s="21"/>
      <c r="BX1062" s="21"/>
      <c r="BY1062" s="21"/>
      <c r="BZ1062" s="21"/>
    </row>
    <row r="1063" spans="1:78" x14ac:dyDescent="0.35">
      <c r="AM1063"/>
    </row>
    <row r="1064" spans="1:78" customFormat="1" x14ac:dyDescent="0.35">
      <c r="A1064" s="218" t="s">
        <v>316</v>
      </c>
      <c r="B1064" s="219"/>
      <c r="C1064" s="219"/>
      <c r="D1064" s="219"/>
      <c r="E1064" s="219"/>
      <c r="F1064" s="219"/>
      <c r="G1064" s="219"/>
      <c r="H1064" s="219"/>
      <c r="I1064" s="219"/>
      <c r="J1064" s="219"/>
      <c r="K1064" s="219"/>
      <c r="L1064" s="219"/>
      <c r="M1064" s="219"/>
      <c r="N1064" s="219"/>
      <c r="O1064" s="219"/>
      <c r="P1064" s="219"/>
      <c r="Q1064" s="219"/>
      <c r="R1064" s="219"/>
      <c r="S1064" s="105"/>
      <c r="AE1064" s="21"/>
      <c r="AF1064" s="21"/>
      <c r="AG1064" s="21"/>
    </row>
    <row r="1065" spans="1:78" customFormat="1" x14ac:dyDescent="0.35">
      <c r="A1065" s="69" t="s">
        <v>200</v>
      </c>
      <c r="B1065" s="69" t="s">
        <v>201</v>
      </c>
      <c r="C1065" s="69" t="s">
        <v>202</v>
      </c>
      <c r="D1065" s="70" t="s">
        <v>203</v>
      </c>
      <c r="E1065" s="70" t="s">
        <v>204</v>
      </c>
      <c r="F1065" s="70" t="s">
        <v>205</v>
      </c>
      <c r="G1065" s="69" t="s">
        <v>206</v>
      </c>
      <c r="H1065" s="168" t="s">
        <v>207</v>
      </c>
      <c r="I1065" s="70" t="s">
        <v>208</v>
      </c>
      <c r="J1065" s="70" t="s">
        <v>209</v>
      </c>
      <c r="K1065" s="125" t="s">
        <v>210</v>
      </c>
      <c r="L1065" s="70" t="s">
        <v>211</v>
      </c>
      <c r="M1065" s="125" t="s">
        <v>212</v>
      </c>
      <c r="N1065" s="70" t="s">
        <v>213</v>
      </c>
      <c r="O1065" s="70" t="s">
        <v>214</v>
      </c>
      <c r="P1065" s="70" t="s">
        <v>215</v>
      </c>
      <c r="Q1065" s="70" t="s">
        <v>216</v>
      </c>
      <c r="R1065" s="70" t="s">
        <v>217</v>
      </c>
      <c r="S1065" s="106"/>
      <c r="U1065" s="21"/>
      <c r="V1065" s="21"/>
      <c r="W1065" s="21"/>
      <c r="X1065" s="21"/>
      <c r="Y1065" s="21"/>
      <c r="Z1065" s="21"/>
      <c r="AA1065" s="21"/>
      <c r="AB1065" s="21"/>
      <c r="AC1065" s="21"/>
      <c r="AD1065" s="21"/>
      <c r="AE1065" s="21"/>
      <c r="AF1065" s="21"/>
      <c r="AG1065" s="21"/>
      <c r="AH1065" s="21"/>
      <c r="AI1065" s="21"/>
      <c r="AJ1065" s="21"/>
      <c r="AK1065" s="21"/>
      <c r="AL1065" s="21"/>
      <c r="AN1065" s="21"/>
      <c r="AO1065" s="21"/>
      <c r="AP1065" s="21"/>
      <c r="AQ1065" s="21"/>
      <c r="AR1065" s="21"/>
    </row>
    <row r="1066" spans="1:78" customFormat="1" x14ac:dyDescent="0.35">
      <c r="A1066" s="71" t="s">
        <v>218</v>
      </c>
      <c r="B1066" s="72"/>
      <c r="C1066" s="73" t="s">
        <v>219</v>
      </c>
      <c r="D1066" s="73"/>
      <c r="E1066" s="73"/>
      <c r="F1066" s="73">
        <v>21</v>
      </c>
      <c r="G1066" s="73" t="str">
        <f>CONCATENATE("USD,FLAT ",TEXT(F1066,"0.00"))</f>
        <v>USD,FLAT 21.00</v>
      </c>
      <c r="H1066" s="73" t="str">
        <f>TEXT(21,"0")</f>
        <v>21</v>
      </c>
      <c r="I1066" s="73" t="s">
        <v>139</v>
      </c>
      <c r="J1066" s="75">
        <v>1</v>
      </c>
      <c r="K1066" s="73" t="str">
        <f>TEXT(21,"0")</f>
        <v>21</v>
      </c>
      <c r="L1066" s="73"/>
      <c r="M1066" s="94" t="str">
        <f>TEXT(23,"0")</f>
        <v>23</v>
      </c>
      <c r="N1066" s="73"/>
      <c r="O1066" s="73" t="s">
        <v>220</v>
      </c>
      <c r="P1066" s="73" t="s">
        <v>351</v>
      </c>
      <c r="Q1066" s="73"/>
      <c r="R1066" s="73"/>
      <c r="S1066" s="107"/>
      <c r="U1066" s="21"/>
      <c r="V1066" s="21"/>
      <c r="W1066" s="21"/>
      <c r="X1066" s="21"/>
      <c r="Y1066" s="21"/>
      <c r="Z1066" s="21"/>
      <c r="AA1066" s="21"/>
      <c r="AB1066" s="21"/>
      <c r="AC1066" s="21"/>
      <c r="AD1066" s="21"/>
      <c r="AE1066" s="21"/>
      <c r="AF1066" s="21"/>
      <c r="AG1066" s="21"/>
      <c r="AH1066" s="21"/>
      <c r="AI1066" s="21"/>
      <c r="AJ1066" s="21"/>
      <c r="AK1066" s="21"/>
      <c r="AL1066" s="21"/>
      <c r="AM1066" s="21"/>
      <c r="AN1066" s="21"/>
      <c r="AO1066" s="21"/>
      <c r="AP1066" s="21"/>
      <c r="AQ1066" s="21"/>
      <c r="AR1066" s="21"/>
    </row>
    <row r="1067" spans="1:78" customFormat="1" x14ac:dyDescent="0.35">
      <c r="A1067" s="72"/>
      <c r="B1067" s="72"/>
      <c r="C1067" s="76" t="s">
        <v>221</v>
      </c>
      <c r="D1067" s="76"/>
      <c r="E1067" s="76"/>
      <c r="F1067" s="76"/>
      <c r="G1067" s="76"/>
      <c r="H1067" s="76"/>
      <c r="I1067" s="76"/>
      <c r="J1067" s="78"/>
      <c r="K1067" s="118"/>
      <c r="L1067" s="76"/>
      <c r="M1067" s="127"/>
      <c r="N1067" s="76"/>
      <c r="O1067" s="76"/>
      <c r="P1067" s="76"/>
      <c r="Q1067" s="76"/>
      <c r="R1067" s="76"/>
      <c r="S1067" s="108"/>
      <c r="U1067" s="21"/>
      <c r="V1067" s="21"/>
      <c r="W1067" s="21"/>
      <c r="X1067" s="21"/>
      <c r="Y1067" s="21"/>
      <c r="Z1067" s="21"/>
      <c r="AA1067" s="21"/>
      <c r="AB1067" s="21"/>
      <c r="AC1067" s="21"/>
      <c r="AD1067" s="21"/>
      <c r="AE1067" s="21"/>
      <c r="AF1067" s="21"/>
      <c r="AG1067" s="21"/>
      <c r="AH1067" s="21"/>
      <c r="AI1067" s="21"/>
      <c r="AJ1067" s="21"/>
      <c r="AK1067" s="21"/>
      <c r="AL1067" s="21"/>
      <c r="AM1067" s="21"/>
      <c r="AN1067" s="21"/>
      <c r="AO1067" s="21"/>
      <c r="AP1067" s="21"/>
      <c r="AQ1067" s="21"/>
      <c r="AR1067" s="21"/>
    </row>
    <row r="1068" spans="1:78" customFormat="1" x14ac:dyDescent="0.35">
      <c r="A1068" s="72"/>
      <c r="B1068" s="72"/>
      <c r="C1068" s="85" t="s">
        <v>228</v>
      </c>
      <c r="D1068" s="85"/>
      <c r="E1068" s="85"/>
      <c r="F1068" s="85"/>
      <c r="G1068" s="85"/>
      <c r="H1068" s="85"/>
      <c r="I1068" s="85"/>
      <c r="J1068" s="85"/>
      <c r="K1068" s="119"/>
      <c r="L1068" s="85"/>
      <c r="M1068" s="128"/>
      <c r="N1068" s="85"/>
      <c r="O1068" s="85"/>
      <c r="P1068" s="85"/>
      <c r="Q1068" s="85"/>
      <c r="R1068" s="85"/>
      <c r="S1068" s="109"/>
    </row>
    <row r="1069" spans="1:78" customFormat="1" x14ac:dyDescent="0.35">
      <c r="A1069" s="72"/>
      <c r="B1069" s="72"/>
      <c r="C1069" s="86" t="s">
        <v>229</v>
      </c>
      <c r="D1069" s="86"/>
      <c r="E1069" s="86"/>
      <c r="F1069" s="86"/>
      <c r="G1069" s="86"/>
      <c r="H1069" s="86"/>
      <c r="I1069" s="86"/>
      <c r="J1069" s="86"/>
      <c r="K1069" s="120"/>
      <c r="L1069" s="86"/>
      <c r="M1069" s="129"/>
      <c r="N1069" s="86"/>
      <c r="O1069" s="86"/>
      <c r="P1069" s="86"/>
      <c r="Q1069" s="86"/>
      <c r="R1069" s="86"/>
      <c r="S1069" s="110"/>
    </row>
    <row r="1070" spans="1:78" customFormat="1" x14ac:dyDescent="0.35">
      <c r="A1070" s="71" t="s">
        <v>222</v>
      </c>
      <c r="B1070" s="72"/>
      <c r="C1070" s="73" t="s">
        <v>219</v>
      </c>
      <c r="D1070" s="73"/>
      <c r="E1070" s="73"/>
      <c r="F1070" s="73">
        <v>25</v>
      </c>
      <c r="G1070" s="73" t="str">
        <f>CONCATENATE("USD,FLAT ",TEXT(F1070,"0.00"))</f>
        <v>USD,FLAT 25.00</v>
      </c>
      <c r="H1070" s="73" t="str">
        <f>TEXT(25,"0")</f>
        <v>25</v>
      </c>
      <c r="I1070" s="73" t="s">
        <v>139</v>
      </c>
      <c r="J1070" s="75">
        <v>1</v>
      </c>
      <c r="K1070" s="94" t="str">
        <f>TEXT(25,"0")</f>
        <v>25</v>
      </c>
      <c r="L1070" s="73"/>
      <c r="M1070" s="94" t="str">
        <f>TEXT(23,"0")</f>
        <v>23</v>
      </c>
      <c r="N1070" s="73" t="s">
        <v>223</v>
      </c>
      <c r="O1070" s="73" t="s">
        <v>224</v>
      </c>
      <c r="P1070" s="73" t="s">
        <v>351</v>
      </c>
      <c r="Q1070" s="73"/>
      <c r="R1070" s="73"/>
      <c r="S1070" s="107"/>
    </row>
    <row r="1071" spans="1:78" customFormat="1" x14ac:dyDescent="0.35">
      <c r="A1071" s="72"/>
      <c r="B1071" s="72"/>
      <c r="C1071" s="76" t="s">
        <v>221</v>
      </c>
      <c r="D1071" s="76"/>
      <c r="E1071" s="76"/>
      <c r="F1071" s="76"/>
      <c r="G1071" s="76"/>
      <c r="H1071" s="76"/>
      <c r="I1071" s="76"/>
      <c r="J1071" s="78"/>
      <c r="K1071" s="118"/>
      <c r="L1071" s="76"/>
      <c r="M1071" s="127"/>
      <c r="N1071" s="76"/>
      <c r="O1071" s="76"/>
      <c r="P1071" s="76"/>
      <c r="Q1071" s="76"/>
      <c r="R1071" s="76"/>
      <c r="S1071" s="108"/>
    </row>
    <row r="1072" spans="1:78" customFormat="1" x14ac:dyDescent="0.35">
      <c r="A1072" s="72"/>
      <c r="B1072" s="72"/>
      <c r="C1072" s="85" t="s">
        <v>228</v>
      </c>
      <c r="D1072" s="85"/>
      <c r="E1072" s="85"/>
      <c r="F1072" s="85"/>
      <c r="G1072" s="85"/>
      <c r="H1072" s="85"/>
      <c r="I1072" s="85"/>
      <c r="J1072" s="85"/>
      <c r="K1072" s="119"/>
      <c r="L1072" s="85"/>
      <c r="M1072" s="128"/>
      <c r="N1072" s="85"/>
      <c r="O1072" s="85"/>
      <c r="P1072" s="85"/>
      <c r="Q1072" s="85"/>
      <c r="R1072" s="85"/>
      <c r="S1072" s="109"/>
    </row>
    <row r="1073" spans="1:19" customFormat="1" x14ac:dyDescent="0.35">
      <c r="A1073" s="72"/>
      <c r="B1073" s="72"/>
      <c r="C1073" s="86" t="s">
        <v>229</v>
      </c>
      <c r="D1073" s="86"/>
      <c r="E1073" s="86"/>
      <c r="F1073" s="86"/>
      <c r="G1073" s="86"/>
      <c r="H1073" s="86"/>
      <c r="I1073" s="86"/>
      <c r="J1073" s="86"/>
      <c r="K1073" s="120"/>
      <c r="L1073" s="86"/>
      <c r="M1073" s="129"/>
      <c r="N1073" s="86"/>
      <c r="O1073" s="86"/>
      <c r="P1073" s="86"/>
      <c r="Q1073" s="86"/>
      <c r="R1073" s="86"/>
      <c r="S1073" s="110"/>
    </row>
    <row r="1074" spans="1:19" customFormat="1" x14ac:dyDescent="0.35">
      <c r="A1074" s="71" t="s">
        <v>225</v>
      </c>
      <c r="B1074" s="72"/>
      <c r="C1074" s="73" t="s">
        <v>219</v>
      </c>
      <c r="D1074" s="73"/>
      <c r="E1074" s="73"/>
      <c r="F1074" s="73">
        <v>17.25</v>
      </c>
      <c r="G1074" s="73" t="str">
        <f>CONCATENATE("USD,FLAT ",TEXT(F1074,"0.00"))</f>
        <v>USD,FLAT 17.25</v>
      </c>
      <c r="H1074" s="73" t="str">
        <f>TEXT(17.25,"0.00")</f>
        <v>17.25</v>
      </c>
      <c r="I1074" s="73" t="s">
        <v>139</v>
      </c>
      <c r="J1074" s="94" t="str">
        <f>TEXT(26.85,"0.00")</f>
        <v>26.85</v>
      </c>
      <c r="K1074" s="94" t="str">
        <f>TEXT(463.16,"0.00")</f>
        <v>463.16</v>
      </c>
      <c r="L1074" s="73"/>
      <c r="M1074" s="94" t="str">
        <f>TEXT(100.56,"0.00")</f>
        <v>100.56</v>
      </c>
      <c r="N1074" s="73"/>
      <c r="O1074" s="73" t="s">
        <v>220</v>
      </c>
      <c r="P1074" s="73" t="s">
        <v>351</v>
      </c>
      <c r="Q1074" s="73"/>
      <c r="R1074" s="73"/>
      <c r="S1074" s="107"/>
    </row>
    <row r="1075" spans="1:19" customFormat="1" x14ac:dyDescent="0.35">
      <c r="A1075" s="72"/>
      <c r="B1075" s="72"/>
      <c r="C1075" s="76" t="s">
        <v>221</v>
      </c>
      <c r="D1075" s="76"/>
      <c r="E1075" s="76"/>
      <c r="F1075" s="76"/>
      <c r="G1075" s="76"/>
      <c r="H1075" s="76"/>
      <c r="I1075" s="76"/>
      <c r="J1075" s="78"/>
      <c r="K1075" s="118"/>
      <c r="L1075" s="76"/>
      <c r="M1075" s="127"/>
      <c r="N1075" s="76"/>
      <c r="O1075" s="76"/>
      <c r="P1075" s="76"/>
      <c r="Q1075" s="76"/>
      <c r="R1075" s="76"/>
      <c r="S1075" s="108"/>
    </row>
    <row r="1076" spans="1:19" customFormat="1" x14ac:dyDescent="0.35">
      <c r="A1076" s="72"/>
      <c r="B1076" s="72"/>
      <c r="C1076" s="85" t="s">
        <v>228</v>
      </c>
      <c r="D1076" s="85"/>
      <c r="E1076" s="85"/>
      <c r="F1076" s="85"/>
      <c r="G1076" s="85"/>
      <c r="H1076" s="85"/>
      <c r="I1076" s="85"/>
      <c r="J1076" s="85"/>
      <c r="K1076" s="119"/>
      <c r="L1076" s="85"/>
      <c r="M1076" s="128"/>
      <c r="N1076" s="85"/>
      <c r="O1076" s="85"/>
      <c r="P1076" s="85"/>
      <c r="Q1076" s="85"/>
      <c r="R1076" s="85"/>
      <c r="S1076" s="109"/>
    </row>
    <row r="1077" spans="1:19" customFormat="1" x14ac:dyDescent="0.35">
      <c r="A1077" s="72"/>
      <c r="B1077" s="72"/>
      <c r="C1077" s="86" t="s">
        <v>229</v>
      </c>
      <c r="D1077" s="86"/>
      <c r="E1077" s="86"/>
      <c r="F1077" s="86"/>
      <c r="G1077" s="86"/>
      <c r="H1077" s="86"/>
      <c r="I1077" s="86"/>
      <c r="J1077" s="86"/>
      <c r="K1077" s="120"/>
      <c r="L1077" s="86"/>
      <c r="M1077" s="129"/>
      <c r="N1077" s="86"/>
      <c r="O1077" s="86"/>
      <c r="P1077" s="86"/>
      <c r="Q1077" s="86"/>
      <c r="R1077" s="86"/>
      <c r="S1077" s="110"/>
    </row>
    <row r="1078" spans="1:19" customFormat="1" x14ac:dyDescent="0.35">
      <c r="A1078" s="71" t="s">
        <v>136</v>
      </c>
      <c r="B1078" s="72"/>
      <c r="C1078" s="73" t="s">
        <v>219</v>
      </c>
      <c r="D1078" s="73"/>
      <c r="E1078" s="73"/>
      <c r="F1078" s="73">
        <v>13.25</v>
      </c>
      <c r="G1078" s="73" t="str">
        <f>CONCATENATE("USD,FLAT ",TEXT(F1078,"0.00"))</f>
        <v>USD,FLAT 13.25</v>
      </c>
      <c r="H1078" s="73" t="str">
        <f>TEXT(13.25,"0.00")</f>
        <v>13.25</v>
      </c>
      <c r="I1078" s="73" t="s">
        <v>139</v>
      </c>
      <c r="J1078" s="94" t="str">
        <f>TEXT(176.85,"0.00")</f>
        <v>176.85</v>
      </c>
      <c r="K1078" s="94" t="str">
        <f>TEXT(2343.26,"0.00")</f>
        <v>2343.26</v>
      </c>
      <c r="L1078" s="73"/>
      <c r="M1078" s="94" t="str">
        <f>TEXT(550.54,"0.00")</f>
        <v>550.54</v>
      </c>
      <c r="N1078" s="73"/>
      <c r="O1078" s="73" t="s">
        <v>220</v>
      </c>
      <c r="P1078" s="73" t="s">
        <v>351</v>
      </c>
      <c r="Q1078" s="73"/>
      <c r="R1078" s="73"/>
      <c r="S1078" s="107"/>
    </row>
    <row r="1079" spans="1:19" customFormat="1" x14ac:dyDescent="0.35">
      <c r="A1079" s="72"/>
      <c r="B1079" s="72"/>
      <c r="C1079" s="76" t="s">
        <v>221</v>
      </c>
      <c r="D1079" s="76"/>
      <c r="E1079" s="76"/>
      <c r="F1079" s="76"/>
      <c r="G1079" s="76"/>
      <c r="H1079" s="76"/>
      <c r="I1079" s="76"/>
      <c r="J1079" s="78"/>
      <c r="K1079" s="118"/>
      <c r="L1079" s="76"/>
      <c r="M1079" s="118"/>
      <c r="N1079" s="76"/>
      <c r="O1079" s="76"/>
      <c r="P1079" s="76"/>
      <c r="Q1079" s="76"/>
      <c r="R1079" s="76"/>
      <c r="S1079" s="108"/>
    </row>
    <row r="1080" spans="1:19" customFormat="1" x14ac:dyDescent="0.35">
      <c r="A1080" s="72"/>
      <c r="B1080" s="72"/>
      <c r="C1080" s="85" t="s">
        <v>228</v>
      </c>
      <c r="D1080" s="85"/>
      <c r="E1080" s="85"/>
      <c r="F1080" s="85"/>
      <c r="G1080" s="85"/>
      <c r="H1080" s="85"/>
      <c r="I1080" s="85"/>
      <c r="J1080" s="85"/>
      <c r="K1080" s="119"/>
      <c r="L1080" s="85"/>
      <c r="M1080" s="119"/>
      <c r="N1080" s="85"/>
      <c r="O1080" s="85"/>
      <c r="P1080" s="85"/>
      <c r="Q1080" s="85"/>
      <c r="R1080" s="85"/>
      <c r="S1080" s="109"/>
    </row>
    <row r="1081" spans="1:19" customFormat="1" x14ac:dyDescent="0.35">
      <c r="A1081" s="72"/>
      <c r="B1081" s="72"/>
      <c r="C1081" s="86" t="s">
        <v>229</v>
      </c>
      <c r="D1081" s="86"/>
      <c r="E1081" s="86"/>
      <c r="F1081" s="86"/>
      <c r="G1081" s="86"/>
      <c r="H1081" s="86"/>
      <c r="I1081" s="86"/>
      <c r="J1081" s="86"/>
      <c r="K1081" s="120"/>
      <c r="L1081" s="86"/>
      <c r="M1081" s="120"/>
      <c r="N1081" s="86"/>
      <c r="O1081" s="86"/>
      <c r="P1081" s="86"/>
      <c r="Q1081" s="86"/>
      <c r="R1081" s="86"/>
      <c r="S1081" s="110"/>
    </row>
    <row r="1082" spans="1:19" customFormat="1" x14ac:dyDescent="0.35">
      <c r="A1082" s="79" t="s">
        <v>226</v>
      </c>
      <c r="B1082" s="79"/>
      <c r="C1082" s="79" t="s">
        <v>219</v>
      </c>
      <c r="D1082" s="79"/>
      <c r="E1082" s="79"/>
      <c r="F1082" s="79"/>
      <c r="G1082" s="79"/>
      <c r="H1082" s="79"/>
      <c r="I1082" s="79"/>
      <c r="J1082" s="80"/>
      <c r="K1082" s="121"/>
      <c r="L1082" s="79"/>
      <c r="M1082" s="121"/>
      <c r="N1082" s="79"/>
      <c r="O1082" s="79"/>
      <c r="P1082" s="79"/>
      <c r="Q1082" s="79"/>
      <c r="R1082" s="79"/>
      <c r="S1082" s="111"/>
    </row>
    <row r="1083" spans="1:19" customFormat="1" x14ac:dyDescent="0.35">
      <c r="A1083" s="79" t="s">
        <v>226</v>
      </c>
      <c r="B1083" s="79"/>
      <c r="C1083" s="79" t="s">
        <v>221</v>
      </c>
      <c r="D1083" s="79"/>
      <c r="E1083" s="79"/>
      <c r="F1083" s="79"/>
      <c r="G1083" s="79"/>
      <c r="H1083" s="79"/>
      <c r="I1083" s="79"/>
      <c r="J1083" s="80"/>
      <c r="K1083" s="121"/>
      <c r="L1083" s="79"/>
      <c r="M1083" s="121"/>
      <c r="N1083" s="79"/>
      <c r="O1083" s="79"/>
      <c r="P1083" s="79"/>
      <c r="Q1083" s="79"/>
      <c r="R1083" s="79"/>
      <c r="S1083" s="111"/>
    </row>
    <row r="1084" spans="1:19" customFormat="1" x14ac:dyDescent="0.35">
      <c r="A1084" s="82" t="s">
        <v>227</v>
      </c>
      <c r="B1084" s="82"/>
      <c r="C1084" s="82" t="s">
        <v>219</v>
      </c>
      <c r="D1084" s="82"/>
      <c r="E1084" s="82"/>
      <c r="F1084" s="82"/>
      <c r="G1084" s="82"/>
      <c r="H1084" s="82"/>
      <c r="I1084" s="82"/>
      <c r="J1084" s="83"/>
      <c r="K1084" s="122"/>
      <c r="L1084" s="82"/>
      <c r="M1084" s="122"/>
      <c r="N1084" s="82"/>
      <c r="O1084" s="82"/>
      <c r="P1084" s="82"/>
      <c r="Q1084" s="82"/>
      <c r="R1084" s="82"/>
      <c r="S1084" s="112"/>
    </row>
    <row r="1085" spans="1:19" customFormat="1" x14ac:dyDescent="0.35">
      <c r="A1085" s="82" t="s">
        <v>227</v>
      </c>
      <c r="B1085" s="82"/>
      <c r="C1085" s="82" t="s">
        <v>221</v>
      </c>
      <c r="D1085" s="82"/>
      <c r="E1085" s="82"/>
      <c r="F1085" s="82"/>
      <c r="G1085" s="82"/>
      <c r="H1085" s="82"/>
      <c r="I1085" s="82"/>
      <c r="J1085" s="83"/>
      <c r="K1085" s="122"/>
      <c r="L1085" s="82"/>
      <c r="M1085" s="122"/>
      <c r="N1085" s="82"/>
      <c r="O1085" s="82"/>
      <c r="P1085" s="82"/>
      <c r="Q1085" s="82"/>
      <c r="R1085" s="82"/>
      <c r="S1085" s="112"/>
    </row>
    <row r="1086" spans="1:19" customFormat="1" x14ac:dyDescent="0.35">
      <c r="A1086" s="71" t="s">
        <v>246</v>
      </c>
      <c r="B1086" s="72"/>
      <c r="C1086" s="73" t="s">
        <v>219</v>
      </c>
      <c r="D1086" s="73"/>
      <c r="E1086" s="73"/>
      <c r="F1086" s="73">
        <v>0.25</v>
      </c>
      <c r="G1086" s="73" t="str">
        <f>CONCATENATE("USD,FLAT ",TEXT(F1086,"0.00"))</f>
        <v>USD,FLAT 0.25</v>
      </c>
      <c r="H1086" s="73" t="str">
        <f>TEXT(0.26,"0.00")</f>
        <v>0.26</v>
      </c>
      <c r="I1086" s="73" t="s">
        <v>139</v>
      </c>
      <c r="J1086" s="75">
        <v>1</v>
      </c>
      <c r="K1086" s="73" t="str">
        <f>TEXT(0.26,"0.00")</f>
        <v>0.26</v>
      </c>
      <c r="L1086" s="73"/>
      <c r="M1086" s="94" t="str">
        <f>TEXT(23,"0")</f>
        <v>23</v>
      </c>
      <c r="N1086" s="73" t="s">
        <v>231</v>
      </c>
      <c r="O1086" s="73" t="s">
        <v>224</v>
      </c>
      <c r="P1086" s="73" t="s">
        <v>352</v>
      </c>
      <c r="Q1086" s="73"/>
      <c r="R1086" s="73"/>
      <c r="S1086" s="107"/>
    </row>
    <row r="1087" spans="1:19" customFormat="1" x14ac:dyDescent="0.35">
      <c r="A1087" s="72"/>
      <c r="B1087" s="72"/>
      <c r="C1087" s="76" t="s">
        <v>221</v>
      </c>
      <c r="D1087" s="76"/>
      <c r="E1087" s="76"/>
      <c r="F1087" s="76"/>
      <c r="G1087" s="76"/>
      <c r="H1087" s="76"/>
      <c r="I1087" s="77"/>
      <c r="J1087" s="78"/>
      <c r="K1087" s="118"/>
      <c r="L1087" s="76"/>
      <c r="M1087" s="127"/>
      <c r="N1087" s="76"/>
      <c r="O1087" s="76"/>
      <c r="P1087" s="76"/>
      <c r="Q1087" s="76"/>
      <c r="R1087" s="76"/>
      <c r="S1087" s="108"/>
    </row>
    <row r="1088" spans="1:19" customFormat="1" x14ac:dyDescent="0.35">
      <c r="A1088" s="72"/>
      <c r="B1088" s="72"/>
      <c r="C1088" s="85" t="s">
        <v>228</v>
      </c>
      <c r="D1088" s="85"/>
      <c r="E1088" s="85"/>
      <c r="F1088" s="85"/>
      <c r="G1088" s="85"/>
      <c r="H1088" s="85"/>
      <c r="I1088" s="85"/>
      <c r="J1088" s="85"/>
      <c r="K1088" s="119"/>
      <c r="L1088" s="85"/>
      <c r="M1088" s="128"/>
      <c r="N1088" s="85"/>
      <c r="O1088" s="85"/>
      <c r="P1088" s="85"/>
      <c r="Q1088" s="85"/>
      <c r="R1088" s="85"/>
      <c r="S1088" s="109"/>
    </row>
    <row r="1089" spans="1:19" customFormat="1" x14ac:dyDescent="0.35">
      <c r="A1089" s="72"/>
      <c r="B1089" s="72"/>
      <c r="C1089" s="86" t="s">
        <v>229</v>
      </c>
      <c r="D1089" s="86"/>
      <c r="E1089" s="86"/>
      <c r="F1089" s="86"/>
      <c r="G1089" s="86"/>
      <c r="H1089" s="86"/>
      <c r="I1089" s="86"/>
      <c r="J1089" s="86"/>
      <c r="K1089" s="120"/>
      <c r="L1089" s="86"/>
      <c r="M1089" s="129"/>
      <c r="N1089" s="86"/>
      <c r="O1089" s="86"/>
      <c r="P1089" s="86"/>
      <c r="Q1089" s="86"/>
      <c r="R1089" s="86"/>
      <c r="S1089" s="110"/>
    </row>
    <row r="1090" spans="1:19" customFormat="1" x14ac:dyDescent="0.35">
      <c r="A1090" s="71" t="s">
        <v>230</v>
      </c>
      <c r="B1090" s="72"/>
      <c r="C1090" s="73" t="s">
        <v>219</v>
      </c>
      <c r="D1090" s="73"/>
      <c r="E1090" s="73"/>
      <c r="F1090" s="73">
        <v>11.85</v>
      </c>
      <c r="G1090" s="73" t="str">
        <f>CONCATENATE("USD,FLAT ",TEXT(F1090,"0.00"))</f>
        <v>USD,FLAT 11.85</v>
      </c>
      <c r="H1090" s="73" t="str">
        <f>TEXT(11.86,"0.00")</f>
        <v>11.86</v>
      </c>
      <c r="I1090" s="73" t="s">
        <v>139</v>
      </c>
      <c r="J1090" s="75">
        <v>1</v>
      </c>
      <c r="K1090" s="73" t="str">
        <f>TEXT(11.86,"0.00")</f>
        <v>11.86</v>
      </c>
      <c r="L1090" s="73"/>
      <c r="M1090" s="94" t="str">
        <f>TEXT(23,"0")</f>
        <v>23</v>
      </c>
      <c r="N1090" s="73"/>
      <c r="O1090" s="73" t="s">
        <v>220</v>
      </c>
      <c r="P1090" s="73" t="s">
        <v>351</v>
      </c>
      <c r="Q1090" s="73"/>
      <c r="R1090" s="73"/>
      <c r="S1090" s="107"/>
    </row>
    <row r="1091" spans="1:19" customFormat="1" x14ac:dyDescent="0.35">
      <c r="A1091" s="72"/>
      <c r="B1091" s="72"/>
      <c r="C1091" s="76" t="s">
        <v>221</v>
      </c>
      <c r="D1091" s="76"/>
      <c r="E1091" s="76"/>
      <c r="F1091" s="76"/>
      <c r="G1091" s="76"/>
      <c r="H1091" s="76"/>
      <c r="I1091" s="77"/>
      <c r="J1091" s="78"/>
      <c r="K1091" s="118"/>
      <c r="L1091" s="76"/>
      <c r="M1091" s="118"/>
      <c r="N1091" s="76"/>
      <c r="O1091" s="76"/>
      <c r="P1091" s="76"/>
      <c r="Q1091" s="76"/>
      <c r="R1091" s="76"/>
      <c r="S1091" s="108"/>
    </row>
    <row r="1092" spans="1:19" customFormat="1" x14ac:dyDescent="0.35">
      <c r="A1092" s="72"/>
      <c r="B1092" s="72"/>
      <c r="C1092" s="85" t="s">
        <v>228</v>
      </c>
      <c r="D1092" s="85"/>
      <c r="E1092" s="85"/>
      <c r="F1092" s="85"/>
      <c r="G1092" s="85"/>
      <c r="H1092" s="85"/>
      <c r="I1092" s="85"/>
      <c r="J1092" s="85"/>
      <c r="K1092" s="119"/>
      <c r="L1092" s="85"/>
      <c r="M1092" s="119"/>
      <c r="N1092" s="85"/>
      <c r="O1092" s="85"/>
      <c r="P1092" s="85"/>
      <c r="Q1092" s="85"/>
      <c r="R1092" s="85"/>
      <c r="S1092" s="109"/>
    </row>
    <row r="1093" spans="1:19" customFormat="1" x14ac:dyDescent="0.35">
      <c r="A1093" s="72"/>
      <c r="B1093" s="72"/>
      <c r="C1093" s="86" t="s">
        <v>229</v>
      </c>
      <c r="D1093" s="86"/>
      <c r="E1093" s="86"/>
      <c r="F1093" s="86"/>
      <c r="G1093" s="86"/>
      <c r="H1093" s="86"/>
      <c r="I1093" s="86"/>
      <c r="J1093" s="86"/>
      <c r="K1093" s="120"/>
      <c r="L1093" s="86"/>
      <c r="M1093" s="120"/>
      <c r="N1093" s="86"/>
      <c r="O1093" s="86"/>
      <c r="P1093" s="86"/>
      <c r="Q1093" s="86"/>
      <c r="R1093" s="86"/>
      <c r="S1093" s="110"/>
    </row>
    <row r="1094" spans="1:19" customFormat="1" x14ac:dyDescent="0.35">
      <c r="A1094" s="71" t="s">
        <v>232</v>
      </c>
      <c r="B1094" s="72"/>
      <c r="C1094" s="73" t="s">
        <v>219</v>
      </c>
      <c r="D1094" s="73"/>
      <c r="E1094" s="73"/>
      <c r="F1094" s="73">
        <v>277.85000000000002</v>
      </c>
      <c r="G1094" s="73" t="str">
        <f>CONCATENATE("USD,FLAT ",TEXT(F1094,"0.00"))</f>
        <v>USD,FLAT 277.85</v>
      </c>
      <c r="H1094" s="73" t="str">
        <f>TEXT(277.85,"0.00")</f>
        <v>277.85</v>
      </c>
      <c r="I1094" s="73" t="s">
        <v>139</v>
      </c>
      <c r="J1094" s="75"/>
      <c r="K1094" s="94" t="str">
        <f>TEXT(13892.5,"0.0")</f>
        <v>13892.5</v>
      </c>
      <c r="L1094" s="73"/>
      <c r="M1094" s="87">
        <v>0</v>
      </c>
      <c r="N1094" s="73"/>
      <c r="O1094" s="73" t="s">
        <v>220</v>
      </c>
      <c r="P1094" s="73" t="s">
        <v>351</v>
      </c>
      <c r="Q1094" s="73"/>
      <c r="R1094" s="73"/>
      <c r="S1094" s="107"/>
    </row>
    <row r="1095" spans="1:19" customFormat="1" x14ac:dyDescent="0.35">
      <c r="A1095" s="72"/>
      <c r="B1095" s="72"/>
      <c r="C1095" s="76" t="s">
        <v>221</v>
      </c>
      <c r="D1095" s="76"/>
      <c r="E1095" s="76"/>
      <c r="F1095" s="76"/>
      <c r="G1095" s="76"/>
      <c r="H1095" s="76"/>
      <c r="I1095" s="77"/>
      <c r="J1095" s="78"/>
      <c r="K1095" s="118"/>
      <c r="L1095" s="77"/>
      <c r="M1095" s="118"/>
      <c r="N1095" s="76"/>
      <c r="O1095" s="76"/>
      <c r="P1095" s="76"/>
      <c r="Q1095" s="76"/>
      <c r="R1095" s="76"/>
      <c r="S1095" s="108"/>
    </row>
    <row r="1096" spans="1:19" customFormat="1" x14ac:dyDescent="0.35">
      <c r="A1096" s="72"/>
      <c r="B1096" s="72"/>
      <c r="C1096" s="85" t="s">
        <v>228</v>
      </c>
      <c r="D1096" s="85"/>
      <c r="E1096" s="85"/>
      <c r="F1096" s="85"/>
      <c r="G1096" s="85"/>
      <c r="H1096" s="85"/>
      <c r="I1096" s="85"/>
      <c r="J1096" s="85"/>
      <c r="K1096" s="87"/>
      <c r="L1096" s="85"/>
      <c r="M1096" s="119"/>
      <c r="N1096" s="85"/>
      <c r="O1096" s="85"/>
      <c r="P1096" s="85"/>
      <c r="Q1096" s="73"/>
      <c r="R1096" s="85"/>
      <c r="S1096" s="109"/>
    </row>
    <row r="1097" spans="1:19" customFormat="1" x14ac:dyDescent="0.35">
      <c r="A1097" s="72"/>
      <c r="B1097" s="72"/>
      <c r="C1097" s="86" t="s">
        <v>229</v>
      </c>
      <c r="D1097" s="86"/>
      <c r="E1097" s="86"/>
      <c r="F1097" s="86"/>
      <c r="G1097" s="86"/>
      <c r="H1097" s="86"/>
      <c r="I1097" s="86"/>
      <c r="J1097" s="86"/>
      <c r="K1097" s="120"/>
      <c r="L1097" s="86"/>
      <c r="M1097" s="120"/>
      <c r="N1097" s="86"/>
      <c r="O1097" s="86"/>
      <c r="P1097" s="86"/>
      <c r="Q1097" s="86"/>
      <c r="R1097" s="86"/>
      <c r="S1097" s="110"/>
    </row>
    <row r="1098" spans="1:19" customFormat="1" x14ac:dyDescent="0.35">
      <c r="A1098" s="71" t="s">
        <v>233</v>
      </c>
      <c r="B1098" s="72"/>
      <c r="C1098" s="73" t="s">
        <v>219</v>
      </c>
      <c r="D1098" s="73"/>
      <c r="E1098" s="73"/>
      <c r="F1098" s="73">
        <v>112.85</v>
      </c>
      <c r="G1098" s="73" t="str">
        <f>CONCATENATE("USD,FLAT ",TEXT(F1098,"0.00"))</f>
        <v>USD,FLAT 112.85</v>
      </c>
      <c r="H1098" s="73" t="str">
        <f>TEXT(112.85,"0.00")</f>
        <v>112.85</v>
      </c>
      <c r="I1098" s="73" t="s">
        <v>139</v>
      </c>
      <c r="J1098" s="75"/>
      <c r="K1098" s="94" t="str">
        <f>TEXT(5642.5,"0.0")</f>
        <v>5642.5</v>
      </c>
      <c r="L1098" s="73"/>
      <c r="M1098" s="87">
        <v>0</v>
      </c>
      <c r="N1098" s="73"/>
      <c r="O1098" s="73" t="s">
        <v>220</v>
      </c>
      <c r="P1098" s="73" t="s">
        <v>351</v>
      </c>
      <c r="Q1098" s="73"/>
      <c r="R1098" s="73"/>
      <c r="S1098" s="107"/>
    </row>
    <row r="1099" spans="1:19" customFormat="1" x14ac:dyDescent="0.35">
      <c r="A1099" s="72"/>
      <c r="B1099" s="72"/>
      <c r="C1099" s="76" t="s">
        <v>221</v>
      </c>
      <c r="D1099" s="76"/>
      <c r="E1099" s="76"/>
      <c r="F1099" s="76"/>
      <c r="G1099" s="76"/>
      <c r="H1099" s="76"/>
      <c r="I1099" s="77"/>
      <c r="J1099" s="77"/>
      <c r="K1099" s="118"/>
      <c r="L1099" s="77"/>
      <c r="M1099" s="118"/>
      <c r="N1099" s="76"/>
      <c r="O1099" s="76"/>
      <c r="P1099" s="76"/>
      <c r="Q1099" s="76"/>
      <c r="R1099" s="76"/>
      <c r="S1099" s="108"/>
    </row>
    <row r="1100" spans="1:19" customFormat="1" x14ac:dyDescent="0.35">
      <c r="A1100" s="72"/>
      <c r="B1100" s="72"/>
      <c r="C1100" s="85" t="s">
        <v>228</v>
      </c>
      <c r="D1100" s="85"/>
      <c r="E1100" s="85"/>
      <c r="F1100" s="85"/>
      <c r="G1100" s="85"/>
      <c r="H1100" s="85"/>
      <c r="I1100" s="85"/>
      <c r="J1100" s="85"/>
      <c r="K1100" s="119"/>
      <c r="L1100" s="85"/>
      <c r="M1100" s="119"/>
      <c r="N1100" s="85"/>
      <c r="O1100" s="85"/>
      <c r="P1100" s="85"/>
      <c r="Q1100" s="85"/>
      <c r="R1100" s="85"/>
      <c r="S1100" s="109"/>
    </row>
    <row r="1101" spans="1:19" customFormat="1" x14ac:dyDescent="0.35">
      <c r="A1101" s="72"/>
      <c r="B1101" s="72"/>
      <c r="C1101" s="86" t="s">
        <v>229</v>
      </c>
      <c r="D1101" s="86"/>
      <c r="E1101" s="86"/>
      <c r="F1101" s="86"/>
      <c r="G1101" s="86"/>
      <c r="H1101" s="86"/>
      <c r="I1101" s="86"/>
      <c r="J1101" s="86"/>
      <c r="K1101" s="120"/>
      <c r="L1101" s="86"/>
      <c r="M1101" s="120"/>
      <c r="N1101" s="86"/>
      <c r="O1101" s="86"/>
      <c r="P1101" s="86"/>
      <c r="Q1101" s="86"/>
      <c r="R1101" s="86"/>
      <c r="S1101" s="110"/>
    </row>
    <row r="1102" spans="1:19" customFormat="1" x14ac:dyDescent="0.35">
      <c r="A1102" s="82" t="s">
        <v>234</v>
      </c>
      <c r="B1102" s="82"/>
      <c r="C1102" s="82" t="s">
        <v>219</v>
      </c>
      <c r="D1102" s="82"/>
      <c r="E1102" s="82"/>
      <c r="F1102" s="82"/>
      <c r="G1102" s="82"/>
      <c r="H1102" s="82"/>
      <c r="I1102" s="82"/>
      <c r="J1102" s="83"/>
      <c r="K1102" s="122"/>
      <c r="L1102" s="82"/>
      <c r="M1102" s="122"/>
      <c r="N1102" s="82"/>
      <c r="O1102" s="82"/>
      <c r="P1102" s="82"/>
      <c r="Q1102" s="82"/>
      <c r="R1102" s="82"/>
      <c r="S1102" s="112"/>
    </row>
    <row r="1103" spans="1:19" customFormat="1" x14ac:dyDescent="0.35">
      <c r="A1103" s="82" t="s">
        <v>234</v>
      </c>
      <c r="B1103" s="82"/>
      <c r="C1103" s="82" t="s">
        <v>221</v>
      </c>
      <c r="D1103" s="82"/>
      <c r="E1103" s="82"/>
      <c r="F1103" s="82"/>
      <c r="G1103" s="82"/>
      <c r="H1103" s="82"/>
      <c r="I1103" s="82"/>
      <c r="J1103" s="83"/>
      <c r="K1103" s="122"/>
      <c r="L1103" s="82"/>
      <c r="M1103" s="122"/>
      <c r="N1103" s="82"/>
      <c r="O1103" s="82"/>
      <c r="P1103" s="82"/>
      <c r="Q1103" s="82"/>
      <c r="R1103" s="82"/>
      <c r="S1103" s="112"/>
    </row>
    <row r="1104" spans="1:19" customFormat="1" ht="29" x14ac:dyDescent="0.35">
      <c r="A1104" s="71" t="s">
        <v>235</v>
      </c>
      <c r="B1104" s="72"/>
      <c r="C1104" s="73" t="s">
        <v>219</v>
      </c>
      <c r="D1104" s="73"/>
      <c r="E1104" s="73"/>
      <c r="F1104" s="93" t="s">
        <v>279</v>
      </c>
      <c r="G1104" s="94" t="s">
        <v>236</v>
      </c>
      <c r="H1104" s="94" t="str">
        <f>TEXT(15.85,"0.00")</f>
        <v>15.85</v>
      </c>
      <c r="I1104" s="73" t="s">
        <v>139</v>
      </c>
      <c r="J1104" s="75">
        <v>1</v>
      </c>
      <c r="K1104" s="94" t="str">
        <f>TEXT(15.86,"0.00")</f>
        <v>15.86</v>
      </c>
      <c r="L1104" s="73"/>
      <c r="M1104" s="94" t="str">
        <f>TEXT(23,"0")</f>
        <v>23</v>
      </c>
      <c r="N1104" s="87"/>
      <c r="O1104" s="73" t="s">
        <v>220</v>
      </c>
      <c r="P1104" s="73" t="s">
        <v>369</v>
      </c>
      <c r="Q1104" s="73"/>
      <c r="R1104" s="73"/>
      <c r="S1104" s="107"/>
    </row>
    <row r="1105" spans="1:19" customFormat="1" x14ac:dyDescent="0.35">
      <c r="A1105" s="72"/>
      <c r="B1105" s="72"/>
      <c r="C1105" s="76" t="s">
        <v>221</v>
      </c>
      <c r="D1105" s="76"/>
      <c r="E1105" s="76"/>
      <c r="F1105" s="76"/>
      <c r="G1105" s="76"/>
      <c r="H1105" s="127"/>
      <c r="I1105" s="76"/>
      <c r="J1105" s="78"/>
      <c r="K1105" s="118"/>
      <c r="L1105" s="76"/>
      <c r="M1105" s="127"/>
      <c r="N1105" s="76"/>
      <c r="O1105" s="76"/>
      <c r="P1105" s="76"/>
      <c r="Q1105" s="76"/>
      <c r="R1105" s="76"/>
      <c r="S1105" s="108"/>
    </row>
    <row r="1106" spans="1:19" customFormat="1" x14ac:dyDescent="0.35">
      <c r="A1106" s="72"/>
      <c r="B1106" s="72"/>
      <c r="C1106" s="85" t="s">
        <v>228</v>
      </c>
      <c r="D1106" s="85"/>
      <c r="E1106" s="85"/>
      <c r="F1106" s="85"/>
      <c r="G1106" s="85"/>
      <c r="H1106" s="128"/>
      <c r="I1106" s="85"/>
      <c r="J1106" s="85"/>
      <c r="K1106" s="119"/>
      <c r="L1106" s="85"/>
      <c r="M1106" s="128"/>
      <c r="N1106" s="85"/>
      <c r="O1106" s="85"/>
      <c r="P1106" s="85"/>
      <c r="Q1106" s="85"/>
      <c r="R1106" s="85"/>
      <c r="S1106" s="109"/>
    </row>
    <row r="1107" spans="1:19" customFormat="1" x14ac:dyDescent="0.35">
      <c r="A1107" s="72"/>
      <c r="B1107" s="72"/>
      <c r="C1107" s="86" t="s">
        <v>229</v>
      </c>
      <c r="D1107" s="86"/>
      <c r="E1107" s="86"/>
      <c r="F1107" s="86"/>
      <c r="G1107" s="86"/>
      <c r="H1107" s="129"/>
      <c r="I1107" s="86"/>
      <c r="J1107" s="86"/>
      <c r="K1107" s="120"/>
      <c r="L1107" s="86"/>
      <c r="M1107" s="129"/>
      <c r="N1107" s="86"/>
      <c r="O1107" s="86"/>
      <c r="P1107" s="86"/>
      <c r="Q1107" s="86"/>
      <c r="R1107" s="86"/>
      <c r="S1107" s="110"/>
    </row>
    <row r="1108" spans="1:19" customFormat="1" ht="29" x14ac:dyDescent="0.35">
      <c r="A1108" s="71" t="s">
        <v>237</v>
      </c>
      <c r="B1108" s="72"/>
      <c r="C1108" s="73" t="s">
        <v>219</v>
      </c>
      <c r="D1108" s="73"/>
      <c r="E1108" s="73"/>
      <c r="F1108" s="93" t="s">
        <v>280</v>
      </c>
      <c r="G1108" s="94" t="s">
        <v>248</v>
      </c>
      <c r="H1108" s="94" t="str">
        <f>TEXT(14.25,"0.00")</f>
        <v>14.25</v>
      </c>
      <c r="I1108" s="73" t="s">
        <v>139</v>
      </c>
      <c r="J1108" s="75">
        <v>1</v>
      </c>
      <c r="K1108" s="94" t="str">
        <f>TEXT(14.26,"0.00")</f>
        <v>14.26</v>
      </c>
      <c r="L1108" s="73"/>
      <c r="M1108" s="94" t="str">
        <f>TEXT(23,"0")</f>
        <v>23</v>
      </c>
      <c r="N1108" s="87"/>
      <c r="O1108" s="73" t="s">
        <v>220</v>
      </c>
      <c r="P1108" s="73" t="s">
        <v>369</v>
      </c>
      <c r="Q1108" s="73"/>
      <c r="R1108" s="73"/>
      <c r="S1108" s="107"/>
    </row>
    <row r="1109" spans="1:19" customFormat="1" x14ac:dyDescent="0.35">
      <c r="A1109" s="72"/>
      <c r="B1109" s="72"/>
      <c r="C1109" s="76" t="s">
        <v>221</v>
      </c>
      <c r="D1109" s="76"/>
      <c r="E1109" s="76"/>
      <c r="F1109" s="76"/>
      <c r="G1109" s="76"/>
      <c r="H1109" s="127"/>
      <c r="I1109" s="76"/>
      <c r="J1109" s="78"/>
      <c r="K1109" s="118"/>
      <c r="L1109" s="76"/>
      <c r="M1109" s="127"/>
      <c r="N1109" s="76"/>
      <c r="O1109" s="76"/>
      <c r="P1109" s="76"/>
      <c r="Q1109" s="76"/>
      <c r="R1109" s="76"/>
      <c r="S1109" s="108"/>
    </row>
    <row r="1110" spans="1:19" customFormat="1" x14ac:dyDescent="0.35">
      <c r="A1110" s="72"/>
      <c r="B1110" s="72"/>
      <c r="C1110" s="85" t="s">
        <v>228</v>
      </c>
      <c r="D1110" s="85"/>
      <c r="E1110" s="85"/>
      <c r="F1110" s="85"/>
      <c r="G1110" s="85"/>
      <c r="H1110" s="128"/>
      <c r="I1110" s="85"/>
      <c r="J1110" s="85"/>
      <c r="K1110" s="119"/>
      <c r="L1110" s="85"/>
      <c r="M1110" s="128"/>
      <c r="N1110" s="85"/>
      <c r="O1110" s="85"/>
      <c r="P1110" s="85"/>
      <c r="Q1110" s="85"/>
      <c r="R1110" s="85"/>
      <c r="S1110" s="109"/>
    </row>
    <row r="1111" spans="1:19" customFormat="1" x14ac:dyDescent="0.35">
      <c r="A1111" s="72"/>
      <c r="B1111" s="72"/>
      <c r="C1111" s="86" t="s">
        <v>229</v>
      </c>
      <c r="D1111" s="86"/>
      <c r="E1111" s="86"/>
      <c r="F1111" s="86"/>
      <c r="G1111" s="86"/>
      <c r="H1111" s="129"/>
      <c r="I1111" s="86"/>
      <c r="J1111" s="86"/>
      <c r="K1111" s="120"/>
      <c r="L1111" s="86"/>
      <c r="M1111" s="129"/>
      <c r="N1111" s="86"/>
      <c r="O1111" s="86"/>
      <c r="P1111" s="86"/>
      <c r="Q1111" s="86"/>
      <c r="R1111" s="86"/>
      <c r="S1111" s="110"/>
    </row>
    <row r="1112" spans="1:19" customFormat="1" ht="21" customHeight="1" x14ac:dyDescent="0.35">
      <c r="A1112" s="71" t="s">
        <v>238</v>
      </c>
      <c r="B1112" s="72"/>
      <c r="C1112" s="73" t="s">
        <v>219</v>
      </c>
      <c r="D1112" s="73"/>
      <c r="E1112" s="73"/>
      <c r="F1112" s="93" t="s">
        <v>281</v>
      </c>
      <c r="G1112" s="94" t="s">
        <v>282</v>
      </c>
      <c r="H1112" s="94" t="str">
        <f>TEXT(38.68,"0.00")</f>
        <v>38.68</v>
      </c>
      <c r="I1112" s="73" t="s">
        <v>139</v>
      </c>
      <c r="J1112" s="75">
        <v>1</v>
      </c>
      <c r="K1112" s="94" t="str">
        <f>TEXT(38.68,"0.00")</f>
        <v>38.68</v>
      </c>
      <c r="L1112" s="73"/>
      <c r="M1112" s="94" t="str">
        <f>TEXT(23,"0")</f>
        <v>23</v>
      </c>
      <c r="N1112" s="87"/>
      <c r="O1112" s="73" t="s">
        <v>220</v>
      </c>
      <c r="P1112" s="73" t="s">
        <v>369</v>
      </c>
      <c r="Q1112" s="73"/>
      <c r="R1112" s="73"/>
      <c r="S1112" s="107"/>
    </row>
    <row r="1113" spans="1:19" customFormat="1" x14ac:dyDescent="0.35">
      <c r="A1113" s="72"/>
      <c r="B1113" s="72"/>
      <c r="C1113" s="76" t="s">
        <v>221</v>
      </c>
      <c r="D1113" s="76"/>
      <c r="E1113" s="76"/>
      <c r="F1113" s="76"/>
      <c r="G1113" s="76"/>
      <c r="H1113" s="127"/>
      <c r="I1113" s="76"/>
      <c r="J1113" s="78"/>
      <c r="K1113" s="118"/>
      <c r="L1113" s="76"/>
      <c r="M1113" s="118"/>
      <c r="N1113" s="76"/>
      <c r="O1113" s="76"/>
      <c r="P1113" s="76"/>
      <c r="Q1113" s="76"/>
      <c r="R1113" s="76"/>
      <c r="S1113" s="108"/>
    </row>
    <row r="1114" spans="1:19" customFormat="1" x14ac:dyDescent="0.35">
      <c r="A1114" s="72"/>
      <c r="B1114" s="72"/>
      <c r="C1114" s="85" t="s">
        <v>228</v>
      </c>
      <c r="D1114" s="85"/>
      <c r="E1114" s="85"/>
      <c r="F1114" s="85"/>
      <c r="G1114" s="85"/>
      <c r="H1114" s="128"/>
      <c r="I1114" s="85"/>
      <c r="J1114" s="85"/>
      <c r="K1114" s="119"/>
      <c r="L1114" s="85"/>
      <c r="M1114" s="119"/>
      <c r="N1114" s="85"/>
      <c r="O1114" s="85"/>
      <c r="P1114" s="85"/>
      <c r="Q1114" s="85"/>
      <c r="R1114" s="85"/>
      <c r="S1114" s="109"/>
    </row>
    <row r="1115" spans="1:19" customFormat="1" x14ac:dyDescent="0.35">
      <c r="A1115" s="72"/>
      <c r="B1115" s="72"/>
      <c r="C1115" s="86" t="s">
        <v>229</v>
      </c>
      <c r="D1115" s="86"/>
      <c r="E1115" s="86"/>
      <c r="F1115" s="86"/>
      <c r="G1115" s="86"/>
      <c r="H1115" s="129"/>
      <c r="I1115" s="86"/>
      <c r="J1115" s="86"/>
      <c r="K1115" s="120"/>
      <c r="L1115" s="86"/>
      <c r="M1115" s="120"/>
      <c r="N1115" s="86"/>
      <c r="O1115" s="86"/>
      <c r="P1115" s="86"/>
      <c r="Q1115" s="86"/>
      <c r="R1115" s="86"/>
      <c r="S1115" s="110"/>
    </row>
    <row r="1116" spans="1:19" customFormat="1" x14ac:dyDescent="0.35">
      <c r="A1116" s="82" t="s">
        <v>240</v>
      </c>
      <c r="B1116" s="82"/>
      <c r="C1116" s="82" t="s">
        <v>219</v>
      </c>
      <c r="D1116" s="82"/>
      <c r="E1116" s="82"/>
      <c r="F1116" s="82"/>
      <c r="G1116" s="82"/>
      <c r="H1116" s="82"/>
      <c r="I1116" s="82"/>
      <c r="J1116" s="83"/>
      <c r="K1116" s="122"/>
      <c r="L1116" s="82"/>
      <c r="M1116" s="122"/>
      <c r="N1116" s="82"/>
      <c r="O1116" s="82"/>
      <c r="P1116" s="82"/>
      <c r="Q1116" s="82"/>
      <c r="R1116" s="82"/>
      <c r="S1116" s="112"/>
    </row>
    <row r="1117" spans="1:19" customFormat="1" x14ac:dyDescent="0.35">
      <c r="A1117" s="82" t="s">
        <v>240</v>
      </c>
      <c r="B1117" s="82"/>
      <c r="C1117" s="82" t="s">
        <v>221</v>
      </c>
      <c r="D1117" s="82"/>
      <c r="E1117" s="82"/>
      <c r="F1117" s="82"/>
      <c r="G1117" s="82"/>
      <c r="H1117" s="82"/>
      <c r="I1117" s="82"/>
      <c r="J1117" s="83"/>
      <c r="K1117" s="122"/>
      <c r="L1117" s="82"/>
      <c r="M1117" s="122"/>
      <c r="N1117" s="82"/>
      <c r="O1117" s="82"/>
      <c r="P1117" s="82"/>
      <c r="Q1117" s="82"/>
      <c r="R1117" s="82"/>
      <c r="S1117" s="112"/>
    </row>
    <row r="1118" spans="1:19" customFormat="1" x14ac:dyDescent="0.35">
      <c r="A1118" s="71" t="s">
        <v>241</v>
      </c>
      <c r="B1118" s="72"/>
      <c r="C1118" s="73" t="s">
        <v>219</v>
      </c>
      <c r="D1118" s="73"/>
      <c r="E1118" s="73"/>
      <c r="F1118" s="139" t="str">
        <f>TEXT(7522.85,"0.00")</f>
        <v>7522.85</v>
      </c>
      <c r="G1118" s="73" t="str">
        <f>CONCATENATE("USD,FLAT ",TEXT(F1118,"0.00"))</f>
        <v>USD,FLAT 7522.85</v>
      </c>
      <c r="H1118" s="90" t="str">
        <f>TEXT(7522.86,"0.00")</f>
        <v>7522.86</v>
      </c>
      <c r="I1118" s="73" t="s">
        <v>139</v>
      </c>
      <c r="J1118" s="75">
        <v>1</v>
      </c>
      <c r="K1118" s="90" t="str">
        <f>TEXT(7522.86,"0.00")</f>
        <v>7522.86</v>
      </c>
      <c r="L1118" s="73"/>
      <c r="M1118" s="94" t="str">
        <f>TEXT(23,"0")</f>
        <v>23</v>
      </c>
      <c r="N1118" s="87"/>
      <c r="O1118" s="73" t="s">
        <v>220</v>
      </c>
      <c r="P1118" s="73" t="s">
        <v>369</v>
      </c>
      <c r="Q1118" s="73"/>
      <c r="R1118" s="73"/>
      <c r="S1118" s="107"/>
    </row>
    <row r="1119" spans="1:19" customFormat="1" x14ac:dyDescent="0.35">
      <c r="A1119" s="72"/>
      <c r="B1119" s="72"/>
      <c r="C1119" s="76" t="s">
        <v>221</v>
      </c>
      <c r="D1119" s="76"/>
      <c r="E1119" s="76"/>
      <c r="F1119" s="76"/>
      <c r="G1119" s="76"/>
      <c r="H1119" s="76"/>
      <c r="I1119" s="76"/>
      <c r="J1119" s="78"/>
      <c r="K1119" s="118"/>
      <c r="L1119" s="76"/>
      <c r="M1119" s="127"/>
      <c r="N1119" s="76"/>
      <c r="O1119" s="76"/>
      <c r="P1119" s="76"/>
      <c r="Q1119" s="76"/>
      <c r="R1119" s="76"/>
      <c r="S1119" s="108"/>
    </row>
    <row r="1120" spans="1:19" customFormat="1" x14ac:dyDescent="0.35">
      <c r="A1120" s="72"/>
      <c r="B1120" s="72"/>
      <c r="C1120" s="85" t="s">
        <v>228</v>
      </c>
      <c r="D1120" s="85"/>
      <c r="E1120" s="85"/>
      <c r="F1120" s="85"/>
      <c r="G1120" s="85"/>
      <c r="H1120" s="85"/>
      <c r="I1120" s="85"/>
      <c r="J1120" s="85"/>
      <c r="K1120" s="119"/>
      <c r="L1120" s="85"/>
      <c r="M1120" s="128"/>
      <c r="N1120" s="85"/>
      <c r="O1120" s="85"/>
      <c r="P1120" s="85"/>
      <c r="Q1120" s="85"/>
      <c r="R1120" s="85"/>
      <c r="S1120" s="109"/>
    </row>
    <row r="1121" spans="1:19" customFormat="1" x14ac:dyDescent="0.35">
      <c r="A1121" s="72"/>
      <c r="B1121" s="72"/>
      <c r="C1121" s="86" t="s">
        <v>229</v>
      </c>
      <c r="D1121" s="86"/>
      <c r="E1121" s="86"/>
      <c r="F1121" s="86"/>
      <c r="G1121" s="86"/>
      <c r="H1121" s="86"/>
      <c r="I1121" s="86"/>
      <c r="J1121" s="86"/>
      <c r="K1121" s="120"/>
      <c r="L1121" s="86"/>
      <c r="M1121" s="129"/>
      <c r="N1121" s="86"/>
      <c r="O1121" s="86"/>
      <c r="P1121" s="86"/>
      <c r="Q1121" s="86"/>
      <c r="R1121" s="86"/>
      <c r="S1121" s="110"/>
    </row>
    <row r="1122" spans="1:19" customFormat="1" x14ac:dyDescent="0.35">
      <c r="A1122" s="71" t="s">
        <v>242</v>
      </c>
      <c r="B1122" s="72"/>
      <c r="C1122" s="73" t="s">
        <v>219</v>
      </c>
      <c r="D1122" s="73"/>
      <c r="E1122" s="73"/>
      <c r="F1122" s="90">
        <v>3.85</v>
      </c>
      <c r="G1122" s="73" t="str">
        <f>CONCATENATE("USD,FLAT ",TEXT(F1122,"0.00"))</f>
        <v>USD,FLAT 3.85</v>
      </c>
      <c r="H1122" s="90" t="str">
        <f>TEXT(3.86,"0.00")</f>
        <v>3.86</v>
      </c>
      <c r="I1122" s="73" t="s">
        <v>139</v>
      </c>
      <c r="J1122" s="75">
        <v>1</v>
      </c>
      <c r="K1122" s="90" t="str">
        <f>TEXT(3.86,"0.00")</f>
        <v>3.86</v>
      </c>
      <c r="L1122" s="73"/>
      <c r="M1122" s="94" t="str">
        <f>TEXT(23,"0")</f>
        <v>23</v>
      </c>
      <c r="N1122" s="87"/>
      <c r="O1122" s="73" t="s">
        <v>220</v>
      </c>
      <c r="P1122" s="73" t="s">
        <v>369</v>
      </c>
      <c r="Q1122" s="73"/>
      <c r="R1122" s="73"/>
      <c r="S1122" s="107"/>
    </row>
    <row r="1123" spans="1:19" customFormat="1" x14ac:dyDescent="0.35">
      <c r="A1123" s="72"/>
      <c r="B1123" s="72"/>
      <c r="C1123" s="76" t="s">
        <v>221</v>
      </c>
      <c r="D1123" s="76"/>
      <c r="E1123" s="76"/>
      <c r="F1123" s="76"/>
      <c r="G1123" s="76"/>
      <c r="H1123" s="76"/>
      <c r="I1123" s="76"/>
      <c r="J1123" s="78"/>
      <c r="K1123" s="118"/>
      <c r="L1123" s="76"/>
      <c r="M1123" s="127"/>
      <c r="N1123" s="76"/>
      <c r="O1123" s="76"/>
      <c r="P1123" s="76"/>
      <c r="Q1123" s="76"/>
      <c r="R1123" s="76"/>
      <c r="S1123" s="108"/>
    </row>
    <row r="1124" spans="1:19" customFormat="1" x14ac:dyDescent="0.35">
      <c r="A1124" s="72"/>
      <c r="B1124" s="72"/>
      <c r="C1124" s="85" t="s">
        <v>228</v>
      </c>
      <c r="D1124" s="85"/>
      <c r="E1124" s="85"/>
      <c r="F1124" s="85"/>
      <c r="G1124" s="85"/>
      <c r="H1124" s="85"/>
      <c r="I1124" s="85"/>
      <c r="J1124" s="85"/>
      <c r="K1124" s="119"/>
      <c r="L1124" s="85"/>
      <c r="M1124" s="128"/>
      <c r="N1124" s="85"/>
      <c r="O1124" s="85"/>
      <c r="P1124" s="85"/>
      <c r="Q1124" s="85"/>
      <c r="R1124" s="85"/>
      <c r="S1124" s="109"/>
    </row>
    <row r="1125" spans="1:19" customFormat="1" x14ac:dyDescent="0.35">
      <c r="A1125" s="72"/>
      <c r="B1125" s="72"/>
      <c r="C1125" s="86" t="s">
        <v>229</v>
      </c>
      <c r="D1125" s="86"/>
      <c r="E1125" s="86"/>
      <c r="F1125" s="86"/>
      <c r="G1125" s="86"/>
      <c r="H1125" s="86"/>
      <c r="I1125" s="86"/>
      <c r="J1125" s="86"/>
      <c r="K1125" s="120"/>
      <c r="L1125" s="86"/>
      <c r="M1125" s="129"/>
      <c r="N1125" s="86"/>
      <c r="O1125" s="86"/>
      <c r="P1125" s="86"/>
      <c r="Q1125" s="86"/>
      <c r="R1125" s="86"/>
      <c r="S1125" s="110"/>
    </row>
    <row r="1126" spans="1:19" customFormat="1" x14ac:dyDescent="0.35">
      <c r="A1126" s="71" t="s">
        <v>242</v>
      </c>
      <c r="B1126" s="72" t="s">
        <v>513</v>
      </c>
      <c r="C1126" s="73" t="s">
        <v>219</v>
      </c>
      <c r="D1126" s="73"/>
      <c r="E1126" s="73"/>
      <c r="F1126" s="90">
        <v>4.8499999999999996</v>
      </c>
      <c r="G1126" s="73" t="str">
        <f>CONCATENATE("USD,FLAT ",TEXT(F1126,"0.00"))</f>
        <v>USD,FLAT 4.85</v>
      </c>
      <c r="H1126" s="90" t="str">
        <f>TEXT(4.86,"0.00")</f>
        <v>4.86</v>
      </c>
      <c r="I1126" s="73" t="s">
        <v>139</v>
      </c>
      <c r="J1126" s="75">
        <v>1</v>
      </c>
      <c r="K1126" s="90" t="str">
        <f>TEXT(4.86,"0.00")</f>
        <v>4.86</v>
      </c>
      <c r="L1126" s="73"/>
      <c r="M1126" s="94" t="str">
        <f>TEXT(23,"0")</f>
        <v>23</v>
      </c>
      <c r="N1126" s="87"/>
      <c r="O1126" s="73" t="s">
        <v>220</v>
      </c>
      <c r="P1126" s="73" t="s">
        <v>369</v>
      </c>
      <c r="Q1126" s="73"/>
      <c r="R1126" s="73"/>
      <c r="S1126" s="107"/>
    </row>
    <row r="1127" spans="1:19" customFormat="1" x14ac:dyDescent="0.35">
      <c r="A1127" s="72"/>
      <c r="B1127" s="72"/>
      <c r="C1127" s="76" t="s">
        <v>221</v>
      </c>
      <c r="D1127" s="76"/>
      <c r="E1127" s="76"/>
      <c r="F1127" s="76"/>
      <c r="G1127" s="76"/>
      <c r="H1127" s="76"/>
      <c r="I1127" s="76"/>
      <c r="J1127" s="78"/>
      <c r="K1127" s="118"/>
      <c r="L1127" s="76"/>
      <c r="M1127" s="127"/>
      <c r="N1127" s="76"/>
      <c r="O1127" s="76"/>
      <c r="P1127" s="76"/>
      <c r="Q1127" s="76"/>
      <c r="R1127" s="76"/>
      <c r="S1127" s="108"/>
    </row>
    <row r="1128" spans="1:19" customFormat="1" x14ac:dyDescent="0.35">
      <c r="A1128" s="72"/>
      <c r="B1128" s="72"/>
      <c r="C1128" s="85" t="s">
        <v>228</v>
      </c>
      <c r="D1128" s="85"/>
      <c r="E1128" s="85"/>
      <c r="F1128" s="85"/>
      <c r="G1128" s="85"/>
      <c r="H1128" s="85"/>
      <c r="I1128" s="85"/>
      <c r="J1128" s="85"/>
      <c r="K1128" s="119"/>
      <c r="L1128" s="85"/>
      <c r="M1128" s="128"/>
      <c r="N1128" s="85"/>
      <c r="O1128" s="85"/>
      <c r="P1128" s="85"/>
      <c r="Q1128" s="85"/>
      <c r="R1128" s="85"/>
      <c r="S1128" s="109"/>
    </row>
    <row r="1129" spans="1:19" customFormat="1" x14ac:dyDescent="0.35">
      <c r="A1129" s="72"/>
      <c r="B1129" s="72"/>
      <c r="C1129" s="86" t="s">
        <v>229</v>
      </c>
      <c r="D1129" s="86"/>
      <c r="E1129" s="86"/>
      <c r="F1129" s="86"/>
      <c r="G1129" s="86"/>
      <c r="H1129" s="86"/>
      <c r="I1129" s="86"/>
      <c r="J1129" s="86"/>
      <c r="K1129" s="120"/>
      <c r="L1129" s="86"/>
      <c r="M1129" s="129"/>
      <c r="N1129" s="86"/>
      <c r="O1129" s="86"/>
      <c r="P1129" s="86"/>
      <c r="Q1129" s="86"/>
      <c r="R1129" s="86"/>
      <c r="S1129" s="110"/>
    </row>
    <row r="1130" spans="1:19" customFormat="1" x14ac:dyDescent="0.35">
      <c r="A1130" s="71" t="s">
        <v>242</v>
      </c>
      <c r="B1130" s="72" t="s">
        <v>514</v>
      </c>
      <c r="C1130" s="73" t="s">
        <v>219</v>
      </c>
      <c r="D1130" s="73"/>
      <c r="E1130" s="73"/>
      <c r="F1130" s="90">
        <v>2.85</v>
      </c>
      <c r="G1130" s="73" t="str">
        <f>CONCATENATE("USD,FLAT ",TEXT(F1130,"0.00"))</f>
        <v>USD,FLAT 2.85</v>
      </c>
      <c r="H1130" s="90" t="str">
        <f>TEXT(2.86,"0.00")</f>
        <v>2.86</v>
      </c>
      <c r="I1130" s="73" t="s">
        <v>139</v>
      </c>
      <c r="J1130" s="75">
        <v>1</v>
      </c>
      <c r="K1130" s="94" t="str">
        <f>TEXT(2.86,"0.00")</f>
        <v>2.86</v>
      </c>
      <c r="L1130" s="73"/>
      <c r="M1130" s="94" t="str">
        <f>TEXT(23,"0")</f>
        <v>23</v>
      </c>
      <c r="N1130" s="87"/>
      <c r="O1130" s="73" t="s">
        <v>220</v>
      </c>
      <c r="P1130" s="73" t="s">
        <v>369</v>
      </c>
      <c r="Q1130" s="73"/>
      <c r="R1130" s="73"/>
      <c r="S1130" s="107"/>
    </row>
    <row r="1131" spans="1:19" customFormat="1" x14ac:dyDescent="0.35">
      <c r="A1131" s="72"/>
      <c r="B1131" s="72"/>
      <c r="C1131" s="76" t="s">
        <v>221</v>
      </c>
      <c r="D1131" s="76"/>
      <c r="E1131" s="76"/>
      <c r="F1131" s="76"/>
      <c r="G1131" s="76"/>
      <c r="H1131" s="76"/>
      <c r="I1131" s="76"/>
      <c r="J1131" s="78"/>
      <c r="K1131" s="118"/>
      <c r="L1131" s="76"/>
      <c r="M1131" s="127"/>
      <c r="N1131" s="76"/>
      <c r="O1131" s="76"/>
      <c r="P1131" s="76"/>
      <c r="Q1131" s="76"/>
      <c r="R1131" s="76"/>
      <c r="S1131" s="108"/>
    </row>
    <row r="1132" spans="1:19" customFormat="1" x14ac:dyDescent="0.35">
      <c r="A1132" s="72"/>
      <c r="B1132" s="72"/>
      <c r="C1132" s="85" t="s">
        <v>228</v>
      </c>
      <c r="D1132" s="85"/>
      <c r="E1132" s="85"/>
      <c r="F1132" s="85"/>
      <c r="G1132" s="85"/>
      <c r="H1132" s="85"/>
      <c r="I1132" s="85"/>
      <c r="J1132" s="85"/>
      <c r="K1132" s="119"/>
      <c r="L1132" s="85"/>
      <c r="M1132" s="128"/>
      <c r="N1132" s="85"/>
      <c r="O1132" s="85"/>
      <c r="P1132" s="85"/>
      <c r="Q1132" s="85"/>
      <c r="R1132" s="85"/>
      <c r="S1132" s="109"/>
    </row>
    <row r="1133" spans="1:19" customFormat="1" x14ac:dyDescent="0.35">
      <c r="A1133" s="72"/>
      <c r="B1133" s="72"/>
      <c r="C1133" s="86" t="s">
        <v>229</v>
      </c>
      <c r="D1133" s="86"/>
      <c r="E1133" s="86"/>
      <c r="F1133" s="86"/>
      <c r="G1133" s="86"/>
      <c r="H1133" s="86"/>
      <c r="I1133" s="86"/>
      <c r="J1133" s="86"/>
      <c r="K1133" s="120"/>
      <c r="L1133" s="86"/>
      <c r="M1133" s="129"/>
      <c r="N1133" s="86"/>
      <c r="O1133" s="86"/>
      <c r="P1133" s="86"/>
      <c r="Q1133" s="86"/>
      <c r="R1133" s="86"/>
      <c r="S1133" s="110"/>
    </row>
    <row r="1134" spans="1:19" customFormat="1" x14ac:dyDescent="0.35">
      <c r="A1134" s="71" t="s">
        <v>242</v>
      </c>
      <c r="B1134" s="72" t="s">
        <v>515</v>
      </c>
      <c r="C1134" s="73" t="s">
        <v>219</v>
      </c>
      <c r="D1134" s="73"/>
      <c r="E1134" s="73"/>
      <c r="F1134" s="90">
        <v>6.85</v>
      </c>
      <c r="G1134" s="73" t="str">
        <f>CONCATENATE("USD,FLAT ",TEXT(F1134,"0.00"))</f>
        <v>USD,FLAT 6.85</v>
      </c>
      <c r="H1134" s="90" t="str">
        <f>TEXT(6.86,"0.00")</f>
        <v>6.86</v>
      </c>
      <c r="I1134" s="73" t="s">
        <v>139</v>
      </c>
      <c r="J1134" s="75">
        <v>1</v>
      </c>
      <c r="K1134" s="90" t="str">
        <f>TEXT(6.86,"0.00")</f>
        <v>6.86</v>
      </c>
      <c r="L1134" s="90"/>
      <c r="M1134" s="94" t="str">
        <f>TEXT(23,"0")</f>
        <v>23</v>
      </c>
      <c r="N1134" s="87"/>
      <c r="O1134" s="73" t="s">
        <v>220</v>
      </c>
      <c r="P1134" s="73" t="s">
        <v>369</v>
      </c>
      <c r="Q1134" s="73"/>
      <c r="R1134" s="73"/>
      <c r="S1134" s="107"/>
    </row>
    <row r="1135" spans="1:19" customFormat="1" x14ac:dyDescent="0.35">
      <c r="A1135" s="72"/>
      <c r="B1135" s="72"/>
      <c r="C1135" s="76" t="s">
        <v>221</v>
      </c>
      <c r="D1135" s="76"/>
      <c r="E1135" s="76"/>
      <c r="F1135" s="76"/>
      <c r="G1135" s="76"/>
      <c r="H1135" s="76"/>
      <c r="I1135" s="76"/>
      <c r="J1135" s="78"/>
      <c r="K1135" s="76"/>
      <c r="L1135" s="76"/>
      <c r="M1135" s="127"/>
      <c r="N1135" s="76"/>
      <c r="O1135" s="76"/>
      <c r="P1135" s="76"/>
      <c r="Q1135" s="76"/>
      <c r="R1135" s="76"/>
      <c r="S1135" s="108"/>
    </row>
    <row r="1136" spans="1:19" customFormat="1" x14ac:dyDescent="0.35">
      <c r="A1136" s="72"/>
      <c r="B1136" s="72"/>
      <c r="C1136" s="85" t="s">
        <v>228</v>
      </c>
      <c r="D1136" s="85"/>
      <c r="E1136" s="85"/>
      <c r="F1136" s="85"/>
      <c r="G1136" s="85"/>
      <c r="H1136" s="85"/>
      <c r="I1136" s="85"/>
      <c r="J1136" s="85"/>
      <c r="K1136" s="85"/>
      <c r="L1136" s="85"/>
      <c r="M1136" s="128"/>
      <c r="N1136" s="85"/>
      <c r="O1136" s="85"/>
      <c r="P1136" s="85"/>
      <c r="Q1136" s="85"/>
      <c r="R1136" s="85"/>
      <c r="S1136" s="109"/>
    </row>
    <row r="1137" spans="1:39" customFormat="1" x14ac:dyDescent="0.35">
      <c r="A1137" s="72"/>
      <c r="B1137" s="72"/>
      <c r="C1137" s="86" t="s">
        <v>229</v>
      </c>
      <c r="D1137" s="86"/>
      <c r="E1137" s="86"/>
      <c r="F1137" s="86"/>
      <c r="G1137" s="86"/>
      <c r="H1137" s="86"/>
      <c r="I1137" s="86"/>
      <c r="J1137" s="86"/>
      <c r="K1137" s="86"/>
      <c r="L1137" s="86"/>
      <c r="M1137" s="129"/>
      <c r="N1137" s="86"/>
      <c r="O1137" s="86"/>
      <c r="P1137" s="86"/>
      <c r="Q1137" s="86"/>
      <c r="R1137" s="86"/>
      <c r="S1137" s="110"/>
    </row>
    <row r="1138" spans="1:39" customFormat="1" x14ac:dyDescent="0.35">
      <c r="A1138" s="71" t="s">
        <v>243</v>
      </c>
      <c r="B1138" s="72"/>
      <c r="C1138" s="73" t="s">
        <v>219</v>
      </c>
      <c r="D1138" s="73"/>
      <c r="E1138" s="73"/>
      <c r="F1138" s="90">
        <v>3.85</v>
      </c>
      <c r="G1138" s="73" t="str">
        <f>CONCATENATE("USD,FLAT ",TEXT(F1138,"0.00"))</f>
        <v>USD,FLAT 3.85</v>
      </c>
      <c r="H1138" s="90" t="str">
        <f>TEXT(3.86,"0.00")</f>
        <v>3.86</v>
      </c>
      <c r="I1138" s="73" t="s">
        <v>139</v>
      </c>
      <c r="J1138" s="75">
        <v>1</v>
      </c>
      <c r="K1138" s="90" t="str">
        <f>TEXT(3.86,"0.00")</f>
        <v>3.86</v>
      </c>
      <c r="L1138" s="73"/>
      <c r="M1138" s="94" t="str">
        <f>TEXT(23,"0")</f>
        <v>23</v>
      </c>
      <c r="N1138" s="87"/>
      <c r="O1138" s="73" t="s">
        <v>220</v>
      </c>
      <c r="P1138" s="73" t="s">
        <v>369</v>
      </c>
      <c r="Q1138" s="73"/>
      <c r="R1138" s="73"/>
      <c r="S1138" s="107"/>
    </row>
    <row r="1139" spans="1:39" customFormat="1" x14ac:dyDescent="0.35">
      <c r="A1139" s="72"/>
      <c r="B1139" s="72"/>
      <c r="C1139" s="76" t="s">
        <v>221</v>
      </c>
      <c r="D1139" s="76"/>
      <c r="E1139" s="76"/>
      <c r="F1139" s="76"/>
      <c r="G1139" s="76"/>
      <c r="H1139" s="76"/>
      <c r="I1139" s="76"/>
      <c r="J1139" s="78"/>
      <c r="K1139" s="76"/>
      <c r="L1139" s="76"/>
      <c r="M1139" s="127"/>
      <c r="N1139" s="76"/>
      <c r="O1139" s="76"/>
      <c r="P1139" s="76"/>
      <c r="Q1139" s="76"/>
      <c r="R1139" s="76"/>
      <c r="S1139" s="108"/>
    </row>
    <row r="1140" spans="1:39" customFormat="1" x14ac:dyDescent="0.35">
      <c r="A1140" s="72"/>
      <c r="B1140" s="72"/>
      <c r="C1140" s="85" t="s">
        <v>228</v>
      </c>
      <c r="D1140" s="85"/>
      <c r="E1140" s="85"/>
      <c r="F1140" s="85"/>
      <c r="G1140" s="85"/>
      <c r="H1140" s="85"/>
      <c r="I1140" s="85"/>
      <c r="J1140" s="85"/>
      <c r="K1140" s="85"/>
      <c r="L1140" s="85"/>
      <c r="M1140" s="128"/>
      <c r="N1140" s="85"/>
      <c r="O1140" s="85"/>
      <c r="P1140" s="85"/>
      <c r="Q1140" s="85"/>
      <c r="R1140" s="85"/>
      <c r="S1140" s="109"/>
    </row>
    <row r="1141" spans="1:39" customFormat="1" x14ac:dyDescent="0.35">
      <c r="A1141" s="72"/>
      <c r="B1141" s="72"/>
      <c r="C1141" s="86" t="s">
        <v>229</v>
      </c>
      <c r="D1141" s="86"/>
      <c r="E1141" s="86"/>
      <c r="F1141" s="86"/>
      <c r="G1141" s="86"/>
      <c r="H1141" s="86"/>
      <c r="I1141" s="86"/>
      <c r="J1141" s="86"/>
      <c r="K1141" s="86"/>
      <c r="L1141" s="86"/>
      <c r="M1141" s="129"/>
      <c r="N1141" s="86"/>
      <c r="O1141" s="86"/>
      <c r="P1141" s="86"/>
      <c r="Q1141" s="86"/>
      <c r="R1141" s="86"/>
      <c r="S1141" s="110"/>
    </row>
    <row r="1142" spans="1:39" customFormat="1" x14ac:dyDescent="0.35">
      <c r="A1142" s="71" t="s">
        <v>244</v>
      </c>
      <c r="B1142" s="72"/>
      <c r="C1142" s="73" t="s">
        <v>219</v>
      </c>
      <c r="D1142" s="73"/>
      <c r="E1142" s="73"/>
      <c r="F1142" s="90">
        <v>8.85</v>
      </c>
      <c r="G1142" s="73" t="str">
        <f>CONCATENATE("USD,FLAT ",TEXT(F1142,"0.00"))</f>
        <v>USD,FLAT 8.85</v>
      </c>
      <c r="H1142" s="90" t="str">
        <f>TEXT(8.86,"0.00")</f>
        <v>8.86</v>
      </c>
      <c r="I1142" s="73" t="s">
        <v>139</v>
      </c>
      <c r="J1142" s="75">
        <v>1</v>
      </c>
      <c r="K1142" s="90" t="str">
        <f>TEXT(8.86,"0.00")</f>
        <v>8.86</v>
      </c>
      <c r="L1142" s="73"/>
      <c r="M1142" s="94" t="str">
        <f>TEXT(23,"0")</f>
        <v>23</v>
      </c>
      <c r="N1142" s="87"/>
      <c r="O1142" s="73" t="s">
        <v>220</v>
      </c>
      <c r="P1142" s="73" t="s">
        <v>369</v>
      </c>
      <c r="Q1142" s="73"/>
      <c r="R1142" s="73"/>
      <c r="S1142" s="107"/>
    </row>
    <row r="1143" spans="1:39" customFormat="1" x14ac:dyDescent="0.35">
      <c r="A1143" s="72"/>
      <c r="B1143" s="72"/>
      <c r="C1143" s="76" t="s">
        <v>221</v>
      </c>
      <c r="D1143" s="76"/>
      <c r="E1143" s="76"/>
      <c r="F1143" s="76"/>
      <c r="G1143" s="76"/>
      <c r="H1143" s="76"/>
      <c r="I1143" s="76"/>
      <c r="J1143" s="78"/>
      <c r="K1143" s="76"/>
      <c r="L1143" s="76"/>
      <c r="M1143" s="127"/>
      <c r="N1143" s="76"/>
      <c r="O1143" s="76"/>
      <c r="P1143" s="76"/>
      <c r="Q1143" s="76"/>
      <c r="R1143" s="76"/>
      <c r="S1143" s="108"/>
    </row>
    <row r="1144" spans="1:39" customFormat="1" x14ac:dyDescent="0.35">
      <c r="A1144" s="72"/>
      <c r="B1144" s="72"/>
      <c r="C1144" s="85" t="s">
        <v>228</v>
      </c>
      <c r="D1144" s="85"/>
      <c r="E1144" s="85"/>
      <c r="F1144" s="85"/>
      <c r="G1144" s="85"/>
      <c r="H1144" s="85"/>
      <c r="I1144" s="85"/>
      <c r="J1144" s="85"/>
      <c r="K1144" s="85"/>
      <c r="L1144" s="85"/>
      <c r="M1144" s="128"/>
      <c r="N1144" s="85"/>
      <c r="O1144" s="85"/>
      <c r="P1144" s="85"/>
      <c r="Q1144" s="85"/>
      <c r="R1144" s="85"/>
      <c r="S1144" s="109"/>
    </row>
    <row r="1145" spans="1:39" customFormat="1" x14ac:dyDescent="0.35">
      <c r="A1145" s="72"/>
      <c r="B1145" s="72"/>
      <c r="C1145" s="86" t="s">
        <v>229</v>
      </c>
      <c r="D1145" s="86"/>
      <c r="E1145" s="86"/>
      <c r="F1145" s="86"/>
      <c r="G1145" s="86"/>
      <c r="H1145" s="86"/>
      <c r="I1145" s="86"/>
      <c r="J1145" s="86"/>
      <c r="K1145" s="86"/>
      <c r="L1145" s="86"/>
      <c r="M1145" s="129"/>
      <c r="N1145" s="86"/>
      <c r="O1145" s="86"/>
      <c r="P1145" s="86"/>
      <c r="Q1145" s="86"/>
      <c r="R1145" s="86"/>
      <c r="S1145" s="110"/>
    </row>
    <row r="1146" spans="1:39" customFormat="1" x14ac:dyDescent="0.35">
      <c r="A1146" s="71" t="s">
        <v>245</v>
      </c>
      <c r="B1146" s="92"/>
      <c r="C1146" s="73" t="s">
        <v>219</v>
      </c>
      <c r="D1146" s="73"/>
      <c r="E1146" s="73"/>
      <c r="F1146" s="73">
        <v>13.85</v>
      </c>
      <c r="G1146" s="73" t="str">
        <f>CONCATENATE("USD,FLAT ",TEXT(F1146,"0.00"))</f>
        <v>USD,FLAT 13.85</v>
      </c>
      <c r="H1146" s="73" t="str">
        <f>TEXT(13.86,"0.00")</f>
        <v>13.86</v>
      </c>
      <c r="I1146" s="73" t="s">
        <v>139</v>
      </c>
      <c r="J1146" s="75">
        <v>1</v>
      </c>
      <c r="K1146" s="73" t="str">
        <f>TEXT(13.86,"0.00")</f>
        <v>13.86</v>
      </c>
      <c r="L1146" s="73"/>
      <c r="M1146" s="94" t="str">
        <f>TEXT(23,"0")</f>
        <v>23</v>
      </c>
      <c r="N1146" s="87"/>
      <c r="O1146" s="73" t="s">
        <v>220</v>
      </c>
      <c r="P1146" s="73" t="s">
        <v>369</v>
      </c>
      <c r="Q1146" s="73"/>
      <c r="R1146" s="73"/>
      <c r="S1146" s="107"/>
    </row>
    <row r="1147" spans="1:39" customFormat="1" x14ac:dyDescent="0.35">
      <c r="A1147" s="72"/>
      <c r="B1147" s="92"/>
      <c r="C1147" s="76" t="s">
        <v>221</v>
      </c>
      <c r="D1147" s="76"/>
      <c r="E1147" s="76"/>
      <c r="F1147" s="76"/>
      <c r="G1147" s="76"/>
      <c r="H1147" s="76"/>
      <c r="I1147" s="76"/>
      <c r="J1147" s="78"/>
      <c r="K1147" s="118"/>
      <c r="L1147" s="76"/>
      <c r="M1147" s="76"/>
      <c r="N1147" s="76"/>
      <c r="O1147" s="76"/>
      <c r="P1147" s="76"/>
      <c r="Q1147" s="76"/>
      <c r="R1147" s="76"/>
      <c r="S1147" s="108"/>
    </row>
    <row r="1148" spans="1:39" customFormat="1" x14ac:dyDescent="0.35">
      <c r="A1148" s="72"/>
      <c r="B1148" s="72"/>
      <c r="C1148" s="85" t="s">
        <v>228</v>
      </c>
      <c r="D1148" s="85"/>
      <c r="E1148" s="85"/>
      <c r="F1148" s="85"/>
      <c r="G1148" s="85"/>
      <c r="H1148" s="85"/>
      <c r="I1148" s="85"/>
      <c r="J1148" s="85"/>
      <c r="K1148" s="116"/>
      <c r="L1148" s="85"/>
      <c r="M1148" s="85"/>
      <c r="N1148" s="85"/>
      <c r="O1148" s="85"/>
      <c r="P1148" s="85"/>
      <c r="Q1148" s="85"/>
      <c r="R1148" s="85"/>
      <c r="S1148" s="109"/>
    </row>
    <row r="1149" spans="1:39" customFormat="1" x14ac:dyDescent="0.35">
      <c r="A1149" s="72"/>
      <c r="B1149" s="72"/>
      <c r="C1149" s="86" t="s">
        <v>229</v>
      </c>
      <c r="D1149" s="86"/>
      <c r="E1149" s="86"/>
      <c r="F1149" s="86"/>
      <c r="G1149" s="86"/>
      <c r="H1149" s="86"/>
      <c r="I1149" s="86"/>
      <c r="J1149" s="86"/>
      <c r="K1149" s="89"/>
      <c r="L1149" s="86"/>
      <c r="M1149" s="86"/>
      <c r="N1149" s="86"/>
      <c r="O1149" s="86"/>
      <c r="P1149" s="86"/>
      <c r="Q1149" s="86"/>
      <c r="R1149" s="86"/>
      <c r="S1149" s="110"/>
    </row>
    <row r="1150" spans="1:39" x14ac:dyDescent="0.35">
      <c r="AM1150"/>
    </row>
    <row r="1151" spans="1:39" customFormat="1" x14ac:dyDescent="0.35">
      <c r="A1151" s="218" t="s">
        <v>404</v>
      </c>
      <c r="B1151" s="219"/>
      <c r="C1151" s="219"/>
      <c r="D1151" s="219"/>
      <c r="E1151" s="219"/>
      <c r="F1151" s="219"/>
      <c r="G1151" s="219"/>
      <c r="H1151" s="219"/>
      <c r="I1151" s="219"/>
      <c r="J1151" s="219"/>
      <c r="K1151" s="219"/>
    </row>
    <row r="1152" spans="1:39" customFormat="1" x14ac:dyDescent="0.35">
      <c r="A1152" s="166"/>
      <c r="B1152" s="167"/>
      <c r="C1152" s="222" t="s">
        <v>353</v>
      </c>
      <c r="D1152" s="222"/>
      <c r="E1152" s="222"/>
      <c r="F1152" s="222"/>
      <c r="G1152" s="222"/>
      <c r="H1152" s="222"/>
      <c r="I1152" s="222"/>
      <c r="J1152" s="222"/>
      <c r="K1152" s="222"/>
    </row>
    <row r="1153" spans="1:78" customFormat="1" x14ac:dyDescent="0.35">
      <c r="A1153" s="223" t="s">
        <v>354</v>
      </c>
      <c r="B1153" s="223" t="s">
        <v>355</v>
      </c>
      <c r="C1153" s="225" t="s">
        <v>356</v>
      </c>
      <c r="D1153" s="226"/>
      <c r="E1153" s="226"/>
      <c r="F1153" s="227"/>
      <c r="G1153" s="228" t="s">
        <v>357</v>
      </c>
      <c r="H1153" s="229"/>
      <c r="I1153" s="229"/>
      <c r="J1153" s="230"/>
      <c r="K1153" s="223" t="s">
        <v>466</v>
      </c>
      <c r="L1153" s="223" t="s">
        <v>361</v>
      </c>
    </row>
    <row r="1154" spans="1:78" customFormat="1" x14ac:dyDescent="0.35">
      <c r="A1154" s="224"/>
      <c r="B1154" s="224"/>
      <c r="C1154" s="132" t="s">
        <v>210</v>
      </c>
      <c r="D1154" s="132" t="s">
        <v>212</v>
      </c>
      <c r="E1154" s="132" t="s">
        <v>358</v>
      </c>
      <c r="F1154" s="132" t="s">
        <v>359</v>
      </c>
      <c r="G1154" s="133" t="s">
        <v>210</v>
      </c>
      <c r="H1154" s="133" t="s">
        <v>212</v>
      </c>
      <c r="I1154" s="133" t="s">
        <v>358</v>
      </c>
      <c r="J1154" s="133" t="s">
        <v>359</v>
      </c>
      <c r="K1154" s="224"/>
      <c r="L1154" s="224"/>
    </row>
    <row r="1155" spans="1:78" customFormat="1" x14ac:dyDescent="0.35">
      <c r="A1155" s="59" t="s">
        <v>121</v>
      </c>
      <c r="B1155" s="59" t="s">
        <v>362</v>
      </c>
      <c r="C1155" s="114" t="str">
        <f>TEXT(30036.22,"0.00")</f>
        <v>30036.22</v>
      </c>
      <c r="D1155" s="114" t="str">
        <f>TEXT(996.1,"0.0")</f>
        <v>996.1</v>
      </c>
      <c r="E1155" s="114" t="str">
        <f>TEXT(29040.12,"0.00")</f>
        <v>29040.12</v>
      </c>
      <c r="F1155" s="114" t="str">
        <f>TEXT(96.68,"0.00")</f>
        <v>96.68</v>
      </c>
      <c r="G1155" s="114" t="str">
        <f>TEXT(0,"0")</f>
        <v>0</v>
      </c>
      <c r="H1155" s="114" t="str">
        <f>TEXT(0,"0")</f>
        <v>0</v>
      </c>
      <c r="I1155" s="114" t="str">
        <f>TEXT(0,"0")</f>
        <v>0</v>
      </c>
      <c r="J1155" s="114" t="str">
        <f>TEXT(0,"0")</f>
        <v>0</v>
      </c>
      <c r="K1155" s="114" t="str">
        <f>TEXT(0,"0")</f>
        <v>0</v>
      </c>
      <c r="L1155" s="59" t="s">
        <v>26</v>
      </c>
    </row>
    <row r="1156" spans="1:78" x14ac:dyDescent="0.35">
      <c r="AM1156"/>
    </row>
    <row r="1157" spans="1:78" customFormat="1" x14ac:dyDescent="0.35">
      <c r="A1157" s="67" t="s">
        <v>317</v>
      </c>
      <c r="B1157" s="68"/>
      <c r="C1157" s="68"/>
      <c r="D1157" s="68"/>
      <c r="E1157" s="68"/>
      <c r="F1157" s="68"/>
      <c r="G1157" s="68"/>
      <c r="H1157" s="68"/>
      <c r="I1157" s="68"/>
      <c r="J1157" s="68"/>
      <c r="K1157" s="68"/>
      <c r="L1157" s="68"/>
      <c r="M1157" s="68"/>
      <c r="N1157" s="68"/>
      <c r="O1157" s="68"/>
      <c r="P1157" s="68"/>
      <c r="Q1157" s="68"/>
      <c r="R1157" s="68"/>
      <c r="S1157" s="68"/>
      <c r="T1157" s="68"/>
      <c r="U1157" s="68"/>
      <c r="V1157" s="68"/>
      <c r="W1157" s="68"/>
      <c r="X1157" s="68"/>
      <c r="Y1157" s="68"/>
      <c r="Z1157" s="68"/>
      <c r="AA1157" s="68"/>
      <c r="AB1157" s="68"/>
      <c r="AC1157" s="68"/>
      <c r="AD1157" s="68"/>
      <c r="AE1157" s="68"/>
      <c r="AF1157" s="68"/>
      <c r="AG1157" s="68"/>
      <c r="AH1157" s="68"/>
      <c r="AI1157" s="68"/>
    </row>
    <row r="1158" spans="1:78" customFormat="1" x14ac:dyDescent="0.35">
      <c r="A1158" s="95" t="s">
        <v>273</v>
      </c>
      <c r="B1158" s="95" t="s">
        <v>274</v>
      </c>
      <c r="C1158" s="95" t="s">
        <v>156</v>
      </c>
      <c r="D1158" s="95" t="s">
        <v>157</v>
      </c>
      <c r="E1158" s="95" t="s">
        <v>158</v>
      </c>
      <c r="F1158" s="95" t="s">
        <v>159</v>
      </c>
      <c r="G1158" s="95" t="s">
        <v>126</v>
      </c>
      <c r="H1158" s="95" t="s">
        <v>160</v>
      </c>
      <c r="I1158" s="95" t="s">
        <v>161</v>
      </c>
      <c r="J1158" s="95" t="s">
        <v>162</v>
      </c>
      <c r="K1158" s="95" t="s">
        <v>163</v>
      </c>
      <c r="L1158" s="95" t="s">
        <v>164</v>
      </c>
      <c r="M1158" s="95" t="s">
        <v>165</v>
      </c>
      <c r="N1158" s="95" t="s">
        <v>166</v>
      </c>
      <c r="O1158" s="95" t="s">
        <v>277</v>
      </c>
      <c r="P1158" s="95" t="s">
        <v>168</v>
      </c>
      <c r="Q1158" s="95" t="s">
        <v>278</v>
      </c>
      <c r="R1158" s="95" t="s">
        <v>276</v>
      </c>
      <c r="S1158" s="113"/>
      <c r="T1158" s="99" t="s">
        <v>271</v>
      </c>
      <c r="U1158" s="100"/>
      <c r="V1158" s="101"/>
      <c r="W1158" s="99" t="s">
        <v>263</v>
      </c>
      <c r="X1158" s="101"/>
      <c r="Y1158" s="100"/>
      <c r="Z1158" s="102" t="s">
        <v>255</v>
      </c>
      <c r="AA1158" s="103"/>
      <c r="AB1158" s="103"/>
      <c r="AC1158" s="103"/>
      <c r="AD1158" s="103"/>
      <c r="AE1158" s="103"/>
      <c r="AF1158" s="104"/>
      <c r="AG1158" s="102" t="s">
        <v>264</v>
      </c>
      <c r="AH1158" s="103"/>
      <c r="AI1158" s="103"/>
      <c r="AJ1158" s="103"/>
      <c r="AK1158" s="103"/>
      <c r="AL1158" s="104"/>
      <c r="AN1158" s="21"/>
      <c r="AO1158" s="21"/>
      <c r="AP1158" s="21"/>
      <c r="AR1158" s="21"/>
      <c r="AS1158" s="21"/>
      <c r="AT1158" s="21"/>
      <c r="AU1158" s="21"/>
      <c r="AV1158" s="21"/>
      <c r="AW1158" s="21"/>
      <c r="AX1158" s="21"/>
      <c r="AY1158" s="21"/>
      <c r="AZ1158" s="21"/>
      <c r="BA1158" s="21"/>
      <c r="BB1158" s="21"/>
      <c r="BC1158" s="21"/>
      <c r="BD1158" s="21"/>
      <c r="BE1158" s="21"/>
      <c r="BF1158" s="21"/>
      <c r="BG1158" s="21"/>
      <c r="BH1158" s="21"/>
      <c r="BI1158" s="21"/>
      <c r="BJ1158" s="21"/>
      <c r="BK1158" s="21"/>
      <c r="BL1158" s="21"/>
      <c r="BM1158" s="21"/>
      <c r="BN1158" s="21"/>
      <c r="BO1158" s="21"/>
      <c r="BP1158" s="21"/>
      <c r="BQ1158" s="21"/>
      <c r="BR1158" s="21"/>
      <c r="BS1158" s="21"/>
      <c r="BT1158" s="21"/>
      <c r="BU1158" s="21"/>
      <c r="BV1158" s="21"/>
      <c r="BW1158" s="21"/>
      <c r="BX1158" s="21"/>
      <c r="BY1158" s="21"/>
      <c r="BZ1158" s="21"/>
    </row>
    <row r="1159" spans="1:78" customFormat="1" x14ac:dyDescent="0.35">
      <c r="A1159" s="96"/>
      <c r="B1159" s="96"/>
      <c r="C1159" s="96"/>
      <c r="D1159" s="96"/>
      <c r="E1159" s="96"/>
      <c r="F1159" s="96"/>
      <c r="G1159" s="96"/>
      <c r="H1159" s="96"/>
      <c r="I1159" s="96"/>
      <c r="J1159" s="96"/>
      <c r="K1159" s="96"/>
      <c r="L1159" s="96"/>
      <c r="M1159" s="96"/>
      <c r="N1159" s="96"/>
      <c r="O1159" s="96"/>
      <c r="P1159" s="96"/>
      <c r="Q1159" s="96"/>
      <c r="R1159" s="96"/>
      <c r="S1159" s="96"/>
      <c r="T1159" s="97" t="s">
        <v>169</v>
      </c>
      <c r="U1159" s="97" t="s">
        <v>170</v>
      </c>
      <c r="V1159" s="97" t="s">
        <v>170</v>
      </c>
      <c r="W1159" s="97" t="s">
        <v>251</v>
      </c>
      <c r="X1159" s="97" t="s">
        <v>252</v>
      </c>
      <c r="Y1159" s="97"/>
      <c r="Z1159" s="97" t="s">
        <v>256</v>
      </c>
      <c r="AA1159" s="97" t="s">
        <v>257</v>
      </c>
      <c r="AB1159" s="97" t="s">
        <v>258</v>
      </c>
      <c r="AC1159" s="97" t="s">
        <v>259</v>
      </c>
      <c r="AD1159" s="97" t="s">
        <v>260</v>
      </c>
      <c r="AE1159" s="97" t="s">
        <v>261</v>
      </c>
      <c r="AF1159" s="97" t="s">
        <v>262</v>
      </c>
      <c r="AG1159" s="97" t="s">
        <v>265</v>
      </c>
      <c r="AH1159" s="97" t="s">
        <v>266</v>
      </c>
      <c r="AI1159" s="97" t="s">
        <v>267</v>
      </c>
      <c r="AJ1159" s="97" t="s">
        <v>268</v>
      </c>
      <c r="AK1159" s="97" t="s">
        <v>269</v>
      </c>
      <c r="AL1159" s="97" t="s">
        <v>270</v>
      </c>
      <c r="AN1159" s="21"/>
      <c r="AO1159" s="21"/>
      <c r="AP1159" s="21"/>
      <c r="AR1159" s="21"/>
      <c r="AS1159" s="21"/>
      <c r="AT1159" s="21"/>
      <c r="AU1159" s="21"/>
      <c r="AV1159" s="21"/>
      <c r="AW1159" s="21"/>
      <c r="AX1159" s="21"/>
      <c r="AY1159" s="21"/>
      <c r="AZ1159" s="21"/>
      <c r="BA1159" s="21"/>
      <c r="BB1159" s="21"/>
      <c r="BC1159" s="21"/>
      <c r="BD1159" s="21"/>
      <c r="BE1159" s="21"/>
      <c r="BF1159" s="21"/>
      <c r="BG1159" s="21"/>
      <c r="BH1159" s="21"/>
      <c r="BI1159" s="21"/>
      <c r="BJ1159" s="21"/>
      <c r="BK1159" s="21"/>
      <c r="BL1159" s="21"/>
      <c r="BM1159" s="21"/>
      <c r="BN1159" s="21"/>
      <c r="BO1159" s="21"/>
      <c r="BP1159" s="21"/>
      <c r="BQ1159" s="21"/>
      <c r="BR1159" s="21"/>
      <c r="BS1159" s="21"/>
      <c r="BT1159" s="21"/>
      <c r="BU1159" s="21"/>
      <c r="BV1159" s="21"/>
      <c r="BW1159" s="21"/>
      <c r="BX1159" s="21"/>
      <c r="BY1159" s="21"/>
      <c r="BZ1159" s="21"/>
    </row>
    <row r="1160" spans="1:78" customFormat="1" x14ac:dyDescent="0.35">
      <c r="A1160" s="58" t="s">
        <v>70</v>
      </c>
      <c r="B1160" s="32" t="s">
        <v>110</v>
      </c>
      <c r="C1160" s="58" t="s">
        <v>480</v>
      </c>
      <c r="D1160" s="32" t="s">
        <v>172</v>
      </c>
      <c r="E1160" s="59" t="s">
        <v>26</v>
      </c>
      <c r="F1160" s="58" t="s">
        <v>275</v>
      </c>
      <c r="G1160" s="60" t="str">
        <f ca="1">TEXT(TODAY(),"YYYY-MM-DD")</f>
        <v>2023-05-19</v>
      </c>
      <c r="H1160" s="60" t="str">
        <f ca="1">TEXT(TODAY(),"YYYY-MM-DD")</f>
        <v>2023-05-19</v>
      </c>
      <c r="I1160" s="58">
        <v>12</v>
      </c>
      <c r="J1160" s="58">
        <v>12</v>
      </c>
      <c r="K1160" s="58">
        <v>12</v>
      </c>
      <c r="L1160" s="58" t="s">
        <v>318</v>
      </c>
      <c r="M1160" s="58" t="s">
        <v>319</v>
      </c>
      <c r="N1160" s="58" t="s">
        <v>347</v>
      </c>
      <c r="O1160" s="58" t="s">
        <v>348</v>
      </c>
      <c r="P1160" s="58" t="s">
        <v>347</v>
      </c>
      <c r="Q1160" s="58" t="s">
        <v>348</v>
      </c>
      <c r="R1160" s="58" t="s">
        <v>564</v>
      </c>
      <c r="S1160" s="58"/>
      <c r="T1160" s="58" t="s">
        <v>176</v>
      </c>
      <c r="U1160" s="58" t="s">
        <v>177</v>
      </c>
      <c r="V1160" s="58"/>
      <c r="W1160" s="58" t="s">
        <v>254</v>
      </c>
      <c r="X1160" s="58" t="s">
        <v>253</v>
      </c>
      <c r="Y1160" s="58"/>
      <c r="Z1160" s="58" t="s">
        <v>320</v>
      </c>
      <c r="AA1160" s="58"/>
      <c r="AB1160" s="58"/>
      <c r="AC1160" s="58">
        <v>3091575921</v>
      </c>
      <c r="AD1160" s="58" t="s">
        <v>348</v>
      </c>
      <c r="AE1160" s="58" t="s">
        <v>348</v>
      </c>
      <c r="AF1160" s="58" t="s">
        <v>348</v>
      </c>
      <c r="AG1160" s="58"/>
      <c r="AH1160" s="58"/>
      <c r="AI1160" s="58"/>
      <c r="AJ1160" s="58" t="s">
        <v>347</v>
      </c>
      <c r="AK1160" s="58" t="s">
        <v>347</v>
      </c>
      <c r="AL1160" s="58" t="s">
        <v>347</v>
      </c>
      <c r="AN1160" s="21"/>
      <c r="AO1160" s="21"/>
      <c r="AP1160" s="21"/>
      <c r="AR1160" s="21"/>
      <c r="AS1160" s="21"/>
      <c r="AT1160" s="21"/>
      <c r="AU1160" s="21"/>
      <c r="AV1160" s="21"/>
      <c r="AW1160" s="21"/>
      <c r="AX1160" s="21"/>
      <c r="AY1160" s="21"/>
      <c r="AZ1160" s="21"/>
      <c r="BA1160" s="21"/>
      <c r="BB1160" s="21"/>
      <c r="BC1160" s="21"/>
      <c r="BD1160" s="21"/>
      <c r="BE1160" s="21"/>
      <c r="BF1160" s="21"/>
      <c r="BG1160" s="21"/>
      <c r="BH1160" s="21"/>
      <c r="BI1160" s="21"/>
      <c r="BJ1160" s="21"/>
      <c r="BK1160" s="21"/>
      <c r="BL1160" s="21"/>
      <c r="BM1160" s="21"/>
      <c r="BN1160" s="21"/>
      <c r="BO1160" s="21"/>
      <c r="BP1160" s="21"/>
      <c r="BQ1160" s="21"/>
      <c r="BR1160" s="21"/>
      <c r="BS1160" s="21"/>
      <c r="BT1160" s="21"/>
      <c r="BU1160" s="21"/>
      <c r="BV1160" s="21"/>
      <c r="BW1160" s="21"/>
      <c r="BX1160" s="21"/>
      <c r="BY1160" s="21"/>
      <c r="BZ1160" s="21"/>
    </row>
    <row r="1161" spans="1:78" x14ac:dyDescent="0.35">
      <c r="AM1161"/>
    </row>
    <row r="1162" spans="1:78" customFormat="1" ht="18.5" x14ac:dyDescent="0.35">
      <c r="A1162" s="216" t="s">
        <v>405</v>
      </c>
      <c r="B1162" s="217"/>
      <c r="C1162" s="217"/>
      <c r="D1162" s="217"/>
      <c r="E1162" s="217"/>
      <c r="F1162" s="217"/>
      <c r="G1162" s="217"/>
      <c r="H1162" s="217"/>
      <c r="I1162" s="217"/>
      <c r="J1162" s="217"/>
      <c r="K1162" s="217"/>
      <c r="L1162" s="217"/>
      <c r="M1162" s="145"/>
      <c r="N1162" s="145"/>
      <c r="O1162" s="145"/>
      <c r="P1162" s="145"/>
      <c r="Q1162" s="145"/>
      <c r="R1162" s="145"/>
      <c r="S1162" s="145"/>
      <c r="T1162" s="145"/>
      <c r="U1162" s="145"/>
      <c r="V1162" s="145"/>
      <c r="W1162" s="145"/>
      <c r="X1162" s="145"/>
      <c r="Y1162" s="145"/>
      <c r="Z1162" s="145"/>
      <c r="AA1162" s="145"/>
      <c r="AB1162" s="145"/>
      <c r="AC1162" s="145"/>
      <c r="AD1162" s="145"/>
      <c r="AE1162" s="145"/>
      <c r="AF1162" s="145"/>
      <c r="AG1162" s="145"/>
      <c r="AH1162" s="145"/>
      <c r="AI1162" s="145"/>
      <c r="AJ1162" s="145"/>
      <c r="AK1162" s="145"/>
      <c r="AL1162" s="145"/>
      <c r="AN1162" s="21"/>
      <c r="AO1162" s="21"/>
      <c r="AP1162" s="21"/>
      <c r="AR1162" s="21"/>
      <c r="AS1162" s="21"/>
      <c r="AT1162" s="21"/>
      <c r="AU1162" s="21"/>
      <c r="AV1162" s="21"/>
      <c r="AW1162" s="21"/>
      <c r="AX1162" s="21"/>
      <c r="AY1162" s="21"/>
      <c r="AZ1162" s="21"/>
      <c r="BA1162" s="21"/>
      <c r="BB1162" s="21"/>
      <c r="BC1162" s="21"/>
      <c r="BD1162" s="21"/>
      <c r="BE1162" s="21"/>
      <c r="BF1162" s="21"/>
      <c r="BG1162" s="21"/>
      <c r="BH1162" s="21"/>
      <c r="BI1162" s="21"/>
      <c r="BJ1162" s="21"/>
      <c r="BK1162" s="21"/>
      <c r="BL1162" s="21"/>
      <c r="BM1162" s="21"/>
      <c r="BN1162" s="21"/>
      <c r="BO1162" s="21"/>
      <c r="BP1162" s="21"/>
      <c r="BQ1162" s="21"/>
      <c r="BR1162" s="21"/>
      <c r="BS1162" s="21"/>
      <c r="BT1162" s="21"/>
      <c r="BU1162" s="21"/>
      <c r="BV1162" s="21"/>
      <c r="BW1162" s="21"/>
      <c r="BX1162" s="21"/>
      <c r="BY1162" s="21"/>
      <c r="BZ1162" s="21"/>
    </row>
    <row r="1163" spans="1:78" customFormat="1" ht="15.5" x14ac:dyDescent="0.35">
      <c r="A1163" s="1" t="s">
        <v>27</v>
      </c>
      <c r="B1163" s="1" t="s">
        <v>28</v>
      </c>
      <c r="C1163" s="1" t="s">
        <v>29</v>
      </c>
      <c r="D1163" s="1" t="s">
        <v>4</v>
      </c>
      <c r="E1163" s="1" t="s">
        <v>30</v>
      </c>
      <c r="F1163" s="1" t="s">
        <v>373</v>
      </c>
      <c r="G1163" s="1" t="s">
        <v>374</v>
      </c>
      <c r="H1163" s="1" t="s">
        <v>375</v>
      </c>
      <c r="I1163" s="1" t="s">
        <v>376</v>
      </c>
      <c r="J1163" s="1" t="s">
        <v>43</v>
      </c>
      <c r="K1163" s="1" t="s">
        <v>377</v>
      </c>
      <c r="L1163" s="145"/>
      <c r="M1163" s="145"/>
      <c r="N1163" s="145"/>
      <c r="O1163" s="145"/>
      <c r="P1163" s="145"/>
      <c r="Q1163" s="145"/>
      <c r="R1163" s="145"/>
      <c r="S1163" s="145"/>
      <c r="T1163" s="145"/>
      <c r="U1163" s="145"/>
      <c r="V1163" s="145"/>
      <c r="W1163" s="145"/>
      <c r="X1163" s="145"/>
      <c r="Y1163" s="145"/>
      <c r="Z1163" s="145"/>
      <c r="AA1163" s="145"/>
      <c r="AB1163" s="145"/>
      <c r="AC1163" s="145"/>
      <c r="AD1163" s="145"/>
      <c r="AE1163" s="145"/>
      <c r="AF1163" s="145"/>
      <c r="AG1163" s="145"/>
      <c r="AH1163" s="145"/>
      <c r="AI1163" s="145"/>
      <c r="AJ1163" s="145"/>
      <c r="AK1163" s="145"/>
      <c r="AL1163" s="145"/>
      <c r="AN1163" s="21"/>
      <c r="AO1163" s="21"/>
      <c r="AP1163" s="21"/>
      <c r="AR1163" s="21"/>
      <c r="AS1163" s="21"/>
      <c r="AT1163" s="21"/>
      <c r="AU1163" s="21"/>
      <c r="AV1163" s="21"/>
      <c r="AW1163" s="21"/>
      <c r="AX1163" s="21"/>
      <c r="AY1163" s="21"/>
      <c r="AZ1163" s="21"/>
      <c r="BA1163" s="21"/>
      <c r="BB1163" s="21"/>
      <c r="BC1163" s="21"/>
      <c r="BD1163" s="21"/>
      <c r="BE1163" s="21"/>
      <c r="BF1163" s="21"/>
      <c r="BG1163" s="21"/>
      <c r="BH1163" s="21"/>
      <c r="BI1163" s="21"/>
      <c r="BJ1163" s="21"/>
      <c r="BK1163" s="21"/>
      <c r="BL1163" s="21"/>
      <c r="BM1163" s="21"/>
      <c r="BN1163" s="21"/>
      <c r="BO1163" s="21"/>
      <c r="BP1163" s="21"/>
      <c r="BQ1163" s="21"/>
      <c r="BR1163" s="21"/>
      <c r="BS1163" s="21"/>
      <c r="BT1163" s="21"/>
      <c r="BU1163" s="21"/>
      <c r="BV1163" s="21"/>
      <c r="BW1163" s="21"/>
      <c r="BX1163" s="21"/>
      <c r="BY1163" s="21"/>
      <c r="BZ1163" s="21"/>
    </row>
    <row r="1164" spans="1:78" customFormat="1" x14ac:dyDescent="0.35">
      <c r="A1164" s="2" t="s">
        <v>378</v>
      </c>
      <c r="B1164" s="2" t="s">
        <v>231</v>
      </c>
      <c r="C1164" s="2" t="str">
        <f ca="1">TEXT(TODAY(),"YYYY-MM-DD")</f>
        <v>2023-05-19</v>
      </c>
      <c r="D1164" s="2" t="s">
        <v>13</v>
      </c>
      <c r="E1164" s="2" t="s">
        <v>382</v>
      </c>
      <c r="F1164" s="2" t="str">
        <f ca="1">TEXT(TODAY(),"YYYY-MM-DD")</f>
        <v>2023-05-19</v>
      </c>
      <c r="G1164" s="60" t="s">
        <v>347</v>
      </c>
      <c r="H1164" s="2" t="s">
        <v>110</v>
      </c>
      <c r="I1164" s="2" t="s">
        <v>379</v>
      </c>
      <c r="J1164" s="2" t="s">
        <v>380</v>
      </c>
      <c r="K1164" s="2"/>
      <c r="L1164" s="145"/>
      <c r="M1164" s="145"/>
      <c r="N1164" s="145"/>
      <c r="O1164" s="145"/>
      <c r="P1164" s="145"/>
      <c r="Q1164" s="145"/>
      <c r="R1164" s="145"/>
      <c r="S1164" s="145"/>
      <c r="T1164" s="145"/>
      <c r="U1164" s="145"/>
      <c r="V1164" s="145"/>
      <c r="W1164" s="145"/>
      <c r="X1164" s="145"/>
      <c r="Y1164" s="145"/>
      <c r="Z1164" s="145"/>
      <c r="AA1164" s="145"/>
      <c r="AB1164" s="145"/>
      <c r="AC1164" s="145"/>
      <c r="AD1164" s="145"/>
      <c r="AE1164" s="145"/>
      <c r="AF1164" s="145"/>
      <c r="AG1164" s="145"/>
      <c r="AH1164" s="145"/>
      <c r="AI1164" s="145"/>
      <c r="AJ1164" s="145"/>
      <c r="AK1164" s="145"/>
      <c r="AL1164" s="145"/>
      <c r="AN1164" s="21"/>
      <c r="AO1164" s="21"/>
      <c r="AP1164" s="21"/>
      <c r="AR1164" s="21"/>
      <c r="AS1164" s="21"/>
      <c r="AT1164" s="21"/>
      <c r="AU1164" s="21"/>
      <c r="AV1164" s="21"/>
      <c r="AW1164" s="21"/>
      <c r="AX1164" s="21"/>
      <c r="AY1164" s="21"/>
      <c r="AZ1164" s="21"/>
      <c r="BA1164" s="21"/>
      <c r="BB1164" s="21"/>
      <c r="BC1164" s="21"/>
      <c r="BD1164" s="21"/>
      <c r="BE1164" s="21"/>
      <c r="BF1164" s="21"/>
      <c r="BG1164" s="21"/>
      <c r="BH1164" s="21"/>
      <c r="BI1164" s="21"/>
      <c r="BJ1164" s="21"/>
      <c r="BK1164" s="21"/>
      <c r="BL1164" s="21"/>
      <c r="BM1164" s="21"/>
      <c r="BN1164" s="21"/>
      <c r="BO1164" s="21"/>
      <c r="BP1164" s="21"/>
      <c r="BQ1164" s="21"/>
      <c r="BR1164" s="21"/>
      <c r="BS1164" s="21"/>
      <c r="BT1164" s="21"/>
      <c r="BU1164" s="21"/>
      <c r="BV1164" s="21"/>
      <c r="BW1164" s="21"/>
      <c r="BX1164" s="21"/>
      <c r="BY1164" s="21"/>
      <c r="BZ1164" s="21"/>
    </row>
    <row r="1165" spans="1:78" customFormat="1" x14ac:dyDescent="0.35">
      <c r="A1165" s="2" t="s">
        <v>31</v>
      </c>
      <c r="B1165" s="2" t="s">
        <v>223</v>
      </c>
      <c r="C1165" s="2" t="str">
        <f ca="1">TEXT(TODAY(),"YYYY-MM-DD")</f>
        <v>2023-05-19</v>
      </c>
      <c r="D1165" s="2" t="s">
        <v>13</v>
      </c>
      <c r="E1165" s="2" t="s">
        <v>33</v>
      </c>
      <c r="F1165" s="2" t="str">
        <f ca="1">TEXT(TODAY(),"YYYY-MM-DD")</f>
        <v>2023-05-19</v>
      </c>
      <c r="G1165" s="60" t="s">
        <v>347</v>
      </c>
      <c r="H1165" s="2" t="s">
        <v>110</v>
      </c>
      <c r="I1165" s="2" t="s">
        <v>379</v>
      </c>
      <c r="J1165" s="2" t="s">
        <v>71</v>
      </c>
      <c r="K1165" s="2"/>
      <c r="L1165" s="145"/>
      <c r="M1165" s="145"/>
      <c r="N1165" s="145"/>
      <c r="O1165" s="145"/>
      <c r="P1165" s="145"/>
      <c r="Q1165" s="145"/>
      <c r="R1165" s="145"/>
      <c r="S1165" s="145"/>
      <c r="T1165" s="145"/>
      <c r="U1165" s="145"/>
      <c r="V1165" s="145"/>
      <c r="W1165" s="145"/>
      <c r="X1165" s="145"/>
      <c r="Y1165" s="145"/>
      <c r="Z1165" s="145"/>
      <c r="AA1165" s="145"/>
      <c r="AB1165" s="145"/>
      <c r="AC1165" s="145"/>
      <c r="AD1165" s="145"/>
      <c r="AE1165" s="145"/>
      <c r="AF1165" s="145"/>
      <c r="AG1165" s="145"/>
      <c r="AH1165" s="145"/>
      <c r="AI1165" s="145"/>
      <c r="AJ1165" s="145"/>
      <c r="AK1165" s="145"/>
      <c r="AL1165" s="145"/>
      <c r="AN1165" s="21"/>
      <c r="AO1165" s="21"/>
      <c r="AP1165" s="21"/>
      <c r="AR1165" s="21"/>
      <c r="AS1165" s="21"/>
      <c r="AT1165" s="21"/>
      <c r="AU1165" s="21"/>
      <c r="AV1165" s="21"/>
      <c r="AW1165" s="21"/>
      <c r="AX1165" s="21"/>
      <c r="AY1165" s="21"/>
      <c r="AZ1165" s="21"/>
      <c r="BA1165" s="21"/>
      <c r="BB1165" s="21"/>
      <c r="BC1165" s="21"/>
      <c r="BD1165" s="21"/>
      <c r="BE1165" s="21"/>
      <c r="BF1165" s="21"/>
      <c r="BG1165" s="21"/>
      <c r="BH1165" s="21"/>
      <c r="BI1165" s="21"/>
      <c r="BJ1165" s="21"/>
      <c r="BK1165" s="21"/>
      <c r="BL1165" s="21"/>
      <c r="BM1165" s="21"/>
      <c r="BN1165" s="21"/>
      <c r="BO1165" s="21"/>
      <c r="BP1165" s="21"/>
      <c r="BQ1165" s="21"/>
      <c r="BR1165" s="21"/>
      <c r="BS1165" s="21"/>
      <c r="BT1165" s="21"/>
      <c r="BU1165" s="21"/>
      <c r="BV1165" s="21"/>
      <c r="BW1165" s="21"/>
      <c r="BX1165" s="21"/>
      <c r="BY1165" s="21"/>
      <c r="BZ1165" s="21"/>
    </row>
    <row r="1166" spans="1:78" x14ac:dyDescent="0.35">
      <c r="AM1166"/>
    </row>
    <row r="1167" spans="1:78" customFormat="1" x14ac:dyDescent="0.35">
      <c r="A1167" s="218" t="s">
        <v>321</v>
      </c>
      <c r="B1167" s="219"/>
      <c r="C1167" s="219"/>
      <c r="D1167" s="219"/>
      <c r="E1167" s="219"/>
      <c r="F1167" s="219"/>
      <c r="G1167" s="219"/>
      <c r="H1167" s="219"/>
      <c r="I1167" s="219"/>
      <c r="J1167" s="219"/>
      <c r="K1167" s="219"/>
      <c r="L1167" s="219"/>
      <c r="M1167" s="219"/>
      <c r="N1167" s="219"/>
      <c r="O1167" s="219"/>
      <c r="P1167" s="219"/>
      <c r="Q1167" s="219"/>
      <c r="R1167" s="219"/>
      <c r="S1167" s="105"/>
    </row>
    <row r="1168" spans="1:78" customFormat="1" x14ac:dyDescent="0.35">
      <c r="A1168" s="69" t="s">
        <v>200</v>
      </c>
      <c r="B1168" s="69" t="s">
        <v>201</v>
      </c>
      <c r="C1168" s="69" t="s">
        <v>202</v>
      </c>
      <c r="D1168" s="70" t="s">
        <v>203</v>
      </c>
      <c r="E1168" s="70" t="s">
        <v>204</v>
      </c>
      <c r="F1168" s="70" t="s">
        <v>205</v>
      </c>
      <c r="G1168" s="69" t="s">
        <v>206</v>
      </c>
      <c r="H1168" s="69" t="s">
        <v>207</v>
      </c>
      <c r="I1168" s="70" t="s">
        <v>208</v>
      </c>
      <c r="J1168" s="70" t="s">
        <v>209</v>
      </c>
      <c r="K1168" s="70" t="s">
        <v>210</v>
      </c>
      <c r="L1168" s="70" t="s">
        <v>211</v>
      </c>
      <c r="M1168" s="70" t="s">
        <v>212</v>
      </c>
      <c r="N1168" s="70" t="s">
        <v>213</v>
      </c>
      <c r="O1168" s="70" t="s">
        <v>214</v>
      </c>
      <c r="P1168" s="70" t="s">
        <v>215</v>
      </c>
      <c r="Q1168" s="70" t="s">
        <v>216</v>
      </c>
      <c r="R1168" s="70" t="s">
        <v>217</v>
      </c>
      <c r="S1168" s="106"/>
      <c r="AM1168" s="21"/>
    </row>
    <row r="1169" spans="1:39" customFormat="1" x14ac:dyDescent="0.35">
      <c r="A1169" s="71" t="s">
        <v>218</v>
      </c>
      <c r="B1169" s="72"/>
      <c r="C1169" s="73" t="s">
        <v>219</v>
      </c>
      <c r="D1169" s="73"/>
      <c r="E1169" s="73"/>
      <c r="F1169" s="73" t="str">
        <f>TEXT(21.33,"0.00")</f>
        <v>21.33</v>
      </c>
      <c r="G1169" s="73" t="str">
        <f>CONCATENATE("USD,FLAT ",TEXT(F1169,"0.00"))</f>
        <v>USD,FLAT 21.33</v>
      </c>
      <c r="H1169" s="94" t="str">
        <f>TEXT(F1169,"0.00")</f>
        <v>21.33</v>
      </c>
      <c r="I1169" s="73" t="s">
        <v>139</v>
      </c>
      <c r="J1169" s="94" t="str">
        <f>TEXT(3,"0")</f>
        <v>3</v>
      </c>
      <c r="K1169" s="94" t="str">
        <f>TEXT(H1169*J1169,"0.00")</f>
        <v>63.99</v>
      </c>
      <c r="L1169" s="73"/>
      <c r="M1169" s="94">
        <f>((10+J1169)*3)</f>
        <v>39</v>
      </c>
      <c r="N1169" s="73"/>
      <c r="O1169" s="73" t="s">
        <v>220</v>
      </c>
      <c r="P1169" s="73" t="s">
        <v>351</v>
      </c>
      <c r="Q1169" s="73"/>
      <c r="R1169" s="73"/>
      <c r="S1169" s="107"/>
    </row>
    <row r="1170" spans="1:39" customFormat="1" x14ac:dyDescent="0.35">
      <c r="A1170" s="72"/>
      <c r="B1170" s="72"/>
      <c r="C1170" s="76" t="s">
        <v>221</v>
      </c>
      <c r="D1170" s="76"/>
      <c r="E1170" s="76"/>
      <c r="F1170" s="76"/>
      <c r="G1170" s="76"/>
      <c r="H1170" s="76"/>
      <c r="I1170" s="76"/>
      <c r="J1170" s="127"/>
      <c r="K1170" s="77"/>
      <c r="L1170" s="76"/>
      <c r="M1170" s="127"/>
      <c r="N1170" s="76"/>
      <c r="O1170" s="76"/>
      <c r="P1170" s="76"/>
      <c r="Q1170" s="76"/>
      <c r="R1170" s="76"/>
      <c r="S1170" s="108"/>
    </row>
    <row r="1171" spans="1:39" customFormat="1" x14ac:dyDescent="0.35">
      <c r="A1171" s="72"/>
      <c r="B1171" s="72"/>
      <c r="C1171" s="85" t="s">
        <v>228</v>
      </c>
      <c r="D1171" s="85"/>
      <c r="E1171" s="85"/>
      <c r="F1171" s="85"/>
      <c r="G1171" s="85"/>
      <c r="H1171" s="85"/>
      <c r="I1171" s="85"/>
      <c r="J1171" s="128"/>
      <c r="K1171" s="85"/>
      <c r="L1171" s="85"/>
      <c r="M1171" s="128"/>
      <c r="N1171" s="85"/>
      <c r="O1171" s="85"/>
      <c r="P1171" s="85"/>
      <c r="Q1171" s="85"/>
      <c r="R1171" s="85"/>
      <c r="S1171" s="109"/>
    </row>
    <row r="1172" spans="1:39" customFormat="1" x14ac:dyDescent="0.35">
      <c r="A1172" s="72"/>
      <c r="B1172" s="72"/>
      <c r="C1172" s="86" t="s">
        <v>229</v>
      </c>
      <c r="D1172" s="86"/>
      <c r="E1172" s="86"/>
      <c r="F1172" s="86"/>
      <c r="G1172" s="86"/>
      <c r="H1172" s="86"/>
      <c r="I1172" s="86"/>
      <c r="J1172" s="129"/>
      <c r="K1172" s="86"/>
      <c r="L1172" s="86"/>
      <c r="M1172" s="129"/>
      <c r="N1172" s="86"/>
      <c r="O1172" s="86"/>
      <c r="P1172" s="86"/>
      <c r="Q1172" s="86"/>
      <c r="R1172" s="86"/>
      <c r="S1172" s="110"/>
    </row>
    <row r="1173" spans="1:39" customFormat="1" x14ac:dyDescent="0.35">
      <c r="A1173" s="71" t="s">
        <v>222</v>
      </c>
      <c r="B1173" s="72"/>
      <c r="C1173" s="73" t="s">
        <v>219</v>
      </c>
      <c r="D1173" s="73"/>
      <c r="E1173" s="73"/>
      <c r="F1173" s="73">
        <v>25</v>
      </c>
      <c r="G1173" s="73" t="str">
        <f>CONCATENATE("USD,FLAT ",TEXT(F1173,"0.00"))</f>
        <v>USD,FLAT 25.00</v>
      </c>
      <c r="H1173" s="94">
        <f t="shared" ref="H1173" si="3">F1173</f>
        <v>25</v>
      </c>
      <c r="I1173" s="73" t="s">
        <v>139</v>
      </c>
      <c r="J1173" s="94">
        <v>3</v>
      </c>
      <c r="K1173" s="94">
        <f>H1173*J1173</f>
        <v>75</v>
      </c>
      <c r="L1173" s="73"/>
      <c r="M1173" s="94">
        <f>((10+J1173)*3)</f>
        <v>39</v>
      </c>
      <c r="N1173" s="73" t="s">
        <v>223</v>
      </c>
      <c r="O1173" s="73" t="s">
        <v>224</v>
      </c>
      <c r="P1173" s="73" t="s">
        <v>351</v>
      </c>
      <c r="Q1173" s="73"/>
      <c r="R1173" s="73"/>
      <c r="S1173" s="107"/>
    </row>
    <row r="1174" spans="1:39" customFormat="1" x14ac:dyDescent="0.35">
      <c r="A1174" s="72"/>
      <c r="B1174" s="72"/>
      <c r="C1174" s="76" t="s">
        <v>221</v>
      </c>
      <c r="D1174" s="76"/>
      <c r="E1174" s="76"/>
      <c r="F1174" s="76"/>
      <c r="G1174" s="76"/>
      <c r="H1174" s="76"/>
      <c r="I1174" s="76"/>
      <c r="J1174" s="127"/>
      <c r="K1174" s="77"/>
      <c r="L1174" s="76"/>
      <c r="M1174" s="127"/>
      <c r="N1174" s="76"/>
      <c r="O1174" s="76"/>
      <c r="P1174" s="76"/>
      <c r="Q1174" s="76"/>
      <c r="R1174" s="76"/>
      <c r="S1174" s="108"/>
      <c r="AM1174" s="21"/>
    </row>
    <row r="1175" spans="1:39" customFormat="1" x14ac:dyDescent="0.35">
      <c r="A1175" s="72"/>
      <c r="B1175" s="72"/>
      <c r="C1175" s="85" t="s">
        <v>228</v>
      </c>
      <c r="D1175" s="85"/>
      <c r="E1175" s="85"/>
      <c r="F1175" s="85"/>
      <c r="G1175" s="85"/>
      <c r="H1175" s="85"/>
      <c r="I1175" s="85"/>
      <c r="J1175" s="128"/>
      <c r="K1175" s="85"/>
      <c r="L1175" s="85"/>
      <c r="M1175" s="128"/>
      <c r="N1175" s="85"/>
      <c r="O1175" s="85"/>
      <c r="P1175" s="85"/>
      <c r="Q1175" s="85"/>
      <c r="R1175" s="85"/>
      <c r="S1175" s="109"/>
    </row>
    <row r="1176" spans="1:39" customFormat="1" x14ac:dyDescent="0.35">
      <c r="A1176" s="72"/>
      <c r="B1176" s="72"/>
      <c r="C1176" s="86" t="s">
        <v>229</v>
      </c>
      <c r="D1176" s="86"/>
      <c r="E1176" s="86"/>
      <c r="F1176" s="86"/>
      <c r="G1176" s="86"/>
      <c r="H1176" s="86"/>
      <c r="I1176" s="86"/>
      <c r="J1176" s="129"/>
      <c r="K1176" s="86"/>
      <c r="L1176" s="86"/>
      <c r="M1176" s="129"/>
      <c r="N1176" s="86"/>
      <c r="O1176" s="86"/>
      <c r="P1176" s="86"/>
      <c r="Q1176" s="86"/>
      <c r="R1176" s="86"/>
      <c r="S1176" s="110"/>
      <c r="AM1176" s="95"/>
    </row>
    <row r="1177" spans="1:39" customFormat="1" x14ac:dyDescent="0.35">
      <c r="A1177" s="71" t="s">
        <v>225</v>
      </c>
      <c r="B1177" s="72"/>
      <c r="C1177" s="73" t="s">
        <v>219</v>
      </c>
      <c r="D1177" s="73"/>
      <c r="E1177" s="73"/>
      <c r="F1177" s="73">
        <v>25</v>
      </c>
      <c r="G1177" s="73" t="str">
        <f>CONCATENATE("USD,FLAT ",TEXT(F1177,"0.00"))</f>
        <v>USD,FLAT 25.00</v>
      </c>
      <c r="H1177" s="94">
        <f>F1177</f>
        <v>25</v>
      </c>
      <c r="I1177" s="73" t="s">
        <v>139</v>
      </c>
      <c r="J1177" s="94">
        <v>3</v>
      </c>
      <c r="K1177" s="94">
        <f>H1177*J1177</f>
        <v>75</v>
      </c>
      <c r="L1177" s="73"/>
      <c r="M1177" s="94">
        <f>((10+J1177)*3)</f>
        <v>39</v>
      </c>
      <c r="N1177" s="73" t="s">
        <v>223</v>
      </c>
      <c r="O1177" s="73" t="s">
        <v>224</v>
      </c>
      <c r="P1177" s="73" t="s">
        <v>351</v>
      </c>
      <c r="Q1177" s="73"/>
      <c r="R1177" s="73"/>
      <c r="S1177" s="107"/>
      <c r="AM1177" s="96"/>
    </row>
    <row r="1178" spans="1:39" customFormat="1" x14ac:dyDescent="0.35">
      <c r="A1178" s="72"/>
      <c r="B1178" s="72"/>
      <c r="C1178" s="76" t="s">
        <v>221</v>
      </c>
      <c r="D1178" s="76"/>
      <c r="E1178" s="76"/>
      <c r="F1178" s="76"/>
      <c r="G1178" s="76"/>
      <c r="H1178" s="76"/>
      <c r="I1178" s="76"/>
      <c r="J1178" s="127"/>
      <c r="K1178" s="77"/>
      <c r="L1178" s="76"/>
      <c r="M1178" s="127"/>
      <c r="N1178" s="76"/>
      <c r="O1178" s="76"/>
      <c r="P1178" s="76"/>
      <c r="Q1178" s="76"/>
      <c r="R1178" s="76"/>
      <c r="S1178" s="108"/>
      <c r="AM1178" s="58"/>
    </row>
    <row r="1179" spans="1:39" customFormat="1" x14ac:dyDescent="0.35">
      <c r="A1179" s="72"/>
      <c r="B1179" s="72"/>
      <c r="C1179" s="85" t="s">
        <v>228</v>
      </c>
      <c r="D1179" s="85"/>
      <c r="E1179" s="85"/>
      <c r="F1179" s="85"/>
      <c r="G1179" s="85"/>
      <c r="H1179" s="85"/>
      <c r="I1179" s="85"/>
      <c r="J1179" s="128"/>
      <c r="K1179" s="85"/>
      <c r="L1179" s="85"/>
      <c r="M1179" s="128"/>
      <c r="N1179" s="85"/>
      <c r="O1179" s="85"/>
      <c r="P1179" s="85"/>
      <c r="Q1179" s="85"/>
      <c r="R1179" s="85"/>
      <c r="S1179" s="109"/>
    </row>
    <row r="1180" spans="1:39" customFormat="1" x14ac:dyDescent="0.35">
      <c r="A1180" s="72"/>
      <c r="B1180" s="72"/>
      <c r="C1180" s="86" t="s">
        <v>229</v>
      </c>
      <c r="D1180" s="86"/>
      <c r="E1180" s="86"/>
      <c r="F1180" s="86"/>
      <c r="G1180" s="86"/>
      <c r="H1180" s="86"/>
      <c r="I1180" s="86"/>
      <c r="J1180" s="129"/>
      <c r="K1180" s="86"/>
      <c r="L1180" s="86"/>
      <c r="M1180" s="129"/>
      <c r="N1180" s="86"/>
      <c r="O1180" s="86"/>
      <c r="P1180" s="86"/>
      <c r="Q1180" s="86"/>
      <c r="R1180" s="86"/>
      <c r="S1180" s="110"/>
    </row>
    <row r="1181" spans="1:39" customFormat="1" x14ac:dyDescent="0.35">
      <c r="A1181" s="71" t="s">
        <v>136</v>
      </c>
      <c r="B1181" s="72"/>
      <c r="C1181" s="73" t="s">
        <v>219</v>
      </c>
      <c r="D1181" s="73"/>
      <c r="E1181" s="73"/>
      <c r="F1181" s="73">
        <v>25</v>
      </c>
      <c r="G1181" s="73" t="str">
        <f>CONCATENATE("USD,FLAT ",TEXT(F1181,"0.00"))</f>
        <v>USD,FLAT 25.00</v>
      </c>
      <c r="H1181" s="94">
        <f t="shared" ref="H1181" si="4">F1181</f>
        <v>25</v>
      </c>
      <c r="I1181" s="73" t="s">
        <v>139</v>
      </c>
      <c r="J1181" s="94" t="str">
        <f>TEXT(74,"0")</f>
        <v>74</v>
      </c>
      <c r="K1181" s="94">
        <f>H1181*J1181</f>
        <v>1850</v>
      </c>
      <c r="L1181" s="73"/>
      <c r="M1181" s="94">
        <f>((10+J1181)*3)</f>
        <v>252</v>
      </c>
      <c r="N1181" s="73" t="s">
        <v>223</v>
      </c>
      <c r="O1181" s="73" t="s">
        <v>224</v>
      </c>
      <c r="P1181" s="73" t="s">
        <v>351</v>
      </c>
      <c r="Q1181" s="73"/>
      <c r="R1181" s="73"/>
      <c r="S1181" s="107"/>
      <c r="AM1181" s="21"/>
    </row>
    <row r="1182" spans="1:39" customFormat="1" x14ac:dyDescent="0.35">
      <c r="A1182" s="72"/>
      <c r="B1182" s="72"/>
      <c r="C1182" s="76" t="s">
        <v>221</v>
      </c>
      <c r="D1182" s="76"/>
      <c r="E1182" s="76"/>
      <c r="F1182" s="76"/>
      <c r="G1182" s="76"/>
      <c r="H1182" s="77"/>
      <c r="I1182" s="76"/>
      <c r="J1182" s="78"/>
      <c r="K1182" s="77"/>
      <c r="L1182" s="76"/>
      <c r="M1182" s="127"/>
      <c r="N1182" s="76"/>
      <c r="O1182" s="76"/>
      <c r="P1182" s="76"/>
      <c r="Q1182" s="76"/>
      <c r="R1182" s="76"/>
      <c r="S1182" s="108"/>
      <c r="AM1182" s="21"/>
    </row>
    <row r="1183" spans="1:39" customFormat="1" x14ac:dyDescent="0.35">
      <c r="A1183" s="72"/>
      <c r="B1183" s="72"/>
      <c r="C1183" s="85" t="s">
        <v>228</v>
      </c>
      <c r="D1183" s="85"/>
      <c r="E1183" s="85"/>
      <c r="F1183" s="85"/>
      <c r="G1183" s="85"/>
      <c r="H1183" s="85"/>
      <c r="I1183" s="85"/>
      <c r="J1183" s="85"/>
      <c r="K1183" s="85"/>
      <c r="L1183" s="85"/>
      <c r="M1183" s="128"/>
      <c r="N1183" s="85"/>
      <c r="O1183" s="85"/>
      <c r="P1183" s="85"/>
      <c r="Q1183" s="85"/>
      <c r="R1183" s="85"/>
      <c r="S1183" s="109"/>
      <c r="AM1183" s="21"/>
    </row>
    <row r="1184" spans="1:39" customFormat="1" x14ac:dyDescent="0.35">
      <c r="A1184" s="72"/>
      <c r="B1184" s="72"/>
      <c r="C1184" s="86" t="s">
        <v>229</v>
      </c>
      <c r="D1184" s="86"/>
      <c r="E1184" s="86"/>
      <c r="F1184" s="86"/>
      <c r="G1184" s="86"/>
      <c r="H1184" s="86"/>
      <c r="I1184" s="86"/>
      <c r="J1184" s="86"/>
      <c r="K1184" s="86"/>
      <c r="L1184" s="86"/>
      <c r="M1184" s="129"/>
      <c r="N1184" s="86"/>
      <c r="O1184" s="86"/>
      <c r="P1184" s="86"/>
      <c r="Q1184" s="86"/>
      <c r="R1184" s="86"/>
      <c r="S1184" s="110"/>
    </row>
    <row r="1185" spans="1:19" customFormat="1" x14ac:dyDescent="0.35">
      <c r="A1185" s="79" t="s">
        <v>226</v>
      </c>
      <c r="B1185" s="79"/>
      <c r="C1185" s="79" t="s">
        <v>219</v>
      </c>
      <c r="D1185" s="79"/>
      <c r="E1185" s="79"/>
      <c r="F1185" s="79"/>
      <c r="G1185" s="79"/>
      <c r="H1185" s="79"/>
      <c r="I1185" s="79"/>
      <c r="J1185" s="80"/>
      <c r="K1185" s="81"/>
      <c r="L1185" s="79"/>
      <c r="M1185" s="171"/>
      <c r="N1185" s="79"/>
      <c r="O1185" s="79"/>
      <c r="P1185" s="79"/>
      <c r="Q1185" s="79"/>
      <c r="R1185" s="79"/>
      <c r="S1185" s="111"/>
    </row>
    <row r="1186" spans="1:19" customFormat="1" x14ac:dyDescent="0.35">
      <c r="A1186" s="79" t="s">
        <v>226</v>
      </c>
      <c r="B1186" s="79"/>
      <c r="C1186" s="79" t="s">
        <v>221</v>
      </c>
      <c r="D1186" s="79"/>
      <c r="E1186" s="79"/>
      <c r="F1186" s="79"/>
      <c r="G1186" s="79"/>
      <c r="H1186" s="79"/>
      <c r="I1186" s="79"/>
      <c r="J1186" s="80"/>
      <c r="K1186" s="81"/>
      <c r="L1186" s="79"/>
      <c r="M1186" s="171"/>
      <c r="N1186" s="79"/>
      <c r="O1186" s="79"/>
      <c r="P1186" s="79"/>
      <c r="Q1186" s="79"/>
      <c r="R1186" s="79"/>
      <c r="S1186" s="111"/>
    </row>
    <row r="1187" spans="1:19" customFormat="1" x14ac:dyDescent="0.35">
      <c r="A1187" s="82" t="s">
        <v>227</v>
      </c>
      <c r="B1187" s="82"/>
      <c r="C1187" s="82" t="s">
        <v>219</v>
      </c>
      <c r="D1187" s="82"/>
      <c r="E1187" s="82"/>
      <c r="F1187" s="82"/>
      <c r="G1187" s="82"/>
      <c r="H1187" s="82"/>
      <c r="I1187" s="82"/>
      <c r="J1187" s="83"/>
      <c r="K1187" s="84"/>
      <c r="L1187" s="82"/>
      <c r="M1187" s="172"/>
      <c r="N1187" s="82"/>
      <c r="O1187" s="82"/>
      <c r="P1187" s="82"/>
      <c r="Q1187" s="82"/>
      <c r="R1187" s="82"/>
      <c r="S1187" s="112"/>
    </row>
    <row r="1188" spans="1:19" customFormat="1" x14ac:dyDescent="0.35">
      <c r="A1188" s="82" t="s">
        <v>227</v>
      </c>
      <c r="B1188" s="82"/>
      <c r="C1188" s="82" t="s">
        <v>221</v>
      </c>
      <c r="D1188" s="82"/>
      <c r="E1188" s="82"/>
      <c r="F1188" s="82"/>
      <c r="G1188" s="82"/>
      <c r="H1188" s="82"/>
      <c r="I1188" s="82"/>
      <c r="J1188" s="83"/>
      <c r="K1188" s="84"/>
      <c r="L1188" s="82"/>
      <c r="M1188" s="172"/>
      <c r="N1188" s="82"/>
      <c r="O1188" s="82"/>
      <c r="P1188" s="82"/>
      <c r="Q1188" s="82"/>
      <c r="R1188" s="82"/>
      <c r="S1188" s="112"/>
    </row>
    <row r="1189" spans="1:19" customFormat="1" x14ac:dyDescent="0.35">
      <c r="A1189" s="71" t="s">
        <v>246</v>
      </c>
      <c r="B1189" s="72"/>
      <c r="C1189" s="73" t="s">
        <v>219</v>
      </c>
      <c r="D1189" s="73"/>
      <c r="E1189" s="73"/>
      <c r="F1189" s="73">
        <v>0.25</v>
      </c>
      <c r="G1189" s="73" t="str">
        <f>CONCATENATE("USD,FLAT ",TEXT(F1189,"0.00"))</f>
        <v>USD,FLAT 0.25</v>
      </c>
      <c r="H1189" s="94">
        <f>F1189</f>
        <v>0.25</v>
      </c>
      <c r="I1189" s="73" t="s">
        <v>139</v>
      </c>
      <c r="J1189" s="94">
        <v>3</v>
      </c>
      <c r="K1189" s="94">
        <f>H1189*J1189</f>
        <v>0.75</v>
      </c>
      <c r="L1189" s="73"/>
      <c r="M1189" s="94">
        <f>((10+J1189)*3)</f>
        <v>39</v>
      </c>
      <c r="N1189" s="73" t="s">
        <v>231</v>
      </c>
      <c r="O1189" s="73" t="s">
        <v>224</v>
      </c>
      <c r="P1189" s="73" t="s">
        <v>352</v>
      </c>
      <c r="Q1189" s="73"/>
      <c r="R1189" s="73"/>
      <c r="S1189" s="107"/>
    </row>
    <row r="1190" spans="1:19" customFormat="1" x14ac:dyDescent="0.35">
      <c r="A1190" s="72"/>
      <c r="B1190" s="72"/>
      <c r="C1190" s="76" t="s">
        <v>221</v>
      </c>
      <c r="D1190" s="76"/>
      <c r="E1190" s="76"/>
      <c r="F1190" s="76"/>
      <c r="G1190" s="76"/>
      <c r="H1190" s="76"/>
      <c r="I1190" s="77"/>
      <c r="J1190" s="127"/>
      <c r="K1190" s="77"/>
      <c r="L1190" s="76"/>
      <c r="M1190" s="127"/>
      <c r="N1190" s="76"/>
      <c r="O1190" s="76"/>
      <c r="P1190" s="76"/>
      <c r="Q1190" s="76"/>
      <c r="R1190" s="76"/>
      <c r="S1190" s="108"/>
    </row>
    <row r="1191" spans="1:19" customFormat="1" x14ac:dyDescent="0.35">
      <c r="A1191" s="72"/>
      <c r="B1191" s="72"/>
      <c r="C1191" s="85" t="s">
        <v>228</v>
      </c>
      <c r="D1191" s="85"/>
      <c r="E1191" s="85"/>
      <c r="F1191" s="85"/>
      <c r="G1191" s="85"/>
      <c r="H1191" s="85"/>
      <c r="I1191" s="85"/>
      <c r="J1191" s="128"/>
      <c r="K1191" s="85"/>
      <c r="L1191" s="85"/>
      <c r="M1191" s="128"/>
      <c r="N1191" s="85"/>
      <c r="O1191" s="85"/>
      <c r="P1191" s="85"/>
      <c r="Q1191" s="85"/>
      <c r="R1191" s="85"/>
      <c r="S1191" s="109"/>
    </row>
    <row r="1192" spans="1:19" customFormat="1" x14ac:dyDescent="0.35">
      <c r="A1192" s="72"/>
      <c r="B1192" s="72"/>
      <c r="C1192" s="86" t="s">
        <v>229</v>
      </c>
      <c r="D1192" s="86"/>
      <c r="E1192" s="86"/>
      <c r="F1192" s="86"/>
      <c r="G1192" s="86"/>
      <c r="H1192" s="86"/>
      <c r="I1192" s="86"/>
      <c r="J1192" s="129"/>
      <c r="K1192" s="86"/>
      <c r="L1192" s="86"/>
      <c r="M1192" s="129"/>
      <c r="N1192" s="86"/>
      <c r="O1192" s="86"/>
      <c r="P1192" s="86"/>
      <c r="Q1192" s="86"/>
      <c r="R1192" s="86"/>
      <c r="S1192" s="110"/>
    </row>
    <row r="1193" spans="1:19" customFormat="1" x14ac:dyDescent="0.35">
      <c r="A1193" s="71" t="s">
        <v>230</v>
      </c>
      <c r="B1193" s="72"/>
      <c r="C1193" s="73" t="s">
        <v>219</v>
      </c>
      <c r="D1193" s="73"/>
      <c r="E1193" s="73"/>
      <c r="F1193" s="73" t="str">
        <f>TEXT(112.04,"0.00")</f>
        <v>112.04</v>
      </c>
      <c r="G1193" s="73" t="str">
        <f>CONCATENATE("USD,FLAT ",TEXT(F1193,"0.00"))</f>
        <v>USD,FLAT 112.04</v>
      </c>
      <c r="H1193" s="94" t="str">
        <f>TEXT(F1193,"0.00")</f>
        <v>112.04</v>
      </c>
      <c r="I1193" s="73" t="s">
        <v>139</v>
      </c>
      <c r="J1193" s="94">
        <v>3</v>
      </c>
      <c r="K1193" s="94" t="str">
        <f>TEXT(H1193*J1193,"0.00")</f>
        <v>336.12</v>
      </c>
      <c r="L1193" s="73"/>
      <c r="M1193" s="94" t="str">
        <f>TEXT(((10+J1193)*3),"0")</f>
        <v>39</v>
      </c>
      <c r="N1193" s="73" t="s">
        <v>231</v>
      </c>
      <c r="O1193" s="73" t="s">
        <v>224</v>
      </c>
      <c r="P1193" s="73" t="s">
        <v>352</v>
      </c>
      <c r="Q1193" s="73"/>
      <c r="R1193" s="73"/>
      <c r="S1193" s="107"/>
    </row>
    <row r="1194" spans="1:19" customFormat="1" x14ac:dyDescent="0.35">
      <c r="A1194" s="72"/>
      <c r="B1194" s="72"/>
      <c r="C1194" s="76" t="s">
        <v>221</v>
      </c>
      <c r="D1194" s="76"/>
      <c r="E1194" s="76"/>
      <c r="F1194" s="76"/>
      <c r="G1194" s="76"/>
      <c r="H1194" s="76"/>
      <c r="I1194" s="77"/>
      <c r="J1194" s="127"/>
      <c r="K1194" s="77"/>
      <c r="L1194" s="76"/>
      <c r="M1194" s="127"/>
      <c r="N1194" s="76"/>
      <c r="O1194" s="76"/>
      <c r="P1194" s="76"/>
      <c r="Q1194" s="76"/>
      <c r="R1194" s="76"/>
      <c r="S1194" s="108"/>
    </row>
    <row r="1195" spans="1:19" customFormat="1" x14ac:dyDescent="0.35">
      <c r="A1195" s="72"/>
      <c r="B1195" s="72"/>
      <c r="C1195" s="85" t="s">
        <v>228</v>
      </c>
      <c r="D1195" s="85"/>
      <c r="E1195" s="85"/>
      <c r="F1195" s="85"/>
      <c r="G1195" s="85"/>
      <c r="H1195" s="85"/>
      <c r="I1195" s="85"/>
      <c r="J1195" s="128"/>
      <c r="K1195" s="85"/>
      <c r="L1195" s="85"/>
      <c r="M1195" s="128"/>
      <c r="N1195" s="85"/>
      <c r="O1195" s="85"/>
      <c r="P1195" s="85"/>
      <c r="Q1195" s="85"/>
      <c r="R1195" s="85"/>
      <c r="S1195" s="109"/>
    </row>
    <row r="1196" spans="1:19" customFormat="1" x14ac:dyDescent="0.35">
      <c r="A1196" s="72"/>
      <c r="B1196" s="72"/>
      <c r="C1196" s="86" t="s">
        <v>229</v>
      </c>
      <c r="D1196" s="86"/>
      <c r="E1196" s="86"/>
      <c r="F1196" s="86"/>
      <c r="G1196" s="86"/>
      <c r="H1196" s="86"/>
      <c r="I1196" s="86"/>
      <c r="J1196" s="129"/>
      <c r="K1196" s="86"/>
      <c r="L1196" s="86"/>
      <c r="M1196" s="129"/>
      <c r="N1196" s="86"/>
      <c r="O1196" s="86"/>
      <c r="P1196" s="86"/>
      <c r="Q1196" s="86"/>
      <c r="R1196" s="86"/>
      <c r="S1196" s="110"/>
    </row>
    <row r="1197" spans="1:19" customFormat="1" x14ac:dyDescent="0.35">
      <c r="A1197" s="71" t="s">
        <v>232</v>
      </c>
      <c r="B1197" s="72"/>
      <c r="C1197" s="73" t="s">
        <v>219</v>
      </c>
      <c r="D1197" s="73"/>
      <c r="E1197" s="73"/>
      <c r="F1197" s="73">
        <v>276.25</v>
      </c>
      <c r="G1197" s="73" t="str">
        <f>CONCATENATE("USD,FLAT ",TEXT(F1197,"0.00"))</f>
        <v>USD,FLAT 276.25</v>
      </c>
      <c r="H1197" s="94">
        <f>F1197</f>
        <v>276.25</v>
      </c>
      <c r="I1197" s="73" t="s">
        <v>139</v>
      </c>
      <c r="J1197" s="94"/>
      <c r="K1197" s="94" t="str">
        <f>TEXT(20718.75,"0.00")</f>
        <v>20718.75</v>
      </c>
      <c r="L1197" s="73"/>
      <c r="M1197" s="94">
        <v>0</v>
      </c>
      <c r="N1197" s="73" t="s">
        <v>231</v>
      </c>
      <c r="O1197" s="73" t="s">
        <v>224</v>
      </c>
      <c r="P1197" s="73" t="s">
        <v>351</v>
      </c>
      <c r="Q1197" s="73"/>
      <c r="R1197" s="73"/>
      <c r="S1197" s="107"/>
    </row>
    <row r="1198" spans="1:19" customFormat="1" x14ac:dyDescent="0.35">
      <c r="A1198" s="72"/>
      <c r="B1198" s="72"/>
      <c r="C1198" s="76" t="s">
        <v>221</v>
      </c>
      <c r="D1198" s="76"/>
      <c r="E1198" s="76"/>
      <c r="F1198" s="76"/>
      <c r="G1198" s="76"/>
      <c r="H1198" s="76"/>
      <c r="I1198" s="77"/>
      <c r="J1198" s="127"/>
      <c r="K1198" s="77"/>
      <c r="L1198" s="77"/>
      <c r="M1198" s="127"/>
      <c r="N1198" s="76"/>
      <c r="O1198" s="76"/>
      <c r="P1198" s="76"/>
      <c r="Q1198" s="76"/>
      <c r="R1198" s="76"/>
      <c r="S1198" s="108"/>
    </row>
    <row r="1199" spans="1:19" customFormat="1" x14ac:dyDescent="0.35">
      <c r="A1199" s="72"/>
      <c r="B1199" s="72"/>
      <c r="C1199" s="85" t="s">
        <v>228</v>
      </c>
      <c r="D1199" s="85"/>
      <c r="E1199" s="85"/>
      <c r="F1199" s="85"/>
      <c r="G1199" s="85"/>
      <c r="H1199" s="85"/>
      <c r="I1199" s="85"/>
      <c r="J1199" s="128"/>
      <c r="K1199" s="85"/>
      <c r="L1199" s="85"/>
      <c r="M1199" s="128"/>
      <c r="N1199" s="85"/>
      <c r="O1199" s="85"/>
      <c r="P1199" s="85"/>
      <c r="Q1199" s="73"/>
      <c r="R1199" s="85"/>
      <c r="S1199" s="109"/>
    </row>
    <row r="1200" spans="1:19" customFormat="1" x14ac:dyDescent="0.35">
      <c r="A1200" s="72"/>
      <c r="B1200" s="72"/>
      <c r="C1200" s="86" t="s">
        <v>229</v>
      </c>
      <c r="D1200" s="86"/>
      <c r="E1200" s="86"/>
      <c r="F1200" s="86"/>
      <c r="G1200" s="86"/>
      <c r="H1200" s="86"/>
      <c r="I1200" s="86"/>
      <c r="J1200" s="129"/>
      <c r="K1200" s="86"/>
      <c r="L1200" s="86"/>
      <c r="M1200" s="129"/>
      <c r="N1200" s="86"/>
      <c r="O1200" s="86"/>
      <c r="P1200" s="86"/>
      <c r="Q1200" s="86"/>
      <c r="R1200" s="86"/>
      <c r="S1200" s="110"/>
    </row>
    <row r="1201" spans="1:39" customFormat="1" x14ac:dyDescent="0.35">
      <c r="A1201" s="71" t="s">
        <v>233</v>
      </c>
      <c r="B1201" s="72"/>
      <c r="C1201" s="73" t="s">
        <v>219</v>
      </c>
      <c r="D1201" s="73"/>
      <c r="E1201" s="73"/>
      <c r="F1201" s="73" t="str">
        <f>TEXT(112.04,"0.00")</f>
        <v>112.04</v>
      </c>
      <c r="G1201" s="73" t="str">
        <f>CONCATENATE("USD,FLAT ",TEXT(F1201,"0.00"))</f>
        <v>USD,FLAT 112.04</v>
      </c>
      <c r="H1201" s="94" t="str">
        <f>TEXT(F1201,"0.00")</f>
        <v>112.04</v>
      </c>
      <c r="I1201" s="73" t="s">
        <v>139</v>
      </c>
      <c r="J1201" s="94"/>
      <c r="K1201" s="94" t="str">
        <f>TEXT(8403,"0")</f>
        <v>8403</v>
      </c>
      <c r="L1201" s="73"/>
      <c r="M1201" s="94">
        <v>0</v>
      </c>
      <c r="N1201" s="73" t="s">
        <v>231</v>
      </c>
      <c r="O1201" s="73" t="s">
        <v>224</v>
      </c>
      <c r="P1201" s="73" t="s">
        <v>351</v>
      </c>
      <c r="Q1201" s="73"/>
      <c r="R1201" s="73"/>
      <c r="S1201" s="107"/>
    </row>
    <row r="1202" spans="1:39" customFormat="1" x14ac:dyDescent="0.35">
      <c r="A1202" s="72"/>
      <c r="B1202" s="72"/>
      <c r="C1202" s="76" t="s">
        <v>221</v>
      </c>
      <c r="D1202" s="76"/>
      <c r="E1202" s="76"/>
      <c r="F1202" s="76"/>
      <c r="G1202" s="76"/>
      <c r="H1202" s="77"/>
      <c r="I1202" s="77"/>
      <c r="J1202" s="77"/>
      <c r="K1202" s="77"/>
      <c r="L1202" s="77"/>
      <c r="M1202" s="127"/>
      <c r="N1202" s="76"/>
      <c r="O1202" s="76"/>
      <c r="P1202" s="76"/>
      <c r="Q1202" s="76"/>
      <c r="R1202" s="76"/>
      <c r="S1202" s="108"/>
      <c r="AM1202" s="95"/>
    </row>
    <row r="1203" spans="1:39" customFormat="1" x14ac:dyDescent="0.35">
      <c r="A1203" s="72"/>
      <c r="B1203" s="72"/>
      <c r="C1203" s="85" t="s">
        <v>228</v>
      </c>
      <c r="D1203" s="85"/>
      <c r="E1203" s="85"/>
      <c r="F1203" s="85"/>
      <c r="G1203" s="85"/>
      <c r="H1203" s="85"/>
      <c r="I1203" s="85"/>
      <c r="J1203" s="85"/>
      <c r="K1203" s="85"/>
      <c r="L1203" s="85"/>
      <c r="M1203" s="128"/>
      <c r="N1203" s="85"/>
      <c r="O1203" s="85"/>
      <c r="P1203" s="85"/>
      <c r="Q1203" s="85"/>
      <c r="R1203" s="85"/>
      <c r="S1203" s="109"/>
      <c r="AM1203" s="96"/>
    </row>
    <row r="1204" spans="1:39" customFormat="1" x14ac:dyDescent="0.35">
      <c r="A1204" s="72"/>
      <c r="B1204" s="72"/>
      <c r="C1204" s="86" t="s">
        <v>229</v>
      </c>
      <c r="D1204" s="86"/>
      <c r="E1204" s="86"/>
      <c r="F1204" s="86"/>
      <c r="G1204" s="86"/>
      <c r="H1204" s="86"/>
      <c r="I1204" s="86"/>
      <c r="J1204" s="86"/>
      <c r="K1204" s="86"/>
      <c r="L1204" s="86"/>
      <c r="M1204" s="129"/>
      <c r="N1204" s="86"/>
      <c r="O1204" s="86"/>
      <c r="P1204" s="86"/>
      <c r="Q1204" s="86"/>
      <c r="R1204" s="86"/>
      <c r="S1204" s="110"/>
      <c r="AM1204" s="58"/>
    </row>
    <row r="1205" spans="1:39" customFormat="1" x14ac:dyDescent="0.35">
      <c r="A1205" s="82" t="s">
        <v>234</v>
      </c>
      <c r="B1205" s="82"/>
      <c r="C1205" s="82" t="s">
        <v>219</v>
      </c>
      <c r="D1205" s="82"/>
      <c r="E1205" s="82"/>
      <c r="F1205" s="82"/>
      <c r="G1205" s="82"/>
      <c r="H1205" s="82"/>
      <c r="I1205" s="82"/>
      <c r="J1205" s="83"/>
      <c r="K1205" s="84"/>
      <c r="L1205" s="82"/>
      <c r="M1205" s="172"/>
      <c r="N1205" s="82"/>
      <c r="O1205" s="82"/>
      <c r="P1205" s="82"/>
      <c r="Q1205" s="82"/>
      <c r="R1205" s="82"/>
      <c r="S1205" s="112"/>
    </row>
    <row r="1206" spans="1:39" customFormat="1" x14ac:dyDescent="0.35">
      <c r="A1206" s="82" t="s">
        <v>234</v>
      </c>
      <c r="B1206" s="82"/>
      <c r="C1206" s="82" t="s">
        <v>221</v>
      </c>
      <c r="D1206" s="82"/>
      <c r="E1206" s="82"/>
      <c r="F1206" s="82"/>
      <c r="G1206" s="82"/>
      <c r="H1206" s="82"/>
      <c r="I1206" s="82"/>
      <c r="J1206" s="83"/>
      <c r="K1206" s="84"/>
      <c r="L1206" s="82"/>
      <c r="M1206" s="172"/>
      <c r="N1206" s="82"/>
      <c r="O1206" s="82"/>
      <c r="P1206" s="82"/>
      <c r="Q1206" s="82"/>
      <c r="R1206" s="82"/>
      <c r="S1206" s="112"/>
    </row>
    <row r="1207" spans="1:39" customFormat="1" ht="29" x14ac:dyDescent="0.35">
      <c r="A1207" s="71" t="s">
        <v>235</v>
      </c>
      <c r="B1207" s="72"/>
      <c r="C1207" s="73" t="s">
        <v>219</v>
      </c>
      <c r="D1207" s="73"/>
      <c r="E1207" s="73"/>
      <c r="F1207" s="93" t="s">
        <v>247</v>
      </c>
      <c r="G1207" s="94" t="s">
        <v>236</v>
      </c>
      <c r="H1207" s="94" t="str">
        <f>TEXT(24.33,"0.00")</f>
        <v>24.33</v>
      </c>
      <c r="I1207" s="73" t="s">
        <v>139</v>
      </c>
      <c r="J1207" s="75">
        <v>3</v>
      </c>
      <c r="K1207" s="94" t="str">
        <f>TEXT(H1207*J1207,"0.00")</f>
        <v>72.99</v>
      </c>
      <c r="L1207" s="73"/>
      <c r="M1207" s="94">
        <f>((10+J1207)*3)</f>
        <v>39</v>
      </c>
      <c r="N1207" s="87"/>
      <c r="O1207" s="73" t="s">
        <v>220</v>
      </c>
      <c r="P1207" s="73" t="s">
        <v>369</v>
      </c>
      <c r="Q1207" s="73"/>
      <c r="R1207" s="73"/>
      <c r="S1207" s="107"/>
      <c r="AM1207" s="21"/>
    </row>
    <row r="1208" spans="1:39" customFormat="1" x14ac:dyDescent="0.35">
      <c r="A1208" s="72"/>
      <c r="B1208" s="72"/>
      <c r="C1208" s="76" t="s">
        <v>221</v>
      </c>
      <c r="D1208" s="76"/>
      <c r="E1208" s="76"/>
      <c r="F1208" s="76"/>
      <c r="G1208" s="76"/>
      <c r="H1208" s="127"/>
      <c r="I1208" s="76"/>
      <c r="J1208" s="78"/>
      <c r="K1208" s="77"/>
      <c r="L1208" s="76"/>
      <c r="M1208" s="127"/>
      <c r="N1208" s="76"/>
      <c r="O1208" s="76"/>
      <c r="P1208" s="76"/>
      <c r="Q1208" s="76"/>
      <c r="R1208" s="76"/>
      <c r="S1208" s="108"/>
      <c r="AM1208" s="21"/>
    </row>
    <row r="1209" spans="1:39" customFormat="1" x14ac:dyDescent="0.35">
      <c r="A1209" s="72"/>
      <c r="B1209" s="72"/>
      <c r="C1209" s="85" t="s">
        <v>228</v>
      </c>
      <c r="D1209" s="85"/>
      <c r="E1209" s="85"/>
      <c r="F1209" s="85"/>
      <c r="G1209" s="85"/>
      <c r="H1209" s="128"/>
      <c r="I1209" s="85"/>
      <c r="J1209" s="85"/>
      <c r="K1209" s="85"/>
      <c r="L1209" s="85"/>
      <c r="M1209" s="128"/>
      <c r="N1209" s="85"/>
      <c r="O1209" s="85"/>
      <c r="P1209" s="85"/>
      <c r="Q1209" s="85"/>
      <c r="R1209" s="85"/>
      <c r="S1209" s="109"/>
      <c r="AM1209" s="21"/>
    </row>
    <row r="1210" spans="1:39" customFormat="1" x14ac:dyDescent="0.35">
      <c r="A1210" s="72"/>
      <c r="B1210" s="72"/>
      <c r="C1210" s="86" t="s">
        <v>229</v>
      </c>
      <c r="D1210" s="86"/>
      <c r="E1210" s="86"/>
      <c r="F1210" s="86"/>
      <c r="G1210" s="86"/>
      <c r="H1210" s="129"/>
      <c r="I1210" s="86"/>
      <c r="J1210" s="86"/>
      <c r="K1210" s="86"/>
      <c r="L1210" s="86"/>
      <c r="M1210" s="129"/>
      <c r="N1210" s="86"/>
      <c r="O1210" s="86"/>
      <c r="P1210" s="86"/>
      <c r="Q1210" s="86"/>
      <c r="R1210" s="86"/>
      <c r="S1210" s="110"/>
    </row>
    <row r="1211" spans="1:39" customFormat="1" ht="29" x14ac:dyDescent="0.35">
      <c r="A1211" s="71" t="s">
        <v>237</v>
      </c>
      <c r="B1211" s="72"/>
      <c r="C1211" s="73" t="s">
        <v>219</v>
      </c>
      <c r="D1211" s="73"/>
      <c r="E1211" s="73"/>
      <c r="F1211" s="93" t="s">
        <v>247</v>
      </c>
      <c r="G1211" s="94" t="s">
        <v>248</v>
      </c>
      <c r="H1211" s="94" t="str">
        <f>TEXT(25.33,"0.00")</f>
        <v>25.33</v>
      </c>
      <c r="I1211" s="73" t="s">
        <v>139</v>
      </c>
      <c r="J1211" s="75">
        <v>3</v>
      </c>
      <c r="K1211" s="94" t="str">
        <f>TEXT(H1211*J1211,"0.00")</f>
        <v>75.99</v>
      </c>
      <c r="L1211" s="73"/>
      <c r="M1211" s="94">
        <f>((10+J1211)*3)</f>
        <v>39</v>
      </c>
      <c r="N1211" s="87"/>
      <c r="O1211" s="73" t="s">
        <v>220</v>
      </c>
      <c r="P1211" s="73" t="s">
        <v>369</v>
      </c>
      <c r="Q1211" s="73"/>
      <c r="R1211" s="73"/>
      <c r="S1211" s="107"/>
    </row>
    <row r="1212" spans="1:39" customFormat="1" x14ac:dyDescent="0.35">
      <c r="A1212" s="72"/>
      <c r="B1212" s="72"/>
      <c r="C1212" s="76" t="s">
        <v>221</v>
      </c>
      <c r="D1212" s="76"/>
      <c r="E1212" s="76"/>
      <c r="F1212" s="76"/>
      <c r="G1212" s="76"/>
      <c r="H1212" s="127"/>
      <c r="I1212" s="76"/>
      <c r="J1212" s="78"/>
      <c r="K1212" s="77"/>
      <c r="L1212" s="76"/>
      <c r="M1212" s="127"/>
      <c r="N1212" s="76"/>
      <c r="O1212" s="76"/>
      <c r="P1212" s="76"/>
      <c r="Q1212" s="76"/>
      <c r="R1212" s="76"/>
      <c r="S1212" s="108"/>
    </row>
    <row r="1213" spans="1:39" customFormat="1" x14ac:dyDescent="0.35">
      <c r="A1213" s="72"/>
      <c r="B1213" s="72"/>
      <c r="C1213" s="85" t="s">
        <v>228</v>
      </c>
      <c r="D1213" s="85"/>
      <c r="E1213" s="85"/>
      <c r="F1213" s="85"/>
      <c r="G1213" s="85"/>
      <c r="H1213" s="128"/>
      <c r="I1213" s="85"/>
      <c r="J1213" s="85"/>
      <c r="K1213" s="85"/>
      <c r="L1213" s="85"/>
      <c r="M1213" s="128"/>
      <c r="N1213" s="85"/>
      <c r="O1213" s="85"/>
      <c r="P1213" s="85"/>
      <c r="Q1213" s="85"/>
      <c r="R1213" s="85"/>
      <c r="S1213" s="109"/>
    </row>
    <row r="1214" spans="1:39" customFormat="1" x14ac:dyDescent="0.35">
      <c r="A1214" s="72"/>
      <c r="B1214" s="72"/>
      <c r="C1214" s="86" t="s">
        <v>229</v>
      </c>
      <c r="D1214" s="86"/>
      <c r="E1214" s="86"/>
      <c r="F1214" s="86"/>
      <c r="G1214" s="86"/>
      <c r="H1214" s="129"/>
      <c r="I1214" s="86"/>
      <c r="J1214" s="86"/>
      <c r="K1214" s="86"/>
      <c r="L1214" s="86"/>
      <c r="M1214" s="129"/>
      <c r="N1214" s="86"/>
      <c r="O1214" s="86"/>
      <c r="P1214" s="86"/>
      <c r="Q1214" s="86"/>
      <c r="R1214" s="86"/>
      <c r="S1214" s="110"/>
    </row>
    <row r="1215" spans="1:39" customFormat="1" ht="21" customHeight="1" x14ac:dyDescent="0.35">
      <c r="A1215" s="71" t="s">
        <v>238</v>
      </c>
      <c r="B1215" s="72"/>
      <c r="C1215" s="73" t="s">
        <v>219</v>
      </c>
      <c r="D1215" s="73"/>
      <c r="E1215" s="73"/>
      <c r="F1215" s="93" t="s">
        <v>249</v>
      </c>
      <c r="G1215" s="94" t="s">
        <v>239</v>
      </c>
      <c r="H1215" s="94" t="str">
        <f>TEXT(38.12,"0.00")</f>
        <v>38.12</v>
      </c>
      <c r="I1215" s="73" t="s">
        <v>139</v>
      </c>
      <c r="J1215" s="75">
        <v>3</v>
      </c>
      <c r="K1215" s="94" t="str">
        <f>TEXT(H1215*J1215,"0.00")</f>
        <v>114.36</v>
      </c>
      <c r="L1215" s="73"/>
      <c r="M1215" s="94" t="str">
        <f>TEXT(((10+J1215)*3),"0")</f>
        <v>39</v>
      </c>
      <c r="N1215" s="87" t="s">
        <v>231</v>
      </c>
      <c r="O1215" s="73" t="s">
        <v>224</v>
      </c>
      <c r="P1215" s="73" t="s">
        <v>369</v>
      </c>
      <c r="Q1215" s="73"/>
      <c r="R1215" s="73"/>
      <c r="S1215" s="107"/>
    </row>
    <row r="1216" spans="1:39" customFormat="1" x14ac:dyDescent="0.35">
      <c r="A1216" s="72"/>
      <c r="B1216" s="72"/>
      <c r="C1216" s="76" t="s">
        <v>221</v>
      </c>
      <c r="D1216" s="76"/>
      <c r="E1216" s="76"/>
      <c r="F1216" s="76"/>
      <c r="G1216" s="76"/>
      <c r="H1216" s="127"/>
      <c r="I1216" s="76"/>
      <c r="J1216" s="78"/>
      <c r="K1216" s="76"/>
      <c r="L1216" s="76"/>
      <c r="M1216" s="127"/>
      <c r="N1216" s="76"/>
      <c r="O1216" s="76"/>
      <c r="P1216" s="76"/>
      <c r="Q1216" s="76"/>
      <c r="R1216" s="76"/>
      <c r="S1216" s="108"/>
    </row>
    <row r="1217" spans="1:19" customFormat="1" x14ac:dyDescent="0.35">
      <c r="A1217" s="72"/>
      <c r="B1217" s="72"/>
      <c r="C1217" s="85" t="s">
        <v>228</v>
      </c>
      <c r="D1217" s="85"/>
      <c r="E1217" s="85"/>
      <c r="F1217" s="85"/>
      <c r="G1217" s="85"/>
      <c r="H1217" s="85"/>
      <c r="I1217" s="85"/>
      <c r="J1217" s="85"/>
      <c r="K1217" s="88"/>
      <c r="L1217" s="85"/>
      <c r="M1217" s="128"/>
      <c r="N1217" s="85"/>
      <c r="O1217" s="85"/>
      <c r="P1217" s="85"/>
      <c r="Q1217" s="85"/>
      <c r="R1217" s="85"/>
      <c r="S1217" s="109"/>
    </row>
    <row r="1218" spans="1:19" customFormat="1" x14ac:dyDescent="0.35">
      <c r="A1218" s="72"/>
      <c r="B1218" s="72"/>
      <c r="C1218" s="86" t="s">
        <v>229</v>
      </c>
      <c r="D1218" s="86"/>
      <c r="E1218" s="86"/>
      <c r="F1218" s="86"/>
      <c r="G1218" s="86"/>
      <c r="H1218" s="86"/>
      <c r="I1218" s="86"/>
      <c r="J1218" s="86"/>
      <c r="K1218" s="89"/>
      <c r="L1218" s="86"/>
      <c r="M1218" s="129"/>
      <c r="N1218" s="86"/>
      <c r="O1218" s="86"/>
      <c r="P1218" s="86"/>
      <c r="Q1218" s="86"/>
      <c r="R1218" s="86"/>
      <c r="S1218" s="110"/>
    </row>
    <row r="1219" spans="1:19" customFormat="1" x14ac:dyDescent="0.35">
      <c r="A1219" s="82" t="s">
        <v>240</v>
      </c>
      <c r="B1219" s="82"/>
      <c r="C1219" s="82" t="s">
        <v>219</v>
      </c>
      <c r="D1219" s="82"/>
      <c r="E1219" s="82"/>
      <c r="F1219" s="82"/>
      <c r="G1219" s="82"/>
      <c r="H1219" s="82"/>
      <c r="I1219" s="82"/>
      <c r="J1219" s="83"/>
      <c r="K1219" s="84"/>
      <c r="L1219" s="82"/>
      <c r="M1219" s="172"/>
      <c r="N1219" s="82"/>
      <c r="O1219" s="82"/>
      <c r="P1219" s="82"/>
      <c r="Q1219" s="82"/>
      <c r="R1219" s="82"/>
      <c r="S1219" s="112"/>
    </row>
    <row r="1220" spans="1:19" customFormat="1" x14ac:dyDescent="0.35">
      <c r="A1220" s="82" t="s">
        <v>240</v>
      </c>
      <c r="B1220" s="82"/>
      <c r="C1220" s="82" t="s">
        <v>221</v>
      </c>
      <c r="D1220" s="82"/>
      <c r="E1220" s="82"/>
      <c r="F1220" s="82"/>
      <c r="G1220" s="82"/>
      <c r="H1220" s="82"/>
      <c r="I1220" s="82"/>
      <c r="J1220" s="83"/>
      <c r="K1220" s="84"/>
      <c r="L1220" s="82"/>
      <c r="M1220" s="172"/>
      <c r="N1220" s="82"/>
      <c r="O1220" s="82"/>
      <c r="P1220" s="82"/>
      <c r="Q1220" s="82"/>
      <c r="R1220" s="82"/>
      <c r="S1220" s="112"/>
    </row>
    <row r="1221" spans="1:19" customFormat="1" x14ac:dyDescent="0.35">
      <c r="A1221" s="71" t="s">
        <v>241</v>
      </c>
      <c r="B1221" s="72"/>
      <c r="C1221" s="73" t="s">
        <v>219</v>
      </c>
      <c r="D1221" s="73"/>
      <c r="E1221" s="73"/>
      <c r="F1221" s="90" t="str">
        <f>TEXT(0.15,"0.00")</f>
        <v>0.15</v>
      </c>
      <c r="G1221" s="73" t="str">
        <f>CONCATENATE("USD,FLAT ",TEXT(F1221,"0.00"))</f>
        <v>USD,FLAT 0.15</v>
      </c>
      <c r="H1221" s="94" t="str">
        <f>TEXT(3000.15,"0.00")</f>
        <v>3000.15</v>
      </c>
      <c r="I1221" s="73" t="s">
        <v>139</v>
      </c>
      <c r="J1221" s="75">
        <v>3</v>
      </c>
      <c r="K1221" s="94" t="str">
        <f>TEXT(H1221*J1221,"0.00")</f>
        <v>9000.45</v>
      </c>
      <c r="L1221" s="73"/>
      <c r="M1221" s="94">
        <f>((10+J1221)*3)</f>
        <v>39</v>
      </c>
      <c r="N1221" s="87" t="s">
        <v>231</v>
      </c>
      <c r="O1221" s="73" t="s">
        <v>224</v>
      </c>
      <c r="P1221" s="73" t="s">
        <v>369</v>
      </c>
      <c r="Q1221" s="73"/>
      <c r="R1221" s="73"/>
      <c r="S1221" s="107"/>
    </row>
    <row r="1222" spans="1:19" customFormat="1" x14ac:dyDescent="0.35">
      <c r="A1222" s="72"/>
      <c r="B1222" s="72"/>
      <c r="C1222" s="76" t="s">
        <v>221</v>
      </c>
      <c r="D1222" s="76"/>
      <c r="E1222" s="76"/>
      <c r="F1222" s="76"/>
      <c r="G1222" s="76"/>
      <c r="H1222" s="76"/>
      <c r="I1222" s="76"/>
      <c r="J1222" s="78"/>
      <c r="K1222" s="77"/>
      <c r="L1222" s="76"/>
      <c r="M1222" s="127"/>
      <c r="N1222" s="76"/>
      <c r="O1222" s="76"/>
      <c r="P1222" s="76"/>
      <c r="Q1222" s="76"/>
      <c r="R1222" s="76"/>
      <c r="S1222" s="108"/>
    </row>
    <row r="1223" spans="1:19" customFormat="1" x14ac:dyDescent="0.35">
      <c r="A1223" s="72"/>
      <c r="B1223" s="72"/>
      <c r="C1223" s="85" t="s">
        <v>228</v>
      </c>
      <c r="D1223" s="85"/>
      <c r="E1223" s="85"/>
      <c r="F1223" s="85"/>
      <c r="G1223" s="85"/>
      <c r="H1223" s="85"/>
      <c r="I1223" s="85"/>
      <c r="J1223" s="85"/>
      <c r="K1223" s="85"/>
      <c r="L1223" s="85"/>
      <c r="M1223" s="128"/>
      <c r="N1223" s="85"/>
      <c r="O1223" s="85"/>
      <c r="P1223" s="85"/>
      <c r="Q1223" s="85"/>
      <c r="R1223" s="85"/>
      <c r="S1223" s="109"/>
    </row>
    <row r="1224" spans="1:19" customFormat="1" x14ac:dyDescent="0.35">
      <c r="A1224" s="72"/>
      <c r="B1224" s="72"/>
      <c r="C1224" s="86" t="s">
        <v>229</v>
      </c>
      <c r="D1224" s="86"/>
      <c r="E1224" s="86"/>
      <c r="F1224" s="86"/>
      <c r="G1224" s="86"/>
      <c r="H1224" s="86"/>
      <c r="I1224" s="86"/>
      <c r="J1224" s="86"/>
      <c r="K1224" s="86"/>
      <c r="L1224" s="86"/>
      <c r="M1224" s="129"/>
      <c r="N1224" s="86"/>
      <c r="O1224" s="86"/>
      <c r="P1224" s="86"/>
      <c r="Q1224" s="86"/>
      <c r="R1224" s="86"/>
      <c r="S1224" s="110"/>
    </row>
    <row r="1225" spans="1:19" customFormat="1" x14ac:dyDescent="0.35">
      <c r="A1225" s="71" t="s">
        <v>242</v>
      </c>
      <c r="B1225" s="72"/>
      <c r="C1225" s="73" t="s">
        <v>219</v>
      </c>
      <c r="D1225" s="73"/>
      <c r="E1225" s="73"/>
      <c r="F1225" s="90" t="str">
        <f>TEXT(28.33,"0.00")</f>
        <v>28.33</v>
      </c>
      <c r="G1225" s="73" t="str">
        <f>CONCATENATE("USD,FLAT ",TEXT(F1225,"0.00"))</f>
        <v>USD,FLAT 28.33</v>
      </c>
      <c r="H1225" s="94" t="str">
        <f t="shared" ref="H1225" si="5">F1225</f>
        <v>28.33</v>
      </c>
      <c r="I1225" s="73" t="s">
        <v>139</v>
      </c>
      <c r="J1225" s="75">
        <v>3</v>
      </c>
      <c r="K1225" s="94" t="str">
        <f>TEXT(H1225*J1225,"0.00")</f>
        <v>84.99</v>
      </c>
      <c r="L1225" s="73"/>
      <c r="M1225" s="94">
        <f>((10+J1225)*3)</f>
        <v>39</v>
      </c>
      <c r="N1225" s="87"/>
      <c r="O1225" s="73" t="s">
        <v>220</v>
      </c>
      <c r="P1225" s="73" t="s">
        <v>369</v>
      </c>
      <c r="Q1225" s="73"/>
      <c r="R1225" s="73"/>
      <c r="S1225" s="107"/>
    </row>
    <row r="1226" spans="1:19" customFormat="1" x14ac:dyDescent="0.35">
      <c r="A1226" s="72"/>
      <c r="B1226" s="72"/>
      <c r="C1226" s="76" t="s">
        <v>221</v>
      </c>
      <c r="D1226" s="76"/>
      <c r="E1226" s="76"/>
      <c r="F1226" s="76"/>
      <c r="G1226" s="76"/>
      <c r="H1226" s="76"/>
      <c r="I1226" s="76"/>
      <c r="J1226" s="78"/>
      <c r="K1226" s="77"/>
      <c r="L1226" s="76"/>
      <c r="M1226" s="127"/>
      <c r="N1226" s="76"/>
      <c r="O1226" s="76"/>
      <c r="P1226" s="76"/>
      <c r="Q1226" s="76"/>
      <c r="R1226" s="76"/>
      <c r="S1226" s="108"/>
    </row>
    <row r="1227" spans="1:19" customFormat="1" x14ac:dyDescent="0.35">
      <c r="A1227" s="72"/>
      <c r="B1227" s="72"/>
      <c r="C1227" s="85" t="s">
        <v>228</v>
      </c>
      <c r="D1227" s="85"/>
      <c r="E1227" s="85"/>
      <c r="F1227" s="85"/>
      <c r="G1227" s="85"/>
      <c r="H1227" s="85"/>
      <c r="I1227" s="85"/>
      <c r="J1227" s="85"/>
      <c r="K1227" s="85"/>
      <c r="L1227" s="85"/>
      <c r="M1227" s="128"/>
      <c r="N1227" s="85"/>
      <c r="O1227" s="85"/>
      <c r="P1227" s="85"/>
      <c r="Q1227" s="85"/>
      <c r="R1227" s="85"/>
      <c r="S1227" s="109"/>
    </row>
    <row r="1228" spans="1:19" customFormat="1" x14ac:dyDescent="0.35">
      <c r="A1228" s="72"/>
      <c r="B1228" s="72"/>
      <c r="C1228" s="86" t="s">
        <v>229</v>
      </c>
      <c r="D1228" s="86"/>
      <c r="E1228" s="86"/>
      <c r="F1228" s="86"/>
      <c r="G1228" s="86"/>
      <c r="H1228" s="86"/>
      <c r="I1228" s="86"/>
      <c r="J1228" s="86"/>
      <c r="K1228" s="86"/>
      <c r="L1228" s="86"/>
      <c r="M1228" s="129"/>
      <c r="N1228" s="86"/>
      <c r="O1228" s="86"/>
      <c r="P1228" s="86"/>
      <c r="Q1228" s="86"/>
      <c r="R1228" s="86"/>
      <c r="S1228" s="110"/>
    </row>
    <row r="1229" spans="1:19" customFormat="1" x14ac:dyDescent="0.35">
      <c r="A1229" s="71" t="s">
        <v>242</v>
      </c>
      <c r="B1229" s="72" t="s">
        <v>513</v>
      </c>
      <c r="C1229" s="73" t="s">
        <v>219</v>
      </c>
      <c r="D1229" s="73"/>
      <c r="E1229" s="73"/>
      <c r="F1229" s="90" t="str">
        <f>TEXT(0.75,"0.00")</f>
        <v>0.75</v>
      </c>
      <c r="G1229" s="73" t="str">
        <f>CONCATENATE("USD,FLAT ",TEXT(F1229,"0.00"))</f>
        <v>USD,FLAT 0.75</v>
      </c>
      <c r="H1229" s="94" t="str">
        <f>F1229</f>
        <v>0.75</v>
      </c>
      <c r="I1229" s="73" t="s">
        <v>139</v>
      </c>
      <c r="J1229" s="75">
        <v>3</v>
      </c>
      <c r="K1229" s="94" t="str">
        <f>TEXT(H1229*J1229,"0.00")</f>
        <v>2.25</v>
      </c>
      <c r="L1229" s="73"/>
      <c r="M1229" s="94">
        <f>((10+J1229)*3)</f>
        <v>39</v>
      </c>
      <c r="N1229" s="87" t="s">
        <v>231</v>
      </c>
      <c r="O1229" s="73" t="s">
        <v>224</v>
      </c>
      <c r="P1229" s="73" t="s">
        <v>369</v>
      </c>
      <c r="Q1229" s="73"/>
      <c r="R1229" s="73"/>
      <c r="S1229" s="107"/>
    </row>
    <row r="1230" spans="1:19" customFormat="1" x14ac:dyDescent="0.35">
      <c r="A1230" s="72"/>
      <c r="B1230" s="72"/>
      <c r="C1230" s="76" t="s">
        <v>221</v>
      </c>
      <c r="D1230" s="76"/>
      <c r="E1230" s="76"/>
      <c r="F1230" s="76"/>
      <c r="G1230" s="76"/>
      <c r="H1230" s="76"/>
      <c r="I1230" s="76"/>
      <c r="J1230" s="78"/>
      <c r="K1230" s="77"/>
      <c r="L1230" s="76"/>
      <c r="M1230" s="127"/>
      <c r="N1230" s="76"/>
      <c r="O1230" s="76"/>
      <c r="P1230" s="76"/>
      <c r="Q1230" s="76"/>
      <c r="R1230" s="76"/>
      <c r="S1230" s="108"/>
    </row>
    <row r="1231" spans="1:19" customFormat="1" x14ac:dyDescent="0.35">
      <c r="A1231" s="72"/>
      <c r="B1231" s="72"/>
      <c r="C1231" s="85" t="s">
        <v>228</v>
      </c>
      <c r="D1231" s="85"/>
      <c r="E1231" s="85"/>
      <c r="F1231" s="85"/>
      <c r="G1231" s="85"/>
      <c r="H1231" s="85"/>
      <c r="I1231" s="85"/>
      <c r="J1231" s="85"/>
      <c r="K1231" s="85"/>
      <c r="L1231" s="85"/>
      <c r="M1231" s="128"/>
      <c r="N1231" s="85"/>
      <c r="O1231" s="85"/>
      <c r="P1231" s="85"/>
      <c r="Q1231" s="85"/>
      <c r="R1231" s="85"/>
      <c r="S1231" s="109"/>
    </row>
    <row r="1232" spans="1:19" customFormat="1" x14ac:dyDescent="0.35">
      <c r="A1232" s="72"/>
      <c r="B1232" s="72"/>
      <c r="C1232" s="86" t="s">
        <v>229</v>
      </c>
      <c r="D1232" s="86"/>
      <c r="E1232" s="86"/>
      <c r="F1232" s="86"/>
      <c r="G1232" s="86"/>
      <c r="H1232" s="86"/>
      <c r="I1232" s="86"/>
      <c r="J1232" s="86"/>
      <c r="K1232" s="86"/>
      <c r="L1232" s="86"/>
      <c r="M1232" s="129"/>
      <c r="N1232" s="86"/>
      <c r="O1232" s="86"/>
      <c r="P1232" s="86"/>
      <c r="Q1232" s="86"/>
      <c r="R1232" s="86"/>
      <c r="S1232" s="110"/>
    </row>
    <row r="1233" spans="1:19" customFormat="1" x14ac:dyDescent="0.35">
      <c r="A1233" s="71" t="s">
        <v>242</v>
      </c>
      <c r="B1233" s="72" t="s">
        <v>514</v>
      </c>
      <c r="C1233" s="73" t="s">
        <v>219</v>
      </c>
      <c r="D1233" s="73"/>
      <c r="E1233" s="73"/>
      <c r="F1233" s="90" t="str">
        <f>TEXT(28.34,"0.00")</f>
        <v>28.34</v>
      </c>
      <c r="G1233" s="73" t="str">
        <f>CONCATENATE("USD,FLAT ",TEXT(F1233,"0.00"))</f>
        <v>USD,FLAT 28.34</v>
      </c>
      <c r="H1233" s="94" t="str">
        <f t="shared" ref="H1233" si="6">F1233</f>
        <v>28.34</v>
      </c>
      <c r="I1233" s="73" t="s">
        <v>139</v>
      </c>
      <c r="J1233" s="75">
        <v>3</v>
      </c>
      <c r="K1233" s="94" t="str">
        <f>TEXT(H1233*J1233,"0.00")</f>
        <v>85.02</v>
      </c>
      <c r="L1233" s="73"/>
      <c r="M1233" s="94">
        <f>((10+J1233)*3)</f>
        <v>39</v>
      </c>
      <c r="N1233" s="87"/>
      <c r="O1233" s="73" t="s">
        <v>220</v>
      </c>
      <c r="P1233" s="73" t="s">
        <v>369</v>
      </c>
      <c r="Q1233" s="73"/>
      <c r="R1233" s="73"/>
      <c r="S1233" s="107"/>
    </row>
    <row r="1234" spans="1:19" customFormat="1" x14ac:dyDescent="0.35">
      <c r="A1234" s="72"/>
      <c r="B1234" s="72"/>
      <c r="C1234" s="76" t="s">
        <v>221</v>
      </c>
      <c r="D1234" s="76"/>
      <c r="E1234" s="76"/>
      <c r="F1234" s="76"/>
      <c r="G1234" s="76"/>
      <c r="H1234" s="77"/>
      <c r="I1234" s="76"/>
      <c r="J1234" s="78"/>
      <c r="K1234" s="91"/>
      <c r="L1234" s="76"/>
      <c r="M1234" s="127"/>
      <c r="N1234" s="76"/>
      <c r="O1234" s="76"/>
      <c r="P1234" s="76"/>
      <c r="Q1234" s="76"/>
      <c r="R1234" s="76"/>
      <c r="S1234" s="108"/>
    </row>
    <row r="1235" spans="1:19" customFormat="1" x14ac:dyDescent="0.35">
      <c r="A1235" s="72"/>
      <c r="B1235" s="72"/>
      <c r="C1235" s="85" t="s">
        <v>228</v>
      </c>
      <c r="D1235" s="85"/>
      <c r="E1235" s="85"/>
      <c r="F1235" s="85"/>
      <c r="G1235" s="85"/>
      <c r="H1235" s="85"/>
      <c r="I1235" s="85"/>
      <c r="J1235" s="85"/>
      <c r="K1235" s="88"/>
      <c r="L1235" s="85"/>
      <c r="M1235" s="128"/>
      <c r="N1235" s="85"/>
      <c r="O1235" s="85"/>
      <c r="P1235" s="85"/>
      <c r="Q1235" s="85"/>
      <c r="R1235" s="85"/>
      <c r="S1235" s="109"/>
    </row>
    <row r="1236" spans="1:19" customFormat="1" x14ac:dyDescent="0.35">
      <c r="A1236" s="72"/>
      <c r="B1236" s="72"/>
      <c r="C1236" s="86" t="s">
        <v>229</v>
      </c>
      <c r="D1236" s="86"/>
      <c r="E1236" s="86"/>
      <c r="F1236" s="86"/>
      <c r="G1236" s="86"/>
      <c r="H1236" s="86"/>
      <c r="I1236" s="86"/>
      <c r="J1236" s="86"/>
      <c r="K1236" s="89"/>
      <c r="L1236" s="86"/>
      <c r="M1236" s="129"/>
      <c r="N1236" s="86"/>
      <c r="O1236" s="86"/>
      <c r="P1236" s="86"/>
      <c r="Q1236" s="86"/>
      <c r="R1236" s="86"/>
      <c r="S1236" s="110"/>
    </row>
    <row r="1237" spans="1:19" customFormat="1" x14ac:dyDescent="0.35">
      <c r="A1237" s="71" t="s">
        <v>242</v>
      </c>
      <c r="B1237" s="72" t="s">
        <v>515</v>
      </c>
      <c r="C1237" s="73" t="s">
        <v>219</v>
      </c>
      <c r="D1237" s="73"/>
      <c r="E1237" s="73"/>
      <c r="F1237" s="90" t="str">
        <f>TEXT(6.67,"0.00")</f>
        <v>6.67</v>
      </c>
      <c r="G1237" s="73" t="str">
        <f>CONCATENATE("USD,FLAT ",TEXT(F1237,"0.00"))</f>
        <v>USD,FLAT 6.67</v>
      </c>
      <c r="H1237" s="94" t="str">
        <f>F1237</f>
        <v>6.67</v>
      </c>
      <c r="I1237" s="73" t="s">
        <v>139</v>
      </c>
      <c r="J1237" s="75">
        <v>3</v>
      </c>
      <c r="K1237" s="94" t="str">
        <f>TEXT(H1237*J1237,"0.00")</f>
        <v>20.01</v>
      </c>
      <c r="L1237" s="90"/>
      <c r="M1237" s="94">
        <f>((10+J1237)*3)</f>
        <v>39</v>
      </c>
      <c r="N1237" s="87" t="s">
        <v>231</v>
      </c>
      <c r="O1237" s="73" t="s">
        <v>224</v>
      </c>
      <c r="P1237" s="73" t="s">
        <v>369</v>
      </c>
      <c r="Q1237" s="73"/>
      <c r="R1237" s="73"/>
      <c r="S1237" s="107"/>
    </row>
    <row r="1238" spans="1:19" customFormat="1" x14ac:dyDescent="0.35">
      <c r="A1238" s="72"/>
      <c r="B1238" s="72"/>
      <c r="C1238" s="76" t="s">
        <v>221</v>
      </c>
      <c r="D1238" s="76"/>
      <c r="E1238" s="76"/>
      <c r="F1238" s="76"/>
      <c r="G1238" s="76"/>
      <c r="H1238" s="76"/>
      <c r="I1238" s="76"/>
      <c r="J1238" s="78"/>
      <c r="K1238" s="77"/>
      <c r="L1238" s="76"/>
      <c r="M1238" s="127"/>
      <c r="N1238" s="76"/>
      <c r="O1238" s="76"/>
      <c r="P1238" s="76"/>
      <c r="Q1238" s="76"/>
      <c r="R1238" s="76"/>
      <c r="S1238" s="108"/>
    </row>
    <row r="1239" spans="1:19" customFormat="1" x14ac:dyDescent="0.35">
      <c r="A1239" s="72"/>
      <c r="B1239" s="72"/>
      <c r="C1239" s="85" t="s">
        <v>228</v>
      </c>
      <c r="D1239" s="85"/>
      <c r="E1239" s="85"/>
      <c r="F1239" s="85"/>
      <c r="G1239" s="85"/>
      <c r="H1239" s="85"/>
      <c r="I1239" s="85"/>
      <c r="J1239" s="85"/>
      <c r="K1239" s="85"/>
      <c r="L1239" s="85"/>
      <c r="M1239" s="128"/>
      <c r="N1239" s="85"/>
      <c r="O1239" s="85"/>
      <c r="P1239" s="85"/>
      <c r="Q1239" s="85"/>
      <c r="R1239" s="85"/>
      <c r="S1239" s="109"/>
    </row>
    <row r="1240" spans="1:19" customFormat="1" x14ac:dyDescent="0.35">
      <c r="A1240" s="72"/>
      <c r="B1240" s="72"/>
      <c r="C1240" s="86" t="s">
        <v>229</v>
      </c>
      <c r="D1240" s="86"/>
      <c r="E1240" s="86"/>
      <c r="F1240" s="86"/>
      <c r="G1240" s="86"/>
      <c r="H1240" s="86"/>
      <c r="I1240" s="86"/>
      <c r="J1240" s="86"/>
      <c r="K1240" s="86"/>
      <c r="L1240" s="86"/>
      <c r="M1240" s="129"/>
      <c r="N1240" s="86"/>
      <c r="O1240" s="86"/>
      <c r="P1240" s="86"/>
      <c r="Q1240" s="86"/>
      <c r="R1240" s="86"/>
      <c r="S1240" s="110"/>
    </row>
    <row r="1241" spans="1:19" customFormat="1" x14ac:dyDescent="0.35">
      <c r="A1241" s="71" t="s">
        <v>243</v>
      </c>
      <c r="B1241" s="72"/>
      <c r="C1241" s="73" t="s">
        <v>219</v>
      </c>
      <c r="D1241" s="73"/>
      <c r="E1241" s="73"/>
      <c r="F1241" s="90" t="str">
        <f>TEXT(0.4,"0.0")</f>
        <v>0.4</v>
      </c>
      <c r="G1241" s="73" t="str">
        <f>CONCATENATE("USD,FLAT ",TEXT(F1241,"0.00"))</f>
        <v>USD,FLAT 0.40</v>
      </c>
      <c r="H1241" s="94" t="str">
        <f t="shared" ref="H1241" si="7">F1241</f>
        <v>0.4</v>
      </c>
      <c r="I1241" s="73" t="s">
        <v>139</v>
      </c>
      <c r="J1241" s="75">
        <v>3</v>
      </c>
      <c r="K1241" s="94" t="str">
        <f>TEXT(H1241*J1241,"0.0")</f>
        <v>1.2</v>
      </c>
      <c r="L1241" s="73"/>
      <c r="M1241" s="94">
        <f>((10+J1241)*3)</f>
        <v>39</v>
      </c>
      <c r="N1241" s="87" t="s">
        <v>231</v>
      </c>
      <c r="O1241" s="73" t="s">
        <v>224</v>
      </c>
      <c r="P1241" s="73" t="s">
        <v>369</v>
      </c>
      <c r="Q1241" s="73"/>
      <c r="R1241" s="73"/>
      <c r="S1241" s="107"/>
    </row>
    <row r="1242" spans="1:19" customFormat="1" x14ac:dyDescent="0.35">
      <c r="A1242" s="72"/>
      <c r="B1242" s="72"/>
      <c r="C1242" s="76" t="s">
        <v>221</v>
      </c>
      <c r="D1242" s="76"/>
      <c r="E1242" s="76"/>
      <c r="F1242" s="76"/>
      <c r="G1242" s="76"/>
      <c r="H1242" s="76"/>
      <c r="I1242" s="76"/>
      <c r="J1242" s="78"/>
      <c r="K1242" s="77"/>
      <c r="L1242" s="76"/>
      <c r="M1242" s="127"/>
      <c r="N1242" s="76"/>
      <c r="O1242" s="76"/>
      <c r="P1242" s="76"/>
      <c r="Q1242" s="76"/>
      <c r="R1242" s="76"/>
      <c r="S1242" s="108"/>
    </row>
    <row r="1243" spans="1:19" customFormat="1" x14ac:dyDescent="0.35">
      <c r="A1243" s="72"/>
      <c r="B1243" s="72"/>
      <c r="C1243" s="85" t="s">
        <v>228</v>
      </c>
      <c r="D1243" s="85"/>
      <c r="E1243" s="85"/>
      <c r="F1243" s="85"/>
      <c r="G1243" s="85"/>
      <c r="H1243" s="85"/>
      <c r="I1243" s="85"/>
      <c r="J1243" s="85"/>
      <c r="K1243" s="85"/>
      <c r="L1243" s="85"/>
      <c r="M1243" s="128"/>
      <c r="N1243" s="85"/>
      <c r="O1243" s="85"/>
      <c r="P1243" s="85"/>
      <c r="Q1243" s="85"/>
      <c r="R1243" s="85"/>
      <c r="S1243" s="109"/>
    </row>
    <row r="1244" spans="1:19" customFormat="1" x14ac:dyDescent="0.35">
      <c r="A1244" s="72"/>
      <c r="B1244" s="72"/>
      <c r="C1244" s="86" t="s">
        <v>229</v>
      </c>
      <c r="D1244" s="86"/>
      <c r="E1244" s="86"/>
      <c r="F1244" s="86"/>
      <c r="G1244" s="86"/>
      <c r="H1244" s="86"/>
      <c r="I1244" s="86"/>
      <c r="J1244" s="86"/>
      <c r="K1244" s="86"/>
      <c r="L1244" s="86"/>
      <c r="M1244" s="129"/>
      <c r="N1244" s="86"/>
      <c r="O1244" s="86"/>
      <c r="P1244" s="86"/>
      <c r="Q1244" s="86"/>
      <c r="R1244" s="86"/>
      <c r="S1244" s="110"/>
    </row>
    <row r="1245" spans="1:19" customFormat="1" x14ac:dyDescent="0.35">
      <c r="A1245" s="71" t="s">
        <v>244</v>
      </c>
      <c r="B1245" s="72"/>
      <c r="C1245" s="73" t="s">
        <v>219</v>
      </c>
      <c r="D1245" s="73"/>
      <c r="E1245" s="73"/>
      <c r="F1245" s="90" t="str">
        <f>TEXT(0.6,"0.0")</f>
        <v>0.6</v>
      </c>
      <c r="G1245" s="73" t="str">
        <f>CONCATENATE("USD,FLAT ",TEXT(F1245,"0.00"))</f>
        <v>USD,FLAT 0.60</v>
      </c>
      <c r="H1245" s="94" t="str">
        <f>F1245</f>
        <v>0.6</v>
      </c>
      <c r="I1245" s="73" t="s">
        <v>139</v>
      </c>
      <c r="J1245" s="75">
        <v>3</v>
      </c>
      <c r="K1245" s="94" t="str">
        <f>TEXT(H1245*J1245,"0.0")</f>
        <v>1.8</v>
      </c>
      <c r="L1245" s="73"/>
      <c r="M1245" s="94">
        <f>((10+J1245)*3)</f>
        <v>39</v>
      </c>
      <c r="N1245" s="87" t="s">
        <v>231</v>
      </c>
      <c r="O1245" s="73" t="s">
        <v>224</v>
      </c>
      <c r="P1245" s="73" t="s">
        <v>369</v>
      </c>
      <c r="Q1245" s="73"/>
      <c r="R1245" s="73"/>
      <c r="S1245" s="107"/>
    </row>
    <row r="1246" spans="1:19" customFormat="1" x14ac:dyDescent="0.35">
      <c r="A1246" s="72"/>
      <c r="B1246" s="72"/>
      <c r="C1246" s="76" t="s">
        <v>221</v>
      </c>
      <c r="D1246" s="76"/>
      <c r="E1246" s="76"/>
      <c r="F1246" s="76"/>
      <c r="G1246" s="76"/>
      <c r="H1246" s="76"/>
      <c r="I1246" s="76"/>
      <c r="J1246" s="78"/>
      <c r="K1246" s="77"/>
      <c r="L1246" s="76"/>
      <c r="M1246" s="127"/>
      <c r="N1246" s="76"/>
      <c r="O1246" s="76"/>
      <c r="P1246" s="76"/>
      <c r="Q1246" s="76"/>
      <c r="R1246" s="76"/>
      <c r="S1246" s="108"/>
    </row>
    <row r="1247" spans="1:19" customFormat="1" x14ac:dyDescent="0.35">
      <c r="A1247" s="72"/>
      <c r="B1247" s="72"/>
      <c r="C1247" s="85" t="s">
        <v>228</v>
      </c>
      <c r="D1247" s="85"/>
      <c r="E1247" s="85"/>
      <c r="F1247" s="85"/>
      <c r="G1247" s="85"/>
      <c r="H1247" s="85"/>
      <c r="I1247" s="85"/>
      <c r="J1247" s="85"/>
      <c r="K1247" s="85"/>
      <c r="L1247" s="85"/>
      <c r="M1247" s="128"/>
      <c r="N1247" s="85"/>
      <c r="O1247" s="85"/>
      <c r="P1247" s="85"/>
      <c r="Q1247" s="85"/>
      <c r="R1247" s="85"/>
      <c r="S1247" s="109"/>
    </row>
    <row r="1248" spans="1:19" customFormat="1" x14ac:dyDescent="0.35">
      <c r="A1248" s="72"/>
      <c r="B1248" s="72"/>
      <c r="C1248" s="86" t="s">
        <v>229</v>
      </c>
      <c r="D1248" s="86"/>
      <c r="E1248" s="86"/>
      <c r="F1248" s="86"/>
      <c r="G1248" s="86"/>
      <c r="H1248" s="86"/>
      <c r="I1248" s="86"/>
      <c r="J1248" s="86"/>
      <c r="K1248" s="86"/>
      <c r="L1248" s="86"/>
      <c r="M1248" s="129"/>
      <c r="N1248" s="86"/>
      <c r="O1248" s="86"/>
      <c r="P1248" s="86"/>
      <c r="Q1248" s="86"/>
      <c r="R1248" s="86"/>
      <c r="S1248" s="110"/>
    </row>
    <row r="1249" spans="1:78" customFormat="1" x14ac:dyDescent="0.35">
      <c r="A1249" s="71" t="s">
        <v>245</v>
      </c>
      <c r="B1249" s="92"/>
      <c r="C1249" s="73" t="s">
        <v>219</v>
      </c>
      <c r="D1249" s="73"/>
      <c r="E1249" s="73"/>
      <c r="F1249" s="73" t="str">
        <f>TEXT(16.66,"0.00")</f>
        <v>16.66</v>
      </c>
      <c r="G1249" s="73" t="str">
        <f>CONCATENATE("USD,FLAT ",TEXT(F1249,"0.00"))</f>
        <v>USD,FLAT 16.66</v>
      </c>
      <c r="H1249" s="94" t="str">
        <f t="shared" ref="H1249" si="8">F1249</f>
        <v>16.66</v>
      </c>
      <c r="I1249" s="73" t="s">
        <v>139</v>
      </c>
      <c r="J1249" s="75">
        <v>3</v>
      </c>
      <c r="K1249" s="94" t="str">
        <f>TEXT(H1249*J1249,"0.00")</f>
        <v>49.98</v>
      </c>
      <c r="L1249" s="73"/>
      <c r="M1249" s="94">
        <f>((10+J1249)*3)</f>
        <v>39</v>
      </c>
      <c r="N1249" s="87" t="s">
        <v>231</v>
      </c>
      <c r="O1249" s="73" t="s">
        <v>224</v>
      </c>
      <c r="P1249" s="73" t="s">
        <v>369</v>
      </c>
      <c r="Q1249" s="73"/>
      <c r="R1249" s="73"/>
      <c r="S1249" s="107"/>
    </row>
    <row r="1250" spans="1:78" customFormat="1" x14ac:dyDescent="0.35">
      <c r="A1250" s="72"/>
      <c r="B1250" s="92"/>
      <c r="C1250" s="76" t="s">
        <v>221</v>
      </c>
      <c r="D1250" s="76"/>
      <c r="E1250" s="76"/>
      <c r="F1250" s="76"/>
      <c r="G1250" s="76"/>
      <c r="H1250" s="77"/>
      <c r="I1250" s="76"/>
      <c r="J1250" s="78"/>
      <c r="K1250" s="91"/>
      <c r="L1250" s="76"/>
      <c r="M1250" s="127"/>
      <c r="N1250" s="76"/>
      <c r="O1250" s="76"/>
      <c r="P1250" s="76"/>
      <c r="Q1250" s="76"/>
      <c r="R1250" s="76"/>
      <c r="S1250" s="108"/>
    </row>
    <row r="1251" spans="1:78" customFormat="1" x14ac:dyDescent="0.35">
      <c r="A1251" s="72"/>
      <c r="B1251" s="72"/>
      <c r="C1251" s="85" t="s">
        <v>228</v>
      </c>
      <c r="D1251" s="85"/>
      <c r="E1251" s="85"/>
      <c r="F1251" s="85"/>
      <c r="G1251" s="85"/>
      <c r="H1251" s="85"/>
      <c r="I1251" s="85"/>
      <c r="J1251" s="85"/>
      <c r="K1251" s="88"/>
      <c r="L1251" s="85"/>
      <c r="M1251" s="128"/>
      <c r="N1251" s="85"/>
      <c r="O1251" s="85"/>
      <c r="P1251" s="85"/>
      <c r="Q1251" s="85"/>
      <c r="R1251" s="85"/>
      <c r="S1251" s="109"/>
    </row>
    <row r="1252" spans="1:78" customFormat="1" x14ac:dyDescent="0.35">
      <c r="A1252" s="72"/>
      <c r="B1252" s="72"/>
      <c r="C1252" s="86" t="s">
        <v>229</v>
      </c>
      <c r="D1252" s="86"/>
      <c r="E1252" s="86"/>
      <c r="F1252" s="86"/>
      <c r="G1252" s="86"/>
      <c r="H1252" s="86"/>
      <c r="I1252" s="86"/>
      <c r="J1252" s="86"/>
      <c r="K1252" s="89"/>
      <c r="L1252" s="86"/>
      <c r="M1252" s="129"/>
      <c r="N1252" s="86"/>
      <c r="O1252" s="86"/>
      <c r="P1252" s="86"/>
      <c r="Q1252" s="86"/>
      <c r="R1252" s="86"/>
      <c r="S1252" s="110"/>
    </row>
    <row r="1253" spans="1:78" x14ac:dyDescent="0.35">
      <c r="AM1253"/>
    </row>
    <row r="1254" spans="1:78" customFormat="1" x14ac:dyDescent="0.35">
      <c r="A1254" s="218" t="s">
        <v>406</v>
      </c>
      <c r="B1254" s="219"/>
      <c r="C1254" s="219"/>
      <c r="D1254" s="219"/>
      <c r="E1254" s="219"/>
      <c r="F1254" s="219"/>
      <c r="G1254" s="219"/>
      <c r="H1254" s="219"/>
      <c r="I1254" s="219"/>
      <c r="J1254" s="219"/>
      <c r="K1254" s="219"/>
    </row>
    <row r="1255" spans="1:78" customFormat="1" x14ac:dyDescent="0.35">
      <c r="A1255" s="169"/>
      <c r="B1255" s="170"/>
      <c r="C1255" s="222" t="s">
        <v>353</v>
      </c>
      <c r="D1255" s="222"/>
      <c r="E1255" s="222"/>
      <c r="F1255" s="222"/>
      <c r="G1255" s="222"/>
      <c r="H1255" s="222"/>
      <c r="I1255" s="222"/>
      <c r="J1255" s="222"/>
      <c r="K1255" s="222"/>
    </row>
    <row r="1256" spans="1:78" customFormat="1" x14ac:dyDescent="0.35">
      <c r="A1256" s="223" t="s">
        <v>354</v>
      </c>
      <c r="B1256" s="223" t="s">
        <v>355</v>
      </c>
      <c r="C1256" s="225" t="s">
        <v>356</v>
      </c>
      <c r="D1256" s="226"/>
      <c r="E1256" s="226"/>
      <c r="F1256" s="227"/>
      <c r="G1256" s="228" t="s">
        <v>357</v>
      </c>
      <c r="H1256" s="229"/>
      <c r="I1256" s="229"/>
      <c r="J1256" s="230"/>
      <c r="K1256" s="223" t="s">
        <v>466</v>
      </c>
      <c r="L1256" s="223" t="s">
        <v>361</v>
      </c>
    </row>
    <row r="1257" spans="1:78" customFormat="1" x14ac:dyDescent="0.35">
      <c r="A1257" s="224"/>
      <c r="B1257" s="224"/>
      <c r="C1257" s="132" t="s">
        <v>210</v>
      </c>
      <c r="D1257" s="132" t="s">
        <v>212</v>
      </c>
      <c r="E1257" s="132" t="s">
        <v>358</v>
      </c>
      <c r="F1257" s="132" t="s">
        <v>359</v>
      </c>
      <c r="G1257" s="133" t="s">
        <v>210</v>
      </c>
      <c r="H1257" s="133" t="s">
        <v>212</v>
      </c>
      <c r="I1257" s="133" t="s">
        <v>358</v>
      </c>
      <c r="J1257" s="133" t="s">
        <v>359</v>
      </c>
      <c r="K1257" s="224"/>
      <c r="L1257" s="224"/>
    </row>
    <row r="1258" spans="1:78" customFormat="1" x14ac:dyDescent="0.35">
      <c r="A1258" s="59" t="s">
        <v>121</v>
      </c>
      <c r="B1258" s="59" t="s">
        <v>362</v>
      </c>
      <c r="C1258" s="114" t="str">
        <f>TEXT(41031.65,"0.00")</f>
        <v>41031.65</v>
      </c>
      <c r="D1258" s="114" t="str">
        <f>TEXT(876,"0")</f>
        <v>876</v>
      </c>
      <c r="E1258" s="114" t="str">
        <f>TEXT(40155.65,"0.00")</f>
        <v>40155.65</v>
      </c>
      <c r="F1258" s="114" t="str">
        <f>TEXT(97.87,"0.00")</f>
        <v>97.87</v>
      </c>
      <c r="G1258" s="114" t="str">
        <f>TEXT(0,"0")</f>
        <v>0</v>
      </c>
      <c r="H1258" s="114" t="str">
        <f>TEXT(0,"0")</f>
        <v>0</v>
      </c>
      <c r="I1258" s="114" t="str">
        <f>TEXT(0,"0")</f>
        <v>0</v>
      </c>
      <c r="J1258" s="114" t="str">
        <f>TEXT(0,"0")</f>
        <v>0</v>
      </c>
      <c r="K1258" s="114" t="str">
        <f>TEXT(0,"0")</f>
        <v>0</v>
      </c>
      <c r="L1258" s="59" t="s">
        <v>26</v>
      </c>
    </row>
    <row r="1259" spans="1:78" x14ac:dyDescent="0.35">
      <c r="AM1259"/>
    </row>
    <row r="1260" spans="1:78" customFormat="1" x14ac:dyDescent="0.35">
      <c r="A1260" s="67" t="s">
        <v>324</v>
      </c>
      <c r="B1260" s="68"/>
      <c r="C1260" s="68"/>
      <c r="D1260" s="68"/>
      <c r="E1260" s="68"/>
      <c r="F1260" s="68"/>
      <c r="G1260" s="68"/>
      <c r="H1260" s="68"/>
      <c r="I1260" s="68"/>
      <c r="J1260" s="68"/>
      <c r="K1260" s="68"/>
      <c r="L1260" s="68"/>
      <c r="M1260" s="68"/>
      <c r="N1260" s="68"/>
      <c r="O1260" s="68"/>
      <c r="P1260" s="68"/>
      <c r="Q1260" s="68"/>
      <c r="R1260" s="68"/>
      <c r="S1260" s="68"/>
      <c r="T1260" s="68"/>
      <c r="U1260" s="68"/>
      <c r="V1260" s="68"/>
      <c r="W1260" s="68"/>
      <c r="X1260" s="68"/>
      <c r="Y1260" s="68"/>
      <c r="Z1260" s="68"/>
      <c r="AA1260" s="68"/>
      <c r="AB1260" s="68"/>
      <c r="AC1260" s="68"/>
      <c r="AD1260" s="68"/>
      <c r="AE1260" s="68"/>
      <c r="AF1260" s="68"/>
      <c r="AG1260" s="68"/>
      <c r="AH1260" s="68"/>
      <c r="AI1260" s="68"/>
    </row>
    <row r="1261" spans="1:78" customFormat="1" x14ac:dyDescent="0.35">
      <c r="A1261" s="95" t="s">
        <v>273</v>
      </c>
      <c r="B1261" s="95" t="s">
        <v>274</v>
      </c>
      <c r="C1261" s="95" t="s">
        <v>156</v>
      </c>
      <c r="D1261" s="95" t="s">
        <v>157</v>
      </c>
      <c r="E1261" s="95" t="s">
        <v>158</v>
      </c>
      <c r="F1261" s="95" t="s">
        <v>159</v>
      </c>
      <c r="G1261" s="95" t="s">
        <v>126</v>
      </c>
      <c r="H1261" s="95" t="s">
        <v>160</v>
      </c>
      <c r="I1261" s="95" t="s">
        <v>161</v>
      </c>
      <c r="J1261" s="95" t="s">
        <v>162</v>
      </c>
      <c r="K1261" s="95" t="s">
        <v>163</v>
      </c>
      <c r="L1261" s="95" t="s">
        <v>164</v>
      </c>
      <c r="M1261" s="95" t="s">
        <v>165</v>
      </c>
      <c r="N1261" s="95" t="s">
        <v>166</v>
      </c>
      <c r="O1261" s="95" t="s">
        <v>277</v>
      </c>
      <c r="P1261" s="95" t="s">
        <v>168</v>
      </c>
      <c r="Q1261" s="95" t="s">
        <v>278</v>
      </c>
      <c r="R1261" s="95" t="s">
        <v>276</v>
      </c>
      <c r="S1261" s="113"/>
      <c r="T1261" s="99" t="s">
        <v>271</v>
      </c>
      <c r="U1261" s="100"/>
      <c r="V1261" s="101"/>
      <c r="W1261" s="99" t="s">
        <v>263</v>
      </c>
      <c r="X1261" s="101"/>
      <c r="Y1261" s="100"/>
      <c r="Z1261" s="102" t="s">
        <v>255</v>
      </c>
      <c r="AA1261" s="103"/>
      <c r="AB1261" s="103"/>
      <c r="AC1261" s="103"/>
      <c r="AD1261" s="103"/>
      <c r="AE1261" s="103"/>
      <c r="AF1261" s="104"/>
      <c r="AG1261" s="102" t="s">
        <v>264</v>
      </c>
      <c r="AH1261" s="103"/>
      <c r="AI1261" s="103"/>
      <c r="AJ1261" s="103"/>
      <c r="AK1261" s="103"/>
      <c r="AL1261" s="104"/>
      <c r="AN1261" s="21"/>
      <c r="AO1261" s="21"/>
      <c r="AP1261" s="21"/>
      <c r="AR1261" s="21"/>
      <c r="AS1261" s="21"/>
      <c r="AT1261" s="21"/>
      <c r="AU1261" s="21"/>
      <c r="AV1261" s="21"/>
      <c r="AW1261" s="21"/>
      <c r="AX1261" s="21"/>
      <c r="AY1261" s="21"/>
      <c r="AZ1261" s="21"/>
      <c r="BA1261" s="21"/>
      <c r="BB1261" s="21"/>
      <c r="BC1261" s="21"/>
      <c r="BD1261" s="21"/>
      <c r="BE1261" s="21"/>
      <c r="BF1261" s="21"/>
      <c r="BG1261" s="21"/>
      <c r="BH1261" s="21"/>
      <c r="BI1261" s="21"/>
      <c r="BJ1261" s="21"/>
      <c r="BK1261" s="21"/>
      <c r="BL1261" s="21"/>
      <c r="BM1261" s="21"/>
      <c r="BN1261" s="21"/>
      <c r="BO1261" s="21"/>
      <c r="BP1261" s="21"/>
      <c r="BQ1261" s="21"/>
      <c r="BR1261" s="21"/>
      <c r="BS1261" s="21"/>
      <c r="BT1261" s="21"/>
      <c r="BU1261" s="21"/>
      <c r="BV1261" s="21"/>
      <c r="BW1261" s="21"/>
      <c r="BX1261" s="21"/>
      <c r="BY1261" s="21"/>
      <c r="BZ1261" s="21"/>
    </row>
    <row r="1262" spans="1:78" customFormat="1" x14ac:dyDescent="0.35">
      <c r="A1262" s="96"/>
      <c r="B1262" s="96"/>
      <c r="C1262" s="96"/>
      <c r="D1262" s="96"/>
      <c r="E1262" s="96"/>
      <c r="F1262" s="96"/>
      <c r="G1262" s="96"/>
      <c r="H1262" s="96"/>
      <c r="I1262" s="96"/>
      <c r="J1262" s="96"/>
      <c r="K1262" s="96"/>
      <c r="L1262" s="96"/>
      <c r="M1262" s="96"/>
      <c r="N1262" s="96"/>
      <c r="O1262" s="96"/>
      <c r="P1262" s="96"/>
      <c r="Q1262" s="96"/>
      <c r="R1262" s="96"/>
      <c r="S1262" s="96"/>
      <c r="T1262" s="97" t="s">
        <v>169</v>
      </c>
      <c r="U1262" s="97" t="s">
        <v>170</v>
      </c>
      <c r="V1262" s="97" t="s">
        <v>170</v>
      </c>
      <c r="W1262" s="97" t="s">
        <v>251</v>
      </c>
      <c r="X1262" s="97" t="s">
        <v>252</v>
      </c>
      <c r="Y1262" s="97"/>
      <c r="Z1262" s="97" t="s">
        <v>256</v>
      </c>
      <c r="AA1262" s="97" t="s">
        <v>257</v>
      </c>
      <c r="AB1262" s="97" t="s">
        <v>258</v>
      </c>
      <c r="AC1262" s="97" t="s">
        <v>259</v>
      </c>
      <c r="AD1262" s="97" t="s">
        <v>260</v>
      </c>
      <c r="AE1262" s="97" t="s">
        <v>261</v>
      </c>
      <c r="AF1262" s="97" t="s">
        <v>262</v>
      </c>
      <c r="AG1262" s="97" t="s">
        <v>265</v>
      </c>
      <c r="AH1262" s="97" t="s">
        <v>266</v>
      </c>
      <c r="AI1262" s="97" t="s">
        <v>267</v>
      </c>
      <c r="AJ1262" s="97" t="s">
        <v>268</v>
      </c>
      <c r="AK1262" s="97" t="s">
        <v>269</v>
      </c>
      <c r="AL1262" s="97" t="s">
        <v>270</v>
      </c>
      <c r="AN1262" s="21"/>
      <c r="AO1262" s="21"/>
      <c r="AP1262" s="21"/>
      <c r="AR1262" s="21"/>
      <c r="AS1262" s="21"/>
      <c r="AT1262" s="21"/>
      <c r="AU1262" s="21"/>
      <c r="AV1262" s="21"/>
      <c r="AW1262" s="21"/>
      <c r="AX1262" s="21"/>
      <c r="AY1262" s="21"/>
      <c r="AZ1262" s="21"/>
      <c r="BA1262" s="21"/>
      <c r="BB1262" s="21"/>
      <c r="BC1262" s="21"/>
      <c r="BD1262" s="21"/>
      <c r="BE1262" s="21"/>
      <c r="BF1262" s="21"/>
      <c r="BG1262" s="21"/>
      <c r="BH1262" s="21"/>
      <c r="BI1262" s="21"/>
      <c r="BJ1262" s="21"/>
      <c r="BK1262" s="21"/>
      <c r="BL1262" s="21"/>
      <c r="BM1262" s="21"/>
      <c r="BN1262" s="21"/>
      <c r="BO1262" s="21"/>
      <c r="BP1262" s="21"/>
      <c r="BQ1262" s="21"/>
      <c r="BR1262" s="21"/>
      <c r="BS1262" s="21"/>
      <c r="BT1262" s="21"/>
      <c r="BU1262" s="21"/>
      <c r="BV1262" s="21"/>
      <c r="BW1262" s="21"/>
      <c r="BX1262" s="21"/>
      <c r="BY1262" s="21"/>
      <c r="BZ1262" s="21"/>
    </row>
    <row r="1263" spans="1:78" customFormat="1" x14ac:dyDescent="0.35">
      <c r="A1263" s="58" t="s">
        <v>70</v>
      </c>
      <c r="B1263" s="32" t="s">
        <v>110</v>
      </c>
      <c r="C1263" s="58" t="s">
        <v>481</v>
      </c>
      <c r="D1263" s="32" t="s">
        <v>172</v>
      </c>
      <c r="E1263" s="59" t="s">
        <v>26</v>
      </c>
      <c r="F1263" s="58" t="s">
        <v>275</v>
      </c>
      <c r="G1263" s="60" t="str">
        <f ca="1">TEXT(TODAY(),"YYYY-MM-DD")</f>
        <v>2023-05-19</v>
      </c>
      <c r="H1263" s="60" t="str">
        <f ca="1">TEXT(TODAY(),"YYYY-MM-DD")</f>
        <v>2023-05-19</v>
      </c>
      <c r="I1263" s="58">
        <v>12</v>
      </c>
      <c r="J1263" s="58">
        <v>12</v>
      </c>
      <c r="K1263" s="58">
        <v>12</v>
      </c>
      <c r="L1263" s="58" t="s">
        <v>322</v>
      </c>
      <c r="M1263" s="58" t="s">
        <v>323</v>
      </c>
      <c r="N1263" s="58" t="s">
        <v>347</v>
      </c>
      <c r="O1263" s="58" t="s">
        <v>348</v>
      </c>
      <c r="P1263" s="58" t="s">
        <v>348</v>
      </c>
      <c r="Q1263" s="58" t="s">
        <v>347</v>
      </c>
      <c r="R1263" s="58" t="s">
        <v>564</v>
      </c>
      <c r="S1263" s="58"/>
      <c r="T1263" s="58" t="s">
        <v>176</v>
      </c>
      <c r="U1263" s="58" t="s">
        <v>177</v>
      </c>
      <c r="V1263" s="58"/>
      <c r="W1263" s="58" t="s">
        <v>254</v>
      </c>
      <c r="X1263" s="58" t="s">
        <v>253</v>
      </c>
      <c r="Y1263" s="58"/>
      <c r="Z1263" s="58" t="s">
        <v>272</v>
      </c>
      <c r="AA1263" s="58">
        <v>6739465360</v>
      </c>
      <c r="AB1263" s="58">
        <v>4402189258</v>
      </c>
      <c r="AC1263" s="58"/>
      <c r="AD1263" s="58" t="s">
        <v>348</v>
      </c>
      <c r="AE1263" s="58" t="s">
        <v>348</v>
      </c>
      <c r="AF1263" s="58" t="s">
        <v>348</v>
      </c>
      <c r="AG1263" s="58"/>
      <c r="AH1263" s="58"/>
      <c r="AI1263" s="58"/>
      <c r="AJ1263" s="58" t="s">
        <v>347</v>
      </c>
      <c r="AK1263" s="58" t="s">
        <v>347</v>
      </c>
      <c r="AL1263" s="58" t="s">
        <v>347</v>
      </c>
      <c r="AN1263" s="21"/>
      <c r="AO1263" s="21"/>
      <c r="AP1263" s="21"/>
      <c r="AR1263" s="21"/>
      <c r="AS1263" s="21"/>
      <c r="AT1263" s="21"/>
      <c r="AU1263" s="21"/>
      <c r="AV1263" s="21"/>
      <c r="AW1263" s="21"/>
      <c r="AX1263" s="21"/>
      <c r="AY1263" s="21"/>
      <c r="AZ1263" s="21"/>
      <c r="BA1263" s="21"/>
      <c r="BB1263" s="21"/>
      <c r="BC1263" s="21"/>
      <c r="BD1263" s="21"/>
      <c r="BE1263" s="21"/>
      <c r="BF1263" s="21"/>
      <c r="BG1263" s="21"/>
      <c r="BH1263" s="21"/>
      <c r="BI1263" s="21"/>
      <c r="BJ1263" s="21"/>
      <c r="BK1263" s="21"/>
      <c r="BL1263" s="21"/>
      <c r="BM1263" s="21"/>
      <c r="BN1263" s="21"/>
      <c r="BO1263" s="21"/>
      <c r="BP1263" s="21"/>
      <c r="BQ1263" s="21"/>
      <c r="BR1263" s="21"/>
      <c r="BS1263" s="21"/>
      <c r="BT1263" s="21"/>
      <c r="BU1263" s="21"/>
      <c r="BV1263" s="21"/>
      <c r="BW1263" s="21"/>
      <c r="BX1263" s="21"/>
      <c r="BY1263" s="21"/>
      <c r="BZ1263" s="21"/>
    </row>
    <row r="1264" spans="1:78" x14ac:dyDescent="0.35">
      <c r="AM1264"/>
    </row>
    <row r="1265" spans="1:44" customFormat="1" x14ac:dyDescent="0.35">
      <c r="A1265" s="218" t="s">
        <v>325</v>
      </c>
      <c r="B1265" s="219"/>
      <c r="C1265" s="219"/>
      <c r="D1265" s="219"/>
      <c r="E1265" s="219"/>
      <c r="F1265" s="219"/>
      <c r="G1265" s="219"/>
      <c r="H1265" s="219"/>
      <c r="I1265" s="219"/>
      <c r="J1265" s="219"/>
      <c r="K1265" s="219"/>
      <c r="L1265" s="219"/>
      <c r="M1265" s="219"/>
      <c r="N1265" s="219"/>
      <c r="O1265" s="219"/>
      <c r="P1265" s="219"/>
      <c r="Q1265" s="219"/>
      <c r="R1265" s="219"/>
      <c r="S1265" s="105"/>
      <c r="AE1265" s="21"/>
      <c r="AF1265" s="21"/>
      <c r="AG1265" s="21"/>
    </row>
    <row r="1266" spans="1:44" customFormat="1" x14ac:dyDescent="0.35">
      <c r="A1266" s="69" t="s">
        <v>200</v>
      </c>
      <c r="B1266" s="69" t="s">
        <v>201</v>
      </c>
      <c r="C1266" s="69" t="s">
        <v>202</v>
      </c>
      <c r="D1266" s="70" t="s">
        <v>203</v>
      </c>
      <c r="E1266" s="70" t="s">
        <v>204</v>
      </c>
      <c r="F1266" s="70" t="s">
        <v>205</v>
      </c>
      <c r="G1266" s="69" t="s">
        <v>206</v>
      </c>
      <c r="H1266" s="175" t="s">
        <v>207</v>
      </c>
      <c r="I1266" s="70" t="s">
        <v>208</v>
      </c>
      <c r="J1266" s="70" t="s">
        <v>209</v>
      </c>
      <c r="K1266" s="70" t="s">
        <v>210</v>
      </c>
      <c r="L1266" s="70" t="s">
        <v>211</v>
      </c>
      <c r="M1266" s="70" t="s">
        <v>212</v>
      </c>
      <c r="N1266" s="70" t="s">
        <v>213</v>
      </c>
      <c r="O1266" s="70" t="s">
        <v>214</v>
      </c>
      <c r="P1266" s="70" t="s">
        <v>215</v>
      </c>
      <c r="Q1266" s="70" t="s">
        <v>216</v>
      </c>
      <c r="R1266" s="70" t="s">
        <v>217</v>
      </c>
      <c r="S1266" s="106"/>
      <c r="U1266" s="21"/>
      <c r="V1266" s="21"/>
      <c r="W1266" s="21"/>
      <c r="X1266" s="21"/>
      <c r="Y1266" s="21"/>
      <c r="Z1266" s="21"/>
      <c r="AA1266" s="21"/>
      <c r="AB1266" s="21"/>
      <c r="AC1266" s="21"/>
      <c r="AD1266" s="21"/>
      <c r="AE1266" s="21"/>
      <c r="AF1266" s="21"/>
      <c r="AG1266" s="21"/>
      <c r="AH1266" s="21"/>
      <c r="AI1266" s="21"/>
      <c r="AJ1266" s="21"/>
      <c r="AK1266" s="21"/>
      <c r="AL1266" s="21"/>
      <c r="AN1266" s="21"/>
      <c r="AO1266" s="21"/>
      <c r="AP1266" s="21"/>
      <c r="AQ1266" s="21"/>
      <c r="AR1266" s="21"/>
    </row>
    <row r="1267" spans="1:44" customFormat="1" x14ac:dyDescent="0.35">
      <c r="A1267" s="71" t="s">
        <v>218</v>
      </c>
      <c r="B1267" s="72"/>
      <c r="C1267" s="73" t="s">
        <v>219</v>
      </c>
      <c r="D1267" s="73"/>
      <c r="E1267" s="73"/>
      <c r="F1267" s="73">
        <v>21</v>
      </c>
      <c r="G1267" s="73" t="str">
        <f>CONCATENATE("USD,FLAT ",TEXT(F1267,"0.00"))</f>
        <v>USD,FLAT 21.00</v>
      </c>
      <c r="H1267" s="94">
        <f>F1267</f>
        <v>21</v>
      </c>
      <c r="I1267" s="73" t="s">
        <v>139</v>
      </c>
      <c r="J1267" s="75">
        <v>1</v>
      </c>
      <c r="K1267" s="94">
        <f>H1267*J1267</f>
        <v>21</v>
      </c>
      <c r="L1267" s="73"/>
      <c r="M1267" s="94" t="str">
        <f>TEXT(23,"0")</f>
        <v>23</v>
      </c>
      <c r="N1267" s="73"/>
      <c r="O1267" s="73" t="s">
        <v>220</v>
      </c>
      <c r="P1267" s="73" t="s">
        <v>351</v>
      </c>
      <c r="Q1267" s="73"/>
      <c r="R1267" s="73"/>
      <c r="S1267" s="107"/>
      <c r="U1267" s="21"/>
      <c r="V1267" s="21"/>
      <c r="W1267" s="21"/>
      <c r="X1267" s="21"/>
      <c r="Y1267" s="21"/>
      <c r="Z1267" s="21"/>
      <c r="AA1267" s="21"/>
      <c r="AB1267" s="21"/>
      <c r="AC1267" s="21"/>
      <c r="AD1267" s="21"/>
      <c r="AE1267" s="21"/>
      <c r="AF1267" s="21"/>
      <c r="AG1267" s="21"/>
      <c r="AH1267" s="21"/>
      <c r="AI1267" s="21"/>
      <c r="AJ1267" s="21"/>
      <c r="AK1267" s="21"/>
      <c r="AL1267" s="21"/>
      <c r="AN1267" s="21"/>
      <c r="AO1267" s="21"/>
      <c r="AP1267" s="21"/>
      <c r="AQ1267" s="21"/>
      <c r="AR1267" s="21"/>
    </row>
    <row r="1268" spans="1:44" customFormat="1" x14ac:dyDescent="0.35">
      <c r="A1268" s="72"/>
      <c r="B1268" s="72"/>
      <c r="C1268" s="76" t="s">
        <v>221</v>
      </c>
      <c r="D1268" s="76"/>
      <c r="E1268" s="76"/>
      <c r="F1268" s="76"/>
      <c r="G1268" s="76"/>
      <c r="H1268" s="76"/>
      <c r="I1268" s="76"/>
      <c r="J1268" s="78"/>
      <c r="K1268" s="77"/>
      <c r="L1268" s="76"/>
      <c r="M1268" s="127"/>
      <c r="N1268" s="76"/>
      <c r="O1268" s="76"/>
      <c r="P1268" s="76"/>
      <c r="Q1268" s="76"/>
      <c r="R1268" s="76"/>
      <c r="S1268" s="108"/>
      <c r="U1268" s="21"/>
      <c r="V1268" s="21"/>
      <c r="W1268" s="21"/>
      <c r="X1268" s="21"/>
      <c r="Y1268" s="21"/>
      <c r="Z1268" s="21"/>
      <c r="AA1268" s="21"/>
      <c r="AB1268" s="21"/>
      <c r="AC1268" s="21"/>
      <c r="AD1268" s="21"/>
      <c r="AE1268" s="21"/>
      <c r="AF1268" s="21"/>
      <c r="AG1268" s="21"/>
      <c r="AH1268" s="21"/>
      <c r="AI1268" s="21"/>
      <c r="AJ1268" s="21"/>
      <c r="AK1268" s="21"/>
      <c r="AL1268" s="21"/>
      <c r="AN1268" s="21"/>
      <c r="AO1268" s="21"/>
      <c r="AP1268" s="21"/>
      <c r="AQ1268" s="21"/>
      <c r="AR1268" s="21"/>
    </row>
    <row r="1269" spans="1:44" customFormat="1" x14ac:dyDescent="0.35">
      <c r="A1269" s="72"/>
      <c r="B1269" s="72"/>
      <c r="C1269" s="85" t="s">
        <v>228</v>
      </c>
      <c r="D1269" s="85"/>
      <c r="E1269" s="85"/>
      <c r="F1269" s="85"/>
      <c r="G1269" s="85"/>
      <c r="H1269" s="85"/>
      <c r="I1269" s="85"/>
      <c r="J1269" s="85"/>
      <c r="K1269" s="85"/>
      <c r="L1269" s="85"/>
      <c r="M1269" s="128"/>
      <c r="N1269" s="85"/>
      <c r="O1269" s="85"/>
      <c r="P1269" s="85"/>
      <c r="Q1269" s="85"/>
      <c r="R1269" s="85"/>
      <c r="S1269" s="109"/>
    </row>
    <row r="1270" spans="1:44" customFormat="1" x14ac:dyDescent="0.35">
      <c r="A1270" s="72"/>
      <c r="B1270" s="72"/>
      <c r="C1270" s="86" t="s">
        <v>229</v>
      </c>
      <c r="D1270" s="86"/>
      <c r="E1270" s="86"/>
      <c r="F1270" s="86"/>
      <c r="G1270" s="86"/>
      <c r="H1270" s="86"/>
      <c r="I1270" s="86"/>
      <c r="J1270" s="86"/>
      <c r="K1270" s="86"/>
      <c r="L1270" s="86"/>
      <c r="M1270" s="129"/>
      <c r="N1270" s="86"/>
      <c r="O1270" s="86"/>
      <c r="P1270" s="86"/>
      <c r="Q1270" s="86"/>
      <c r="R1270" s="86"/>
      <c r="S1270" s="110"/>
    </row>
    <row r="1271" spans="1:44" customFormat="1" x14ac:dyDescent="0.35">
      <c r="A1271" s="71" t="s">
        <v>222</v>
      </c>
      <c r="B1271" s="72"/>
      <c r="C1271" s="73" t="s">
        <v>219</v>
      </c>
      <c r="D1271" s="73"/>
      <c r="E1271" s="73"/>
      <c r="F1271" s="73">
        <v>25</v>
      </c>
      <c r="G1271" s="73" t="str">
        <f>CONCATENATE("USD,FLAT ",TEXT(F1271,"0.00"))</f>
        <v>USD,FLAT 25.00</v>
      </c>
      <c r="H1271" s="94">
        <f t="shared" ref="H1271" si="9">F1271</f>
        <v>25</v>
      </c>
      <c r="I1271" s="73" t="s">
        <v>139</v>
      </c>
      <c r="J1271" s="75">
        <v>1</v>
      </c>
      <c r="K1271" s="94">
        <f>H1271*J1271</f>
        <v>25</v>
      </c>
      <c r="L1271" s="73"/>
      <c r="M1271" s="94" t="str">
        <f>TEXT(23,"0")</f>
        <v>23</v>
      </c>
      <c r="N1271" s="73" t="s">
        <v>223</v>
      </c>
      <c r="O1271" s="73" t="s">
        <v>224</v>
      </c>
      <c r="P1271" s="73" t="s">
        <v>351</v>
      </c>
      <c r="Q1271" s="73"/>
      <c r="R1271" s="73"/>
      <c r="S1271" s="107"/>
    </row>
    <row r="1272" spans="1:44" customFormat="1" x14ac:dyDescent="0.35">
      <c r="A1272" s="72"/>
      <c r="B1272" s="72"/>
      <c r="C1272" s="76" t="s">
        <v>221</v>
      </c>
      <c r="D1272" s="76"/>
      <c r="E1272" s="76"/>
      <c r="F1272" s="76"/>
      <c r="G1272" s="76"/>
      <c r="H1272" s="76"/>
      <c r="I1272" s="76"/>
      <c r="J1272" s="78"/>
      <c r="K1272" s="77"/>
      <c r="L1272" s="76"/>
      <c r="M1272" s="127"/>
      <c r="N1272" s="76"/>
      <c r="O1272" s="76"/>
      <c r="P1272" s="76"/>
      <c r="Q1272" s="76"/>
      <c r="R1272" s="76"/>
      <c r="S1272" s="108"/>
    </row>
    <row r="1273" spans="1:44" customFormat="1" x14ac:dyDescent="0.35">
      <c r="A1273" s="72"/>
      <c r="B1273" s="72"/>
      <c r="C1273" s="85" t="s">
        <v>228</v>
      </c>
      <c r="D1273" s="85"/>
      <c r="E1273" s="85"/>
      <c r="F1273" s="85"/>
      <c r="G1273" s="85"/>
      <c r="H1273" s="85"/>
      <c r="I1273" s="85"/>
      <c r="J1273" s="85"/>
      <c r="K1273" s="85"/>
      <c r="L1273" s="85"/>
      <c r="M1273" s="128"/>
      <c r="N1273" s="85"/>
      <c r="O1273" s="85"/>
      <c r="P1273" s="85"/>
      <c r="Q1273" s="85"/>
      <c r="R1273" s="85"/>
      <c r="S1273" s="109"/>
    </row>
    <row r="1274" spans="1:44" customFormat="1" x14ac:dyDescent="0.35">
      <c r="A1274" s="72"/>
      <c r="B1274" s="72"/>
      <c r="C1274" s="86" t="s">
        <v>229</v>
      </c>
      <c r="D1274" s="86"/>
      <c r="E1274" s="86"/>
      <c r="F1274" s="86"/>
      <c r="G1274" s="86"/>
      <c r="H1274" s="86"/>
      <c r="I1274" s="86"/>
      <c r="J1274" s="86"/>
      <c r="K1274" s="86"/>
      <c r="L1274" s="86"/>
      <c r="M1274" s="129"/>
      <c r="N1274" s="86"/>
      <c r="O1274" s="86"/>
      <c r="P1274" s="86"/>
      <c r="Q1274" s="86"/>
      <c r="R1274" s="86"/>
      <c r="S1274" s="110"/>
    </row>
    <row r="1275" spans="1:44" customFormat="1" ht="13.5" customHeight="1" x14ac:dyDescent="0.35">
      <c r="A1275" s="71" t="s">
        <v>225</v>
      </c>
      <c r="B1275" s="72"/>
      <c r="C1275" s="73" t="s">
        <v>219</v>
      </c>
      <c r="D1275" s="73"/>
      <c r="E1275" s="73"/>
      <c r="F1275" s="73">
        <v>17.25</v>
      </c>
      <c r="G1275" s="73" t="str">
        <f>CONCATENATE("USD,FLAT ",TEXT(F1275,"0.00"))</f>
        <v>USD,FLAT 17.25</v>
      </c>
      <c r="H1275" s="94">
        <f>F1275</f>
        <v>17.25</v>
      </c>
      <c r="I1275" s="73" t="s">
        <v>139</v>
      </c>
      <c r="J1275" s="94" t="str">
        <f>TEXT(26.85,"0.00")</f>
        <v>26.85</v>
      </c>
      <c r="K1275" s="94" t="str">
        <f>TEXT(H1275*J1275,"0.00")</f>
        <v>463.16</v>
      </c>
      <c r="L1275" s="73"/>
      <c r="M1275" s="94" t="str">
        <f>TEXT(100.56,"0.00")</f>
        <v>100.56</v>
      </c>
      <c r="N1275" s="73"/>
      <c r="O1275" s="73" t="s">
        <v>220</v>
      </c>
      <c r="P1275" s="73" t="s">
        <v>351</v>
      </c>
      <c r="Q1275" s="73"/>
      <c r="R1275" s="73"/>
      <c r="S1275" s="107"/>
    </row>
    <row r="1276" spans="1:44" customFormat="1" x14ac:dyDescent="0.35">
      <c r="A1276" s="72"/>
      <c r="B1276" s="72"/>
      <c r="C1276" s="76" t="s">
        <v>221</v>
      </c>
      <c r="D1276" s="76"/>
      <c r="E1276" s="76"/>
      <c r="F1276" s="76"/>
      <c r="G1276" s="76"/>
      <c r="H1276" s="76"/>
      <c r="I1276" s="76"/>
      <c r="J1276" s="78"/>
      <c r="K1276" s="77"/>
      <c r="L1276" s="76"/>
      <c r="M1276" s="127"/>
      <c r="N1276" s="76"/>
      <c r="O1276" s="76"/>
      <c r="P1276" s="76"/>
      <c r="Q1276" s="76"/>
      <c r="R1276" s="76"/>
      <c r="S1276" s="108"/>
    </row>
    <row r="1277" spans="1:44" customFormat="1" x14ac:dyDescent="0.35">
      <c r="A1277" s="72"/>
      <c r="B1277" s="72"/>
      <c r="C1277" s="85" t="s">
        <v>228</v>
      </c>
      <c r="D1277" s="85"/>
      <c r="E1277" s="85"/>
      <c r="F1277" s="85"/>
      <c r="G1277" s="85"/>
      <c r="H1277" s="85"/>
      <c r="I1277" s="85"/>
      <c r="J1277" s="85"/>
      <c r="K1277" s="85"/>
      <c r="L1277" s="85"/>
      <c r="M1277" s="128"/>
      <c r="N1277" s="85"/>
      <c r="O1277" s="85"/>
      <c r="P1277" s="85"/>
      <c r="Q1277" s="85"/>
      <c r="R1277" s="85"/>
      <c r="S1277" s="109"/>
    </row>
    <row r="1278" spans="1:44" customFormat="1" x14ac:dyDescent="0.35">
      <c r="A1278" s="72"/>
      <c r="B1278" s="72"/>
      <c r="C1278" s="86" t="s">
        <v>229</v>
      </c>
      <c r="D1278" s="86"/>
      <c r="E1278" s="86"/>
      <c r="F1278" s="86"/>
      <c r="G1278" s="86"/>
      <c r="H1278" s="86"/>
      <c r="I1278" s="86"/>
      <c r="J1278" s="86"/>
      <c r="K1278" s="86"/>
      <c r="L1278" s="86"/>
      <c r="M1278" s="129"/>
      <c r="N1278" s="86"/>
      <c r="O1278" s="86"/>
      <c r="P1278" s="86"/>
      <c r="Q1278" s="86"/>
      <c r="R1278" s="86"/>
      <c r="S1278" s="110"/>
    </row>
    <row r="1279" spans="1:44" customFormat="1" x14ac:dyDescent="0.35">
      <c r="A1279" s="71" t="s">
        <v>136</v>
      </c>
      <c r="B1279" s="72"/>
      <c r="C1279" s="73" t="s">
        <v>219</v>
      </c>
      <c r="D1279" s="73"/>
      <c r="E1279" s="73"/>
      <c r="F1279" s="73">
        <v>13.25</v>
      </c>
      <c r="G1279" s="73" t="str">
        <f>CONCATENATE("USD,FLAT ",TEXT(F1279,"0.00"))</f>
        <v>USD,FLAT 13.25</v>
      </c>
      <c r="H1279" s="94">
        <f t="shared" ref="H1279" si="10">F1279</f>
        <v>13.25</v>
      </c>
      <c r="I1279" s="73" t="s">
        <v>139</v>
      </c>
      <c r="J1279" s="94" t="str">
        <f>TEXT(176.85,"0.00")</f>
        <v>176.85</v>
      </c>
      <c r="K1279" s="94" t="str">
        <f>TEXT(H1279*J1279,"0.00")</f>
        <v>2343.26</v>
      </c>
      <c r="L1279" s="73"/>
      <c r="M1279" s="94" t="str">
        <f>TEXT(550.54,"0.00")</f>
        <v>550.54</v>
      </c>
      <c r="N1279" s="73"/>
      <c r="O1279" s="73" t="s">
        <v>220</v>
      </c>
      <c r="P1279" s="73" t="s">
        <v>351</v>
      </c>
      <c r="Q1279" s="73"/>
      <c r="R1279" s="73"/>
      <c r="S1279" s="107"/>
    </row>
    <row r="1280" spans="1:44" customFormat="1" x14ac:dyDescent="0.35">
      <c r="A1280" s="72"/>
      <c r="B1280" s="72"/>
      <c r="C1280" s="76" t="s">
        <v>221</v>
      </c>
      <c r="D1280" s="76"/>
      <c r="E1280" s="76"/>
      <c r="F1280" s="76"/>
      <c r="G1280" s="76"/>
      <c r="H1280" s="77"/>
      <c r="I1280" s="76"/>
      <c r="J1280" s="78"/>
      <c r="K1280" s="77"/>
      <c r="L1280" s="76"/>
      <c r="M1280" s="127"/>
      <c r="N1280" s="76"/>
      <c r="O1280" s="76"/>
      <c r="P1280" s="76"/>
      <c r="Q1280" s="76"/>
      <c r="R1280" s="76"/>
      <c r="S1280" s="108"/>
    </row>
    <row r="1281" spans="1:19" customFormat="1" x14ac:dyDescent="0.35">
      <c r="A1281" s="72"/>
      <c r="B1281" s="72"/>
      <c r="C1281" s="85" t="s">
        <v>228</v>
      </c>
      <c r="D1281" s="85"/>
      <c r="E1281" s="85"/>
      <c r="F1281" s="85"/>
      <c r="G1281" s="85"/>
      <c r="H1281" s="85"/>
      <c r="I1281" s="85"/>
      <c r="J1281" s="85"/>
      <c r="K1281" s="85"/>
      <c r="L1281" s="85"/>
      <c r="M1281" s="128"/>
      <c r="N1281" s="85"/>
      <c r="O1281" s="85"/>
      <c r="P1281" s="85"/>
      <c r="Q1281" s="85"/>
      <c r="R1281" s="85"/>
      <c r="S1281" s="109"/>
    </row>
    <row r="1282" spans="1:19" customFormat="1" x14ac:dyDescent="0.35">
      <c r="A1282" s="72"/>
      <c r="B1282" s="72"/>
      <c r="C1282" s="86" t="s">
        <v>229</v>
      </c>
      <c r="D1282" s="86"/>
      <c r="E1282" s="86"/>
      <c r="F1282" s="86"/>
      <c r="G1282" s="86"/>
      <c r="H1282" s="86"/>
      <c r="I1282" s="86"/>
      <c r="J1282" s="86"/>
      <c r="K1282" s="86"/>
      <c r="L1282" s="86"/>
      <c r="M1282" s="129"/>
      <c r="N1282" s="86"/>
      <c r="O1282" s="86"/>
      <c r="P1282" s="86"/>
      <c r="Q1282" s="86"/>
      <c r="R1282" s="86"/>
      <c r="S1282" s="110"/>
    </row>
    <row r="1283" spans="1:19" customFormat="1" x14ac:dyDescent="0.35">
      <c r="A1283" s="79" t="s">
        <v>226</v>
      </c>
      <c r="B1283" s="79"/>
      <c r="C1283" s="79" t="s">
        <v>219</v>
      </c>
      <c r="D1283" s="79"/>
      <c r="E1283" s="79"/>
      <c r="F1283" s="79"/>
      <c r="G1283" s="79"/>
      <c r="H1283" s="79"/>
      <c r="I1283" s="79"/>
      <c r="J1283" s="80"/>
      <c r="K1283" s="81"/>
      <c r="L1283" s="79"/>
      <c r="M1283" s="171"/>
      <c r="N1283" s="79"/>
      <c r="O1283" s="79"/>
      <c r="P1283" s="79"/>
      <c r="Q1283" s="79"/>
      <c r="R1283" s="79"/>
      <c r="S1283" s="111"/>
    </row>
    <row r="1284" spans="1:19" customFormat="1" x14ac:dyDescent="0.35">
      <c r="A1284" s="79" t="s">
        <v>226</v>
      </c>
      <c r="B1284" s="79"/>
      <c r="C1284" s="79" t="s">
        <v>221</v>
      </c>
      <c r="D1284" s="79"/>
      <c r="E1284" s="79"/>
      <c r="F1284" s="79"/>
      <c r="G1284" s="79"/>
      <c r="H1284" s="79"/>
      <c r="I1284" s="79"/>
      <c r="J1284" s="80"/>
      <c r="K1284" s="81"/>
      <c r="L1284" s="79"/>
      <c r="M1284" s="171"/>
      <c r="N1284" s="79"/>
      <c r="O1284" s="79"/>
      <c r="P1284" s="79"/>
      <c r="Q1284" s="79"/>
      <c r="R1284" s="79"/>
      <c r="S1284" s="111"/>
    </row>
    <row r="1285" spans="1:19" customFormat="1" x14ac:dyDescent="0.35">
      <c r="A1285" s="82" t="s">
        <v>227</v>
      </c>
      <c r="B1285" s="82"/>
      <c r="C1285" s="82" t="s">
        <v>219</v>
      </c>
      <c r="D1285" s="82"/>
      <c r="E1285" s="82"/>
      <c r="F1285" s="82"/>
      <c r="G1285" s="82"/>
      <c r="H1285" s="82"/>
      <c r="I1285" s="82"/>
      <c r="J1285" s="83"/>
      <c r="K1285" s="84"/>
      <c r="L1285" s="82"/>
      <c r="M1285" s="172"/>
      <c r="N1285" s="82"/>
      <c r="O1285" s="82"/>
      <c r="P1285" s="82"/>
      <c r="Q1285" s="82"/>
      <c r="R1285" s="82"/>
      <c r="S1285" s="112"/>
    </row>
    <row r="1286" spans="1:19" customFormat="1" x14ac:dyDescent="0.35">
      <c r="A1286" s="82" t="s">
        <v>227</v>
      </c>
      <c r="B1286" s="82"/>
      <c r="C1286" s="82" t="s">
        <v>221</v>
      </c>
      <c r="D1286" s="82"/>
      <c r="E1286" s="82"/>
      <c r="F1286" s="82"/>
      <c r="G1286" s="82"/>
      <c r="H1286" s="82"/>
      <c r="I1286" s="82"/>
      <c r="J1286" s="83"/>
      <c r="K1286" s="84"/>
      <c r="L1286" s="82"/>
      <c r="M1286" s="172"/>
      <c r="N1286" s="82"/>
      <c r="O1286" s="82"/>
      <c r="P1286" s="82"/>
      <c r="Q1286" s="82"/>
      <c r="R1286" s="82"/>
      <c r="S1286" s="112"/>
    </row>
    <row r="1287" spans="1:19" customFormat="1" x14ac:dyDescent="0.35">
      <c r="A1287" s="71" t="s">
        <v>246</v>
      </c>
      <c r="B1287" s="72"/>
      <c r="C1287" s="73" t="s">
        <v>219</v>
      </c>
      <c r="D1287" s="73"/>
      <c r="E1287" s="73"/>
      <c r="F1287" s="73" t="str">
        <f>TEXT(0.26,"0.00")</f>
        <v>0.26</v>
      </c>
      <c r="G1287" s="73" t="str">
        <f>CONCATENATE("USD,FLAT ",TEXT(F1287,"0.00"))</f>
        <v>USD,FLAT 0.26</v>
      </c>
      <c r="H1287" s="94" t="str">
        <f>F1287</f>
        <v>0.26</v>
      </c>
      <c r="I1287" s="73" t="s">
        <v>139</v>
      </c>
      <c r="J1287" s="75">
        <v>1</v>
      </c>
      <c r="K1287" s="94" t="str">
        <f>TEXT(H1287*J1287,"0.00")</f>
        <v>0.26</v>
      </c>
      <c r="L1287" s="73"/>
      <c r="M1287" s="94" t="str">
        <f>TEXT(23,"0")</f>
        <v>23</v>
      </c>
      <c r="N1287" s="73" t="s">
        <v>231</v>
      </c>
      <c r="O1287" s="73" t="s">
        <v>224</v>
      </c>
      <c r="P1287" s="73" t="s">
        <v>352</v>
      </c>
      <c r="Q1287" s="73"/>
      <c r="R1287" s="73"/>
      <c r="S1287" s="107"/>
    </row>
    <row r="1288" spans="1:19" customFormat="1" x14ac:dyDescent="0.35">
      <c r="A1288" s="72"/>
      <c r="B1288" s="72"/>
      <c r="C1288" s="76" t="s">
        <v>221</v>
      </c>
      <c r="D1288" s="76"/>
      <c r="E1288" s="76"/>
      <c r="F1288" s="76"/>
      <c r="G1288" s="76"/>
      <c r="H1288" s="76"/>
      <c r="I1288" s="77"/>
      <c r="J1288" s="78"/>
      <c r="K1288" s="77"/>
      <c r="L1288" s="76"/>
      <c r="M1288" s="127"/>
      <c r="N1288" s="76"/>
      <c r="O1288" s="76"/>
      <c r="P1288" s="76"/>
      <c r="Q1288" s="76"/>
      <c r="R1288" s="76"/>
      <c r="S1288" s="108"/>
    </row>
    <row r="1289" spans="1:19" customFormat="1" x14ac:dyDescent="0.35">
      <c r="A1289" s="72"/>
      <c r="B1289" s="72"/>
      <c r="C1289" s="85" t="s">
        <v>228</v>
      </c>
      <c r="D1289" s="85"/>
      <c r="E1289" s="85"/>
      <c r="F1289" s="85"/>
      <c r="G1289" s="85"/>
      <c r="H1289" s="85"/>
      <c r="I1289" s="85"/>
      <c r="J1289" s="85"/>
      <c r="K1289" s="85"/>
      <c r="L1289" s="85"/>
      <c r="M1289" s="128"/>
      <c r="N1289" s="85"/>
      <c r="O1289" s="85"/>
      <c r="P1289" s="85"/>
      <c r="Q1289" s="85"/>
      <c r="R1289" s="85"/>
      <c r="S1289" s="109"/>
    </row>
    <row r="1290" spans="1:19" customFormat="1" x14ac:dyDescent="0.35">
      <c r="A1290" s="72"/>
      <c r="B1290" s="72"/>
      <c r="C1290" s="86" t="s">
        <v>229</v>
      </c>
      <c r="D1290" s="86"/>
      <c r="E1290" s="86"/>
      <c r="F1290" s="86"/>
      <c r="G1290" s="86"/>
      <c r="H1290" s="86"/>
      <c r="I1290" s="86"/>
      <c r="J1290" s="86"/>
      <c r="K1290" s="86"/>
      <c r="L1290" s="86"/>
      <c r="M1290" s="129"/>
      <c r="N1290" s="86"/>
      <c r="O1290" s="86"/>
      <c r="P1290" s="86"/>
      <c r="Q1290" s="86"/>
      <c r="R1290" s="86"/>
      <c r="S1290" s="110"/>
    </row>
    <row r="1291" spans="1:19" customFormat="1" x14ac:dyDescent="0.35">
      <c r="A1291" s="71" t="s">
        <v>230</v>
      </c>
      <c r="B1291" s="72"/>
      <c r="C1291" s="73" t="s">
        <v>219</v>
      </c>
      <c r="D1291" s="73"/>
      <c r="E1291" s="73"/>
      <c r="F1291" s="73" t="str">
        <f>TEXT(11.86,"0.00")</f>
        <v>11.86</v>
      </c>
      <c r="G1291" s="73" t="str">
        <f>CONCATENATE("USD,FLAT ",TEXT(F1291,"0.00"))</f>
        <v>USD,FLAT 11.86</v>
      </c>
      <c r="H1291" s="94" t="str">
        <f>TEXT(F1291,"0.00")</f>
        <v>11.86</v>
      </c>
      <c r="I1291" s="73" t="s">
        <v>139</v>
      </c>
      <c r="J1291" s="75">
        <v>1</v>
      </c>
      <c r="K1291" s="94" t="str">
        <f>TEXT(H1291*J1291,"0.00")</f>
        <v>11.86</v>
      </c>
      <c r="L1291" s="73"/>
      <c r="M1291" s="94" t="str">
        <f>TEXT(23,"0")</f>
        <v>23</v>
      </c>
      <c r="N1291" s="73"/>
      <c r="O1291" s="73" t="s">
        <v>220</v>
      </c>
      <c r="P1291" s="73" t="s">
        <v>351</v>
      </c>
      <c r="Q1291" s="73"/>
      <c r="R1291" s="73"/>
      <c r="S1291" s="107"/>
    </row>
    <row r="1292" spans="1:19" customFormat="1" x14ac:dyDescent="0.35">
      <c r="A1292" s="72"/>
      <c r="B1292" s="72"/>
      <c r="C1292" s="76" t="s">
        <v>221</v>
      </c>
      <c r="D1292" s="76"/>
      <c r="E1292" s="76"/>
      <c r="F1292" s="76"/>
      <c r="G1292" s="76"/>
      <c r="H1292" s="76"/>
      <c r="I1292" s="77"/>
      <c r="J1292" s="78"/>
      <c r="K1292" s="77"/>
      <c r="L1292" s="76"/>
      <c r="M1292" s="118"/>
      <c r="N1292" s="76"/>
      <c r="O1292" s="76"/>
      <c r="P1292" s="76"/>
      <c r="Q1292" s="76"/>
      <c r="R1292" s="76"/>
      <c r="S1292" s="108"/>
    </row>
    <row r="1293" spans="1:19" customFormat="1" x14ac:dyDescent="0.35">
      <c r="A1293" s="72"/>
      <c r="B1293" s="72"/>
      <c r="C1293" s="85" t="s">
        <v>228</v>
      </c>
      <c r="D1293" s="85"/>
      <c r="E1293" s="85"/>
      <c r="F1293" s="85"/>
      <c r="G1293" s="85"/>
      <c r="H1293" s="85"/>
      <c r="I1293" s="85"/>
      <c r="J1293" s="85"/>
      <c r="K1293" s="85"/>
      <c r="L1293" s="85"/>
      <c r="M1293" s="119"/>
      <c r="N1293" s="85"/>
      <c r="O1293" s="85"/>
      <c r="P1293" s="85"/>
      <c r="Q1293" s="85"/>
      <c r="R1293" s="85"/>
      <c r="S1293" s="109"/>
    </row>
    <row r="1294" spans="1:19" customFormat="1" x14ac:dyDescent="0.35">
      <c r="A1294" s="72"/>
      <c r="B1294" s="72"/>
      <c r="C1294" s="86" t="s">
        <v>229</v>
      </c>
      <c r="D1294" s="86"/>
      <c r="E1294" s="86"/>
      <c r="F1294" s="86"/>
      <c r="G1294" s="86"/>
      <c r="H1294" s="86"/>
      <c r="I1294" s="86"/>
      <c r="J1294" s="86"/>
      <c r="K1294" s="86"/>
      <c r="L1294" s="86"/>
      <c r="M1294" s="120"/>
      <c r="N1294" s="86"/>
      <c r="O1294" s="86"/>
      <c r="P1294" s="86"/>
      <c r="Q1294" s="86"/>
      <c r="R1294" s="86"/>
      <c r="S1294" s="110"/>
    </row>
    <row r="1295" spans="1:19" customFormat="1" x14ac:dyDescent="0.35">
      <c r="A1295" s="71" t="s">
        <v>232</v>
      </c>
      <c r="B1295" s="72"/>
      <c r="C1295" s="73" t="s">
        <v>219</v>
      </c>
      <c r="D1295" s="73"/>
      <c r="E1295" s="73"/>
      <c r="F1295" s="73" t="str">
        <f>TEXT(277.85,"0.00")</f>
        <v>277.85</v>
      </c>
      <c r="G1295" s="73" t="str">
        <f>CONCATENATE("USD,FLAT ",TEXT(F1295,"0.00"))</f>
        <v>USD,FLAT 277.85</v>
      </c>
      <c r="H1295" s="94" t="str">
        <f>F1295</f>
        <v>277.85</v>
      </c>
      <c r="I1295" s="73" t="s">
        <v>139</v>
      </c>
      <c r="J1295" s="75"/>
      <c r="K1295" s="94" t="str">
        <f>TEXT(13892.5,"0.0")</f>
        <v>13892.5</v>
      </c>
      <c r="L1295" s="73"/>
      <c r="M1295" s="87">
        <v>0</v>
      </c>
      <c r="N1295" s="73"/>
      <c r="O1295" s="73" t="s">
        <v>220</v>
      </c>
      <c r="P1295" s="73" t="s">
        <v>351</v>
      </c>
      <c r="Q1295" s="73"/>
      <c r="R1295" s="73"/>
      <c r="S1295" s="107"/>
    </row>
    <row r="1296" spans="1:19" customFormat="1" x14ac:dyDescent="0.35">
      <c r="A1296" s="72"/>
      <c r="B1296" s="72"/>
      <c r="C1296" s="76" t="s">
        <v>221</v>
      </c>
      <c r="D1296" s="76"/>
      <c r="E1296" s="76"/>
      <c r="F1296" s="76"/>
      <c r="G1296" s="76"/>
      <c r="H1296" s="76"/>
      <c r="I1296" s="77"/>
      <c r="J1296" s="78"/>
      <c r="K1296" s="77"/>
      <c r="L1296" s="77"/>
      <c r="M1296" s="118"/>
      <c r="N1296" s="76"/>
      <c r="O1296" s="76"/>
      <c r="P1296" s="76"/>
      <c r="Q1296" s="76"/>
      <c r="R1296" s="76"/>
      <c r="S1296" s="108"/>
    </row>
    <row r="1297" spans="1:39" customFormat="1" x14ac:dyDescent="0.35">
      <c r="A1297" s="72"/>
      <c r="B1297" s="72"/>
      <c r="C1297" s="85" t="s">
        <v>228</v>
      </c>
      <c r="D1297" s="85"/>
      <c r="E1297" s="85"/>
      <c r="F1297" s="85"/>
      <c r="G1297" s="85"/>
      <c r="H1297" s="85"/>
      <c r="I1297" s="85"/>
      <c r="J1297" s="85"/>
      <c r="K1297" s="85"/>
      <c r="L1297" s="85"/>
      <c r="M1297" s="119"/>
      <c r="N1297" s="85"/>
      <c r="O1297" s="85"/>
      <c r="P1297" s="85"/>
      <c r="Q1297" s="73"/>
      <c r="R1297" s="85"/>
      <c r="S1297" s="109"/>
    </row>
    <row r="1298" spans="1:39" customFormat="1" x14ac:dyDescent="0.35">
      <c r="A1298" s="72"/>
      <c r="B1298" s="72"/>
      <c r="C1298" s="86" t="s">
        <v>229</v>
      </c>
      <c r="D1298" s="86"/>
      <c r="E1298" s="86"/>
      <c r="F1298" s="86"/>
      <c r="G1298" s="86"/>
      <c r="H1298" s="86"/>
      <c r="I1298" s="86"/>
      <c r="J1298" s="86"/>
      <c r="K1298" s="86"/>
      <c r="L1298" s="86"/>
      <c r="M1298" s="120"/>
      <c r="N1298" s="86"/>
      <c r="O1298" s="86"/>
      <c r="P1298" s="86"/>
      <c r="Q1298" s="86"/>
      <c r="R1298" s="86"/>
      <c r="S1298" s="110"/>
      <c r="AM1298" s="21"/>
    </row>
    <row r="1299" spans="1:39" customFormat="1" x14ac:dyDescent="0.35">
      <c r="A1299" s="71" t="s">
        <v>233</v>
      </c>
      <c r="B1299" s="72"/>
      <c r="C1299" s="73" t="s">
        <v>219</v>
      </c>
      <c r="D1299" s="73"/>
      <c r="E1299" s="73"/>
      <c r="F1299" s="73" t="str">
        <f>TEXT(112.85,"0.00")</f>
        <v>112.85</v>
      </c>
      <c r="G1299" s="73" t="str">
        <f>CONCATENATE("USD,FLAT ",TEXT(F1299,"0.00"))</f>
        <v>USD,FLAT 112.85</v>
      </c>
      <c r="H1299" s="94" t="str">
        <f>TEXT(F1299,"0.00")</f>
        <v>112.85</v>
      </c>
      <c r="I1299" s="73" t="s">
        <v>139</v>
      </c>
      <c r="J1299" s="75"/>
      <c r="K1299" s="94" t="str">
        <f>TEXT(5642.5,"0.0")</f>
        <v>5642.5</v>
      </c>
      <c r="L1299" s="73"/>
      <c r="M1299" s="87">
        <v>0</v>
      </c>
      <c r="N1299" s="73"/>
      <c r="O1299" s="73" t="s">
        <v>220</v>
      </c>
      <c r="P1299" s="73" t="s">
        <v>351</v>
      </c>
      <c r="Q1299" s="73"/>
      <c r="R1299" s="73"/>
      <c r="S1299" s="107"/>
    </row>
    <row r="1300" spans="1:39" customFormat="1" x14ac:dyDescent="0.35">
      <c r="A1300" s="72"/>
      <c r="B1300" s="72"/>
      <c r="C1300" s="76" t="s">
        <v>221</v>
      </c>
      <c r="D1300" s="76"/>
      <c r="E1300" s="76"/>
      <c r="F1300" s="76"/>
      <c r="G1300" s="76"/>
      <c r="H1300" s="77"/>
      <c r="I1300" s="77"/>
      <c r="J1300" s="77"/>
      <c r="K1300" s="77"/>
      <c r="L1300" s="77"/>
      <c r="M1300" s="118"/>
      <c r="N1300" s="76"/>
      <c r="O1300" s="76"/>
      <c r="P1300" s="76"/>
      <c r="Q1300" s="76"/>
      <c r="R1300" s="76"/>
      <c r="S1300" s="108"/>
    </row>
    <row r="1301" spans="1:39" customFormat="1" x14ac:dyDescent="0.35">
      <c r="A1301" s="72"/>
      <c r="B1301" s="72"/>
      <c r="C1301" s="85" t="s">
        <v>228</v>
      </c>
      <c r="D1301" s="85"/>
      <c r="E1301" s="85"/>
      <c r="F1301" s="85"/>
      <c r="G1301" s="85"/>
      <c r="H1301" s="85"/>
      <c r="I1301" s="85"/>
      <c r="J1301" s="85"/>
      <c r="K1301" s="85"/>
      <c r="L1301" s="85"/>
      <c r="M1301" s="119"/>
      <c r="N1301" s="85"/>
      <c r="O1301" s="85"/>
      <c r="P1301" s="85"/>
      <c r="Q1301" s="85"/>
      <c r="R1301" s="85"/>
      <c r="S1301" s="109"/>
    </row>
    <row r="1302" spans="1:39" customFormat="1" x14ac:dyDescent="0.35">
      <c r="A1302" s="72"/>
      <c r="B1302" s="72"/>
      <c r="C1302" s="86" t="s">
        <v>229</v>
      </c>
      <c r="D1302" s="86"/>
      <c r="E1302" s="86"/>
      <c r="F1302" s="86"/>
      <c r="G1302" s="86"/>
      <c r="H1302" s="86"/>
      <c r="I1302" s="86"/>
      <c r="J1302" s="86"/>
      <c r="K1302" s="86"/>
      <c r="L1302" s="86"/>
      <c r="M1302" s="120"/>
      <c r="N1302" s="86"/>
      <c r="O1302" s="86"/>
      <c r="P1302" s="86"/>
      <c r="Q1302" s="86"/>
      <c r="R1302" s="86"/>
      <c r="S1302" s="110"/>
    </row>
    <row r="1303" spans="1:39" customFormat="1" x14ac:dyDescent="0.35">
      <c r="A1303" s="82" t="s">
        <v>234</v>
      </c>
      <c r="B1303" s="82"/>
      <c r="C1303" s="82" t="s">
        <v>219</v>
      </c>
      <c r="D1303" s="82"/>
      <c r="E1303" s="82"/>
      <c r="F1303" s="82"/>
      <c r="G1303" s="82"/>
      <c r="H1303" s="82"/>
      <c r="I1303" s="82"/>
      <c r="J1303" s="83"/>
      <c r="K1303" s="84"/>
      <c r="L1303" s="82"/>
      <c r="M1303" s="122"/>
      <c r="N1303" s="82"/>
      <c r="O1303" s="82"/>
      <c r="P1303" s="82"/>
      <c r="Q1303" s="82"/>
      <c r="R1303" s="82"/>
      <c r="S1303" s="112"/>
    </row>
    <row r="1304" spans="1:39" customFormat="1" x14ac:dyDescent="0.35">
      <c r="A1304" s="82" t="s">
        <v>234</v>
      </c>
      <c r="B1304" s="82"/>
      <c r="C1304" s="82" t="s">
        <v>221</v>
      </c>
      <c r="D1304" s="82"/>
      <c r="E1304" s="82"/>
      <c r="F1304" s="82"/>
      <c r="G1304" s="82"/>
      <c r="H1304" s="82"/>
      <c r="I1304" s="82"/>
      <c r="J1304" s="83"/>
      <c r="K1304" s="84"/>
      <c r="L1304" s="82"/>
      <c r="M1304" s="122"/>
      <c r="N1304" s="82"/>
      <c r="O1304" s="82"/>
      <c r="P1304" s="82"/>
      <c r="Q1304" s="82"/>
      <c r="R1304" s="82"/>
      <c r="S1304" s="112"/>
      <c r="AM1304" s="21"/>
    </row>
    <row r="1305" spans="1:39" customFormat="1" ht="29" x14ac:dyDescent="0.35">
      <c r="A1305" s="71" t="s">
        <v>235</v>
      </c>
      <c r="B1305" s="72"/>
      <c r="C1305" s="73" t="s">
        <v>219</v>
      </c>
      <c r="D1305" s="73"/>
      <c r="E1305" s="73"/>
      <c r="F1305" s="93" t="s">
        <v>279</v>
      </c>
      <c r="G1305" s="94" t="s">
        <v>236</v>
      </c>
      <c r="H1305" s="94" t="str">
        <f>TEXT(15.85,"0.00")</f>
        <v>15.85</v>
      </c>
      <c r="I1305" s="73" t="s">
        <v>139</v>
      </c>
      <c r="J1305" s="75">
        <v>1</v>
      </c>
      <c r="K1305" s="94" t="str">
        <f>TEXT(15.86,"0.00")</f>
        <v>15.86</v>
      </c>
      <c r="L1305" s="73"/>
      <c r="M1305" s="94" t="str">
        <f>TEXT(23,"0")</f>
        <v>23</v>
      </c>
      <c r="N1305" s="87"/>
      <c r="O1305" s="73" t="s">
        <v>220</v>
      </c>
      <c r="P1305" s="73" t="s">
        <v>369</v>
      </c>
      <c r="Q1305" s="73"/>
      <c r="R1305" s="73"/>
      <c r="S1305" s="107"/>
    </row>
    <row r="1306" spans="1:39" customFormat="1" x14ac:dyDescent="0.35">
      <c r="A1306" s="72"/>
      <c r="B1306" s="72"/>
      <c r="C1306" s="76" t="s">
        <v>221</v>
      </c>
      <c r="D1306" s="76"/>
      <c r="E1306" s="76"/>
      <c r="F1306" s="76"/>
      <c r="G1306" s="76"/>
      <c r="H1306" s="127"/>
      <c r="I1306" s="76"/>
      <c r="J1306" s="78"/>
      <c r="K1306" s="77"/>
      <c r="L1306" s="76"/>
      <c r="M1306" s="127"/>
      <c r="N1306" s="76"/>
      <c r="O1306" s="76"/>
      <c r="P1306" s="76"/>
      <c r="Q1306" s="76"/>
      <c r="R1306" s="76"/>
      <c r="S1306" s="108"/>
      <c r="AM1306" s="95"/>
    </row>
    <row r="1307" spans="1:39" customFormat="1" x14ac:dyDescent="0.35">
      <c r="A1307" s="72"/>
      <c r="B1307" s="72"/>
      <c r="C1307" s="85" t="s">
        <v>228</v>
      </c>
      <c r="D1307" s="85"/>
      <c r="E1307" s="85"/>
      <c r="F1307" s="85"/>
      <c r="G1307" s="85"/>
      <c r="H1307" s="128"/>
      <c r="I1307" s="85"/>
      <c r="J1307" s="85"/>
      <c r="K1307" s="85"/>
      <c r="L1307" s="85"/>
      <c r="M1307" s="128"/>
      <c r="N1307" s="85"/>
      <c r="O1307" s="85"/>
      <c r="P1307" s="85"/>
      <c r="Q1307" s="85"/>
      <c r="R1307" s="85"/>
      <c r="S1307" s="109"/>
      <c r="AM1307" s="96"/>
    </row>
    <row r="1308" spans="1:39" customFormat="1" x14ac:dyDescent="0.35">
      <c r="A1308" s="72"/>
      <c r="B1308" s="72"/>
      <c r="C1308" s="86" t="s">
        <v>229</v>
      </c>
      <c r="D1308" s="86"/>
      <c r="E1308" s="86"/>
      <c r="F1308" s="86"/>
      <c r="G1308" s="86"/>
      <c r="H1308" s="129"/>
      <c r="I1308" s="86"/>
      <c r="J1308" s="86"/>
      <c r="K1308" s="86"/>
      <c r="L1308" s="86"/>
      <c r="M1308" s="129"/>
      <c r="N1308" s="86"/>
      <c r="O1308" s="86"/>
      <c r="P1308" s="86"/>
      <c r="Q1308" s="86"/>
      <c r="R1308" s="86"/>
      <c r="S1308" s="110"/>
      <c r="AM1308" s="58"/>
    </row>
    <row r="1309" spans="1:39" customFormat="1" ht="29" x14ac:dyDescent="0.35">
      <c r="A1309" s="71" t="s">
        <v>237</v>
      </c>
      <c r="B1309" s="72"/>
      <c r="C1309" s="73" t="s">
        <v>219</v>
      </c>
      <c r="D1309" s="73"/>
      <c r="E1309" s="73"/>
      <c r="F1309" s="93" t="s">
        <v>280</v>
      </c>
      <c r="G1309" s="94" t="s">
        <v>248</v>
      </c>
      <c r="H1309" s="94" t="str">
        <f>TEXT(14.25,"0.00")</f>
        <v>14.25</v>
      </c>
      <c r="I1309" s="73" t="s">
        <v>139</v>
      </c>
      <c r="J1309" s="75">
        <v>1</v>
      </c>
      <c r="K1309" s="94" t="str">
        <f>TEXT(14.26,"0.00")</f>
        <v>14.26</v>
      </c>
      <c r="L1309" s="73"/>
      <c r="M1309" s="94" t="str">
        <f>TEXT(23,"0")</f>
        <v>23</v>
      </c>
      <c r="N1309" s="87"/>
      <c r="O1309" s="73" t="s">
        <v>220</v>
      </c>
      <c r="P1309" s="73" t="s">
        <v>369</v>
      </c>
      <c r="Q1309" s="73"/>
      <c r="R1309" s="73"/>
      <c r="S1309" s="107"/>
    </row>
    <row r="1310" spans="1:39" customFormat="1" x14ac:dyDescent="0.35">
      <c r="A1310" s="72"/>
      <c r="B1310" s="72"/>
      <c r="C1310" s="76" t="s">
        <v>221</v>
      </c>
      <c r="D1310" s="76"/>
      <c r="E1310" s="76"/>
      <c r="F1310" s="76"/>
      <c r="G1310" s="76"/>
      <c r="H1310" s="127"/>
      <c r="I1310" s="76"/>
      <c r="J1310" s="78"/>
      <c r="K1310" s="77"/>
      <c r="L1310" s="76"/>
      <c r="M1310" s="127"/>
      <c r="N1310" s="76"/>
      <c r="O1310" s="76"/>
      <c r="P1310" s="76"/>
      <c r="Q1310" s="76"/>
      <c r="R1310" s="76"/>
      <c r="S1310" s="108"/>
    </row>
    <row r="1311" spans="1:39" customFormat="1" x14ac:dyDescent="0.35">
      <c r="A1311" s="72"/>
      <c r="B1311" s="72"/>
      <c r="C1311" s="85" t="s">
        <v>228</v>
      </c>
      <c r="D1311" s="85"/>
      <c r="E1311" s="85"/>
      <c r="F1311" s="85"/>
      <c r="G1311" s="85"/>
      <c r="H1311" s="128"/>
      <c r="I1311" s="85"/>
      <c r="J1311" s="85"/>
      <c r="K1311" s="85"/>
      <c r="L1311" s="85"/>
      <c r="M1311" s="128"/>
      <c r="N1311" s="85"/>
      <c r="O1311" s="85"/>
      <c r="P1311" s="85"/>
      <c r="Q1311" s="85"/>
      <c r="R1311" s="85"/>
      <c r="S1311" s="109"/>
      <c r="AM1311" s="21"/>
    </row>
    <row r="1312" spans="1:39" customFormat="1" x14ac:dyDescent="0.35">
      <c r="A1312" s="72"/>
      <c r="B1312" s="72"/>
      <c r="C1312" s="86" t="s">
        <v>229</v>
      </c>
      <c r="D1312" s="86"/>
      <c r="E1312" s="86"/>
      <c r="F1312" s="86"/>
      <c r="G1312" s="86"/>
      <c r="H1312" s="129"/>
      <c r="I1312" s="86"/>
      <c r="J1312" s="86"/>
      <c r="K1312" s="86"/>
      <c r="L1312" s="86"/>
      <c r="M1312" s="129"/>
      <c r="N1312" s="86"/>
      <c r="O1312" s="86"/>
      <c r="P1312" s="86"/>
      <c r="Q1312" s="86"/>
      <c r="R1312" s="86"/>
      <c r="S1312" s="110"/>
      <c r="AM1312" s="21"/>
    </row>
    <row r="1313" spans="1:39" customFormat="1" ht="21" customHeight="1" x14ac:dyDescent="0.35">
      <c r="A1313" s="71" t="s">
        <v>238</v>
      </c>
      <c r="B1313" s="72"/>
      <c r="C1313" s="73" t="s">
        <v>219</v>
      </c>
      <c r="D1313" s="73"/>
      <c r="E1313" s="73"/>
      <c r="F1313" s="93" t="s">
        <v>281</v>
      </c>
      <c r="G1313" s="94" t="s">
        <v>282</v>
      </c>
      <c r="H1313" s="94" t="str">
        <f>TEXT(38.68,"0.00")</f>
        <v>38.68</v>
      </c>
      <c r="I1313" s="73" t="s">
        <v>139</v>
      </c>
      <c r="J1313" s="75">
        <v>1</v>
      </c>
      <c r="K1313" s="94" t="str">
        <f>TEXT(H1313*J1313,"0.00")</f>
        <v>38.68</v>
      </c>
      <c r="L1313" s="73"/>
      <c r="M1313" s="94" t="str">
        <f>TEXT(23,"0")</f>
        <v>23</v>
      </c>
      <c r="N1313" s="87"/>
      <c r="O1313" s="73" t="s">
        <v>220</v>
      </c>
      <c r="P1313" s="73" t="s">
        <v>369</v>
      </c>
      <c r="Q1313" s="73"/>
      <c r="R1313" s="73"/>
      <c r="S1313" s="107"/>
      <c r="AM1313" s="21"/>
    </row>
    <row r="1314" spans="1:39" customFormat="1" x14ac:dyDescent="0.35">
      <c r="A1314" s="72"/>
      <c r="B1314" s="72"/>
      <c r="C1314" s="76" t="s">
        <v>221</v>
      </c>
      <c r="D1314" s="76"/>
      <c r="E1314" s="76"/>
      <c r="F1314" s="76"/>
      <c r="G1314" s="76"/>
      <c r="H1314" s="127"/>
      <c r="I1314" s="76"/>
      <c r="J1314" s="78"/>
      <c r="K1314" s="76"/>
      <c r="L1314" s="76"/>
      <c r="M1314" s="118"/>
      <c r="N1314" s="76"/>
      <c r="O1314" s="76"/>
      <c r="P1314" s="76"/>
      <c r="Q1314" s="76"/>
      <c r="R1314" s="76"/>
      <c r="S1314" s="108"/>
    </row>
    <row r="1315" spans="1:39" customFormat="1" x14ac:dyDescent="0.35">
      <c r="A1315" s="72"/>
      <c r="B1315" s="72"/>
      <c r="C1315" s="85" t="s">
        <v>228</v>
      </c>
      <c r="D1315" s="85"/>
      <c r="E1315" s="85"/>
      <c r="F1315" s="85"/>
      <c r="G1315" s="85"/>
      <c r="H1315" s="85"/>
      <c r="I1315" s="85"/>
      <c r="J1315" s="85"/>
      <c r="K1315" s="88"/>
      <c r="L1315" s="85"/>
      <c r="M1315" s="119"/>
      <c r="N1315" s="85"/>
      <c r="O1315" s="85"/>
      <c r="P1315" s="85"/>
      <c r="Q1315" s="85"/>
      <c r="R1315" s="85"/>
      <c r="S1315" s="109"/>
    </row>
    <row r="1316" spans="1:39" customFormat="1" x14ac:dyDescent="0.35">
      <c r="A1316" s="72"/>
      <c r="B1316" s="72"/>
      <c r="C1316" s="86" t="s">
        <v>229</v>
      </c>
      <c r="D1316" s="86"/>
      <c r="E1316" s="86"/>
      <c r="F1316" s="86"/>
      <c r="G1316" s="86"/>
      <c r="H1316" s="86"/>
      <c r="I1316" s="86"/>
      <c r="J1316" s="86"/>
      <c r="K1316" s="89"/>
      <c r="L1316" s="86"/>
      <c r="M1316" s="120"/>
      <c r="N1316" s="86"/>
      <c r="O1316" s="86"/>
      <c r="P1316" s="86"/>
      <c r="Q1316" s="86"/>
      <c r="R1316" s="86"/>
      <c r="S1316" s="110"/>
    </row>
    <row r="1317" spans="1:39" customFormat="1" x14ac:dyDescent="0.35">
      <c r="A1317" s="82" t="s">
        <v>240</v>
      </c>
      <c r="B1317" s="82"/>
      <c r="C1317" s="82" t="s">
        <v>219</v>
      </c>
      <c r="D1317" s="82"/>
      <c r="E1317" s="82"/>
      <c r="F1317" s="82"/>
      <c r="G1317" s="82"/>
      <c r="H1317" s="82"/>
      <c r="I1317" s="82"/>
      <c r="J1317" s="83"/>
      <c r="K1317" s="84"/>
      <c r="L1317" s="82"/>
      <c r="M1317" s="122"/>
      <c r="N1317" s="82"/>
      <c r="O1317" s="82"/>
      <c r="P1317" s="82"/>
      <c r="Q1317" s="82"/>
      <c r="R1317" s="82"/>
      <c r="S1317" s="112"/>
    </row>
    <row r="1318" spans="1:39" customFormat="1" x14ac:dyDescent="0.35">
      <c r="A1318" s="82" t="s">
        <v>240</v>
      </c>
      <c r="B1318" s="82"/>
      <c r="C1318" s="82" t="s">
        <v>221</v>
      </c>
      <c r="D1318" s="82"/>
      <c r="E1318" s="82"/>
      <c r="F1318" s="82"/>
      <c r="G1318" s="82"/>
      <c r="H1318" s="82"/>
      <c r="I1318" s="82"/>
      <c r="J1318" s="83"/>
      <c r="K1318" s="84"/>
      <c r="L1318" s="82"/>
      <c r="M1318" s="122"/>
      <c r="N1318" s="82"/>
      <c r="O1318" s="82"/>
      <c r="P1318" s="82"/>
      <c r="Q1318" s="82"/>
      <c r="R1318" s="82"/>
      <c r="S1318" s="112"/>
    </row>
    <row r="1319" spans="1:39" customFormat="1" x14ac:dyDescent="0.35">
      <c r="A1319" s="71" t="s">
        <v>241</v>
      </c>
      <c r="B1319" s="72"/>
      <c r="C1319" s="73" t="s">
        <v>219</v>
      </c>
      <c r="D1319" s="73"/>
      <c r="E1319" s="73"/>
      <c r="F1319" s="90" t="str">
        <f>TEXT(1522.85,"0.00")</f>
        <v>1522.85</v>
      </c>
      <c r="G1319" s="73" t="str">
        <f>CONCATENATE("USD,FLAT ",TEXT(F1319,"0.00"))</f>
        <v>USD,FLAT 1522.85</v>
      </c>
      <c r="H1319" s="94" t="str">
        <f>TEXT(7522.86,"0.00")</f>
        <v>7522.86</v>
      </c>
      <c r="I1319" s="73" t="s">
        <v>139</v>
      </c>
      <c r="J1319" s="75">
        <v>1</v>
      </c>
      <c r="K1319" s="94" t="str">
        <f>TEXT(H1319*J1319,"0.00")</f>
        <v>7522.86</v>
      </c>
      <c r="L1319" s="73"/>
      <c r="M1319" s="94" t="str">
        <f>TEXT(23,"0")</f>
        <v>23</v>
      </c>
      <c r="N1319" s="87"/>
      <c r="O1319" s="73" t="s">
        <v>220</v>
      </c>
      <c r="P1319" s="73" t="s">
        <v>369</v>
      </c>
      <c r="Q1319" s="73"/>
      <c r="R1319" s="73"/>
      <c r="S1319" s="107"/>
    </row>
    <row r="1320" spans="1:39" customFormat="1" x14ac:dyDescent="0.35">
      <c r="A1320" s="72"/>
      <c r="B1320" s="72"/>
      <c r="C1320" s="76" t="s">
        <v>221</v>
      </c>
      <c r="D1320" s="76"/>
      <c r="E1320" s="76"/>
      <c r="F1320" s="76"/>
      <c r="G1320" s="76"/>
      <c r="H1320" s="76"/>
      <c r="I1320" s="76"/>
      <c r="J1320" s="78"/>
      <c r="K1320" s="77"/>
      <c r="L1320" s="76"/>
      <c r="M1320" s="127"/>
      <c r="N1320" s="76"/>
      <c r="O1320" s="76"/>
      <c r="P1320" s="76"/>
      <c r="Q1320" s="76"/>
      <c r="R1320" s="76"/>
      <c r="S1320" s="108"/>
    </row>
    <row r="1321" spans="1:39" customFormat="1" x14ac:dyDescent="0.35">
      <c r="A1321" s="72"/>
      <c r="B1321" s="72"/>
      <c r="C1321" s="85" t="s">
        <v>228</v>
      </c>
      <c r="D1321" s="85"/>
      <c r="E1321" s="85"/>
      <c r="F1321" s="85"/>
      <c r="G1321" s="85"/>
      <c r="H1321" s="85"/>
      <c r="I1321" s="85"/>
      <c r="J1321" s="85"/>
      <c r="K1321" s="85"/>
      <c r="L1321" s="85"/>
      <c r="M1321" s="128"/>
      <c r="N1321" s="85"/>
      <c r="O1321" s="85"/>
      <c r="P1321" s="85"/>
      <c r="Q1321" s="85"/>
      <c r="R1321" s="85"/>
      <c r="S1321" s="109"/>
    </row>
    <row r="1322" spans="1:39" customFormat="1" x14ac:dyDescent="0.35">
      <c r="A1322" s="72"/>
      <c r="B1322" s="72"/>
      <c r="C1322" s="86" t="s">
        <v>229</v>
      </c>
      <c r="D1322" s="86"/>
      <c r="E1322" s="86"/>
      <c r="F1322" s="86"/>
      <c r="G1322" s="86"/>
      <c r="H1322" s="86"/>
      <c r="I1322" s="86"/>
      <c r="J1322" s="86"/>
      <c r="K1322" s="86"/>
      <c r="L1322" s="86"/>
      <c r="M1322" s="129"/>
      <c r="N1322" s="86"/>
      <c r="O1322" s="86"/>
      <c r="P1322" s="86"/>
      <c r="Q1322" s="86"/>
      <c r="R1322" s="86"/>
      <c r="S1322" s="110"/>
    </row>
    <row r="1323" spans="1:39" customFormat="1" x14ac:dyDescent="0.35">
      <c r="A1323" s="71" t="s">
        <v>242</v>
      </c>
      <c r="B1323" s="72"/>
      <c r="C1323" s="73" t="s">
        <v>219</v>
      </c>
      <c r="D1323" s="73"/>
      <c r="E1323" s="73"/>
      <c r="F1323" s="90" t="str">
        <f>TEXT(3.86,"0.00")</f>
        <v>3.86</v>
      </c>
      <c r="G1323" s="73" t="str">
        <f>CONCATENATE("USD,FLAT ",TEXT(F1323,"0.00"))</f>
        <v>USD,FLAT 3.86</v>
      </c>
      <c r="H1323" s="94" t="str">
        <f t="shared" ref="H1323" si="11">F1323</f>
        <v>3.86</v>
      </c>
      <c r="I1323" s="73" t="s">
        <v>139</v>
      </c>
      <c r="J1323" s="75">
        <v>1</v>
      </c>
      <c r="K1323" s="94" t="str">
        <f>TEXT(H1323*J1323,"0.00")</f>
        <v>3.86</v>
      </c>
      <c r="L1323" s="73"/>
      <c r="M1323" s="94" t="str">
        <f>TEXT(23,"0")</f>
        <v>23</v>
      </c>
      <c r="N1323" s="87"/>
      <c r="O1323" s="73" t="s">
        <v>220</v>
      </c>
      <c r="P1323" s="73" t="s">
        <v>369</v>
      </c>
      <c r="Q1323" s="73"/>
      <c r="R1323" s="73"/>
      <c r="S1323" s="107"/>
    </row>
    <row r="1324" spans="1:39" customFormat="1" x14ac:dyDescent="0.35">
      <c r="A1324" s="72"/>
      <c r="B1324" s="72"/>
      <c r="C1324" s="76" t="s">
        <v>221</v>
      </c>
      <c r="D1324" s="76"/>
      <c r="E1324" s="76"/>
      <c r="F1324" s="76"/>
      <c r="G1324" s="76"/>
      <c r="H1324" s="76"/>
      <c r="I1324" s="76"/>
      <c r="J1324" s="78"/>
      <c r="K1324" s="77"/>
      <c r="L1324" s="76"/>
      <c r="M1324" s="127"/>
      <c r="N1324" s="76"/>
      <c r="O1324" s="76"/>
      <c r="P1324" s="76"/>
      <c r="Q1324" s="76"/>
      <c r="R1324" s="76"/>
      <c r="S1324" s="108"/>
    </row>
    <row r="1325" spans="1:39" customFormat="1" x14ac:dyDescent="0.35">
      <c r="A1325" s="72"/>
      <c r="B1325" s="72"/>
      <c r="C1325" s="85" t="s">
        <v>228</v>
      </c>
      <c r="D1325" s="85"/>
      <c r="E1325" s="85"/>
      <c r="F1325" s="85"/>
      <c r="G1325" s="85"/>
      <c r="H1325" s="85"/>
      <c r="I1325" s="85"/>
      <c r="J1325" s="85"/>
      <c r="K1325" s="85"/>
      <c r="L1325" s="85"/>
      <c r="M1325" s="128"/>
      <c r="N1325" s="85"/>
      <c r="O1325" s="85"/>
      <c r="P1325" s="85"/>
      <c r="Q1325" s="85"/>
      <c r="R1325" s="85"/>
      <c r="S1325" s="109"/>
    </row>
    <row r="1326" spans="1:39" customFormat="1" x14ac:dyDescent="0.35">
      <c r="A1326" s="72"/>
      <c r="B1326" s="72"/>
      <c r="C1326" s="86" t="s">
        <v>229</v>
      </c>
      <c r="D1326" s="86"/>
      <c r="E1326" s="86"/>
      <c r="F1326" s="86"/>
      <c r="G1326" s="86"/>
      <c r="H1326" s="86"/>
      <c r="I1326" s="86"/>
      <c r="J1326" s="86"/>
      <c r="K1326" s="86"/>
      <c r="L1326" s="86"/>
      <c r="M1326" s="129"/>
      <c r="N1326" s="86"/>
      <c r="O1326" s="86"/>
      <c r="P1326" s="86"/>
      <c r="Q1326" s="86"/>
      <c r="R1326" s="86"/>
      <c r="S1326" s="110"/>
    </row>
    <row r="1327" spans="1:39" customFormat="1" x14ac:dyDescent="0.35">
      <c r="A1327" s="71" t="s">
        <v>242</v>
      </c>
      <c r="B1327" s="72" t="s">
        <v>513</v>
      </c>
      <c r="C1327" s="73" t="s">
        <v>219</v>
      </c>
      <c r="D1327" s="73"/>
      <c r="E1327" s="73"/>
      <c r="F1327" s="90" t="str">
        <f>TEXT(4.86,"0.00")</f>
        <v>4.86</v>
      </c>
      <c r="G1327" s="73" t="str">
        <f>CONCATENATE("USD,FLAT ",TEXT(F1327,"0.00"))</f>
        <v>USD,FLAT 4.86</v>
      </c>
      <c r="H1327" s="94" t="str">
        <f>F1327</f>
        <v>4.86</v>
      </c>
      <c r="I1327" s="73" t="s">
        <v>139</v>
      </c>
      <c r="J1327" s="75">
        <v>1</v>
      </c>
      <c r="K1327" s="94" t="str">
        <f>TEXT(H1327*J1327,"0.00")</f>
        <v>4.86</v>
      </c>
      <c r="L1327" s="73"/>
      <c r="M1327" s="94" t="str">
        <f>TEXT(23,"0")</f>
        <v>23</v>
      </c>
      <c r="N1327" s="87"/>
      <c r="O1327" s="73" t="s">
        <v>220</v>
      </c>
      <c r="P1327" s="73" t="s">
        <v>369</v>
      </c>
      <c r="Q1327" s="73"/>
      <c r="R1327" s="73"/>
      <c r="S1327" s="107"/>
    </row>
    <row r="1328" spans="1:39" customFormat="1" x14ac:dyDescent="0.35">
      <c r="A1328" s="72"/>
      <c r="B1328" s="72"/>
      <c r="C1328" s="76" t="s">
        <v>221</v>
      </c>
      <c r="D1328" s="76"/>
      <c r="E1328" s="76"/>
      <c r="F1328" s="76"/>
      <c r="G1328" s="76"/>
      <c r="H1328" s="76"/>
      <c r="I1328" s="76"/>
      <c r="J1328" s="78"/>
      <c r="K1328" s="77"/>
      <c r="L1328" s="76"/>
      <c r="M1328" s="127"/>
      <c r="N1328" s="76"/>
      <c r="O1328" s="76"/>
      <c r="P1328" s="76"/>
      <c r="Q1328" s="76"/>
      <c r="R1328" s="76"/>
      <c r="S1328" s="108"/>
    </row>
    <row r="1329" spans="1:39" customFormat="1" x14ac:dyDescent="0.35">
      <c r="A1329" s="72"/>
      <c r="B1329" s="72"/>
      <c r="C1329" s="85" t="s">
        <v>228</v>
      </c>
      <c r="D1329" s="85"/>
      <c r="E1329" s="85"/>
      <c r="F1329" s="85"/>
      <c r="G1329" s="85"/>
      <c r="H1329" s="85"/>
      <c r="I1329" s="85"/>
      <c r="J1329" s="85"/>
      <c r="K1329" s="85"/>
      <c r="L1329" s="85"/>
      <c r="M1329" s="128"/>
      <c r="N1329" s="85"/>
      <c r="O1329" s="85"/>
      <c r="P1329" s="85"/>
      <c r="Q1329" s="85"/>
      <c r="R1329" s="85"/>
      <c r="S1329" s="109"/>
    </row>
    <row r="1330" spans="1:39" customFormat="1" x14ac:dyDescent="0.35">
      <c r="A1330" s="72"/>
      <c r="B1330" s="72"/>
      <c r="C1330" s="86" t="s">
        <v>229</v>
      </c>
      <c r="D1330" s="86"/>
      <c r="E1330" s="86"/>
      <c r="F1330" s="86"/>
      <c r="G1330" s="86"/>
      <c r="H1330" s="86"/>
      <c r="I1330" s="86"/>
      <c r="J1330" s="86"/>
      <c r="K1330" s="86"/>
      <c r="L1330" s="86"/>
      <c r="M1330" s="129"/>
      <c r="N1330" s="86"/>
      <c r="O1330" s="86"/>
      <c r="P1330" s="86"/>
      <c r="Q1330" s="86"/>
      <c r="R1330" s="86"/>
      <c r="S1330" s="110"/>
    </row>
    <row r="1331" spans="1:39" customFormat="1" x14ac:dyDescent="0.35">
      <c r="A1331" s="71" t="s">
        <v>242</v>
      </c>
      <c r="B1331" s="72" t="s">
        <v>514</v>
      </c>
      <c r="C1331" s="73" t="s">
        <v>219</v>
      </c>
      <c r="D1331" s="73"/>
      <c r="E1331" s="73"/>
      <c r="F1331" s="90" t="str">
        <f>TEXT(2.86,"0.00")</f>
        <v>2.86</v>
      </c>
      <c r="G1331" s="73" t="str">
        <f>CONCATENATE("USD,FLAT ",TEXT(F1331,"0.00"))</f>
        <v>USD,FLAT 2.86</v>
      </c>
      <c r="H1331" s="94" t="str">
        <f t="shared" ref="H1331" si="12">F1331</f>
        <v>2.86</v>
      </c>
      <c r="I1331" s="73" t="s">
        <v>139</v>
      </c>
      <c r="J1331" s="75">
        <v>1</v>
      </c>
      <c r="K1331" s="94" t="str">
        <f>TEXT(H1331*J1331,"0.00")</f>
        <v>2.86</v>
      </c>
      <c r="L1331" s="73"/>
      <c r="M1331" s="94" t="str">
        <f>TEXT(23,"0")</f>
        <v>23</v>
      </c>
      <c r="N1331" s="87"/>
      <c r="O1331" s="73" t="s">
        <v>220</v>
      </c>
      <c r="P1331" s="73" t="s">
        <v>369</v>
      </c>
      <c r="Q1331" s="73"/>
      <c r="R1331" s="73"/>
      <c r="S1331" s="107"/>
    </row>
    <row r="1332" spans="1:39" customFormat="1" x14ac:dyDescent="0.35">
      <c r="A1332" s="72"/>
      <c r="B1332" s="72"/>
      <c r="C1332" s="76" t="s">
        <v>221</v>
      </c>
      <c r="D1332" s="76"/>
      <c r="E1332" s="76"/>
      <c r="F1332" s="76"/>
      <c r="G1332" s="76"/>
      <c r="H1332" s="77"/>
      <c r="I1332" s="76"/>
      <c r="J1332" s="78"/>
      <c r="K1332" s="91"/>
      <c r="L1332" s="76"/>
      <c r="M1332" s="127"/>
      <c r="N1332" s="76"/>
      <c r="O1332" s="76"/>
      <c r="P1332" s="76"/>
      <c r="Q1332" s="76"/>
      <c r="R1332" s="76"/>
      <c r="S1332" s="108"/>
      <c r="AM1332" s="95"/>
    </row>
    <row r="1333" spans="1:39" customFormat="1" x14ac:dyDescent="0.35">
      <c r="A1333" s="72"/>
      <c r="B1333" s="72"/>
      <c r="C1333" s="85" t="s">
        <v>228</v>
      </c>
      <c r="D1333" s="85"/>
      <c r="E1333" s="85"/>
      <c r="F1333" s="85"/>
      <c r="G1333" s="85"/>
      <c r="H1333" s="85"/>
      <c r="I1333" s="85"/>
      <c r="J1333" s="85"/>
      <c r="K1333" s="88"/>
      <c r="L1333" s="85"/>
      <c r="M1333" s="128"/>
      <c r="N1333" s="85"/>
      <c r="O1333" s="85"/>
      <c r="P1333" s="85"/>
      <c r="Q1333" s="85"/>
      <c r="R1333" s="85"/>
      <c r="S1333" s="109"/>
      <c r="AM1333" s="96"/>
    </row>
    <row r="1334" spans="1:39" customFormat="1" x14ac:dyDescent="0.35">
      <c r="A1334" s="72"/>
      <c r="B1334" s="72"/>
      <c r="C1334" s="86" t="s">
        <v>229</v>
      </c>
      <c r="D1334" s="86"/>
      <c r="E1334" s="86"/>
      <c r="F1334" s="86"/>
      <c r="G1334" s="86"/>
      <c r="H1334" s="86"/>
      <c r="I1334" s="86"/>
      <c r="J1334" s="86"/>
      <c r="K1334" s="89"/>
      <c r="L1334" s="86"/>
      <c r="M1334" s="129"/>
      <c r="N1334" s="86"/>
      <c r="O1334" s="86"/>
      <c r="P1334" s="86"/>
      <c r="Q1334" s="86"/>
      <c r="R1334" s="86"/>
      <c r="S1334" s="110"/>
      <c r="AM1334" s="58"/>
    </row>
    <row r="1335" spans="1:39" customFormat="1" x14ac:dyDescent="0.35">
      <c r="A1335" s="71" t="s">
        <v>242</v>
      </c>
      <c r="B1335" s="72" t="s">
        <v>515</v>
      </c>
      <c r="C1335" s="73" t="s">
        <v>219</v>
      </c>
      <c r="D1335" s="73"/>
      <c r="E1335" s="73"/>
      <c r="F1335" s="90" t="str">
        <f>TEXT(6.86,"0.00")</f>
        <v>6.86</v>
      </c>
      <c r="G1335" s="73" t="str">
        <f>CONCATENATE("USD,FLAT ",TEXT(F1335,"0.00"))</f>
        <v>USD,FLAT 6.86</v>
      </c>
      <c r="H1335" s="94" t="str">
        <f>F1335</f>
        <v>6.86</v>
      </c>
      <c r="I1335" s="73" t="s">
        <v>139</v>
      </c>
      <c r="J1335" s="75">
        <v>1</v>
      </c>
      <c r="K1335" s="94" t="str">
        <f>TEXT(H1335*J1335,"0.00")</f>
        <v>6.86</v>
      </c>
      <c r="L1335" s="90"/>
      <c r="M1335" s="94" t="str">
        <f>TEXT(23,"0")</f>
        <v>23</v>
      </c>
      <c r="N1335" s="87"/>
      <c r="O1335" s="73" t="s">
        <v>220</v>
      </c>
      <c r="P1335" s="73" t="s">
        <v>369</v>
      </c>
      <c r="Q1335" s="73"/>
      <c r="R1335" s="73"/>
      <c r="S1335" s="107"/>
    </row>
    <row r="1336" spans="1:39" customFormat="1" x14ac:dyDescent="0.35">
      <c r="A1336" s="72"/>
      <c r="B1336" s="72"/>
      <c r="C1336" s="76" t="s">
        <v>221</v>
      </c>
      <c r="D1336" s="76"/>
      <c r="E1336" s="76"/>
      <c r="F1336" s="76"/>
      <c r="G1336" s="76"/>
      <c r="H1336" s="76"/>
      <c r="I1336" s="76"/>
      <c r="J1336" s="78"/>
      <c r="K1336" s="77"/>
      <c r="L1336" s="76"/>
      <c r="M1336" s="127"/>
      <c r="N1336" s="76"/>
      <c r="O1336" s="76"/>
      <c r="P1336" s="76"/>
      <c r="Q1336" s="76"/>
      <c r="R1336" s="76"/>
      <c r="S1336" s="108"/>
    </row>
    <row r="1337" spans="1:39" customFormat="1" x14ac:dyDescent="0.35">
      <c r="A1337" s="72"/>
      <c r="B1337" s="72"/>
      <c r="C1337" s="85" t="s">
        <v>228</v>
      </c>
      <c r="D1337" s="85"/>
      <c r="E1337" s="85"/>
      <c r="F1337" s="85"/>
      <c r="G1337" s="85"/>
      <c r="H1337" s="85"/>
      <c r="I1337" s="85"/>
      <c r="J1337" s="85"/>
      <c r="K1337" s="85"/>
      <c r="L1337" s="85"/>
      <c r="M1337" s="128"/>
      <c r="N1337" s="85"/>
      <c r="O1337" s="85"/>
      <c r="P1337" s="85"/>
      <c r="Q1337" s="85"/>
      <c r="R1337" s="85"/>
      <c r="S1337" s="109"/>
      <c r="AM1337" s="21"/>
    </row>
    <row r="1338" spans="1:39" customFormat="1" x14ac:dyDescent="0.35">
      <c r="A1338" s="72"/>
      <c r="B1338" s="72"/>
      <c r="C1338" s="86" t="s">
        <v>229</v>
      </c>
      <c r="D1338" s="86"/>
      <c r="E1338" s="86"/>
      <c r="F1338" s="86"/>
      <c r="G1338" s="86"/>
      <c r="H1338" s="86"/>
      <c r="I1338" s="86"/>
      <c r="J1338" s="86"/>
      <c r="K1338" s="86"/>
      <c r="L1338" s="86"/>
      <c r="M1338" s="129"/>
      <c r="N1338" s="86"/>
      <c r="O1338" s="86"/>
      <c r="P1338" s="86"/>
      <c r="Q1338" s="86"/>
      <c r="R1338" s="86"/>
      <c r="S1338" s="110"/>
      <c r="AM1338" s="21"/>
    </row>
    <row r="1339" spans="1:39" customFormat="1" x14ac:dyDescent="0.35">
      <c r="A1339" s="71" t="s">
        <v>243</v>
      </c>
      <c r="B1339" s="72"/>
      <c r="C1339" s="73" t="s">
        <v>219</v>
      </c>
      <c r="D1339" s="73"/>
      <c r="E1339" s="73"/>
      <c r="F1339" s="90" t="str">
        <f>TEXT(3.86,"0.00")</f>
        <v>3.86</v>
      </c>
      <c r="G1339" s="73" t="str">
        <f>CONCATENATE("USD,FLAT ",TEXT(F1339,"0.00"))</f>
        <v>USD,FLAT 3.86</v>
      </c>
      <c r="H1339" s="94" t="str">
        <f t="shared" ref="H1339" si="13">F1339</f>
        <v>3.86</v>
      </c>
      <c r="I1339" s="73" t="s">
        <v>139</v>
      </c>
      <c r="J1339" s="75">
        <v>1</v>
      </c>
      <c r="K1339" s="94" t="str">
        <f>TEXT(H1339*J1339,"0.00")</f>
        <v>3.86</v>
      </c>
      <c r="L1339" s="73"/>
      <c r="M1339" s="94" t="str">
        <f>TEXT(23,"0")</f>
        <v>23</v>
      </c>
      <c r="N1339" s="87"/>
      <c r="O1339" s="73" t="s">
        <v>220</v>
      </c>
      <c r="P1339" s="73" t="s">
        <v>369</v>
      </c>
      <c r="Q1339" s="73"/>
      <c r="R1339" s="73"/>
      <c r="S1339" s="107"/>
      <c r="AM1339" s="21"/>
    </row>
    <row r="1340" spans="1:39" customFormat="1" x14ac:dyDescent="0.35">
      <c r="A1340" s="72"/>
      <c r="B1340" s="72"/>
      <c r="C1340" s="76" t="s">
        <v>221</v>
      </c>
      <c r="D1340" s="76"/>
      <c r="E1340" s="76"/>
      <c r="F1340" s="76"/>
      <c r="G1340" s="76"/>
      <c r="H1340" s="76"/>
      <c r="I1340" s="76"/>
      <c r="J1340" s="78"/>
      <c r="K1340" s="77"/>
      <c r="L1340" s="76"/>
      <c r="M1340" s="127"/>
      <c r="N1340" s="76"/>
      <c r="O1340" s="76"/>
      <c r="P1340" s="76"/>
      <c r="Q1340" s="76"/>
      <c r="R1340" s="76"/>
      <c r="S1340" s="108"/>
    </row>
    <row r="1341" spans="1:39" customFormat="1" x14ac:dyDescent="0.35">
      <c r="A1341" s="72"/>
      <c r="B1341" s="72"/>
      <c r="C1341" s="85" t="s">
        <v>228</v>
      </c>
      <c r="D1341" s="85"/>
      <c r="E1341" s="85"/>
      <c r="F1341" s="85"/>
      <c r="G1341" s="85"/>
      <c r="H1341" s="85"/>
      <c r="I1341" s="85"/>
      <c r="J1341" s="85"/>
      <c r="K1341" s="85"/>
      <c r="L1341" s="85"/>
      <c r="M1341" s="128"/>
      <c r="N1341" s="85"/>
      <c r="O1341" s="85"/>
      <c r="P1341" s="85"/>
      <c r="Q1341" s="85"/>
      <c r="R1341" s="85"/>
      <c r="S1341" s="109"/>
    </row>
    <row r="1342" spans="1:39" customFormat="1" x14ac:dyDescent="0.35">
      <c r="A1342" s="72"/>
      <c r="B1342" s="72"/>
      <c r="C1342" s="86" t="s">
        <v>229</v>
      </c>
      <c r="D1342" s="86"/>
      <c r="E1342" s="86"/>
      <c r="F1342" s="86"/>
      <c r="G1342" s="86"/>
      <c r="H1342" s="86"/>
      <c r="I1342" s="86"/>
      <c r="J1342" s="86"/>
      <c r="K1342" s="86"/>
      <c r="L1342" s="86"/>
      <c r="M1342" s="129"/>
      <c r="N1342" s="86"/>
      <c r="O1342" s="86"/>
      <c r="P1342" s="86"/>
      <c r="Q1342" s="86"/>
      <c r="R1342" s="86"/>
      <c r="S1342" s="110"/>
    </row>
    <row r="1343" spans="1:39" customFormat="1" x14ac:dyDescent="0.35">
      <c r="A1343" s="71" t="s">
        <v>244</v>
      </c>
      <c r="B1343" s="72"/>
      <c r="C1343" s="73" t="s">
        <v>219</v>
      </c>
      <c r="D1343" s="73"/>
      <c r="E1343" s="73"/>
      <c r="F1343" s="90" t="str">
        <f>TEXT(8.86,"0.00")</f>
        <v>8.86</v>
      </c>
      <c r="G1343" s="73" t="str">
        <f>CONCATENATE("USD,FLAT ",TEXT(F1343,"0.00"))</f>
        <v>USD,FLAT 8.86</v>
      </c>
      <c r="H1343" s="94" t="str">
        <f>F1343</f>
        <v>8.86</v>
      </c>
      <c r="I1343" s="73" t="s">
        <v>139</v>
      </c>
      <c r="J1343" s="75">
        <v>1</v>
      </c>
      <c r="K1343" s="94" t="str">
        <f>TEXT(H1343*J1343,"0.00")</f>
        <v>8.86</v>
      </c>
      <c r="L1343" s="73"/>
      <c r="M1343" s="94" t="str">
        <f>TEXT(23,"0")</f>
        <v>23</v>
      </c>
      <c r="N1343" s="87"/>
      <c r="O1343" s="73" t="s">
        <v>220</v>
      </c>
      <c r="P1343" s="73" t="s">
        <v>369</v>
      </c>
      <c r="Q1343" s="73"/>
      <c r="R1343" s="73"/>
      <c r="S1343" s="107"/>
    </row>
    <row r="1344" spans="1:39" customFormat="1" x14ac:dyDescent="0.35">
      <c r="A1344" s="72"/>
      <c r="B1344" s="72"/>
      <c r="C1344" s="76" t="s">
        <v>221</v>
      </c>
      <c r="D1344" s="76"/>
      <c r="E1344" s="76"/>
      <c r="F1344" s="76"/>
      <c r="G1344" s="76"/>
      <c r="H1344" s="76"/>
      <c r="I1344" s="76"/>
      <c r="J1344" s="78"/>
      <c r="K1344" s="77"/>
      <c r="L1344" s="76"/>
      <c r="M1344" s="127"/>
      <c r="N1344" s="76"/>
      <c r="O1344" s="76"/>
      <c r="P1344" s="76"/>
      <c r="Q1344" s="76"/>
      <c r="R1344" s="76"/>
      <c r="S1344" s="108"/>
    </row>
    <row r="1345" spans="1:78" customFormat="1" x14ac:dyDescent="0.35">
      <c r="A1345" s="72"/>
      <c r="B1345" s="72"/>
      <c r="C1345" s="85" t="s">
        <v>228</v>
      </c>
      <c r="D1345" s="85"/>
      <c r="E1345" s="85"/>
      <c r="F1345" s="85"/>
      <c r="G1345" s="85"/>
      <c r="H1345" s="85"/>
      <c r="I1345" s="85"/>
      <c r="J1345" s="85"/>
      <c r="K1345" s="85"/>
      <c r="L1345" s="85"/>
      <c r="M1345" s="128"/>
      <c r="N1345" s="85"/>
      <c r="O1345" s="85"/>
      <c r="P1345" s="85"/>
      <c r="Q1345" s="85"/>
      <c r="R1345" s="85"/>
      <c r="S1345" s="109"/>
    </row>
    <row r="1346" spans="1:78" customFormat="1" x14ac:dyDescent="0.35">
      <c r="A1346" s="72"/>
      <c r="B1346" s="72"/>
      <c r="C1346" s="86" t="s">
        <v>229</v>
      </c>
      <c r="D1346" s="86"/>
      <c r="E1346" s="86"/>
      <c r="F1346" s="86"/>
      <c r="G1346" s="86"/>
      <c r="H1346" s="86"/>
      <c r="I1346" s="86"/>
      <c r="J1346" s="86"/>
      <c r="K1346" s="86"/>
      <c r="L1346" s="86"/>
      <c r="M1346" s="129"/>
      <c r="N1346" s="86"/>
      <c r="O1346" s="86"/>
      <c r="P1346" s="86"/>
      <c r="Q1346" s="86"/>
      <c r="R1346" s="86"/>
      <c r="S1346" s="110"/>
    </row>
    <row r="1347" spans="1:78" customFormat="1" x14ac:dyDescent="0.35">
      <c r="A1347" s="71" t="s">
        <v>245</v>
      </c>
      <c r="B1347" s="92"/>
      <c r="C1347" s="73" t="s">
        <v>219</v>
      </c>
      <c r="D1347" s="73"/>
      <c r="E1347" s="73"/>
      <c r="F1347" s="73" t="str">
        <f>TEXT(13.86,"0.00")</f>
        <v>13.86</v>
      </c>
      <c r="G1347" s="73" t="str">
        <f>CONCATENATE("USD,FLAT ",TEXT(F1347,"0.00"))</f>
        <v>USD,FLAT 13.86</v>
      </c>
      <c r="H1347" s="94" t="str">
        <f t="shared" ref="H1347" si="14">F1347</f>
        <v>13.86</v>
      </c>
      <c r="I1347" s="73" t="s">
        <v>139</v>
      </c>
      <c r="J1347" s="75">
        <v>1</v>
      </c>
      <c r="K1347" s="94" t="str">
        <f>TEXT(H1347*J1347,"0.00")</f>
        <v>13.86</v>
      </c>
      <c r="L1347" s="73"/>
      <c r="M1347" s="94" t="str">
        <f>TEXT(23,"0")</f>
        <v>23</v>
      </c>
      <c r="N1347" s="87"/>
      <c r="O1347" s="73" t="s">
        <v>220</v>
      </c>
      <c r="P1347" s="73" t="s">
        <v>369</v>
      </c>
      <c r="Q1347" s="73"/>
      <c r="R1347" s="73"/>
      <c r="S1347" s="107"/>
    </row>
    <row r="1348" spans="1:78" customFormat="1" x14ac:dyDescent="0.35">
      <c r="A1348" s="72"/>
      <c r="B1348" s="92"/>
      <c r="C1348" s="76" t="s">
        <v>221</v>
      </c>
      <c r="D1348" s="76"/>
      <c r="E1348" s="76"/>
      <c r="F1348" s="76"/>
      <c r="G1348" s="76"/>
      <c r="H1348" s="77"/>
      <c r="I1348" s="76"/>
      <c r="J1348" s="78"/>
      <c r="K1348" s="91"/>
      <c r="L1348" s="76"/>
      <c r="M1348" s="76"/>
      <c r="N1348" s="76"/>
      <c r="O1348" s="76"/>
      <c r="P1348" s="76"/>
      <c r="Q1348" s="76"/>
      <c r="R1348" s="76"/>
      <c r="S1348" s="108"/>
    </row>
    <row r="1349" spans="1:78" customFormat="1" x14ac:dyDescent="0.35">
      <c r="A1349" s="72"/>
      <c r="B1349" s="72"/>
      <c r="C1349" s="85" t="s">
        <v>228</v>
      </c>
      <c r="D1349" s="85"/>
      <c r="E1349" s="85"/>
      <c r="F1349" s="85"/>
      <c r="G1349" s="85"/>
      <c r="H1349" s="85"/>
      <c r="I1349" s="85"/>
      <c r="J1349" s="85"/>
      <c r="K1349" s="88"/>
      <c r="L1349" s="85"/>
      <c r="M1349" s="85"/>
      <c r="N1349" s="85"/>
      <c r="O1349" s="85"/>
      <c r="P1349" s="85"/>
      <c r="Q1349" s="85"/>
      <c r="R1349" s="85"/>
      <c r="S1349" s="109"/>
    </row>
    <row r="1350" spans="1:78" customFormat="1" x14ac:dyDescent="0.35">
      <c r="A1350" s="72"/>
      <c r="B1350" s="72"/>
      <c r="C1350" s="86" t="s">
        <v>229</v>
      </c>
      <c r="D1350" s="86"/>
      <c r="E1350" s="86"/>
      <c r="F1350" s="86"/>
      <c r="G1350" s="86"/>
      <c r="H1350" s="86"/>
      <c r="I1350" s="86"/>
      <c r="J1350" s="86"/>
      <c r="K1350" s="89"/>
      <c r="L1350" s="86"/>
      <c r="M1350" s="86"/>
      <c r="N1350" s="86"/>
      <c r="O1350" s="86"/>
      <c r="P1350" s="86"/>
      <c r="Q1350" s="86"/>
      <c r="R1350" s="86"/>
      <c r="S1350" s="110"/>
    </row>
    <row r="1351" spans="1:78" x14ac:dyDescent="0.35">
      <c r="AM1351"/>
    </row>
    <row r="1352" spans="1:78" customFormat="1" x14ac:dyDescent="0.35">
      <c r="A1352" s="218" t="s">
        <v>407</v>
      </c>
      <c r="B1352" s="219"/>
      <c r="C1352" s="219"/>
      <c r="D1352" s="219"/>
      <c r="E1352" s="219"/>
      <c r="F1352" s="219"/>
      <c r="G1352" s="219"/>
      <c r="H1352" s="219"/>
      <c r="I1352" s="219"/>
      <c r="J1352" s="219"/>
      <c r="K1352" s="219"/>
    </row>
    <row r="1353" spans="1:78" customFormat="1" x14ac:dyDescent="0.35">
      <c r="A1353" s="173"/>
      <c r="B1353" s="174"/>
      <c r="C1353" s="222" t="s">
        <v>353</v>
      </c>
      <c r="D1353" s="222"/>
      <c r="E1353" s="222"/>
      <c r="F1353" s="222"/>
      <c r="G1353" s="222"/>
      <c r="H1353" s="222"/>
      <c r="I1353" s="222"/>
      <c r="J1353" s="222"/>
      <c r="K1353" s="222"/>
    </row>
    <row r="1354" spans="1:78" customFormat="1" x14ac:dyDescent="0.35">
      <c r="A1354" s="223" t="s">
        <v>354</v>
      </c>
      <c r="B1354" s="223" t="s">
        <v>355</v>
      </c>
      <c r="C1354" s="225" t="s">
        <v>356</v>
      </c>
      <c r="D1354" s="226"/>
      <c r="E1354" s="226"/>
      <c r="F1354" s="227"/>
      <c r="G1354" s="228" t="s">
        <v>357</v>
      </c>
      <c r="H1354" s="229"/>
      <c r="I1354" s="229"/>
      <c r="J1354" s="230"/>
      <c r="K1354" s="223" t="s">
        <v>466</v>
      </c>
      <c r="L1354" s="223" t="s">
        <v>361</v>
      </c>
    </row>
    <row r="1355" spans="1:78" customFormat="1" x14ac:dyDescent="0.35">
      <c r="A1355" s="224"/>
      <c r="B1355" s="224"/>
      <c r="C1355" s="132" t="s">
        <v>210</v>
      </c>
      <c r="D1355" s="132" t="s">
        <v>212</v>
      </c>
      <c r="E1355" s="132" t="s">
        <v>358</v>
      </c>
      <c r="F1355" s="132" t="s">
        <v>359</v>
      </c>
      <c r="G1355" s="133" t="s">
        <v>210</v>
      </c>
      <c r="H1355" s="133" t="s">
        <v>212</v>
      </c>
      <c r="I1355" s="133" t="s">
        <v>358</v>
      </c>
      <c r="J1355" s="133" t="s">
        <v>359</v>
      </c>
      <c r="K1355" s="224"/>
      <c r="L1355" s="224"/>
    </row>
    <row r="1356" spans="1:78" customFormat="1" x14ac:dyDescent="0.35">
      <c r="A1356" s="59" t="s">
        <v>121</v>
      </c>
      <c r="B1356" s="59" t="s">
        <v>362</v>
      </c>
      <c r="C1356" s="114" t="str">
        <f>TEXT(30036.22,"0.00")</f>
        <v>30036.22</v>
      </c>
      <c r="D1356" s="114" t="str">
        <f>TEXT(996.1,"0.0")</f>
        <v>996.1</v>
      </c>
      <c r="E1356" s="114" t="str">
        <f>TEXT(29040.12,"0.00")</f>
        <v>29040.12</v>
      </c>
      <c r="F1356" s="114" t="str">
        <f>TEXT(96.68,"0.00")</f>
        <v>96.68</v>
      </c>
      <c r="G1356" s="114" t="str">
        <f>TEXT(0,"0")</f>
        <v>0</v>
      </c>
      <c r="H1356" s="114" t="str">
        <f>TEXT(0,"0")</f>
        <v>0</v>
      </c>
      <c r="I1356" s="114" t="str">
        <f>TEXT(0,"0")</f>
        <v>0</v>
      </c>
      <c r="J1356" s="114" t="str">
        <f>TEXT(0,"0")</f>
        <v>0</v>
      </c>
      <c r="K1356" s="114" t="str">
        <f>TEXT(0,"0")</f>
        <v>0</v>
      </c>
      <c r="L1356" s="59" t="s">
        <v>26</v>
      </c>
    </row>
    <row r="1357" spans="1:78" x14ac:dyDescent="0.35">
      <c r="AM1357"/>
    </row>
    <row r="1358" spans="1:78" customFormat="1" x14ac:dyDescent="0.35">
      <c r="A1358" s="67" t="s">
        <v>326</v>
      </c>
      <c r="B1358" s="68"/>
      <c r="C1358" s="68"/>
      <c r="D1358" s="68"/>
      <c r="E1358" s="68"/>
      <c r="F1358" s="68"/>
      <c r="G1358" s="68"/>
      <c r="H1358" s="68"/>
      <c r="I1358" s="68"/>
      <c r="J1358" s="68"/>
      <c r="K1358" s="68"/>
      <c r="L1358" s="68"/>
      <c r="M1358" s="68"/>
      <c r="N1358" s="68"/>
      <c r="O1358" s="68"/>
      <c r="P1358" s="68"/>
      <c r="Q1358" s="68"/>
      <c r="R1358" s="68"/>
      <c r="S1358" s="68"/>
      <c r="T1358" s="68"/>
      <c r="U1358" s="68"/>
      <c r="V1358" s="68"/>
      <c r="W1358" s="68"/>
      <c r="X1358" s="68"/>
      <c r="Y1358" s="68"/>
      <c r="Z1358" s="68"/>
      <c r="AA1358" s="68"/>
      <c r="AB1358" s="68"/>
      <c r="AC1358" s="68"/>
      <c r="AD1358" s="68"/>
      <c r="AE1358" s="68"/>
      <c r="AF1358" s="68"/>
      <c r="AG1358" s="68"/>
      <c r="AH1358" s="68"/>
      <c r="AI1358" s="68"/>
    </row>
    <row r="1359" spans="1:78" customFormat="1" x14ac:dyDescent="0.35">
      <c r="A1359" s="95" t="s">
        <v>273</v>
      </c>
      <c r="B1359" s="95" t="s">
        <v>274</v>
      </c>
      <c r="C1359" s="95" t="s">
        <v>156</v>
      </c>
      <c r="D1359" s="95" t="s">
        <v>157</v>
      </c>
      <c r="E1359" s="95" t="s">
        <v>158</v>
      </c>
      <c r="F1359" s="95" t="s">
        <v>159</v>
      </c>
      <c r="G1359" s="95" t="s">
        <v>126</v>
      </c>
      <c r="H1359" s="95" t="s">
        <v>160</v>
      </c>
      <c r="I1359" s="95" t="s">
        <v>161</v>
      </c>
      <c r="J1359" s="95" t="s">
        <v>162</v>
      </c>
      <c r="K1359" s="95" t="s">
        <v>163</v>
      </c>
      <c r="L1359" s="95" t="s">
        <v>164</v>
      </c>
      <c r="M1359" s="95" t="s">
        <v>165</v>
      </c>
      <c r="N1359" s="95" t="s">
        <v>166</v>
      </c>
      <c r="O1359" s="95" t="s">
        <v>277</v>
      </c>
      <c r="P1359" s="95" t="s">
        <v>168</v>
      </c>
      <c r="Q1359" s="95" t="s">
        <v>278</v>
      </c>
      <c r="R1359" s="95" t="s">
        <v>276</v>
      </c>
      <c r="S1359" s="113"/>
      <c r="T1359" s="99" t="s">
        <v>271</v>
      </c>
      <c r="U1359" s="100"/>
      <c r="V1359" s="101"/>
      <c r="W1359" s="99" t="s">
        <v>263</v>
      </c>
      <c r="X1359" s="101"/>
      <c r="Y1359" s="100"/>
      <c r="Z1359" s="213" t="s">
        <v>255</v>
      </c>
      <c r="AA1359" s="214"/>
      <c r="AB1359" s="214"/>
      <c r="AC1359" s="214"/>
      <c r="AD1359" s="214"/>
      <c r="AE1359" s="214"/>
      <c r="AF1359" s="215"/>
      <c r="AG1359" s="102" t="s">
        <v>264</v>
      </c>
      <c r="AH1359" s="103"/>
      <c r="AI1359" s="103"/>
      <c r="AJ1359" s="103"/>
      <c r="AK1359" s="103"/>
      <c r="AL1359" s="104"/>
      <c r="AM1359" s="103" t="s">
        <v>403</v>
      </c>
      <c r="AN1359" s="21"/>
      <c r="AO1359" s="21"/>
      <c r="AP1359" s="21"/>
      <c r="AR1359" s="21"/>
      <c r="AS1359" s="21"/>
      <c r="AT1359" s="21"/>
      <c r="AU1359" s="21"/>
      <c r="AV1359" s="21"/>
      <c r="AW1359" s="21"/>
      <c r="AX1359" s="21"/>
      <c r="AY1359" s="21"/>
      <c r="AZ1359" s="21"/>
      <c r="BA1359" s="21"/>
      <c r="BB1359" s="21"/>
      <c r="BC1359" s="21"/>
      <c r="BD1359" s="21"/>
      <c r="BE1359" s="21"/>
      <c r="BF1359" s="21"/>
      <c r="BG1359" s="21"/>
      <c r="BH1359" s="21"/>
      <c r="BI1359" s="21"/>
      <c r="BJ1359" s="21"/>
      <c r="BK1359" s="21"/>
      <c r="BL1359" s="21"/>
      <c r="BM1359" s="21"/>
      <c r="BN1359" s="21"/>
      <c r="BO1359" s="21"/>
      <c r="BP1359" s="21"/>
      <c r="BQ1359" s="21"/>
      <c r="BR1359" s="21"/>
      <c r="BS1359" s="21"/>
      <c r="BT1359" s="21"/>
      <c r="BU1359" s="21"/>
      <c r="BV1359" s="21"/>
      <c r="BW1359" s="21"/>
      <c r="BX1359" s="21"/>
      <c r="BY1359" s="21"/>
      <c r="BZ1359" s="21"/>
    </row>
    <row r="1360" spans="1:78" customFormat="1" x14ac:dyDescent="0.35">
      <c r="A1360" s="96"/>
      <c r="B1360" s="96"/>
      <c r="C1360" s="96"/>
      <c r="D1360" s="96"/>
      <c r="E1360" s="96"/>
      <c r="F1360" s="96"/>
      <c r="G1360" s="96"/>
      <c r="H1360" s="96"/>
      <c r="I1360" s="96"/>
      <c r="J1360" s="96"/>
      <c r="K1360" s="96"/>
      <c r="L1360" s="96"/>
      <c r="M1360" s="96"/>
      <c r="N1360" s="96"/>
      <c r="O1360" s="96"/>
      <c r="P1360" s="96"/>
      <c r="Q1360" s="96"/>
      <c r="R1360" s="96"/>
      <c r="S1360" s="96"/>
      <c r="T1360" s="97" t="s">
        <v>169</v>
      </c>
      <c r="U1360" s="97" t="s">
        <v>170</v>
      </c>
      <c r="V1360" s="97" t="s">
        <v>170</v>
      </c>
      <c r="W1360" s="97" t="s">
        <v>251</v>
      </c>
      <c r="X1360" s="97" t="s">
        <v>252</v>
      </c>
      <c r="Y1360" s="97"/>
      <c r="Z1360" s="97" t="s">
        <v>256</v>
      </c>
      <c r="AA1360" s="97" t="s">
        <v>257</v>
      </c>
      <c r="AB1360" s="97" t="s">
        <v>258</v>
      </c>
      <c r="AC1360" s="97" t="s">
        <v>259</v>
      </c>
      <c r="AD1360" s="97" t="s">
        <v>260</v>
      </c>
      <c r="AE1360" s="97" t="s">
        <v>261</v>
      </c>
      <c r="AF1360" s="97" t="s">
        <v>262</v>
      </c>
      <c r="AG1360" s="97" t="s">
        <v>265</v>
      </c>
      <c r="AH1360" s="97" t="s">
        <v>266</v>
      </c>
      <c r="AI1360" s="97" t="s">
        <v>267</v>
      </c>
      <c r="AJ1360" s="97" t="s">
        <v>268</v>
      </c>
      <c r="AK1360" s="97" t="s">
        <v>269</v>
      </c>
      <c r="AL1360" s="97" t="s">
        <v>270</v>
      </c>
      <c r="AM1360" s="103"/>
      <c r="AN1360" s="21"/>
      <c r="AO1360" s="21"/>
      <c r="AP1360" s="21"/>
      <c r="AR1360" s="21"/>
      <c r="AS1360" s="21"/>
      <c r="AT1360" s="21"/>
      <c r="AU1360" s="21"/>
      <c r="AV1360" s="21"/>
      <c r="AW1360" s="21"/>
      <c r="AX1360" s="21"/>
      <c r="AY1360" s="21"/>
      <c r="AZ1360" s="21"/>
      <c r="BA1360" s="21"/>
      <c r="BB1360" s="21"/>
      <c r="BC1360" s="21"/>
      <c r="BD1360" s="21"/>
      <c r="BE1360" s="21"/>
      <c r="BF1360" s="21"/>
      <c r="BG1360" s="21"/>
      <c r="BH1360" s="21"/>
      <c r="BI1360" s="21"/>
      <c r="BJ1360" s="21"/>
      <c r="BK1360" s="21"/>
      <c r="BL1360" s="21"/>
      <c r="BM1360" s="21"/>
      <c r="BN1360" s="21"/>
      <c r="BO1360" s="21"/>
      <c r="BP1360" s="21"/>
      <c r="BQ1360" s="21"/>
      <c r="BR1360" s="21"/>
      <c r="BS1360" s="21"/>
      <c r="BT1360" s="21"/>
      <c r="BU1360" s="21"/>
      <c r="BV1360" s="21"/>
      <c r="BW1360" s="21"/>
      <c r="BX1360" s="21"/>
      <c r="BY1360" s="21"/>
      <c r="BZ1360" s="21"/>
    </row>
    <row r="1361" spans="1:78" customFormat="1" x14ac:dyDescent="0.35">
      <c r="A1361" s="58" t="s">
        <v>70</v>
      </c>
      <c r="B1361" s="32" t="s">
        <v>110</v>
      </c>
      <c r="C1361" s="58" t="s">
        <v>482</v>
      </c>
      <c r="D1361" s="32" t="s">
        <v>172</v>
      </c>
      <c r="E1361" s="59" t="s">
        <v>26</v>
      </c>
      <c r="F1361" s="58" t="s">
        <v>275</v>
      </c>
      <c r="G1361" s="60" t="str">
        <f ca="1">TEXT(TODAY(),"YYYY-MM-DD")</f>
        <v>2023-05-19</v>
      </c>
      <c r="H1361" s="60" t="str">
        <f ca="1">TEXT(TODAY(),"YYYY-MM-DD")</f>
        <v>2023-05-19</v>
      </c>
      <c r="I1361" s="58">
        <v>12</v>
      </c>
      <c r="J1361" s="58">
        <v>12</v>
      </c>
      <c r="K1361" s="58">
        <v>12</v>
      </c>
      <c r="L1361" s="58"/>
      <c r="M1361" s="58"/>
      <c r="N1361" s="58" t="s">
        <v>348</v>
      </c>
      <c r="O1361" s="58" t="s">
        <v>348</v>
      </c>
      <c r="P1361" s="58" t="s">
        <v>347</v>
      </c>
      <c r="Q1361" s="58" t="s">
        <v>347</v>
      </c>
      <c r="R1361" s="58" t="s">
        <v>565</v>
      </c>
      <c r="S1361" s="58"/>
      <c r="T1361" s="58" t="s">
        <v>176</v>
      </c>
      <c r="U1361" s="58" t="s">
        <v>177</v>
      </c>
      <c r="V1361" s="58"/>
      <c r="W1361" s="58" t="s">
        <v>254</v>
      </c>
      <c r="X1361" s="58" t="s">
        <v>253</v>
      </c>
      <c r="Y1361" s="58"/>
      <c r="Z1361" s="58"/>
      <c r="AA1361" s="58"/>
      <c r="AB1361" s="58"/>
      <c r="AC1361" s="58"/>
      <c r="AD1361" s="58" t="s">
        <v>347</v>
      </c>
      <c r="AE1361" s="58" t="s">
        <v>347</v>
      </c>
      <c r="AF1361" s="58" t="s">
        <v>347</v>
      </c>
      <c r="AG1361" s="58">
        <v>1683082995</v>
      </c>
      <c r="AH1361" s="58"/>
      <c r="AI1361" s="58">
        <v>8452073061</v>
      </c>
      <c r="AJ1361" s="58" t="s">
        <v>348</v>
      </c>
      <c r="AK1361" s="58" t="s">
        <v>348</v>
      </c>
      <c r="AL1361" s="58" t="s">
        <v>348</v>
      </c>
      <c r="AM1361" s="176" t="s">
        <v>567</v>
      </c>
      <c r="AN1361" s="21"/>
      <c r="AO1361" s="21"/>
      <c r="AP1361" s="21"/>
      <c r="AR1361" s="21"/>
      <c r="AS1361" s="21"/>
      <c r="AT1361" s="21"/>
      <c r="AU1361" s="21"/>
      <c r="AV1361" s="21"/>
      <c r="AW1361" s="21"/>
      <c r="AX1361" s="21"/>
      <c r="AY1361" s="21"/>
      <c r="AZ1361" s="21"/>
      <c r="BA1361" s="21"/>
      <c r="BB1361" s="21"/>
      <c r="BC1361" s="21"/>
      <c r="BD1361" s="21"/>
      <c r="BE1361" s="21"/>
      <c r="BF1361" s="21"/>
      <c r="BG1361" s="21"/>
      <c r="BH1361" s="21"/>
      <c r="BI1361" s="21"/>
      <c r="BJ1361" s="21"/>
      <c r="BK1361" s="21"/>
      <c r="BL1361" s="21"/>
      <c r="BM1361" s="21"/>
      <c r="BN1361" s="21"/>
      <c r="BO1361" s="21"/>
      <c r="BP1361" s="21"/>
      <c r="BQ1361" s="21"/>
      <c r="BR1361" s="21"/>
      <c r="BS1361" s="21"/>
      <c r="BT1361" s="21"/>
      <c r="BU1361" s="21"/>
      <c r="BV1361" s="21"/>
      <c r="BW1361" s="21"/>
      <c r="BX1361" s="21"/>
      <c r="BY1361" s="21"/>
      <c r="BZ1361" s="21"/>
    </row>
    <row r="1362" spans="1:78" x14ac:dyDescent="0.35">
      <c r="AM1362" s="248" t="s">
        <v>408</v>
      </c>
    </row>
    <row r="1363" spans="1:78" customFormat="1" x14ac:dyDescent="0.35">
      <c r="A1363" s="67" t="s">
        <v>327</v>
      </c>
      <c r="B1363" s="68"/>
      <c r="C1363" s="68"/>
      <c r="D1363" s="68"/>
      <c r="E1363" s="68"/>
      <c r="F1363" s="68"/>
      <c r="G1363" s="68"/>
      <c r="H1363" s="68"/>
      <c r="I1363" s="68"/>
      <c r="J1363" s="68"/>
      <c r="K1363" s="68"/>
      <c r="L1363" s="68"/>
      <c r="M1363" s="68"/>
      <c r="N1363" s="68"/>
      <c r="O1363" s="68"/>
      <c r="P1363" s="68"/>
      <c r="Q1363" s="68"/>
      <c r="R1363" s="68"/>
      <c r="S1363" s="68"/>
      <c r="T1363" s="68"/>
      <c r="U1363" s="68"/>
      <c r="V1363" s="68"/>
      <c r="W1363" s="68"/>
      <c r="X1363" s="68"/>
      <c r="Y1363" s="68"/>
      <c r="Z1363" s="68"/>
      <c r="AA1363" s="68"/>
      <c r="AB1363" s="68"/>
      <c r="AC1363" s="68"/>
      <c r="AD1363" s="68"/>
      <c r="AE1363" s="68"/>
      <c r="AF1363" s="68"/>
      <c r="AG1363" s="68"/>
      <c r="AH1363" s="68"/>
      <c r="AI1363" s="68"/>
    </row>
    <row r="1364" spans="1:78" customFormat="1" x14ac:dyDescent="0.35">
      <c r="A1364" s="95" t="s">
        <v>273</v>
      </c>
      <c r="B1364" s="95" t="s">
        <v>274</v>
      </c>
      <c r="C1364" s="95" t="s">
        <v>156</v>
      </c>
      <c r="D1364" s="95" t="s">
        <v>157</v>
      </c>
      <c r="E1364" s="95" t="s">
        <v>158</v>
      </c>
      <c r="F1364" s="95" t="s">
        <v>159</v>
      </c>
      <c r="G1364" s="95" t="s">
        <v>126</v>
      </c>
      <c r="H1364" s="95" t="s">
        <v>160</v>
      </c>
      <c r="I1364" s="95" t="s">
        <v>161</v>
      </c>
      <c r="J1364" s="95" t="s">
        <v>162</v>
      </c>
      <c r="K1364" s="95" t="s">
        <v>163</v>
      </c>
      <c r="L1364" s="95" t="s">
        <v>164</v>
      </c>
      <c r="M1364" s="95" t="s">
        <v>165</v>
      </c>
      <c r="N1364" s="95" t="s">
        <v>166</v>
      </c>
      <c r="O1364" s="95" t="s">
        <v>277</v>
      </c>
      <c r="P1364" s="95" t="s">
        <v>168</v>
      </c>
      <c r="Q1364" s="95" t="s">
        <v>278</v>
      </c>
      <c r="R1364" s="95" t="s">
        <v>276</v>
      </c>
      <c r="S1364" s="113"/>
      <c r="T1364" s="99" t="s">
        <v>271</v>
      </c>
      <c r="U1364" s="100"/>
      <c r="V1364" s="101"/>
      <c r="W1364" s="99" t="s">
        <v>263</v>
      </c>
      <c r="X1364" s="101"/>
      <c r="Y1364" s="100"/>
      <c r="Z1364" s="213" t="s">
        <v>255</v>
      </c>
      <c r="AA1364" s="214"/>
      <c r="AB1364" s="214"/>
      <c r="AC1364" s="214"/>
      <c r="AD1364" s="214"/>
      <c r="AE1364" s="214"/>
      <c r="AF1364" s="215"/>
      <c r="AG1364" s="102" t="s">
        <v>264</v>
      </c>
      <c r="AH1364" s="103"/>
      <c r="AI1364" s="103"/>
      <c r="AJ1364" s="103"/>
      <c r="AK1364" s="103"/>
      <c r="AL1364" s="104"/>
      <c r="AN1364" s="21"/>
      <c r="AO1364" s="21"/>
      <c r="AP1364" s="21"/>
      <c r="AR1364" s="21"/>
      <c r="AS1364" s="21"/>
      <c r="AT1364" s="21"/>
      <c r="AU1364" s="21"/>
      <c r="AV1364" s="21"/>
      <c r="AW1364" s="21"/>
      <c r="AX1364" s="21"/>
      <c r="AY1364" s="21"/>
      <c r="AZ1364" s="21"/>
      <c r="BA1364" s="21"/>
      <c r="BB1364" s="21"/>
      <c r="BC1364" s="21"/>
      <c r="BD1364" s="21"/>
      <c r="BE1364" s="21"/>
      <c r="BF1364" s="21"/>
      <c r="BG1364" s="21"/>
      <c r="BH1364" s="21"/>
      <c r="BI1364" s="21"/>
      <c r="BJ1364" s="21"/>
      <c r="BK1364" s="21"/>
      <c r="BL1364" s="21"/>
      <c r="BM1364" s="21"/>
      <c r="BN1364" s="21"/>
      <c r="BO1364" s="21"/>
      <c r="BP1364" s="21"/>
      <c r="BQ1364" s="21"/>
      <c r="BR1364" s="21"/>
      <c r="BS1364" s="21"/>
      <c r="BT1364" s="21"/>
      <c r="BU1364" s="21"/>
      <c r="BV1364" s="21"/>
      <c r="BW1364" s="21"/>
      <c r="BX1364" s="21"/>
      <c r="BY1364" s="21"/>
      <c r="BZ1364" s="21"/>
    </row>
    <row r="1365" spans="1:78" customFormat="1" x14ac:dyDescent="0.35">
      <c r="A1365" s="96"/>
      <c r="B1365" s="96"/>
      <c r="C1365" s="96"/>
      <c r="D1365" s="96"/>
      <c r="E1365" s="96"/>
      <c r="F1365" s="96"/>
      <c r="G1365" s="96"/>
      <c r="H1365" s="96"/>
      <c r="I1365" s="96"/>
      <c r="J1365" s="96"/>
      <c r="K1365" s="96"/>
      <c r="L1365" s="96"/>
      <c r="M1365" s="96"/>
      <c r="N1365" s="96"/>
      <c r="O1365" s="96"/>
      <c r="P1365" s="96"/>
      <c r="Q1365" s="96"/>
      <c r="R1365" s="96"/>
      <c r="S1365" s="96"/>
      <c r="T1365" s="97" t="s">
        <v>169</v>
      </c>
      <c r="U1365" s="97" t="s">
        <v>170</v>
      </c>
      <c r="V1365" s="97" t="s">
        <v>170</v>
      </c>
      <c r="W1365" s="97" t="s">
        <v>251</v>
      </c>
      <c r="X1365" s="97" t="s">
        <v>252</v>
      </c>
      <c r="Y1365" s="97"/>
      <c r="Z1365" s="97" t="s">
        <v>256</v>
      </c>
      <c r="AA1365" s="97" t="s">
        <v>257</v>
      </c>
      <c r="AB1365" s="97" t="s">
        <v>258</v>
      </c>
      <c r="AC1365" s="97" t="s">
        <v>259</v>
      </c>
      <c r="AD1365" s="97" t="s">
        <v>260</v>
      </c>
      <c r="AE1365" s="97" t="s">
        <v>261</v>
      </c>
      <c r="AF1365" s="97" t="s">
        <v>262</v>
      </c>
      <c r="AG1365" s="97" t="s">
        <v>265</v>
      </c>
      <c r="AH1365" s="97" t="s">
        <v>266</v>
      </c>
      <c r="AI1365" s="97" t="s">
        <v>267</v>
      </c>
      <c r="AJ1365" s="97" t="s">
        <v>268</v>
      </c>
      <c r="AK1365" s="97" t="s">
        <v>269</v>
      </c>
      <c r="AL1365" s="97" t="s">
        <v>270</v>
      </c>
      <c r="AN1365" s="21"/>
      <c r="AO1365" s="21"/>
      <c r="AP1365" s="21"/>
      <c r="AR1365" s="21"/>
      <c r="AS1365" s="21"/>
      <c r="AT1365" s="21"/>
      <c r="AU1365" s="21"/>
      <c r="AV1365" s="21"/>
      <c r="AW1365" s="21"/>
      <c r="AX1365" s="21"/>
      <c r="AY1365" s="21"/>
      <c r="AZ1365" s="21"/>
      <c r="BA1365" s="21"/>
      <c r="BB1365" s="21"/>
      <c r="BC1365" s="21"/>
      <c r="BD1365" s="21"/>
      <c r="BE1365" s="21"/>
      <c r="BF1365" s="21"/>
      <c r="BG1365" s="21"/>
      <c r="BH1365" s="21"/>
      <c r="BI1365" s="21"/>
      <c r="BJ1365" s="21"/>
      <c r="BK1365" s="21"/>
      <c r="BL1365" s="21"/>
      <c r="BM1365" s="21"/>
      <c r="BN1365" s="21"/>
      <c r="BO1365" s="21"/>
      <c r="BP1365" s="21"/>
      <c r="BQ1365" s="21"/>
      <c r="BR1365" s="21"/>
      <c r="BS1365" s="21"/>
      <c r="BT1365" s="21"/>
      <c r="BU1365" s="21"/>
      <c r="BV1365" s="21"/>
      <c r="BW1365" s="21"/>
      <c r="BX1365" s="21"/>
      <c r="BY1365" s="21"/>
      <c r="BZ1365" s="21"/>
    </row>
    <row r="1366" spans="1:78" customFormat="1" x14ac:dyDescent="0.35">
      <c r="A1366" s="58" t="s">
        <v>70</v>
      </c>
      <c r="B1366" s="32" t="s">
        <v>110</v>
      </c>
      <c r="C1366" s="58" t="s">
        <v>474</v>
      </c>
      <c r="D1366" s="32" t="s">
        <v>172</v>
      </c>
      <c r="E1366" s="59" t="s">
        <v>26</v>
      </c>
      <c r="F1366" s="58" t="s">
        <v>275</v>
      </c>
      <c r="G1366" s="60" t="str">
        <f ca="1">TEXT(TODAY(),"YYYY-MM-DD")</f>
        <v>2023-05-19</v>
      </c>
      <c r="H1366" s="52" t="s">
        <v>409</v>
      </c>
      <c r="I1366" s="58">
        <v>12</v>
      </c>
      <c r="J1366" s="58">
        <v>12</v>
      </c>
      <c r="K1366" s="58">
        <v>12</v>
      </c>
      <c r="L1366" s="58" t="s">
        <v>190</v>
      </c>
      <c r="M1366" s="58" t="s">
        <v>345</v>
      </c>
      <c r="N1366" s="58" t="s">
        <v>348</v>
      </c>
      <c r="O1366" s="58" t="s">
        <v>348</v>
      </c>
      <c r="P1366" s="58" t="s">
        <v>347</v>
      </c>
      <c r="Q1366" s="58" t="s">
        <v>347</v>
      </c>
      <c r="R1366" s="58" t="s">
        <v>564</v>
      </c>
      <c r="S1366" s="58"/>
      <c r="T1366" s="58" t="s">
        <v>176</v>
      </c>
      <c r="U1366" s="58" t="s">
        <v>177</v>
      </c>
      <c r="V1366" s="58"/>
      <c r="W1366" s="58" t="s">
        <v>254</v>
      </c>
      <c r="X1366" s="58" t="s">
        <v>253</v>
      </c>
      <c r="Y1366" s="58"/>
      <c r="Z1366" s="58"/>
      <c r="AA1366" s="58"/>
      <c r="AB1366" s="58"/>
      <c r="AC1366" s="58"/>
      <c r="AD1366" s="58" t="s">
        <v>347</v>
      </c>
      <c r="AE1366" s="58" t="s">
        <v>347</v>
      </c>
      <c r="AF1366" s="58" t="s">
        <v>347</v>
      </c>
      <c r="AG1366" s="58">
        <v>1683082995</v>
      </c>
      <c r="AH1366" s="58"/>
      <c r="AI1366" s="58">
        <v>8452073061</v>
      </c>
      <c r="AJ1366" s="58" t="s">
        <v>348</v>
      </c>
      <c r="AK1366" s="58" t="s">
        <v>348</v>
      </c>
      <c r="AL1366" s="58" t="s">
        <v>348</v>
      </c>
      <c r="AN1366" s="21"/>
      <c r="AO1366" s="21"/>
      <c r="AP1366" s="21"/>
      <c r="AR1366" s="21"/>
      <c r="AS1366" s="21"/>
      <c r="AT1366" s="21"/>
      <c r="AU1366" s="21"/>
      <c r="AV1366" s="21"/>
      <c r="AW1366" s="21"/>
      <c r="AX1366" s="21"/>
      <c r="AY1366" s="21"/>
      <c r="AZ1366" s="21"/>
      <c r="BA1366" s="21"/>
      <c r="BB1366" s="21"/>
      <c r="BC1366" s="21"/>
      <c r="BD1366" s="21"/>
      <c r="BE1366" s="21"/>
      <c r="BF1366" s="21"/>
      <c r="BG1366" s="21"/>
      <c r="BH1366" s="21"/>
      <c r="BI1366" s="21"/>
      <c r="BJ1366" s="21"/>
      <c r="BK1366" s="21"/>
      <c r="BL1366" s="21"/>
      <c r="BM1366" s="21"/>
      <c r="BN1366" s="21"/>
      <c r="BO1366" s="21"/>
      <c r="BP1366" s="21"/>
      <c r="BQ1366" s="21"/>
      <c r="BR1366" s="21"/>
      <c r="BS1366" s="21"/>
      <c r="BT1366" s="21"/>
      <c r="BU1366" s="21"/>
      <c r="BV1366" s="21"/>
      <c r="BW1366" s="21"/>
      <c r="BX1366" s="21"/>
      <c r="BY1366" s="21"/>
      <c r="BZ1366" s="21"/>
    </row>
    <row r="1367" spans="1:78" x14ac:dyDescent="0.35">
      <c r="AM1367"/>
    </row>
    <row r="1368" spans="1:78" customFormat="1" x14ac:dyDescent="0.35">
      <c r="A1368" s="218" t="s">
        <v>328</v>
      </c>
      <c r="B1368" s="219"/>
      <c r="C1368" s="219"/>
      <c r="D1368" s="219"/>
      <c r="E1368" s="219"/>
      <c r="F1368" s="219"/>
      <c r="G1368" s="219"/>
      <c r="H1368" s="219"/>
      <c r="I1368" s="219"/>
      <c r="J1368" s="219"/>
      <c r="K1368" s="219"/>
      <c r="L1368" s="219"/>
      <c r="M1368" s="219"/>
      <c r="N1368" s="219"/>
      <c r="O1368" s="219"/>
      <c r="P1368" s="219"/>
      <c r="Q1368" s="219"/>
      <c r="R1368" s="219"/>
      <c r="S1368" s="105"/>
      <c r="AE1368" s="21"/>
      <c r="AF1368" s="21"/>
      <c r="AG1368" s="21"/>
    </row>
    <row r="1369" spans="1:78" customFormat="1" x14ac:dyDescent="0.35">
      <c r="A1369" s="69" t="s">
        <v>200</v>
      </c>
      <c r="B1369" s="69" t="s">
        <v>201</v>
      </c>
      <c r="C1369" s="69" t="s">
        <v>202</v>
      </c>
      <c r="D1369" s="70" t="s">
        <v>203</v>
      </c>
      <c r="E1369" s="70" t="s">
        <v>204</v>
      </c>
      <c r="F1369" s="70" t="s">
        <v>205</v>
      </c>
      <c r="G1369" s="69" t="s">
        <v>206</v>
      </c>
      <c r="H1369" s="179" t="s">
        <v>207</v>
      </c>
      <c r="I1369" s="70" t="s">
        <v>208</v>
      </c>
      <c r="J1369" s="70" t="s">
        <v>209</v>
      </c>
      <c r="K1369" s="70" t="s">
        <v>210</v>
      </c>
      <c r="L1369" s="70" t="s">
        <v>211</v>
      </c>
      <c r="M1369" s="70" t="s">
        <v>212</v>
      </c>
      <c r="N1369" s="70" t="s">
        <v>213</v>
      </c>
      <c r="O1369" s="70" t="s">
        <v>214</v>
      </c>
      <c r="P1369" s="70" t="s">
        <v>215</v>
      </c>
      <c r="Q1369" s="70" t="s">
        <v>216</v>
      </c>
      <c r="R1369" s="70" t="s">
        <v>217</v>
      </c>
      <c r="S1369" s="106"/>
      <c r="U1369" s="21"/>
      <c r="V1369" s="21"/>
      <c r="W1369" s="21"/>
      <c r="X1369" s="21"/>
      <c r="Y1369" s="21"/>
      <c r="Z1369" s="21"/>
      <c r="AA1369" s="21"/>
      <c r="AB1369" s="21"/>
      <c r="AC1369" s="21"/>
      <c r="AD1369" s="21"/>
      <c r="AE1369" s="21"/>
      <c r="AF1369" s="21"/>
      <c r="AG1369" s="21"/>
      <c r="AH1369" s="21"/>
      <c r="AI1369" s="21"/>
      <c r="AJ1369" s="21"/>
      <c r="AK1369" s="21"/>
      <c r="AL1369" s="21"/>
      <c r="AN1369" s="21"/>
      <c r="AO1369" s="21"/>
      <c r="AP1369" s="21"/>
      <c r="AQ1369" s="21"/>
      <c r="AR1369" s="21"/>
    </row>
    <row r="1370" spans="1:78" customFormat="1" x14ac:dyDescent="0.35">
      <c r="A1370" s="71" t="s">
        <v>218</v>
      </c>
      <c r="B1370" s="72"/>
      <c r="C1370" s="73" t="s">
        <v>219</v>
      </c>
      <c r="D1370" s="73"/>
      <c r="E1370" s="73"/>
      <c r="F1370" s="73" t="str">
        <f>TEXT(25,"0")</f>
        <v>25</v>
      </c>
      <c r="G1370" s="73" t="str">
        <f>CONCATENATE("USD,FLAT ",TEXT(F1370,"0.00"))</f>
        <v>USD,FLAT 25.00</v>
      </c>
      <c r="H1370" s="94" t="str">
        <f>F1370</f>
        <v>25</v>
      </c>
      <c r="I1370" s="73" t="s">
        <v>139</v>
      </c>
      <c r="J1370" s="98" t="str">
        <f>TEXT(7.21,"0.00")</f>
        <v>7.21</v>
      </c>
      <c r="K1370" s="94" t="str">
        <f>TEXT(180.26,"0.00")</f>
        <v>180.26</v>
      </c>
      <c r="L1370" s="73"/>
      <c r="M1370" s="94" t="str">
        <f>TEXT(41.62,"0.00")</f>
        <v>41.62</v>
      </c>
      <c r="N1370" s="73" t="s">
        <v>223</v>
      </c>
      <c r="O1370" s="73" t="s">
        <v>224</v>
      </c>
      <c r="P1370" s="73" t="s">
        <v>351</v>
      </c>
      <c r="Q1370" s="73"/>
      <c r="R1370" s="73"/>
      <c r="S1370" s="107"/>
      <c r="U1370" s="21"/>
      <c r="V1370" s="21"/>
      <c r="W1370" s="21"/>
      <c r="X1370" s="21"/>
      <c r="Y1370" s="21"/>
      <c r="Z1370" s="21"/>
      <c r="AA1370" s="21"/>
      <c r="AB1370" s="21"/>
      <c r="AC1370" s="21"/>
      <c r="AD1370" s="21"/>
      <c r="AE1370" s="21"/>
      <c r="AF1370" s="21"/>
      <c r="AG1370" s="21"/>
      <c r="AH1370" s="21"/>
      <c r="AI1370" s="21"/>
      <c r="AJ1370" s="21"/>
      <c r="AK1370" s="21"/>
      <c r="AL1370" s="21"/>
      <c r="AN1370" s="21"/>
      <c r="AO1370" s="21"/>
      <c r="AP1370" s="21"/>
      <c r="AQ1370" s="21"/>
      <c r="AR1370" s="21"/>
    </row>
    <row r="1371" spans="1:78" customFormat="1" x14ac:dyDescent="0.35">
      <c r="A1371" s="140"/>
      <c r="B1371" s="72"/>
      <c r="C1371" s="76" t="s">
        <v>221</v>
      </c>
      <c r="D1371" s="76"/>
      <c r="E1371" s="76"/>
      <c r="F1371" s="76"/>
      <c r="G1371" s="76"/>
      <c r="H1371" s="76"/>
      <c r="I1371" s="76"/>
      <c r="J1371" s="78"/>
      <c r="K1371" s="77"/>
      <c r="L1371" s="76"/>
      <c r="M1371" s="127"/>
      <c r="N1371" s="76"/>
      <c r="O1371" s="76"/>
      <c r="P1371" s="76"/>
      <c r="Q1371" s="76"/>
      <c r="R1371" s="76"/>
      <c r="S1371" s="108"/>
      <c r="U1371" s="21"/>
      <c r="V1371" s="21"/>
      <c r="W1371" s="21"/>
      <c r="X1371" s="21"/>
      <c r="Y1371" s="21"/>
      <c r="Z1371" s="21"/>
      <c r="AA1371" s="21"/>
      <c r="AB1371" s="21"/>
      <c r="AC1371" s="21"/>
      <c r="AD1371" s="21"/>
      <c r="AE1371" s="21"/>
      <c r="AF1371" s="21"/>
      <c r="AG1371" s="21"/>
      <c r="AH1371" s="21"/>
      <c r="AI1371" s="21"/>
      <c r="AJ1371" s="21"/>
      <c r="AK1371" s="21"/>
      <c r="AL1371" s="21"/>
      <c r="AN1371" s="21"/>
      <c r="AO1371" s="21"/>
      <c r="AP1371" s="21"/>
      <c r="AQ1371" s="21"/>
      <c r="AR1371" s="21"/>
    </row>
    <row r="1372" spans="1:78" customFormat="1" x14ac:dyDescent="0.35">
      <c r="A1372" s="140"/>
      <c r="B1372" s="72"/>
      <c r="C1372" s="85" t="s">
        <v>228</v>
      </c>
      <c r="D1372" s="85"/>
      <c r="E1372" s="85"/>
      <c r="F1372" s="85"/>
      <c r="G1372" s="85"/>
      <c r="H1372" s="85"/>
      <c r="I1372" s="85"/>
      <c r="J1372" s="85"/>
      <c r="K1372" s="85"/>
      <c r="L1372" s="85"/>
      <c r="M1372" s="128"/>
      <c r="N1372" s="85"/>
      <c r="O1372" s="85"/>
      <c r="P1372" s="85"/>
      <c r="Q1372" s="85"/>
      <c r="R1372" s="85"/>
      <c r="S1372" s="109"/>
    </row>
    <row r="1373" spans="1:78" customFormat="1" x14ac:dyDescent="0.35">
      <c r="A1373" s="140"/>
      <c r="B1373" s="72"/>
      <c r="C1373" s="86" t="s">
        <v>229</v>
      </c>
      <c r="D1373" s="86"/>
      <c r="E1373" s="86"/>
      <c r="F1373" s="86"/>
      <c r="G1373" s="86"/>
      <c r="H1373" s="86"/>
      <c r="I1373" s="86"/>
      <c r="J1373" s="86"/>
      <c r="K1373" s="86"/>
      <c r="L1373" s="86"/>
      <c r="M1373" s="129"/>
      <c r="N1373" s="86"/>
      <c r="O1373" s="86"/>
      <c r="P1373" s="86"/>
      <c r="Q1373" s="86"/>
      <c r="R1373" s="86"/>
      <c r="S1373" s="110"/>
    </row>
    <row r="1374" spans="1:78" customFormat="1" x14ac:dyDescent="0.35">
      <c r="A1374" s="71" t="s">
        <v>222</v>
      </c>
      <c r="B1374" s="72"/>
      <c r="C1374" s="73" t="s">
        <v>219</v>
      </c>
      <c r="D1374" s="73"/>
      <c r="E1374" s="73"/>
      <c r="F1374" s="73" t="str">
        <f>TEXT(25,"0")</f>
        <v>25</v>
      </c>
      <c r="G1374" s="73" t="str">
        <f>CONCATENATE("USD,FLAT ",TEXT(F1374,"0.00"))</f>
        <v>USD,FLAT 25.00</v>
      </c>
      <c r="H1374" s="94" t="str">
        <f t="shared" ref="H1374" si="15">F1374</f>
        <v>25</v>
      </c>
      <c r="I1374" s="73" t="s">
        <v>139</v>
      </c>
      <c r="J1374" s="98" t="str">
        <f>TEXT(7.22,"0.00")</f>
        <v>7.22</v>
      </c>
      <c r="K1374" s="94">
        <f>H1374*J1374</f>
        <v>180.5</v>
      </c>
      <c r="L1374" s="73"/>
      <c r="M1374" s="94" t="str">
        <f>TEXT(41.66,"0.00")</f>
        <v>41.66</v>
      </c>
      <c r="N1374" s="73" t="s">
        <v>223</v>
      </c>
      <c r="O1374" s="73" t="s">
        <v>224</v>
      </c>
      <c r="P1374" s="73" t="s">
        <v>351</v>
      </c>
      <c r="Q1374" s="73"/>
      <c r="R1374" s="73"/>
      <c r="S1374" s="107"/>
    </row>
    <row r="1375" spans="1:78" customFormat="1" x14ac:dyDescent="0.35">
      <c r="A1375" s="72"/>
      <c r="B1375" s="72"/>
      <c r="C1375" s="76" t="s">
        <v>221</v>
      </c>
      <c r="D1375" s="76"/>
      <c r="E1375" s="76"/>
      <c r="F1375" s="76"/>
      <c r="G1375" s="76"/>
      <c r="H1375" s="76"/>
      <c r="I1375" s="76"/>
      <c r="J1375" s="78"/>
      <c r="K1375" s="77"/>
      <c r="L1375" s="76"/>
      <c r="M1375" s="127"/>
      <c r="N1375" s="76"/>
      <c r="O1375" s="76"/>
      <c r="P1375" s="76"/>
      <c r="Q1375" s="76"/>
      <c r="R1375" s="76"/>
      <c r="S1375" s="108"/>
    </row>
    <row r="1376" spans="1:78" customFormat="1" x14ac:dyDescent="0.35">
      <c r="A1376" s="72"/>
      <c r="B1376" s="72"/>
      <c r="C1376" s="85" t="s">
        <v>228</v>
      </c>
      <c r="D1376" s="85"/>
      <c r="E1376" s="85"/>
      <c r="F1376" s="85"/>
      <c r="G1376" s="85"/>
      <c r="H1376" s="85"/>
      <c r="I1376" s="85"/>
      <c r="J1376" s="85"/>
      <c r="K1376" s="85"/>
      <c r="L1376" s="85"/>
      <c r="M1376" s="128"/>
      <c r="N1376" s="85"/>
      <c r="O1376" s="85"/>
      <c r="P1376" s="85"/>
      <c r="Q1376" s="85"/>
      <c r="R1376" s="85"/>
      <c r="S1376" s="109"/>
    </row>
    <row r="1377" spans="1:19" customFormat="1" x14ac:dyDescent="0.35">
      <c r="A1377" s="72"/>
      <c r="B1377" s="72"/>
      <c r="C1377" s="86" t="s">
        <v>229</v>
      </c>
      <c r="D1377" s="86"/>
      <c r="E1377" s="86"/>
      <c r="F1377" s="86"/>
      <c r="G1377" s="86"/>
      <c r="H1377" s="86"/>
      <c r="I1377" s="86"/>
      <c r="J1377" s="86"/>
      <c r="K1377" s="86"/>
      <c r="L1377" s="86"/>
      <c r="M1377" s="129"/>
      <c r="N1377" s="86"/>
      <c r="O1377" s="86"/>
      <c r="P1377" s="86"/>
      <c r="Q1377" s="86"/>
      <c r="R1377" s="86"/>
      <c r="S1377" s="110"/>
    </row>
    <row r="1378" spans="1:19" customFormat="1" x14ac:dyDescent="0.35">
      <c r="A1378" s="71" t="s">
        <v>225</v>
      </c>
      <c r="B1378" s="72"/>
      <c r="C1378" s="73" t="s">
        <v>219</v>
      </c>
      <c r="D1378" s="73"/>
      <c r="E1378" s="73"/>
      <c r="F1378" s="73" t="str">
        <f>TEXT(23,"0")</f>
        <v>23</v>
      </c>
      <c r="G1378" s="73" t="str">
        <f>CONCATENATE("USD,FLAT ",TEXT(F1378,"0.00"))</f>
        <v>USD,FLAT 23.00</v>
      </c>
      <c r="H1378" s="94" t="str">
        <f>F1378</f>
        <v>23</v>
      </c>
      <c r="I1378" s="73" t="s">
        <v>139</v>
      </c>
      <c r="J1378" s="98" t="str">
        <f>TEXT(7.23,"0.00")</f>
        <v>7.23</v>
      </c>
      <c r="K1378" s="94" t="str">
        <f>TEXT(166.3,"0.0")</f>
        <v>166.3</v>
      </c>
      <c r="L1378" s="73"/>
      <c r="M1378" s="94" t="str">
        <f>TEXT(41.7,"0.0")</f>
        <v>41.7</v>
      </c>
      <c r="N1378" s="73"/>
      <c r="O1378" s="73" t="s">
        <v>220</v>
      </c>
      <c r="P1378" s="73" t="s">
        <v>351</v>
      </c>
      <c r="Q1378" s="73"/>
      <c r="R1378" s="73"/>
      <c r="S1378" s="107"/>
    </row>
    <row r="1379" spans="1:19" customFormat="1" x14ac:dyDescent="0.35">
      <c r="A1379" s="72"/>
      <c r="B1379" s="72"/>
      <c r="C1379" s="76" t="s">
        <v>221</v>
      </c>
      <c r="D1379" s="76"/>
      <c r="E1379" s="76"/>
      <c r="F1379" s="76"/>
      <c r="G1379" s="76"/>
      <c r="H1379" s="76"/>
      <c r="I1379" s="76"/>
      <c r="J1379" s="78"/>
      <c r="K1379" s="77"/>
      <c r="L1379" s="76"/>
      <c r="M1379" s="127"/>
      <c r="N1379" s="76"/>
      <c r="O1379" s="76"/>
      <c r="P1379" s="76"/>
      <c r="Q1379" s="76"/>
      <c r="R1379" s="76"/>
      <c r="S1379" s="108"/>
    </row>
    <row r="1380" spans="1:19" customFormat="1" x14ac:dyDescent="0.35">
      <c r="A1380" s="72"/>
      <c r="B1380" s="72"/>
      <c r="C1380" s="85" t="s">
        <v>228</v>
      </c>
      <c r="D1380" s="85"/>
      <c r="E1380" s="85"/>
      <c r="F1380" s="85"/>
      <c r="G1380" s="85"/>
      <c r="H1380" s="85"/>
      <c r="I1380" s="85"/>
      <c r="J1380" s="85"/>
      <c r="K1380" s="85"/>
      <c r="L1380" s="85"/>
      <c r="M1380" s="128"/>
      <c r="N1380" s="85"/>
      <c r="O1380" s="85"/>
      <c r="P1380" s="85"/>
      <c r="Q1380" s="85"/>
      <c r="R1380" s="85"/>
      <c r="S1380" s="109"/>
    </row>
    <row r="1381" spans="1:19" customFormat="1" x14ac:dyDescent="0.35">
      <c r="A1381" s="72"/>
      <c r="B1381" s="72"/>
      <c r="C1381" s="86" t="s">
        <v>229</v>
      </c>
      <c r="D1381" s="86"/>
      <c r="E1381" s="86"/>
      <c r="F1381" s="86"/>
      <c r="G1381" s="86"/>
      <c r="H1381" s="86"/>
      <c r="I1381" s="86"/>
      <c r="J1381" s="86"/>
      <c r="K1381" s="86"/>
      <c r="L1381" s="86"/>
      <c r="M1381" s="129"/>
      <c r="N1381" s="86"/>
      <c r="O1381" s="86"/>
      <c r="P1381" s="86"/>
      <c r="Q1381" s="86"/>
      <c r="R1381" s="86"/>
      <c r="S1381" s="110"/>
    </row>
    <row r="1382" spans="1:19" customFormat="1" x14ac:dyDescent="0.35">
      <c r="A1382" s="71" t="s">
        <v>136</v>
      </c>
      <c r="B1382" s="72"/>
      <c r="C1382" s="73" t="s">
        <v>219</v>
      </c>
      <c r="D1382" s="73"/>
      <c r="E1382" s="73"/>
      <c r="F1382" s="73" t="str">
        <f>TEXT(12.24,"0.00")</f>
        <v>12.24</v>
      </c>
      <c r="G1382" s="73" t="str">
        <f>CONCATENATE("USD,FLAT ",TEXT(F1382,"0.00"))</f>
        <v>USD,FLAT 12.24</v>
      </c>
      <c r="H1382" s="94" t="str">
        <f t="shared" ref="H1382" si="16">F1382</f>
        <v>12.24</v>
      </c>
      <c r="I1382" s="73" t="s">
        <v>139</v>
      </c>
      <c r="J1382" s="98" t="str">
        <f>TEXT(7.24,"0.00")</f>
        <v>7.24</v>
      </c>
      <c r="K1382" s="94" t="str">
        <f>TEXT(H1382*J1382,"0.00")</f>
        <v>88.62</v>
      </c>
      <c r="L1382" s="73"/>
      <c r="M1382" s="94" t="str">
        <f>TEXT(41.72,"0.00")</f>
        <v>41.72</v>
      </c>
      <c r="N1382" s="73"/>
      <c r="O1382" s="73" t="s">
        <v>220</v>
      </c>
      <c r="P1382" s="73" t="s">
        <v>351</v>
      </c>
      <c r="Q1382" s="73"/>
      <c r="R1382" s="73"/>
      <c r="S1382" s="107"/>
    </row>
    <row r="1383" spans="1:19" customFormat="1" x14ac:dyDescent="0.35">
      <c r="A1383" s="72"/>
      <c r="B1383" s="72"/>
      <c r="C1383" s="76" t="s">
        <v>221</v>
      </c>
      <c r="D1383" s="76"/>
      <c r="E1383" s="76"/>
      <c r="F1383" s="76"/>
      <c r="G1383" s="76"/>
      <c r="H1383" s="77"/>
      <c r="I1383" s="76"/>
      <c r="J1383" s="78"/>
      <c r="K1383" s="77"/>
      <c r="L1383" s="76"/>
      <c r="M1383" s="127"/>
      <c r="N1383" s="76"/>
      <c r="O1383" s="76"/>
      <c r="P1383" s="76"/>
      <c r="Q1383" s="76"/>
      <c r="R1383" s="76"/>
      <c r="S1383" s="108"/>
    </row>
    <row r="1384" spans="1:19" customFormat="1" x14ac:dyDescent="0.35">
      <c r="A1384" s="72"/>
      <c r="B1384" s="72"/>
      <c r="C1384" s="85" t="s">
        <v>228</v>
      </c>
      <c r="D1384" s="85"/>
      <c r="E1384" s="85"/>
      <c r="F1384" s="85"/>
      <c r="G1384" s="85"/>
      <c r="H1384" s="85"/>
      <c r="I1384" s="85"/>
      <c r="J1384" s="85"/>
      <c r="K1384" s="85"/>
      <c r="L1384" s="85"/>
      <c r="M1384" s="128"/>
      <c r="N1384" s="85"/>
      <c r="O1384" s="85"/>
      <c r="P1384" s="85"/>
      <c r="Q1384" s="85"/>
      <c r="R1384" s="85"/>
      <c r="S1384" s="109"/>
    </row>
    <row r="1385" spans="1:19" customFormat="1" x14ac:dyDescent="0.35">
      <c r="A1385" s="72"/>
      <c r="B1385" s="72"/>
      <c r="C1385" s="86" t="s">
        <v>229</v>
      </c>
      <c r="D1385" s="86"/>
      <c r="E1385" s="86"/>
      <c r="F1385" s="86"/>
      <c r="G1385" s="86"/>
      <c r="H1385" s="86"/>
      <c r="I1385" s="86"/>
      <c r="J1385" s="86"/>
      <c r="K1385" s="86"/>
      <c r="L1385" s="86"/>
      <c r="M1385" s="129"/>
      <c r="N1385" s="86"/>
      <c r="O1385" s="86"/>
      <c r="P1385" s="86"/>
      <c r="Q1385" s="86"/>
      <c r="R1385" s="86"/>
      <c r="S1385" s="110"/>
    </row>
    <row r="1386" spans="1:19" customFormat="1" x14ac:dyDescent="0.35">
      <c r="A1386" s="79" t="s">
        <v>226</v>
      </c>
      <c r="B1386" s="79"/>
      <c r="C1386" s="79" t="s">
        <v>219</v>
      </c>
      <c r="D1386" s="79"/>
      <c r="E1386" s="79"/>
      <c r="F1386" s="79"/>
      <c r="G1386" s="79"/>
      <c r="H1386" s="79"/>
      <c r="I1386" s="79"/>
      <c r="J1386" s="80"/>
      <c r="K1386" s="81"/>
      <c r="L1386" s="79"/>
      <c r="M1386" s="171"/>
      <c r="N1386" s="79"/>
      <c r="O1386" s="79"/>
      <c r="P1386" s="79"/>
      <c r="Q1386" s="79"/>
      <c r="R1386" s="79"/>
      <c r="S1386" s="111"/>
    </row>
    <row r="1387" spans="1:19" customFormat="1" x14ac:dyDescent="0.35">
      <c r="A1387" s="79" t="s">
        <v>226</v>
      </c>
      <c r="B1387" s="79"/>
      <c r="C1387" s="79" t="s">
        <v>221</v>
      </c>
      <c r="D1387" s="79"/>
      <c r="E1387" s="79"/>
      <c r="F1387" s="79"/>
      <c r="G1387" s="79"/>
      <c r="H1387" s="79"/>
      <c r="I1387" s="79"/>
      <c r="J1387" s="80"/>
      <c r="K1387" s="81"/>
      <c r="L1387" s="79"/>
      <c r="M1387" s="171"/>
      <c r="N1387" s="79"/>
      <c r="O1387" s="79"/>
      <c r="P1387" s="79"/>
      <c r="Q1387" s="79"/>
      <c r="R1387" s="79"/>
      <c r="S1387" s="111"/>
    </row>
    <row r="1388" spans="1:19" customFormat="1" x14ac:dyDescent="0.35">
      <c r="A1388" s="82" t="s">
        <v>227</v>
      </c>
      <c r="B1388" s="82"/>
      <c r="C1388" s="82" t="s">
        <v>219</v>
      </c>
      <c r="D1388" s="82"/>
      <c r="E1388" s="82"/>
      <c r="F1388" s="82"/>
      <c r="G1388" s="82"/>
      <c r="H1388" s="82"/>
      <c r="I1388" s="82"/>
      <c r="J1388" s="83"/>
      <c r="K1388" s="84"/>
      <c r="L1388" s="82"/>
      <c r="M1388" s="172"/>
      <c r="N1388" s="82"/>
      <c r="O1388" s="82"/>
      <c r="P1388" s="82"/>
      <c r="Q1388" s="82"/>
      <c r="R1388" s="82"/>
      <c r="S1388" s="112"/>
    </row>
    <row r="1389" spans="1:19" customFormat="1" x14ac:dyDescent="0.35">
      <c r="A1389" s="82" t="s">
        <v>227</v>
      </c>
      <c r="B1389" s="82"/>
      <c r="C1389" s="82" t="s">
        <v>221</v>
      </c>
      <c r="D1389" s="82"/>
      <c r="E1389" s="82"/>
      <c r="F1389" s="82"/>
      <c r="G1389" s="82"/>
      <c r="H1389" s="82"/>
      <c r="I1389" s="82"/>
      <c r="J1389" s="83"/>
      <c r="K1389" s="84"/>
      <c r="L1389" s="82"/>
      <c r="M1389" s="172"/>
      <c r="N1389" s="82"/>
      <c r="O1389" s="82"/>
      <c r="P1389" s="82"/>
      <c r="Q1389" s="82"/>
      <c r="R1389" s="82"/>
      <c r="S1389" s="112"/>
    </row>
    <row r="1390" spans="1:19" customFormat="1" x14ac:dyDescent="0.35">
      <c r="A1390" s="71" t="s">
        <v>246</v>
      </c>
      <c r="B1390" s="72"/>
      <c r="C1390" s="73" t="s">
        <v>219</v>
      </c>
      <c r="D1390" s="73"/>
      <c r="E1390" s="73"/>
      <c r="F1390" s="98" t="str">
        <f>TEXT(0.25,"0.00")</f>
        <v>0.25</v>
      </c>
      <c r="G1390" s="73" t="str">
        <f>CONCATENATE("USD,FLAT ",TEXT(F1390,"0.00"))</f>
        <v>USD,FLAT 0.25</v>
      </c>
      <c r="H1390" s="94" t="str">
        <f>F1390</f>
        <v>0.25</v>
      </c>
      <c r="I1390" s="73" t="s">
        <v>139</v>
      </c>
      <c r="J1390" s="98" t="str">
        <f>TEXT(7.21,"0.00")</f>
        <v>7.21</v>
      </c>
      <c r="K1390" s="94" t="str">
        <f>TEXT(H1390*J1390,"0.0")</f>
        <v>1.8</v>
      </c>
      <c r="L1390" s="73"/>
      <c r="M1390" s="94" t="str">
        <f>TEXT(41.62,"0.00")</f>
        <v>41.62</v>
      </c>
      <c r="N1390" s="73" t="s">
        <v>231</v>
      </c>
      <c r="O1390" s="73" t="s">
        <v>224</v>
      </c>
      <c r="P1390" s="73" t="s">
        <v>352</v>
      </c>
      <c r="Q1390" s="73"/>
      <c r="R1390" s="73"/>
      <c r="S1390" s="107"/>
    </row>
    <row r="1391" spans="1:19" customFormat="1" x14ac:dyDescent="0.35">
      <c r="A1391" s="72"/>
      <c r="B1391" s="72"/>
      <c r="C1391" s="76" t="s">
        <v>221</v>
      </c>
      <c r="D1391" s="76"/>
      <c r="E1391" s="76"/>
      <c r="F1391" s="76"/>
      <c r="G1391" s="76"/>
      <c r="H1391" s="76"/>
      <c r="I1391" s="77"/>
      <c r="J1391" s="78"/>
      <c r="K1391" s="77"/>
      <c r="L1391" s="76"/>
      <c r="M1391" s="127"/>
      <c r="N1391" s="76"/>
      <c r="O1391" s="76"/>
      <c r="P1391" s="76"/>
      <c r="Q1391" s="76"/>
      <c r="R1391" s="76"/>
      <c r="S1391" s="108"/>
    </row>
    <row r="1392" spans="1:19" customFormat="1" x14ac:dyDescent="0.35">
      <c r="A1392" s="72"/>
      <c r="B1392" s="72"/>
      <c r="C1392" s="85" t="s">
        <v>228</v>
      </c>
      <c r="D1392" s="85"/>
      <c r="E1392" s="85"/>
      <c r="F1392" s="85"/>
      <c r="G1392" s="85"/>
      <c r="H1392" s="85"/>
      <c r="I1392" s="85"/>
      <c r="J1392" s="85"/>
      <c r="K1392" s="85"/>
      <c r="L1392" s="85"/>
      <c r="M1392" s="128"/>
      <c r="N1392" s="85"/>
      <c r="O1392" s="85"/>
      <c r="P1392" s="85"/>
      <c r="Q1392" s="85"/>
      <c r="R1392" s="85"/>
      <c r="S1392" s="109"/>
    </row>
    <row r="1393" spans="1:19" customFormat="1" x14ac:dyDescent="0.35">
      <c r="A1393" s="72"/>
      <c r="B1393" s="72"/>
      <c r="C1393" s="86" t="s">
        <v>229</v>
      </c>
      <c r="D1393" s="86"/>
      <c r="E1393" s="86"/>
      <c r="F1393" s="86"/>
      <c r="G1393" s="86"/>
      <c r="H1393" s="86"/>
      <c r="I1393" s="86"/>
      <c r="J1393" s="86"/>
      <c r="K1393" s="86"/>
      <c r="L1393" s="86"/>
      <c r="M1393" s="129"/>
      <c r="N1393" s="86"/>
      <c r="O1393" s="86"/>
      <c r="P1393" s="86"/>
      <c r="Q1393" s="86"/>
      <c r="R1393" s="86"/>
      <c r="S1393" s="110"/>
    </row>
    <row r="1394" spans="1:19" customFormat="1" x14ac:dyDescent="0.35">
      <c r="A1394" s="71" t="s">
        <v>230</v>
      </c>
      <c r="B1394" s="72"/>
      <c r="C1394" s="73" t="s">
        <v>219</v>
      </c>
      <c r="D1394" s="73"/>
      <c r="E1394" s="73"/>
      <c r="F1394" s="98" t="str">
        <f>TEXT(22,"0")</f>
        <v>22</v>
      </c>
      <c r="G1394" s="73" t="str">
        <f>CONCATENATE("USD,FLAT ",TEXT(F1394,"0.00"))</f>
        <v>USD,FLAT 22.00</v>
      </c>
      <c r="H1394" s="94" t="str">
        <f>TEXT(F1394,"0")</f>
        <v>22</v>
      </c>
      <c r="I1394" s="73" t="s">
        <v>139</v>
      </c>
      <c r="J1394" s="98" t="str">
        <f>TEXT(7.22,"0.00")</f>
        <v>7.22</v>
      </c>
      <c r="K1394" s="94" t="str">
        <f>TEXT(H1394*J1394,"0.00")</f>
        <v>158.84</v>
      </c>
      <c r="L1394" s="73"/>
      <c r="M1394" s="94" t="str">
        <f>TEXT(41.66,"0.00")</f>
        <v>41.66</v>
      </c>
      <c r="N1394" s="73"/>
      <c r="O1394" s="73" t="s">
        <v>220</v>
      </c>
      <c r="P1394" s="73" t="s">
        <v>352</v>
      </c>
      <c r="Q1394" s="73"/>
      <c r="R1394" s="73"/>
      <c r="S1394" s="107"/>
    </row>
    <row r="1395" spans="1:19" customFormat="1" x14ac:dyDescent="0.35">
      <c r="A1395" s="72"/>
      <c r="B1395" s="72"/>
      <c r="C1395" s="76" t="s">
        <v>221</v>
      </c>
      <c r="D1395" s="76"/>
      <c r="E1395" s="76"/>
      <c r="F1395" s="76"/>
      <c r="G1395" s="76"/>
      <c r="H1395" s="76"/>
      <c r="I1395" s="77"/>
      <c r="J1395" s="78"/>
      <c r="K1395" s="77"/>
      <c r="L1395" s="76"/>
      <c r="M1395" s="127"/>
      <c r="N1395" s="76"/>
      <c r="O1395" s="76"/>
      <c r="P1395" s="76"/>
      <c r="Q1395" s="76"/>
      <c r="R1395" s="76"/>
      <c r="S1395" s="108"/>
    </row>
    <row r="1396" spans="1:19" customFormat="1" x14ac:dyDescent="0.35">
      <c r="A1396" s="72"/>
      <c r="B1396" s="72"/>
      <c r="C1396" s="85" t="s">
        <v>228</v>
      </c>
      <c r="D1396" s="85"/>
      <c r="E1396" s="85"/>
      <c r="F1396" s="85"/>
      <c r="G1396" s="85"/>
      <c r="H1396" s="85"/>
      <c r="I1396" s="85"/>
      <c r="J1396" s="85"/>
      <c r="K1396" s="85"/>
      <c r="L1396" s="85"/>
      <c r="M1396" s="128"/>
      <c r="N1396" s="85"/>
      <c r="O1396" s="85"/>
      <c r="P1396" s="85"/>
      <c r="Q1396" s="85"/>
      <c r="R1396" s="85"/>
      <c r="S1396" s="109"/>
    </row>
    <row r="1397" spans="1:19" customFormat="1" x14ac:dyDescent="0.35">
      <c r="A1397" s="72"/>
      <c r="B1397" s="72"/>
      <c r="C1397" s="86" t="s">
        <v>229</v>
      </c>
      <c r="D1397" s="86"/>
      <c r="E1397" s="86"/>
      <c r="F1397" s="86"/>
      <c r="G1397" s="86"/>
      <c r="H1397" s="86"/>
      <c r="I1397" s="86"/>
      <c r="J1397" s="86"/>
      <c r="K1397" s="86"/>
      <c r="L1397" s="86"/>
      <c r="M1397" s="129"/>
      <c r="N1397" s="86"/>
      <c r="O1397" s="86"/>
      <c r="P1397" s="86"/>
      <c r="Q1397" s="86"/>
      <c r="R1397" s="86"/>
      <c r="S1397" s="110"/>
    </row>
    <row r="1398" spans="1:19" customFormat="1" x14ac:dyDescent="0.35">
      <c r="A1398" s="71" t="s">
        <v>232</v>
      </c>
      <c r="B1398" s="72"/>
      <c r="C1398" s="73" t="s">
        <v>219</v>
      </c>
      <c r="D1398" s="73"/>
      <c r="E1398" s="73"/>
      <c r="F1398" s="98" t="str">
        <f>TEXT(23,"0")</f>
        <v>23</v>
      </c>
      <c r="G1398" s="73" t="str">
        <f>CONCATENATE("USD,FLAT ",TEXT(F1398,"0.00"))</f>
        <v>USD,FLAT 23.00</v>
      </c>
      <c r="H1398" s="94" t="str">
        <f>F1398</f>
        <v>23</v>
      </c>
      <c r="I1398" s="73" t="s">
        <v>139</v>
      </c>
      <c r="J1398" s="75"/>
      <c r="K1398" s="94" t="str">
        <f>TEXT(1150,"0")</f>
        <v>1150</v>
      </c>
      <c r="L1398" s="73"/>
      <c r="M1398" s="94">
        <v>0</v>
      </c>
      <c r="N1398" s="73"/>
      <c r="O1398" s="73" t="s">
        <v>220</v>
      </c>
      <c r="P1398" s="73" t="s">
        <v>352</v>
      </c>
      <c r="Q1398" s="73"/>
      <c r="R1398" s="73"/>
      <c r="S1398" s="107"/>
    </row>
    <row r="1399" spans="1:19" customFormat="1" x14ac:dyDescent="0.35">
      <c r="A1399" s="72"/>
      <c r="B1399" s="72"/>
      <c r="C1399" s="76" t="s">
        <v>221</v>
      </c>
      <c r="D1399" s="76"/>
      <c r="E1399" s="76"/>
      <c r="F1399" s="76"/>
      <c r="G1399" s="76"/>
      <c r="H1399" s="76"/>
      <c r="I1399" s="77"/>
      <c r="J1399" s="78"/>
      <c r="K1399" s="77"/>
      <c r="L1399" s="77"/>
      <c r="M1399" s="127"/>
      <c r="N1399" s="76"/>
      <c r="O1399" s="76"/>
      <c r="P1399" s="76"/>
      <c r="Q1399" s="76"/>
      <c r="R1399" s="76"/>
      <c r="S1399" s="108"/>
    </row>
    <row r="1400" spans="1:19" customFormat="1" x14ac:dyDescent="0.35">
      <c r="A1400" s="72"/>
      <c r="B1400" s="72"/>
      <c r="C1400" s="85" t="s">
        <v>228</v>
      </c>
      <c r="D1400" s="85"/>
      <c r="E1400" s="85"/>
      <c r="F1400" s="85"/>
      <c r="G1400" s="85"/>
      <c r="H1400" s="85"/>
      <c r="I1400" s="85"/>
      <c r="J1400" s="85"/>
      <c r="K1400" s="85"/>
      <c r="L1400" s="85"/>
      <c r="M1400" s="128"/>
      <c r="N1400" s="85"/>
      <c r="O1400" s="85"/>
      <c r="P1400" s="85"/>
      <c r="Q1400" s="73"/>
      <c r="R1400" s="85"/>
      <c r="S1400" s="109"/>
    </row>
    <row r="1401" spans="1:19" customFormat="1" x14ac:dyDescent="0.35">
      <c r="A1401" s="72"/>
      <c r="B1401" s="72"/>
      <c r="C1401" s="86" t="s">
        <v>229</v>
      </c>
      <c r="D1401" s="86"/>
      <c r="E1401" s="86"/>
      <c r="F1401" s="86"/>
      <c r="G1401" s="86"/>
      <c r="H1401" s="86"/>
      <c r="I1401" s="86"/>
      <c r="J1401" s="86"/>
      <c r="K1401" s="86"/>
      <c r="L1401" s="86"/>
      <c r="M1401" s="129"/>
      <c r="N1401" s="86"/>
      <c r="O1401" s="86"/>
      <c r="P1401" s="86"/>
      <c r="Q1401" s="86"/>
      <c r="R1401" s="86"/>
      <c r="S1401" s="110"/>
    </row>
    <row r="1402" spans="1:19" customFormat="1" x14ac:dyDescent="0.35">
      <c r="A1402" s="71" t="s">
        <v>233</v>
      </c>
      <c r="B1402" s="72"/>
      <c r="C1402" s="73" t="s">
        <v>219</v>
      </c>
      <c r="D1402" s="73"/>
      <c r="E1402" s="73"/>
      <c r="F1402" s="98" t="str">
        <f>TEXT(33,"0")</f>
        <v>33</v>
      </c>
      <c r="G1402" s="73" t="str">
        <f>CONCATENATE("USD,FLAT ",TEXT(F1402,"0.00"))</f>
        <v>USD,FLAT 33.00</v>
      </c>
      <c r="H1402" s="94" t="str">
        <f>TEXT(F1402,"0")</f>
        <v>33</v>
      </c>
      <c r="I1402" s="73" t="s">
        <v>139</v>
      </c>
      <c r="J1402" s="75"/>
      <c r="K1402" s="94" t="str">
        <f>TEXT(1650,"0")</f>
        <v>1650</v>
      </c>
      <c r="L1402" s="73"/>
      <c r="M1402" s="94">
        <v>0</v>
      </c>
      <c r="N1402" s="73"/>
      <c r="O1402" s="73" t="s">
        <v>220</v>
      </c>
      <c r="P1402" s="73" t="s">
        <v>352</v>
      </c>
      <c r="Q1402" s="73"/>
      <c r="R1402" s="73"/>
      <c r="S1402" s="107"/>
    </row>
    <row r="1403" spans="1:19" customFormat="1" x14ac:dyDescent="0.35">
      <c r="A1403" s="72"/>
      <c r="B1403" s="72"/>
      <c r="C1403" s="76" t="s">
        <v>221</v>
      </c>
      <c r="D1403" s="76"/>
      <c r="E1403" s="76"/>
      <c r="F1403" s="76"/>
      <c r="G1403" s="76"/>
      <c r="H1403" s="77"/>
      <c r="I1403" s="77"/>
      <c r="J1403" s="77"/>
      <c r="K1403" s="77"/>
      <c r="L1403" s="77"/>
      <c r="M1403" s="127"/>
      <c r="N1403" s="76"/>
      <c r="O1403" s="76"/>
      <c r="P1403" s="76"/>
      <c r="Q1403" s="76"/>
      <c r="R1403" s="76"/>
      <c r="S1403" s="108"/>
    </row>
    <row r="1404" spans="1:19" customFormat="1" x14ac:dyDescent="0.35">
      <c r="A1404" s="72"/>
      <c r="B1404" s="72"/>
      <c r="C1404" s="85" t="s">
        <v>228</v>
      </c>
      <c r="D1404" s="85"/>
      <c r="E1404" s="85"/>
      <c r="F1404" s="85"/>
      <c r="G1404" s="85"/>
      <c r="H1404" s="85"/>
      <c r="I1404" s="85"/>
      <c r="J1404" s="85"/>
      <c r="K1404" s="85"/>
      <c r="L1404" s="85"/>
      <c r="M1404" s="128"/>
      <c r="N1404" s="85"/>
      <c r="O1404" s="85"/>
      <c r="P1404" s="85"/>
      <c r="Q1404" s="85"/>
      <c r="R1404" s="85"/>
      <c r="S1404" s="109"/>
    </row>
    <row r="1405" spans="1:19" customFormat="1" x14ac:dyDescent="0.35">
      <c r="A1405" s="72"/>
      <c r="B1405" s="72"/>
      <c r="C1405" s="86" t="s">
        <v>229</v>
      </c>
      <c r="D1405" s="86"/>
      <c r="E1405" s="86"/>
      <c r="F1405" s="86"/>
      <c r="G1405" s="86"/>
      <c r="H1405" s="86"/>
      <c r="I1405" s="86"/>
      <c r="J1405" s="86"/>
      <c r="K1405" s="86"/>
      <c r="L1405" s="86"/>
      <c r="M1405" s="129"/>
      <c r="N1405" s="86"/>
      <c r="O1405" s="86"/>
      <c r="P1405" s="86"/>
      <c r="Q1405" s="86"/>
      <c r="R1405" s="86"/>
      <c r="S1405" s="110"/>
    </row>
    <row r="1406" spans="1:19" customFormat="1" x14ac:dyDescent="0.35">
      <c r="A1406" s="82" t="s">
        <v>234</v>
      </c>
      <c r="B1406" s="82"/>
      <c r="C1406" s="82" t="s">
        <v>219</v>
      </c>
      <c r="D1406" s="82"/>
      <c r="E1406" s="82"/>
      <c r="F1406" s="82"/>
      <c r="G1406" s="82"/>
      <c r="H1406" s="82"/>
      <c r="I1406" s="82"/>
      <c r="J1406" s="83"/>
      <c r="K1406" s="84"/>
      <c r="L1406" s="82"/>
      <c r="M1406" s="172"/>
      <c r="N1406" s="82"/>
      <c r="O1406" s="82"/>
      <c r="P1406" s="82"/>
      <c r="Q1406" s="82"/>
      <c r="R1406" s="82"/>
      <c r="S1406" s="112"/>
    </row>
    <row r="1407" spans="1:19" customFormat="1" x14ac:dyDescent="0.35">
      <c r="A1407" s="82" t="s">
        <v>234</v>
      </c>
      <c r="B1407" s="82"/>
      <c r="C1407" s="82" t="s">
        <v>221</v>
      </c>
      <c r="D1407" s="82"/>
      <c r="E1407" s="82"/>
      <c r="F1407" s="82"/>
      <c r="G1407" s="82"/>
      <c r="H1407" s="82"/>
      <c r="I1407" s="82"/>
      <c r="J1407" s="83"/>
      <c r="K1407" s="84"/>
      <c r="L1407" s="82"/>
      <c r="M1407" s="172"/>
      <c r="N1407" s="82"/>
      <c r="O1407" s="82"/>
      <c r="P1407" s="82"/>
      <c r="Q1407" s="82"/>
      <c r="R1407" s="82"/>
      <c r="S1407" s="112"/>
    </row>
    <row r="1408" spans="1:19" customFormat="1" ht="43.5" x14ac:dyDescent="0.35">
      <c r="A1408" s="71" t="s">
        <v>235</v>
      </c>
      <c r="B1408" s="72"/>
      <c r="C1408" s="73" t="s">
        <v>219</v>
      </c>
      <c r="D1408" s="73"/>
      <c r="E1408" s="73"/>
      <c r="F1408" s="93" t="s">
        <v>329</v>
      </c>
      <c r="G1408" s="94" t="s">
        <v>236</v>
      </c>
      <c r="H1408" s="94" t="str">
        <f>TEXT(12.95,"0.00")</f>
        <v>12.95</v>
      </c>
      <c r="I1408" s="73" t="s">
        <v>139</v>
      </c>
      <c r="J1408" s="98" t="str">
        <f>TEXT(7.24,"0.00")</f>
        <v>7.24</v>
      </c>
      <c r="K1408" s="94" t="str">
        <f>TEXT(93.76,"0.00")</f>
        <v>93.76</v>
      </c>
      <c r="L1408" s="73"/>
      <c r="M1408" s="94" t="str">
        <f>TEXT(41.72,"0.00")</f>
        <v>41.72</v>
      </c>
      <c r="N1408" s="73" t="s">
        <v>231</v>
      </c>
      <c r="O1408" s="73" t="s">
        <v>224</v>
      </c>
      <c r="P1408" s="73" t="s">
        <v>369</v>
      </c>
      <c r="Q1408" s="73"/>
      <c r="R1408" s="73"/>
      <c r="S1408" s="107"/>
    </row>
    <row r="1409" spans="1:19" customFormat="1" x14ac:dyDescent="0.35">
      <c r="A1409" s="72"/>
      <c r="B1409" s="72"/>
      <c r="C1409" s="76" t="s">
        <v>221</v>
      </c>
      <c r="D1409" s="76"/>
      <c r="E1409" s="76"/>
      <c r="F1409" s="76"/>
      <c r="G1409" s="76"/>
      <c r="H1409" s="127"/>
      <c r="I1409" s="76"/>
      <c r="J1409" s="78"/>
      <c r="K1409" s="77"/>
      <c r="L1409" s="76"/>
      <c r="M1409" s="127"/>
      <c r="N1409" s="76"/>
      <c r="O1409" s="76"/>
      <c r="P1409" s="76"/>
      <c r="Q1409" s="76"/>
      <c r="R1409" s="76"/>
      <c r="S1409" s="108"/>
    </row>
    <row r="1410" spans="1:19" customFormat="1" x14ac:dyDescent="0.35">
      <c r="A1410" s="72"/>
      <c r="B1410" s="72"/>
      <c r="C1410" s="85" t="s">
        <v>228</v>
      </c>
      <c r="D1410" s="85"/>
      <c r="E1410" s="85"/>
      <c r="F1410" s="85"/>
      <c r="G1410" s="85"/>
      <c r="H1410" s="128"/>
      <c r="I1410" s="85"/>
      <c r="J1410" s="85"/>
      <c r="K1410" s="85"/>
      <c r="L1410" s="85"/>
      <c r="M1410" s="128"/>
      <c r="N1410" s="85"/>
      <c r="O1410" s="85"/>
      <c r="P1410" s="85"/>
      <c r="Q1410" s="85"/>
      <c r="R1410" s="85"/>
      <c r="S1410" s="109"/>
    </row>
    <row r="1411" spans="1:19" customFormat="1" x14ac:dyDescent="0.35">
      <c r="A1411" s="72"/>
      <c r="B1411" s="72"/>
      <c r="C1411" s="86" t="s">
        <v>229</v>
      </c>
      <c r="D1411" s="86"/>
      <c r="E1411" s="86"/>
      <c r="F1411" s="86"/>
      <c r="G1411" s="86"/>
      <c r="H1411" s="129"/>
      <c r="I1411" s="86"/>
      <c r="J1411" s="86"/>
      <c r="K1411" s="86"/>
      <c r="L1411" s="86"/>
      <c r="M1411" s="129"/>
      <c r="N1411" s="86"/>
      <c r="O1411" s="86"/>
      <c r="P1411" s="86"/>
      <c r="Q1411" s="86"/>
      <c r="R1411" s="86"/>
      <c r="S1411" s="110"/>
    </row>
    <row r="1412" spans="1:19" customFormat="1" ht="43.5" x14ac:dyDescent="0.35">
      <c r="A1412" s="71" t="s">
        <v>237</v>
      </c>
      <c r="B1412" s="72"/>
      <c r="C1412" s="73" t="s">
        <v>219</v>
      </c>
      <c r="D1412" s="73"/>
      <c r="E1412" s="73"/>
      <c r="F1412" s="93" t="s">
        <v>329</v>
      </c>
      <c r="G1412" s="94" t="s">
        <v>248</v>
      </c>
      <c r="H1412" s="94" t="str">
        <f>TEXT(12.95,"0.00")</f>
        <v>12.95</v>
      </c>
      <c r="I1412" s="73" t="s">
        <v>139</v>
      </c>
      <c r="J1412" s="98" t="str">
        <f>TEXT(7.25,"0.00")</f>
        <v>7.25</v>
      </c>
      <c r="K1412" s="94" t="str">
        <f>TEXT(93.88,"0.00")</f>
        <v>93.88</v>
      </c>
      <c r="L1412" s="73"/>
      <c r="M1412" s="94" t="str">
        <f>TEXT(41.76,"0.00")</f>
        <v>41.76</v>
      </c>
      <c r="N1412" s="73" t="s">
        <v>231</v>
      </c>
      <c r="O1412" s="73" t="s">
        <v>224</v>
      </c>
      <c r="P1412" s="73" t="s">
        <v>369</v>
      </c>
      <c r="Q1412" s="73"/>
      <c r="R1412" s="73"/>
      <c r="S1412" s="107"/>
    </row>
    <row r="1413" spans="1:19" customFormat="1" x14ac:dyDescent="0.35">
      <c r="A1413" s="72"/>
      <c r="B1413" s="72"/>
      <c r="C1413" s="76" t="s">
        <v>221</v>
      </c>
      <c r="D1413" s="76"/>
      <c r="E1413" s="76"/>
      <c r="F1413" s="76"/>
      <c r="G1413" s="76"/>
      <c r="H1413" s="127"/>
      <c r="I1413" s="76"/>
      <c r="J1413" s="78"/>
      <c r="K1413" s="77"/>
      <c r="L1413" s="76"/>
      <c r="M1413" s="127"/>
      <c r="N1413" s="76"/>
      <c r="O1413" s="76"/>
      <c r="P1413" s="76"/>
      <c r="Q1413" s="76"/>
      <c r="R1413" s="76"/>
      <c r="S1413" s="108"/>
    </row>
    <row r="1414" spans="1:19" customFormat="1" x14ac:dyDescent="0.35">
      <c r="A1414" s="72"/>
      <c r="B1414" s="72"/>
      <c r="C1414" s="85" t="s">
        <v>228</v>
      </c>
      <c r="D1414" s="85"/>
      <c r="E1414" s="85"/>
      <c r="F1414" s="85"/>
      <c r="G1414" s="85"/>
      <c r="H1414" s="128"/>
      <c r="I1414" s="85"/>
      <c r="J1414" s="85"/>
      <c r="K1414" s="85"/>
      <c r="L1414" s="85"/>
      <c r="M1414" s="128"/>
      <c r="N1414" s="85"/>
      <c r="O1414" s="85"/>
      <c r="P1414" s="85"/>
      <c r="Q1414" s="85"/>
      <c r="R1414" s="85"/>
      <c r="S1414" s="109"/>
    </row>
    <row r="1415" spans="1:19" customFormat="1" x14ac:dyDescent="0.35">
      <c r="A1415" s="72"/>
      <c r="B1415" s="72"/>
      <c r="C1415" s="86" t="s">
        <v>229</v>
      </c>
      <c r="D1415" s="86"/>
      <c r="E1415" s="86"/>
      <c r="F1415" s="86"/>
      <c r="G1415" s="86"/>
      <c r="H1415" s="129"/>
      <c r="I1415" s="86"/>
      <c r="J1415" s="86"/>
      <c r="K1415" s="86"/>
      <c r="L1415" s="86"/>
      <c r="M1415" s="129"/>
      <c r="N1415" s="86"/>
      <c r="O1415" s="86"/>
      <c r="P1415" s="86"/>
      <c r="Q1415" s="86"/>
      <c r="R1415" s="86"/>
      <c r="S1415" s="110"/>
    </row>
    <row r="1416" spans="1:19" customFormat="1" ht="21" customHeight="1" x14ac:dyDescent="0.35">
      <c r="A1416" s="71" t="s">
        <v>238</v>
      </c>
      <c r="B1416" s="72"/>
      <c r="C1416" s="73" t="s">
        <v>219</v>
      </c>
      <c r="D1416" s="73"/>
      <c r="E1416" s="73"/>
      <c r="F1416" s="93" t="s">
        <v>249</v>
      </c>
      <c r="G1416" s="94" t="s">
        <v>239</v>
      </c>
      <c r="H1416" s="94" t="str">
        <f>TEXT(38.14,"0.00")</f>
        <v>38.14</v>
      </c>
      <c r="I1416" s="73" t="s">
        <v>139</v>
      </c>
      <c r="J1416" s="98" t="str">
        <f>TEXT(7.26,"0.00")</f>
        <v>7.26</v>
      </c>
      <c r="K1416" s="94" t="str">
        <f>TEXT(H1416*J1416,"0.0")</f>
        <v>276.9</v>
      </c>
      <c r="L1416" s="73"/>
      <c r="M1416" s="94" t="str">
        <f>TEXT(41.78,"0.00")</f>
        <v>41.78</v>
      </c>
      <c r="N1416" s="73" t="s">
        <v>231</v>
      </c>
      <c r="O1416" s="73" t="s">
        <v>224</v>
      </c>
      <c r="P1416" s="73" t="s">
        <v>369</v>
      </c>
      <c r="Q1416" s="73"/>
      <c r="R1416" s="73"/>
      <c r="S1416" s="107"/>
    </row>
    <row r="1417" spans="1:19" customFormat="1" x14ac:dyDescent="0.35">
      <c r="A1417" s="72"/>
      <c r="B1417" s="72"/>
      <c r="C1417" s="76" t="s">
        <v>221</v>
      </c>
      <c r="D1417" s="76"/>
      <c r="E1417" s="76"/>
      <c r="F1417" s="76"/>
      <c r="G1417" s="76"/>
      <c r="H1417" s="127"/>
      <c r="I1417" s="76"/>
      <c r="J1417" s="78"/>
      <c r="K1417" s="76"/>
      <c r="L1417" s="76"/>
      <c r="M1417" s="127"/>
      <c r="N1417" s="76"/>
      <c r="O1417" s="76"/>
      <c r="P1417" s="76"/>
      <c r="Q1417" s="76"/>
      <c r="R1417" s="76"/>
      <c r="S1417" s="108"/>
    </row>
    <row r="1418" spans="1:19" customFormat="1" x14ac:dyDescent="0.35">
      <c r="A1418" s="72"/>
      <c r="B1418" s="72"/>
      <c r="C1418" s="85" t="s">
        <v>228</v>
      </c>
      <c r="D1418" s="85"/>
      <c r="E1418" s="85"/>
      <c r="F1418" s="85"/>
      <c r="G1418" s="85"/>
      <c r="H1418" s="85"/>
      <c r="I1418" s="85"/>
      <c r="J1418" s="85"/>
      <c r="K1418" s="88"/>
      <c r="L1418" s="85"/>
      <c r="M1418" s="128"/>
      <c r="N1418" s="85"/>
      <c r="O1418" s="85"/>
      <c r="P1418" s="85"/>
      <c r="Q1418" s="85"/>
      <c r="R1418" s="85"/>
      <c r="S1418" s="109"/>
    </row>
    <row r="1419" spans="1:19" customFormat="1" x14ac:dyDescent="0.35">
      <c r="A1419" s="72"/>
      <c r="B1419" s="72"/>
      <c r="C1419" s="86" t="s">
        <v>229</v>
      </c>
      <c r="D1419" s="86"/>
      <c r="E1419" s="86"/>
      <c r="F1419" s="86"/>
      <c r="G1419" s="86"/>
      <c r="H1419" s="86"/>
      <c r="I1419" s="86"/>
      <c r="J1419" s="86"/>
      <c r="K1419" s="89"/>
      <c r="L1419" s="86"/>
      <c r="M1419" s="129"/>
      <c r="N1419" s="86"/>
      <c r="O1419" s="86"/>
      <c r="P1419" s="86"/>
      <c r="Q1419" s="86"/>
      <c r="R1419" s="86"/>
      <c r="S1419" s="110"/>
    </row>
    <row r="1420" spans="1:19" customFormat="1" x14ac:dyDescent="0.35">
      <c r="A1420" s="82" t="s">
        <v>240</v>
      </c>
      <c r="B1420" s="82"/>
      <c r="C1420" s="82" t="s">
        <v>219</v>
      </c>
      <c r="D1420" s="82"/>
      <c r="E1420" s="82"/>
      <c r="F1420" s="82"/>
      <c r="G1420" s="82"/>
      <c r="H1420" s="82"/>
      <c r="I1420" s="82"/>
      <c r="J1420" s="83"/>
      <c r="K1420" s="84"/>
      <c r="L1420" s="82"/>
      <c r="M1420" s="172"/>
      <c r="N1420" s="82"/>
      <c r="O1420" s="82"/>
      <c r="P1420" s="82"/>
      <c r="Q1420" s="82"/>
      <c r="R1420" s="82"/>
      <c r="S1420" s="112"/>
    </row>
    <row r="1421" spans="1:19" customFormat="1" x14ac:dyDescent="0.35">
      <c r="A1421" s="82" t="s">
        <v>240</v>
      </c>
      <c r="B1421" s="82"/>
      <c r="C1421" s="82" t="s">
        <v>221</v>
      </c>
      <c r="D1421" s="82"/>
      <c r="E1421" s="82"/>
      <c r="F1421" s="82"/>
      <c r="G1421" s="82"/>
      <c r="H1421" s="82"/>
      <c r="I1421" s="82"/>
      <c r="J1421" s="83"/>
      <c r="K1421" s="84"/>
      <c r="L1421" s="82"/>
      <c r="M1421" s="172"/>
      <c r="N1421" s="82"/>
      <c r="O1421" s="82"/>
      <c r="P1421" s="82"/>
      <c r="Q1421" s="82"/>
      <c r="R1421" s="82"/>
      <c r="S1421" s="112"/>
    </row>
    <row r="1422" spans="1:19" customFormat="1" x14ac:dyDescent="0.35">
      <c r="A1422" s="71" t="s">
        <v>241</v>
      </c>
      <c r="B1422" s="72"/>
      <c r="C1422" s="73" t="s">
        <v>219</v>
      </c>
      <c r="D1422" s="73"/>
      <c r="E1422" s="73"/>
      <c r="F1422" s="90" t="str">
        <f>TEXT(27,"0")</f>
        <v>27</v>
      </c>
      <c r="G1422" s="73" t="str">
        <f>CONCATENATE("USD,FLAT ",TEXT(F1422,"0.00"))</f>
        <v>USD,FLAT 27.00</v>
      </c>
      <c r="H1422" s="94" t="str">
        <f>TEXT(852.31,"0.00")</f>
        <v>852.31</v>
      </c>
      <c r="I1422" s="73" t="s">
        <v>139</v>
      </c>
      <c r="J1422" s="90" t="str">
        <f>TEXT(7.27,"0.00")</f>
        <v>7.27</v>
      </c>
      <c r="K1422" s="94" t="str">
        <f>TEXT(6196.3,"0.0")</f>
        <v>6196.3</v>
      </c>
      <c r="L1422" s="73"/>
      <c r="M1422" s="94" t="str">
        <f>TEXT(41.8,"0.0")</f>
        <v>41.8</v>
      </c>
      <c r="N1422" s="87"/>
      <c r="O1422" s="73" t="s">
        <v>220</v>
      </c>
      <c r="P1422" s="73" t="s">
        <v>369</v>
      </c>
      <c r="Q1422" s="73"/>
      <c r="R1422" s="73"/>
      <c r="S1422" s="107"/>
    </row>
    <row r="1423" spans="1:19" customFormat="1" x14ac:dyDescent="0.35">
      <c r="A1423" s="72"/>
      <c r="B1423" s="72"/>
      <c r="C1423" s="76" t="s">
        <v>221</v>
      </c>
      <c r="D1423" s="76"/>
      <c r="E1423" s="76"/>
      <c r="F1423" s="76"/>
      <c r="G1423" s="76"/>
      <c r="H1423" s="76"/>
      <c r="I1423" s="76"/>
      <c r="J1423" s="78"/>
      <c r="K1423" s="77"/>
      <c r="L1423" s="76"/>
      <c r="M1423" s="127"/>
      <c r="N1423" s="76"/>
      <c r="O1423" s="76"/>
      <c r="P1423" s="76"/>
      <c r="Q1423" s="76"/>
      <c r="R1423" s="76"/>
      <c r="S1423" s="108"/>
    </row>
    <row r="1424" spans="1:19" customFormat="1" x14ac:dyDescent="0.35">
      <c r="A1424" s="72"/>
      <c r="B1424" s="72"/>
      <c r="C1424" s="85" t="s">
        <v>228</v>
      </c>
      <c r="D1424" s="85"/>
      <c r="E1424" s="85"/>
      <c r="F1424" s="85"/>
      <c r="G1424" s="85"/>
      <c r="H1424" s="85"/>
      <c r="I1424" s="85"/>
      <c r="J1424" s="85"/>
      <c r="K1424" s="85"/>
      <c r="L1424" s="85"/>
      <c r="M1424" s="128"/>
      <c r="N1424" s="85"/>
      <c r="O1424" s="85"/>
      <c r="P1424" s="85"/>
      <c r="Q1424" s="85"/>
      <c r="R1424" s="85"/>
      <c r="S1424" s="109"/>
    </row>
    <row r="1425" spans="1:19" customFormat="1" x14ac:dyDescent="0.35">
      <c r="A1425" s="72"/>
      <c r="B1425" s="72"/>
      <c r="C1425" s="86" t="s">
        <v>229</v>
      </c>
      <c r="D1425" s="86"/>
      <c r="E1425" s="86"/>
      <c r="F1425" s="86"/>
      <c r="G1425" s="86"/>
      <c r="H1425" s="86"/>
      <c r="I1425" s="86"/>
      <c r="J1425" s="86"/>
      <c r="K1425" s="86"/>
      <c r="L1425" s="86"/>
      <c r="M1425" s="129"/>
      <c r="N1425" s="86"/>
      <c r="O1425" s="86"/>
      <c r="P1425" s="86"/>
      <c r="Q1425" s="86"/>
      <c r="R1425" s="86"/>
      <c r="S1425" s="110"/>
    </row>
    <row r="1426" spans="1:19" customFormat="1" x14ac:dyDescent="0.35">
      <c r="A1426" s="71" t="s">
        <v>242</v>
      </c>
      <c r="B1426" s="72"/>
      <c r="C1426" s="73" t="s">
        <v>219</v>
      </c>
      <c r="D1426" s="73"/>
      <c r="E1426" s="73"/>
      <c r="F1426" s="90" t="str">
        <f>TEXT(28.1,"0.0")</f>
        <v>28.1</v>
      </c>
      <c r="G1426" s="73" t="str">
        <f>CONCATENATE("USD,FLAT ",TEXT(F1426,"0.00"))</f>
        <v>USD,FLAT 28.10</v>
      </c>
      <c r="H1426" s="94" t="str">
        <f t="shared" ref="H1426" si="17">F1426</f>
        <v>28.1</v>
      </c>
      <c r="I1426" s="73" t="s">
        <v>139</v>
      </c>
      <c r="J1426" s="90" t="str">
        <f>TEXT(7.281,"0.000")</f>
        <v>7.281</v>
      </c>
      <c r="K1426" s="94" t="str">
        <f>TEXT(H1426*J1426,"0.0")</f>
        <v>204.6</v>
      </c>
      <c r="L1426" s="73"/>
      <c r="M1426" s="94" t="str">
        <f>TEXT(41.84,"0.00")</f>
        <v>41.84</v>
      </c>
      <c r="N1426" s="87"/>
      <c r="O1426" s="73" t="s">
        <v>220</v>
      </c>
      <c r="P1426" s="73" t="s">
        <v>369</v>
      </c>
      <c r="Q1426" s="73"/>
      <c r="R1426" s="73"/>
      <c r="S1426" s="107"/>
    </row>
    <row r="1427" spans="1:19" customFormat="1" x14ac:dyDescent="0.35">
      <c r="A1427" s="72"/>
      <c r="B1427" s="72"/>
      <c r="C1427" s="76" t="s">
        <v>221</v>
      </c>
      <c r="D1427" s="76"/>
      <c r="E1427" s="76"/>
      <c r="F1427" s="76"/>
      <c r="G1427" s="76"/>
      <c r="H1427" s="76"/>
      <c r="I1427" s="76"/>
      <c r="J1427" s="78"/>
      <c r="K1427" s="77"/>
      <c r="L1427" s="76"/>
      <c r="M1427" s="127"/>
      <c r="N1427" s="76"/>
      <c r="O1427" s="76"/>
      <c r="P1427" s="76"/>
      <c r="Q1427" s="76"/>
      <c r="R1427" s="76"/>
      <c r="S1427" s="108"/>
    </row>
    <row r="1428" spans="1:19" customFormat="1" x14ac:dyDescent="0.35">
      <c r="A1428" s="72"/>
      <c r="B1428" s="72"/>
      <c r="C1428" s="85" t="s">
        <v>228</v>
      </c>
      <c r="D1428" s="85"/>
      <c r="E1428" s="85"/>
      <c r="F1428" s="85"/>
      <c r="G1428" s="85"/>
      <c r="H1428" s="85"/>
      <c r="I1428" s="85"/>
      <c r="J1428" s="85"/>
      <c r="K1428" s="85"/>
      <c r="L1428" s="85"/>
      <c r="M1428" s="128"/>
      <c r="N1428" s="85"/>
      <c r="O1428" s="85"/>
      <c r="P1428" s="85"/>
      <c r="Q1428" s="85"/>
      <c r="R1428" s="85"/>
      <c r="S1428" s="109"/>
    </row>
    <row r="1429" spans="1:19" customFormat="1" x14ac:dyDescent="0.35">
      <c r="A1429" s="72"/>
      <c r="B1429" s="72"/>
      <c r="C1429" s="86" t="s">
        <v>229</v>
      </c>
      <c r="D1429" s="86"/>
      <c r="E1429" s="86"/>
      <c r="F1429" s="86"/>
      <c r="G1429" s="86"/>
      <c r="H1429" s="86"/>
      <c r="I1429" s="86"/>
      <c r="J1429" s="86"/>
      <c r="K1429" s="86"/>
      <c r="L1429" s="86"/>
      <c r="M1429" s="129"/>
      <c r="N1429" s="86"/>
      <c r="O1429" s="86"/>
      <c r="P1429" s="86"/>
      <c r="Q1429" s="86"/>
      <c r="R1429" s="86"/>
      <c r="S1429" s="110"/>
    </row>
    <row r="1430" spans="1:19" customFormat="1" x14ac:dyDescent="0.35">
      <c r="A1430" s="71" t="s">
        <v>242</v>
      </c>
      <c r="B1430" s="72" t="s">
        <v>513</v>
      </c>
      <c r="C1430" s="73" t="s">
        <v>219</v>
      </c>
      <c r="D1430" s="73"/>
      <c r="E1430" s="73"/>
      <c r="F1430" s="90" t="str">
        <f>TEXT(28.2,"0.0")</f>
        <v>28.2</v>
      </c>
      <c r="G1430" s="73" t="str">
        <f>CONCATENATE("USD,FLAT ",TEXT(F1430,"0.00"))</f>
        <v>USD,FLAT 28.20</v>
      </c>
      <c r="H1430" s="94" t="str">
        <f>F1430</f>
        <v>28.2</v>
      </c>
      <c r="I1430" s="73" t="s">
        <v>139</v>
      </c>
      <c r="J1430" s="90" t="str">
        <f>TEXT(7.282,"0.000")</f>
        <v>7.282</v>
      </c>
      <c r="K1430" s="94" t="str">
        <f>TEXT(205.36,"0.00")</f>
        <v>205.36</v>
      </c>
      <c r="L1430" s="73"/>
      <c r="M1430" s="94" t="str">
        <f>TEXT(41.84,"0.00")</f>
        <v>41.84</v>
      </c>
      <c r="N1430" s="87"/>
      <c r="O1430" s="73" t="s">
        <v>220</v>
      </c>
      <c r="P1430" s="73" t="s">
        <v>369</v>
      </c>
      <c r="Q1430" s="73"/>
      <c r="R1430" s="73"/>
      <c r="S1430" s="107"/>
    </row>
    <row r="1431" spans="1:19" customFormat="1" x14ac:dyDescent="0.35">
      <c r="A1431" s="72"/>
      <c r="B1431" s="72"/>
      <c r="C1431" s="76" t="s">
        <v>221</v>
      </c>
      <c r="D1431" s="76"/>
      <c r="E1431" s="76"/>
      <c r="F1431" s="76"/>
      <c r="G1431" s="76"/>
      <c r="H1431" s="76"/>
      <c r="I1431" s="76"/>
      <c r="J1431" s="78"/>
      <c r="K1431" s="77"/>
      <c r="L1431" s="76"/>
      <c r="M1431" s="127"/>
      <c r="N1431" s="76"/>
      <c r="O1431" s="76"/>
      <c r="P1431" s="76"/>
      <c r="Q1431" s="76"/>
      <c r="R1431" s="76"/>
      <c r="S1431" s="108"/>
    </row>
    <row r="1432" spans="1:19" customFormat="1" x14ac:dyDescent="0.35">
      <c r="A1432" s="72"/>
      <c r="B1432" s="72"/>
      <c r="C1432" s="85" t="s">
        <v>228</v>
      </c>
      <c r="D1432" s="85"/>
      <c r="E1432" s="85"/>
      <c r="F1432" s="85"/>
      <c r="G1432" s="85"/>
      <c r="H1432" s="85"/>
      <c r="I1432" s="85"/>
      <c r="J1432" s="85"/>
      <c r="K1432" s="85"/>
      <c r="L1432" s="85"/>
      <c r="M1432" s="128"/>
      <c r="N1432" s="85"/>
      <c r="O1432" s="85"/>
      <c r="P1432" s="85"/>
      <c r="Q1432" s="85"/>
      <c r="R1432" s="85"/>
      <c r="S1432" s="109"/>
    </row>
    <row r="1433" spans="1:19" customFormat="1" x14ac:dyDescent="0.35">
      <c r="A1433" s="72"/>
      <c r="B1433" s="72"/>
      <c r="C1433" s="86" t="s">
        <v>229</v>
      </c>
      <c r="D1433" s="86"/>
      <c r="E1433" s="86"/>
      <c r="F1433" s="86"/>
      <c r="G1433" s="86"/>
      <c r="H1433" s="86"/>
      <c r="I1433" s="86"/>
      <c r="J1433" s="86"/>
      <c r="K1433" s="86"/>
      <c r="L1433" s="86"/>
      <c r="M1433" s="129"/>
      <c r="N1433" s="86"/>
      <c r="O1433" s="86"/>
      <c r="P1433" s="86"/>
      <c r="Q1433" s="86"/>
      <c r="R1433" s="86"/>
      <c r="S1433" s="110"/>
    </row>
    <row r="1434" spans="1:19" customFormat="1" x14ac:dyDescent="0.35">
      <c r="A1434" s="71" t="s">
        <v>242</v>
      </c>
      <c r="B1434" s="72" t="s">
        <v>514</v>
      </c>
      <c r="C1434" s="73" t="s">
        <v>219</v>
      </c>
      <c r="D1434" s="73"/>
      <c r="E1434" s="73"/>
      <c r="F1434" s="90" t="str">
        <f>TEXT(28.3,"0.0")</f>
        <v>28.3</v>
      </c>
      <c r="G1434" s="73" t="str">
        <f>CONCATENATE("USD,FLAT ",TEXT(F1434,"0.00"))</f>
        <v>USD,FLAT 28.30</v>
      </c>
      <c r="H1434" s="94" t="str">
        <f t="shared" ref="H1434" si="18">F1434</f>
        <v>28.3</v>
      </c>
      <c r="I1434" s="73" t="s">
        <v>139</v>
      </c>
      <c r="J1434" s="90" t="str">
        <f>TEXT(7.283,"0.000")</f>
        <v>7.283</v>
      </c>
      <c r="K1434" s="94" t="str">
        <f>TEXT(H1434*J1434,"0.0")</f>
        <v>206.1</v>
      </c>
      <c r="L1434" s="73"/>
      <c r="M1434" s="94" t="str">
        <f>TEXT(41.84,"0.00")</f>
        <v>41.84</v>
      </c>
      <c r="N1434" s="87"/>
      <c r="O1434" s="73" t="s">
        <v>220</v>
      </c>
      <c r="P1434" s="73" t="s">
        <v>369</v>
      </c>
      <c r="Q1434" s="73"/>
      <c r="R1434" s="73"/>
      <c r="S1434" s="107"/>
    </row>
    <row r="1435" spans="1:19" customFormat="1" x14ac:dyDescent="0.35">
      <c r="A1435" s="72"/>
      <c r="B1435" s="72"/>
      <c r="C1435" s="76" t="s">
        <v>221</v>
      </c>
      <c r="D1435" s="76"/>
      <c r="E1435" s="76"/>
      <c r="F1435" s="76"/>
      <c r="G1435" s="76"/>
      <c r="H1435" s="77"/>
      <c r="I1435" s="76"/>
      <c r="J1435" s="78"/>
      <c r="K1435" s="91"/>
      <c r="L1435" s="76"/>
      <c r="M1435" s="127"/>
      <c r="N1435" s="76"/>
      <c r="O1435" s="76"/>
      <c r="P1435" s="76"/>
      <c r="Q1435" s="76"/>
      <c r="R1435" s="76"/>
      <c r="S1435" s="108"/>
    </row>
    <row r="1436" spans="1:19" customFormat="1" x14ac:dyDescent="0.35">
      <c r="A1436" s="72"/>
      <c r="B1436" s="72"/>
      <c r="C1436" s="85" t="s">
        <v>228</v>
      </c>
      <c r="D1436" s="85"/>
      <c r="E1436" s="85"/>
      <c r="F1436" s="85"/>
      <c r="G1436" s="85"/>
      <c r="H1436" s="85"/>
      <c r="I1436" s="85"/>
      <c r="J1436" s="85"/>
      <c r="K1436" s="88"/>
      <c r="L1436" s="85"/>
      <c r="M1436" s="128"/>
      <c r="N1436" s="85"/>
      <c r="O1436" s="85"/>
      <c r="P1436" s="85"/>
      <c r="Q1436" s="85"/>
      <c r="R1436" s="85"/>
      <c r="S1436" s="109"/>
    </row>
    <row r="1437" spans="1:19" customFormat="1" x14ac:dyDescent="0.35">
      <c r="A1437" s="72"/>
      <c r="B1437" s="72"/>
      <c r="C1437" s="86" t="s">
        <v>229</v>
      </c>
      <c r="D1437" s="86"/>
      <c r="E1437" s="86"/>
      <c r="F1437" s="86"/>
      <c r="G1437" s="86"/>
      <c r="H1437" s="86"/>
      <c r="I1437" s="86"/>
      <c r="J1437" s="86"/>
      <c r="K1437" s="89"/>
      <c r="L1437" s="86"/>
      <c r="M1437" s="129"/>
      <c r="N1437" s="86"/>
      <c r="O1437" s="86"/>
      <c r="P1437" s="86"/>
      <c r="Q1437" s="86"/>
      <c r="R1437" s="86"/>
      <c r="S1437" s="110"/>
    </row>
    <row r="1438" spans="1:19" customFormat="1" x14ac:dyDescent="0.35">
      <c r="A1438" s="71" t="s">
        <v>242</v>
      </c>
      <c r="B1438" s="72" t="s">
        <v>515</v>
      </c>
      <c r="C1438" s="73" t="s">
        <v>219</v>
      </c>
      <c r="D1438" s="73"/>
      <c r="E1438" s="73"/>
      <c r="F1438" s="90" t="str">
        <f>TEXT(28.4,"0.0")</f>
        <v>28.4</v>
      </c>
      <c r="G1438" s="73" t="str">
        <f>CONCATENATE("USD,FLAT ",TEXT(F1438,"0.00"))</f>
        <v>USD,FLAT 28.40</v>
      </c>
      <c r="H1438" s="94" t="str">
        <f>F1438</f>
        <v>28.4</v>
      </c>
      <c r="I1438" s="73" t="s">
        <v>139</v>
      </c>
      <c r="J1438" s="90" t="str">
        <f>TEXT(7.284,"0.000")</f>
        <v>7.284</v>
      </c>
      <c r="K1438" s="94" t="str">
        <f>TEXT(206.86,"0.00")</f>
        <v>206.86</v>
      </c>
      <c r="L1438" s="90"/>
      <c r="M1438" s="94" t="str">
        <f>TEXT(41.86,"0.00")</f>
        <v>41.86</v>
      </c>
      <c r="N1438" s="87"/>
      <c r="O1438" s="73" t="s">
        <v>220</v>
      </c>
      <c r="P1438" s="73" t="s">
        <v>369</v>
      </c>
      <c r="Q1438" s="73"/>
      <c r="R1438" s="73"/>
      <c r="S1438" s="107"/>
    </row>
    <row r="1439" spans="1:19" customFormat="1" x14ac:dyDescent="0.35">
      <c r="A1439" s="72"/>
      <c r="B1439" s="72"/>
      <c r="C1439" s="76" t="s">
        <v>221</v>
      </c>
      <c r="D1439" s="76"/>
      <c r="E1439" s="76"/>
      <c r="F1439" s="76"/>
      <c r="G1439" s="76"/>
      <c r="H1439" s="76"/>
      <c r="I1439" s="76"/>
      <c r="J1439" s="78"/>
      <c r="K1439" s="77"/>
      <c r="L1439" s="76"/>
      <c r="M1439" s="127"/>
      <c r="N1439" s="76"/>
      <c r="O1439" s="76"/>
      <c r="P1439" s="76"/>
      <c r="Q1439" s="76"/>
      <c r="R1439" s="76"/>
      <c r="S1439" s="108"/>
    </row>
    <row r="1440" spans="1:19" customFormat="1" x14ac:dyDescent="0.35">
      <c r="A1440" s="72"/>
      <c r="B1440" s="72"/>
      <c r="C1440" s="85" t="s">
        <v>228</v>
      </c>
      <c r="D1440" s="85"/>
      <c r="E1440" s="85"/>
      <c r="F1440" s="85"/>
      <c r="G1440" s="85"/>
      <c r="H1440" s="85"/>
      <c r="I1440" s="85"/>
      <c r="J1440" s="85"/>
      <c r="K1440" s="85"/>
      <c r="L1440" s="85"/>
      <c r="M1440" s="128"/>
      <c r="N1440" s="85"/>
      <c r="O1440" s="85"/>
      <c r="P1440" s="85"/>
      <c r="Q1440" s="85"/>
      <c r="R1440" s="85"/>
      <c r="S1440" s="109"/>
    </row>
    <row r="1441" spans="1:39" customFormat="1" x14ac:dyDescent="0.35">
      <c r="A1441" s="72"/>
      <c r="B1441" s="72"/>
      <c r="C1441" s="86" t="s">
        <v>229</v>
      </c>
      <c r="D1441" s="86"/>
      <c r="E1441" s="86"/>
      <c r="F1441" s="86"/>
      <c r="G1441" s="86"/>
      <c r="H1441" s="86"/>
      <c r="I1441" s="86"/>
      <c r="J1441" s="86"/>
      <c r="K1441" s="86"/>
      <c r="L1441" s="86"/>
      <c r="M1441" s="129"/>
      <c r="N1441" s="86"/>
      <c r="O1441" s="86"/>
      <c r="P1441" s="86"/>
      <c r="Q1441" s="86"/>
      <c r="R1441" s="86"/>
      <c r="S1441" s="110"/>
      <c r="AM1441" s="21"/>
    </row>
    <row r="1442" spans="1:39" customFormat="1" x14ac:dyDescent="0.35">
      <c r="A1442" s="71" t="s">
        <v>243</v>
      </c>
      <c r="B1442" s="72"/>
      <c r="C1442" s="73" t="s">
        <v>219</v>
      </c>
      <c r="D1442" s="73"/>
      <c r="E1442" s="73"/>
      <c r="F1442" s="90" t="str">
        <f>TEXT(29,"0")</f>
        <v>29</v>
      </c>
      <c r="G1442" s="73" t="str">
        <f>CONCATENATE("USD,FLAT ",TEXT(F1442,"0.00"))</f>
        <v>USD,FLAT 29.00</v>
      </c>
      <c r="H1442" s="94" t="str">
        <f t="shared" ref="H1442" si="19">F1442</f>
        <v>29</v>
      </c>
      <c r="I1442" s="73" t="s">
        <v>139</v>
      </c>
      <c r="J1442" s="90" t="str">
        <f>TEXT(7.29,"0.00")</f>
        <v>7.29</v>
      </c>
      <c r="K1442" s="94" t="str">
        <f>TEXT(211.42,"0.00")</f>
        <v>211.42</v>
      </c>
      <c r="L1442" s="73"/>
      <c r="M1442" s="94" t="str">
        <f>TEXT(41.88,"0.00")</f>
        <v>41.88</v>
      </c>
      <c r="N1442" s="87"/>
      <c r="O1442" s="73" t="s">
        <v>220</v>
      </c>
      <c r="P1442" s="73" t="s">
        <v>369</v>
      </c>
      <c r="Q1442" s="73"/>
      <c r="R1442" s="73"/>
      <c r="S1442" s="107"/>
      <c r="AM1442" s="21"/>
    </row>
    <row r="1443" spans="1:39" customFormat="1" x14ac:dyDescent="0.35">
      <c r="A1443" s="72"/>
      <c r="B1443" s="72"/>
      <c r="C1443" s="76" t="s">
        <v>221</v>
      </c>
      <c r="D1443" s="76"/>
      <c r="E1443" s="76"/>
      <c r="F1443" s="76"/>
      <c r="G1443" s="76"/>
      <c r="H1443" s="76"/>
      <c r="I1443" s="76"/>
      <c r="J1443" s="78"/>
      <c r="K1443" s="77"/>
      <c r="L1443" s="76"/>
      <c r="M1443" s="127"/>
      <c r="N1443" s="76"/>
      <c r="O1443" s="76"/>
      <c r="P1443" s="76"/>
      <c r="Q1443" s="76"/>
      <c r="R1443" s="76"/>
      <c r="S1443" s="108"/>
      <c r="AM1443" s="21"/>
    </row>
    <row r="1444" spans="1:39" customFormat="1" x14ac:dyDescent="0.35">
      <c r="A1444" s="72"/>
      <c r="B1444" s="72"/>
      <c r="C1444" s="85" t="s">
        <v>228</v>
      </c>
      <c r="D1444" s="85"/>
      <c r="E1444" s="85"/>
      <c r="F1444" s="85"/>
      <c r="G1444" s="85"/>
      <c r="H1444" s="85"/>
      <c r="I1444" s="85"/>
      <c r="J1444" s="85"/>
      <c r="K1444" s="85"/>
      <c r="L1444" s="85"/>
      <c r="M1444" s="128"/>
      <c r="N1444" s="85"/>
      <c r="O1444" s="85"/>
      <c r="P1444" s="85"/>
      <c r="Q1444" s="85"/>
      <c r="R1444" s="85"/>
      <c r="S1444" s="109"/>
    </row>
    <row r="1445" spans="1:39" customFormat="1" x14ac:dyDescent="0.35">
      <c r="A1445" s="72"/>
      <c r="B1445" s="72"/>
      <c r="C1445" s="86" t="s">
        <v>229</v>
      </c>
      <c r="D1445" s="86"/>
      <c r="E1445" s="86"/>
      <c r="F1445" s="86"/>
      <c r="G1445" s="86"/>
      <c r="H1445" s="86"/>
      <c r="I1445" s="86"/>
      <c r="J1445" s="86"/>
      <c r="K1445" s="86"/>
      <c r="L1445" s="86"/>
      <c r="M1445" s="129"/>
      <c r="N1445" s="86"/>
      <c r="O1445" s="86"/>
      <c r="P1445" s="86"/>
      <c r="Q1445" s="86"/>
      <c r="R1445" s="86"/>
      <c r="S1445" s="110"/>
    </row>
    <row r="1446" spans="1:39" customFormat="1" x14ac:dyDescent="0.35">
      <c r="A1446" s="71" t="s">
        <v>244</v>
      </c>
      <c r="B1446" s="72"/>
      <c r="C1446" s="73" t="s">
        <v>219</v>
      </c>
      <c r="D1446" s="73"/>
      <c r="E1446" s="73"/>
      <c r="F1446" s="90" t="str">
        <f>TEXT(30,"0")</f>
        <v>30</v>
      </c>
      <c r="G1446" s="73" t="str">
        <f>CONCATENATE("USD,FLAT ",TEXT(F1446,"0.00"))</f>
        <v>USD,FLAT 30.00</v>
      </c>
      <c r="H1446" s="94" t="str">
        <f>F1446</f>
        <v>30</v>
      </c>
      <c r="I1446" s="73" t="s">
        <v>139</v>
      </c>
      <c r="J1446" s="90" t="str">
        <f>TEXT(7.3,"0.0")</f>
        <v>7.3</v>
      </c>
      <c r="K1446" s="94" t="str">
        <f>TEXT(H1446*J1446,"0")</f>
        <v>219</v>
      </c>
      <c r="L1446" s="73"/>
      <c r="M1446" s="94" t="str">
        <f>TEXT(41.9,"0.0")</f>
        <v>41.9</v>
      </c>
      <c r="N1446" s="87"/>
      <c r="O1446" s="73" t="s">
        <v>220</v>
      </c>
      <c r="P1446" s="73" t="s">
        <v>369</v>
      </c>
      <c r="Q1446" s="73"/>
      <c r="R1446" s="73"/>
      <c r="S1446" s="107"/>
    </row>
    <row r="1447" spans="1:39" customFormat="1" x14ac:dyDescent="0.35">
      <c r="A1447" s="72"/>
      <c r="B1447" s="72"/>
      <c r="C1447" s="76" t="s">
        <v>221</v>
      </c>
      <c r="D1447" s="76"/>
      <c r="E1447" s="76"/>
      <c r="F1447" s="76"/>
      <c r="G1447" s="76"/>
      <c r="H1447" s="76"/>
      <c r="I1447" s="76"/>
      <c r="J1447" s="78"/>
      <c r="K1447" s="77"/>
      <c r="L1447" s="76"/>
      <c r="M1447" s="127"/>
      <c r="N1447" s="76"/>
      <c r="O1447" s="76"/>
      <c r="P1447" s="76"/>
      <c r="Q1447" s="76"/>
      <c r="R1447" s="76"/>
      <c r="S1447" s="108"/>
    </row>
    <row r="1448" spans="1:39" customFormat="1" x14ac:dyDescent="0.35">
      <c r="A1448" s="72"/>
      <c r="B1448" s="72"/>
      <c r="C1448" s="85" t="s">
        <v>228</v>
      </c>
      <c r="D1448" s="85"/>
      <c r="E1448" s="85"/>
      <c r="F1448" s="85"/>
      <c r="G1448" s="85"/>
      <c r="H1448" s="85"/>
      <c r="I1448" s="85"/>
      <c r="J1448" s="85"/>
      <c r="K1448" s="85"/>
      <c r="L1448" s="85"/>
      <c r="M1448" s="128"/>
      <c r="N1448" s="85"/>
      <c r="O1448" s="85"/>
      <c r="P1448" s="85"/>
      <c r="Q1448" s="85"/>
      <c r="R1448" s="85"/>
      <c r="S1448" s="109"/>
    </row>
    <row r="1449" spans="1:39" customFormat="1" x14ac:dyDescent="0.35">
      <c r="A1449" s="72"/>
      <c r="B1449" s="72"/>
      <c r="C1449" s="86" t="s">
        <v>229</v>
      </c>
      <c r="D1449" s="86"/>
      <c r="E1449" s="86"/>
      <c r="F1449" s="86"/>
      <c r="G1449" s="86"/>
      <c r="H1449" s="86"/>
      <c r="I1449" s="86"/>
      <c r="J1449" s="86"/>
      <c r="K1449" s="86"/>
      <c r="L1449" s="86"/>
      <c r="M1449" s="129"/>
      <c r="N1449" s="86"/>
      <c r="O1449" s="86"/>
      <c r="P1449" s="86"/>
      <c r="Q1449" s="86"/>
      <c r="R1449" s="86"/>
      <c r="S1449" s="110"/>
    </row>
    <row r="1450" spans="1:39" customFormat="1" x14ac:dyDescent="0.35">
      <c r="A1450" s="71" t="s">
        <v>245</v>
      </c>
      <c r="B1450" s="92"/>
      <c r="C1450" s="73" t="s">
        <v>219</v>
      </c>
      <c r="D1450" s="73"/>
      <c r="E1450" s="73"/>
      <c r="F1450" s="90" t="str">
        <f>TEXT(31,"0")</f>
        <v>31</v>
      </c>
      <c r="G1450" s="73" t="str">
        <f>CONCATENATE("USD,FLAT ",TEXT(F1450,"0.00"))</f>
        <v>USD,FLAT 31.00</v>
      </c>
      <c r="H1450" s="94" t="str">
        <f t="shared" ref="H1450" si="20">F1450</f>
        <v>31</v>
      </c>
      <c r="I1450" s="73" t="s">
        <v>139</v>
      </c>
      <c r="J1450" s="90" t="str">
        <f>TEXT(7.31,"0.00")</f>
        <v>7.31</v>
      </c>
      <c r="K1450" s="94" t="str">
        <f>TEXT(226.62,"0.00")</f>
        <v>226.62</v>
      </c>
      <c r="L1450" s="73"/>
      <c r="M1450" s="94" t="str">
        <f>TEXT(41.92,"0.00")</f>
        <v>41.92</v>
      </c>
      <c r="N1450" s="87"/>
      <c r="O1450" s="73" t="s">
        <v>220</v>
      </c>
      <c r="P1450" s="73" t="s">
        <v>369</v>
      </c>
      <c r="Q1450" s="73"/>
      <c r="R1450" s="73"/>
      <c r="S1450" s="107"/>
    </row>
    <row r="1451" spans="1:39" customFormat="1" x14ac:dyDescent="0.35">
      <c r="A1451" s="72"/>
      <c r="B1451" s="92"/>
      <c r="C1451" s="76" t="s">
        <v>221</v>
      </c>
      <c r="D1451" s="76"/>
      <c r="E1451" s="76"/>
      <c r="F1451" s="76"/>
      <c r="G1451" s="76"/>
      <c r="H1451" s="77"/>
      <c r="I1451" s="76"/>
      <c r="J1451" s="78"/>
      <c r="K1451" s="91"/>
      <c r="L1451" s="76"/>
      <c r="M1451" s="127"/>
      <c r="N1451" s="76"/>
      <c r="O1451" s="76"/>
      <c r="P1451" s="76"/>
      <c r="Q1451" s="76"/>
      <c r="R1451" s="76"/>
      <c r="S1451" s="108"/>
    </row>
    <row r="1452" spans="1:39" customFormat="1" x14ac:dyDescent="0.35">
      <c r="A1452" s="72"/>
      <c r="B1452" s="72"/>
      <c r="C1452" s="85" t="s">
        <v>228</v>
      </c>
      <c r="D1452" s="85"/>
      <c r="E1452" s="85"/>
      <c r="F1452" s="85"/>
      <c r="G1452" s="85"/>
      <c r="H1452" s="85"/>
      <c r="I1452" s="85"/>
      <c r="J1452" s="85"/>
      <c r="K1452" s="88"/>
      <c r="L1452" s="85"/>
      <c r="M1452" s="128"/>
      <c r="N1452" s="85"/>
      <c r="O1452" s="85"/>
      <c r="P1452" s="85"/>
      <c r="Q1452" s="85"/>
      <c r="R1452" s="85"/>
      <c r="S1452" s="109"/>
    </row>
    <row r="1453" spans="1:39" customFormat="1" x14ac:dyDescent="0.35">
      <c r="A1453" s="72"/>
      <c r="B1453" s="72"/>
      <c r="C1453" s="86" t="s">
        <v>229</v>
      </c>
      <c r="D1453" s="86"/>
      <c r="E1453" s="86"/>
      <c r="F1453" s="86"/>
      <c r="G1453" s="86"/>
      <c r="H1453" s="86"/>
      <c r="I1453" s="86"/>
      <c r="J1453" s="86"/>
      <c r="K1453" s="89"/>
      <c r="L1453" s="86"/>
      <c r="M1453" s="86"/>
      <c r="N1453" s="86"/>
      <c r="O1453" s="86"/>
      <c r="P1453" s="86"/>
      <c r="Q1453" s="86"/>
      <c r="R1453" s="86"/>
      <c r="S1453" s="110"/>
    </row>
    <row r="1454" spans="1:39" x14ac:dyDescent="0.35">
      <c r="AM1454"/>
    </row>
    <row r="1455" spans="1:39" customFormat="1" x14ac:dyDescent="0.35">
      <c r="A1455" s="218" t="s">
        <v>410</v>
      </c>
      <c r="B1455" s="219"/>
      <c r="C1455" s="219"/>
      <c r="D1455" s="219"/>
      <c r="E1455" s="219"/>
      <c r="F1455" s="219"/>
      <c r="G1455" s="219"/>
      <c r="H1455" s="219"/>
      <c r="I1455" s="219"/>
      <c r="J1455" s="219"/>
      <c r="K1455" s="219"/>
    </row>
    <row r="1456" spans="1:39" customFormat="1" x14ac:dyDescent="0.35">
      <c r="A1456" s="177"/>
      <c r="B1456" s="178"/>
      <c r="C1456" s="222" t="s">
        <v>353</v>
      </c>
      <c r="D1456" s="222"/>
      <c r="E1456" s="222"/>
      <c r="F1456" s="222"/>
      <c r="G1456" s="222"/>
      <c r="H1456" s="222"/>
      <c r="I1456" s="222"/>
      <c r="J1456" s="222"/>
      <c r="K1456" s="222"/>
    </row>
    <row r="1457" spans="1:78" customFormat="1" x14ac:dyDescent="0.35">
      <c r="A1457" s="223" t="s">
        <v>354</v>
      </c>
      <c r="B1457" s="223" t="s">
        <v>355</v>
      </c>
      <c r="C1457" s="225" t="s">
        <v>356</v>
      </c>
      <c r="D1457" s="226"/>
      <c r="E1457" s="226"/>
      <c r="F1457" s="227"/>
      <c r="G1457" s="228" t="s">
        <v>357</v>
      </c>
      <c r="H1457" s="229"/>
      <c r="I1457" s="229"/>
      <c r="J1457" s="230"/>
      <c r="K1457" s="223" t="s">
        <v>466</v>
      </c>
      <c r="L1457" s="223" t="s">
        <v>361</v>
      </c>
    </row>
    <row r="1458" spans="1:78" customFormat="1" x14ac:dyDescent="0.35">
      <c r="A1458" s="224"/>
      <c r="B1458" s="224"/>
      <c r="C1458" s="132" t="s">
        <v>210</v>
      </c>
      <c r="D1458" s="132" t="s">
        <v>212</v>
      </c>
      <c r="E1458" s="132" t="s">
        <v>358</v>
      </c>
      <c r="F1458" s="132" t="s">
        <v>359</v>
      </c>
      <c r="G1458" s="133" t="s">
        <v>210</v>
      </c>
      <c r="H1458" s="133" t="s">
        <v>212</v>
      </c>
      <c r="I1458" s="133" t="s">
        <v>358</v>
      </c>
      <c r="J1458" s="133" t="s">
        <v>359</v>
      </c>
      <c r="K1458" s="224"/>
      <c r="L1458" s="224"/>
    </row>
    <row r="1459" spans="1:78" customFormat="1" x14ac:dyDescent="0.35">
      <c r="A1459" s="59" t="s">
        <v>121</v>
      </c>
      <c r="B1459" s="59" t="s">
        <v>362</v>
      </c>
      <c r="C1459" s="114" t="str">
        <f>TEXT(11717.12,"0.00")</f>
        <v>11717.12</v>
      </c>
      <c r="D1459" s="114" t="str">
        <f>TEXT(710.12,"0.00")</f>
        <v>710.12</v>
      </c>
      <c r="E1459" s="180" t="str">
        <f>TEXT(11007,"0")</f>
        <v>11007</v>
      </c>
      <c r="F1459" s="114" t="str">
        <f>TEXT(93.94,"0.00")</f>
        <v>93.94</v>
      </c>
      <c r="G1459" s="114" t="str">
        <f>TEXT(0,"0")</f>
        <v>0</v>
      </c>
      <c r="H1459" s="114" t="str">
        <f>TEXT(0,"0")</f>
        <v>0</v>
      </c>
      <c r="I1459" s="114" t="str">
        <f>TEXT(0,"0")</f>
        <v>0</v>
      </c>
      <c r="J1459" s="114" t="str">
        <f>TEXT(0,"0")</f>
        <v>0</v>
      </c>
      <c r="K1459" s="114" t="str">
        <f>TEXT(0,"0")</f>
        <v>0</v>
      </c>
      <c r="L1459" s="59" t="s">
        <v>26</v>
      </c>
    </row>
    <row r="1460" spans="1:78" x14ac:dyDescent="0.35">
      <c r="AM1460"/>
    </row>
    <row r="1461" spans="1:78" customFormat="1" x14ac:dyDescent="0.35">
      <c r="A1461" s="67" t="s">
        <v>331</v>
      </c>
      <c r="B1461" s="68"/>
      <c r="C1461" s="68"/>
      <c r="D1461" s="68"/>
      <c r="E1461" s="68"/>
      <c r="F1461" s="68"/>
      <c r="G1461" s="68"/>
      <c r="H1461" s="68"/>
      <c r="I1461" s="68"/>
      <c r="J1461" s="68"/>
      <c r="K1461" s="68"/>
      <c r="L1461" s="68"/>
      <c r="M1461" s="68"/>
      <c r="N1461" s="68"/>
      <c r="O1461" s="68"/>
      <c r="P1461" s="68"/>
      <c r="Q1461" s="68"/>
      <c r="R1461" s="68"/>
      <c r="S1461" s="68"/>
      <c r="T1461" s="68"/>
      <c r="U1461" s="68"/>
      <c r="V1461" s="68"/>
      <c r="W1461" s="68"/>
      <c r="X1461" s="68"/>
      <c r="Y1461" s="68"/>
      <c r="Z1461" s="68"/>
      <c r="AA1461" s="68"/>
      <c r="AB1461" s="68"/>
      <c r="AC1461" s="68"/>
      <c r="AD1461" s="68"/>
      <c r="AE1461" s="68"/>
      <c r="AF1461" s="68"/>
      <c r="AG1461" s="68"/>
      <c r="AH1461" s="68"/>
      <c r="AI1461" s="68"/>
    </row>
    <row r="1462" spans="1:78" customFormat="1" x14ac:dyDescent="0.35">
      <c r="A1462" s="95" t="s">
        <v>273</v>
      </c>
      <c r="B1462" s="95" t="s">
        <v>274</v>
      </c>
      <c r="C1462" s="95" t="s">
        <v>156</v>
      </c>
      <c r="D1462" s="95" t="s">
        <v>157</v>
      </c>
      <c r="E1462" s="95" t="s">
        <v>158</v>
      </c>
      <c r="F1462" s="95" t="s">
        <v>159</v>
      </c>
      <c r="G1462" s="95" t="s">
        <v>126</v>
      </c>
      <c r="H1462" s="95" t="s">
        <v>160</v>
      </c>
      <c r="I1462" s="95" t="s">
        <v>161</v>
      </c>
      <c r="J1462" s="95" t="s">
        <v>162</v>
      </c>
      <c r="K1462" s="95" t="s">
        <v>163</v>
      </c>
      <c r="L1462" s="95" t="s">
        <v>164</v>
      </c>
      <c r="M1462" s="95" t="s">
        <v>165</v>
      </c>
      <c r="N1462" s="95" t="s">
        <v>166</v>
      </c>
      <c r="O1462" s="95" t="s">
        <v>277</v>
      </c>
      <c r="P1462" s="95" t="s">
        <v>168</v>
      </c>
      <c r="Q1462" s="95" t="s">
        <v>278</v>
      </c>
      <c r="R1462" s="95" t="s">
        <v>276</v>
      </c>
      <c r="S1462" s="113"/>
      <c r="T1462" s="99" t="s">
        <v>271</v>
      </c>
      <c r="U1462" s="100"/>
      <c r="V1462" s="101"/>
      <c r="W1462" s="99" t="s">
        <v>263</v>
      </c>
      <c r="X1462" s="101"/>
      <c r="Y1462" s="100"/>
      <c r="Z1462" s="213" t="s">
        <v>255</v>
      </c>
      <c r="AA1462" s="214"/>
      <c r="AB1462" s="214"/>
      <c r="AC1462" s="214"/>
      <c r="AD1462" s="214"/>
      <c r="AE1462" s="214"/>
      <c r="AF1462" s="215"/>
      <c r="AG1462" s="102" t="s">
        <v>264</v>
      </c>
      <c r="AH1462" s="103"/>
      <c r="AI1462" s="103"/>
      <c r="AJ1462" s="103"/>
      <c r="AK1462" s="103"/>
      <c r="AL1462" s="104"/>
      <c r="AN1462" s="21"/>
      <c r="AO1462" s="21"/>
      <c r="AP1462" s="21"/>
      <c r="AR1462" s="21"/>
      <c r="AS1462" s="21"/>
      <c r="AT1462" s="21"/>
      <c r="AU1462" s="21"/>
      <c r="AV1462" s="21"/>
      <c r="AW1462" s="21"/>
      <c r="AX1462" s="21"/>
      <c r="AY1462" s="21"/>
      <c r="AZ1462" s="21"/>
      <c r="BA1462" s="21"/>
      <c r="BB1462" s="21"/>
      <c r="BC1462" s="21"/>
      <c r="BD1462" s="21"/>
      <c r="BE1462" s="21"/>
      <c r="BF1462" s="21"/>
      <c r="BG1462" s="21"/>
      <c r="BH1462" s="21"/>
      <c r="BI1462" s="21"/>
      <c r="BJ1462" s="21"/>
      <c r="BK1462" s="21"/>
      <c r="BL1462" s="21"/>
      <c r="BM1462" s="21"/>
      <c r="BN1462" s="21"/>
      <c r="BO1462" s="21"/>
      <c r="BP1462" s="21"/>
      <c r="BQ1462" s="21"/>
      <c r="BR1462" s="21"/>
      <c r="BS1462" s="21"/>
      <c r="BT1462" s="21"/>
      <c r="BU1462" s="21"/>
      <c r="BV1462" s="21"/>
      <c r="BW1462" s="21"/>
      <c r="BX1462" s="21"/>
      <c r="BY1462" s="21"/>
      <c r="BZ1462" s="21"/>
    </row>
    <row r="1463" spans="1:78" customFormat="1" x14ac:dyDescent="0.35">
      <c r="A1463" s="96"/>
      <c r="B1463" s="96"/>
      <c r="C1463" s="96"/>
      <c r="D1463" s="96"/>
      <c r="E1463" s="96"/>
      <c r="F1463" s="96"/>
      <c r="G1463" s="96"/>
      <c r="H1463" s="96"/>
      <c r="I1463" s="96"/>
      <c r="J1463" s="96"/>
      <c r="K1463" s="96"/>
      <c r="L1463" s="96"/>
      <c r="M1463" s="96"/>
      <c r="N1463" s="96"/>
      <c r="O1463" s="96"/>
      <c r="P1463" s="96"/>
      <c r="Q1463" s="96"/>
      <c r="R1463" s="96"/>
      <c r="S1463" s="96"/>
      <c r="T1463" s="97" t="s">
        <v>169</v>
      </c>
      <c r="U1463" s="97" t="s">
        <v>170</v>
      </c>
      <c r="V1463" s="97" t="s">
        <v>170</v>
      </c>
      <c r="W1463" s="97" t="s">
        <v>251</v>
      </c>
      <c r="X1463" s="97" t="s">
        <v>252</v>
      </c>
      <c r="Y1463" s="97"/>
      <c r="Z1463" s="97" t="s">
        <v>256</v>
      </c>
      <c r="AA1463" s="97" t="s">
        <v>257</v>
      </c>
      <c r="AB1463" s="97" t="s">
        <v>258</v>
      </c>
      <c r="AC1463" s="97" t="s">
        <v>259</v>
      </c>
      <c r="AD1463" s="97" t="s">
        <v>260</v>
      </c>
      <c r="AE1463" s="97" t="s">
        <v>261</v>
      </c>
      <c r="AF1463" s="97" t="s">
        <v>262</v>
      </c>
      <c r="AG1463" s="97" t="s">
        <v>265</v>
      </c>
      <c r="AH1463" s="97" t="s">
        <v>266</v>
      </c>
      <c r="AI1463" s="97" t="s">
        <v>267</v>
      </c>
      <c r="AJ1463" s="97" t="s">
        <v>268</v>
      </c>
      <c r="AK1463" s="97" t="s">
        <v>269</v>
      </c>
      <c r="AL1463" s="97" t="s">
        <v>270</v>
      </c>
      <c r="AN1463" s="21"/>
      <c r="AO1463" s="21"/>
      <c r="AP1463" s="21"/>
      <c r="AR1463" s="21"/>
      <c r="AS1463" s="21"/>
      <c r="AT1463" s="21"/>
      <c r="AU1463" s="21"/>
      <c r="AV1463" s="21"/>
      <c r="AW1463" s="21"/>
      <c r="AX1463" s="21"/>
      <c r="AY1463" s="21"/>
      <c r="AZ1463" s="21"/>
      <c r="BA1463" s="21"/>
      <c r="BB1463" s="21"/>
      <c r="BC1463" s="21"/>
      <c r="BD1463" s="21"/>
      <c r="BE1463" s="21"/>
      <c r="BF1463" s="21"/>
      <c r="BG1463" s="21"/>
      <c r="BH1463" s="21"/>
      <c r="BI1463" s="21"/>
      <c r="BJ1463" s="21"/>
      <c r="BK1463" s="21"/>
      <c r="BL1463" s="21"/>
      <c r="BM1463" s="21"/>
      <c r="BN1463" s="21"/>
      <c r="BO1463" s="21"/>
      <c r="BP1463" s="21"/>
      <c r="BQ1463" s="21"/>
      <c r="BR1463" s="21"/>
      <c r="BS1463" s="21"/>
      <c r="BT1463" s="21"/>
      <c r="BU1463" s="21"/>
      <c r="BV1463" s="21"/>
      <c r="BW1463" s="21"/>
      <c r="BX1463" s="21"/>
      <c r="BY1463" s="21"/>
      <c r="BZ1463" s="21"/>
    </row>
    <row r="1464" spans="1:78" customFormat="1" x14ac:dyDescent="0.35">
      <c r="A1464" s="58" t="s">
        <v>70</v>
      </c>
      <c r="B1464" s="32" t="s">
        <v>110</v>
      </c>
      <c r="C1464" s="58" t="s">
        <v>483</v>
      </c>
      <c r="D1464" s="32" t="s">
        <v>172</v>
      </c>
      <c r="E1464" s="59" t="s">
        <v>26</v>
      </c>
      <c r="F1464" s="58" t="s">
        <v>275</v>
      </c>
      <c r="G1464" s="60" t="str">
        <f ca="1">TEXT(TODAY(),"YYYY-MM-DD")</f>
        <v>2023-05-19</v>
      </c>
      <c r="H1464" s="60" t="str">
        <f ca="1">TEXT(TODAY(),"YYYY-MM-DD")</f>
        <v>2023-05-19</v>
      </c>
      <c r="I1464" s="58"/>
      <c r="J1464" s="58">
        <v>12</v>
      </c>
      <c r="K1464" s="58">
        <v>12</v>
      </c>
      <c r="L1464" s="58"/>
      <c r="M1464" s="58"/>
      <c r="N1464" s="58" t="s">
        <v>348</v>
      </c>
      <c r="O1464" s="58" t="s">
        <v>348</v>
      </c>
      <c r="P1464" s="58" t="s">
        <v>347</v>
      </c>
      <c r="Q1464" s="58" t="s">
        <v>347</v>
      </c>
      <c r="R1464" s="58" t="s">
        <v>564</v>
      </c>
      <c r="S1464" s="58"/>
      <c r="T1464" s="58" t="s">
        <v>176</v>
      </c>
      <c r="U1464" s="58" t="s">
        <v>177</v>
      </c>
      <c r="V1464" s="58"/>
      <c r="W1464" s="58" t="s">
        <v>254</v>
      </c>
      <c r="X1464" s="58" t="s">
        <v>253</v>
      </c>
      <c r="Y1464" s="58"/>
      <c r="Z1464" s="58"/>
      <c r="AA1464" s="58"/>
      <c r="AB1464" s="58"/>
      <c r="AC1464" s="58"/>
      <c r="AD1464" s="58" t="s">
        <v>347</v>
      </c>
      <c r="AE1464" s="58" t="s">
        <v>347</v>
      </c>
      <c r="AF1464" s="58" t="s">
        <v>347</v>
      </c>
      <c r="AG1464" s="58">
        <v>1683082995</v>
      </c>
      <c r="AH1464" s="58"/>
      <c r="AI1464" s="58">
        <v>8452073061</v>
      </c>
      <c r="AJ1464" s="58" t="s">
        <v>347</v>
      </c>
      <c r="AK1464" s="58" t="s">
        <v>348</v>
      </c>
      <c r="AL1464" s="58" t="s">
        <v>348</v>
      </c>
      <c r="AN1464" s="21"/>
      <c r="AO1464" s="21"/>
      <c r="AP1464" s="21"/>
      <c r="AR1464" s="21"/>
      <c r="AS1464" s="21"/>
      <c r="AT1464" s="21"/>
      <c r="AU1464" s="21"/>
      <c r="AV1464" s="21"/>
      <c r="AW1464" s="21"/>
      <c r="AX1464" s="21"/>
      <c r="AY1464" s="21"/>
      <c r="AZ1464" s="21"/>
      <c r="BA1464" s="21"/>
      <c r="BB1464" s="21"/>
      <c r="BC1464" s="21"/>
      <c r="BD1464" s="21"/>
      <c r="BE1464" s="21"/>
      <c r="BF1464" s="21"/>
      <c r="BG1464" s="21"/>
      <c r="BH1464" s="21"/>
      <c r="BI1464" s="21"/>
      <c r="BJ1464" s="21"/>
      <c r="BK1464" s="21"/>
      <c r="BL1464" s="21"/>
      <c r="BM1464" s="21"/>
      <c r="BN1464" s="21"/>
      <c r="BO1464" s="21"/>
      <c r="BP1464" s="21"/>
      <c r="BQ1464" s="21"/>
      <c r="BR1464" s="21"/>
      <c r="BS1464" s="21"/>
      <c r="BT1464" s="21"/>
      <c r="BU1464" s="21"/>
      <c r="BV1464" s="21"/>
      <c r="BW1464" s="21"/>
      <c r="BX1464" s="21"/>
      <c r="BY1464" s="21"/>
      <c r="BZ1464" s="21"/>
    </row>
    <row r="1465" spans="1:78" x14ac:dyDescent="0.35">
      <c r="AM1465"/>
    </row>
    <row r="1466" spans="1:78" customFormat="1" x14ac:dyDescent="0.35">
      <c r="A1466" s="218" t="s">
        <v>330</v>
      </c>
      <c r="B1466" s="219"/>
      <c r="C1466" s="219"/>
      <c r="D1466" s="219"/>
      <c r="E1466" s="219"/>
      <c r="F1466" s="219"/>
      <c r="G1466" s="219"/>
      <c r="H1466" s="219"/>
      <c r="I1466" s="219"/>
      <c r="J1466" s="219"/>
      <c r="K1466" s="219"/>
      <c r="L1466" s="219"/>
      <c r="M1466" s="219"/>
      <c r="N1466" s="219"/>
      <c r="O1466" s="219"/>
      <c r="P1466" s="219"/>
      <c r="Q1466" s="219"/>
      <c r="R1466" s="219"/>
      <c r="S1466" s="105"/>
      <c r="AE1466" s="21"/>
      <c r="AF1466" s="21"/>
      <c r="AG1466" s="21"/>
    </row>
    <row r="1467" spans="1:78" customFormat="1" x14ac:dyDescent="0.35">
      <c r="A1467" s="69" t="s">
        <v>200</v>
      </c>
      <c r="B1467" s="69" t="s">
        <v>201</v>
      </c>
      <c r="C1467" s="69" t="s">
        <v>202</v>
      </c>
      <c r="D1467" s="70" t="s">
        <v>203</v>
      </c>
      <c r="E1467" s="70" t="s">
        <v>204</v>
      </c>
      <c r="F1467" s="70" t="s">
        <v>205</v>
      </c>
      <c r="G1467" s="183" t="s">
        <v>206</v>
      </c>
      <c r="H1467" s="183" t="s">
        <v>207</v>
      </c>
      <c r="I1467" s="70" t="s">
        <v>208</v>
      </c>
      <c r="J1467" s="70" t="s">
        <v>209</v>
      </c>
      <c r="K1467" s="70" t="s">
        <v>210</v>
      </c>
      <c r="L1467" s="70" t="s">
        <v>211</v>
      </c>
      <c r="M1467" s="70" t="s">
        <v>212</v>
      </c>
      <c r="N1467" s="70" t="s">
        <v>213</v>
      </c>
      <c r="O1467" s="70" t="s">
        <v>214</v>
      </c>
      <c r="P1467" s="70" t="s">
        <v>215</v>
      </c>
      <c r="Q1467" s="70" t="s">
        <v>216</v>
      </c>
      <c r="R1467" s="70" t="s">
        <v>217</v>
      </c>
      <c r="S1467" s="106"/>
      <c r="U1467" s="21"/>
      <c r="V1467" s="21"/>
      <c r="W1467" s="21"/>
      <c r="X1467" s="21"/>
      <c r="Y1467" s="21"/>
      <c r="Z1467" s="21"/>
      <c r="AA1467" s="21"/>
      <c r="AB1467" s="21"/>
      <c r="AC1467" s="21"/>
      <c r="AD1467" s="21"/>
      <c r="AE1467" s="21"/>
      <c r="AF1467" s="21"/>
      <c r="AG1467" s="21"/>
      <c r="AH1467" s="21"/>
      <c r="AI1467" s="21"/>
      <c r="AJ1467" s="21"/>
      <c r="AK1467" s="21"/>
      <c r="AL1467" s="21"/>
      <c r="AN1467" s="21"/>
      <c r="AO1467" s="21"/>
      <c r="AP1467" s="21"/>
      <c r="AQ1467" s="21"/>
      <c r="AR1467" s="21"/>
    </row>
    <row r="1468" spans="1:78" customFormat="1" x14ac:dyDescent="0.35">
      <c r="A1468" s="71" t="s">
        <v>218</v>
      </c>
      <c r="B1468" s="72"/>
      <c r="C1468" s="73" t="s">
        <v>219</v>
      </c>
      <c r="D1468" s="73"/>
      <c r="E1468" s="73"/>
      <c r="F1468" s="73" t="str">
        <f>TEXT(25,"0")</f>
        <v>25</v>
      </c>
      <c r="G1468" s="73" t="str">
        <f>CONCATENATE("USD,FLAT ",TEXT(F1468,"0.00"))</f>
        <v>USD,FLAT 25.00</v>
      </c>
      <c r="H1468" s="94" t="str">
        <f>F1468</f>
        <v>25</v>
      </c>
      <c r="I1468" s="73" t="s">
        <v>139</v>
      </c>
      <c r="J1468" s="98" t="str">
        <f>TEXT(7.21,"0.00")</f>
        <v>7.21</v>
      </c>
      <c r="K1468" s="94" t="str">
        <f>TEXT(180.26,"0.00")</f>
        <v>180.26</v>
      </c>
      <c r="L1468" s="73"/>
      <c r="M1468" s="94" t="str">
        <f>TEXT(41.62,"0.00")</f>
        <v>41.62</v>
      </c>
      <c r="N1468" s="73" t="s">
        <v>223</v>
      </c>
      <c r="O1468" s="73" t="s">
        <v>224</v>
      </c>
      <c r="P1468" s="73" t="s">
        <v>351</v>
      </c>
      <c r="Q1468" s="73"/>
      <c r="R1468" s="73"/>
      <c r="S1468" s="107"/>
      <c r="U1468" s="21"/>
      <c r="V1468" s="21"/>
      <c r="W1468" s="21"/>
      <c r="X1468" s="21"/>
      <c r="Y1468" s="21"/>
      <c r="Z1468" s="21"/>
      <c r="AA1468" s="21"/>
      <c r="AB1468" s="21"/>
      <c r="AC1468" s="21"/>
      <c r="AD1468" s="21"/>
      <c r="AE1468" s="21"/>
      <c r="AF1468" s="21"/>
      <c r="AG1468" s="21"/>
      <c r="AH1468" s="21"/>
      <c r="AI1468" s="21"/>
      <c r="AJ1468" s="21"/>
      <c r="AK1468" s="21"/>
      <c r="AL1468" s="21"/>
      <c r="AN1468" s="21"/>
      <c r="AO1468" s="21"/>
      <c r="AP1468" s="21"/>
      <c r="AQ1468" s="21"/>
      <c r="AR1468" s="21"/>
    </row>
    <row r="1469" spans="1:78" customFormat="1" x14ac:dyDescent="0.35">
      <c r="A1469" s="72"/>
      <c r="B1469" s="72"/>
      <c r="C1469" s="76" t="s">
        <v>221</v>
      </c>
      <c r="D1469" s="76"/>
      <c r="E1469" s="76"/>
      <c r="F1469" s="76"/>
      <c r="G1469" s="76"/>
      <c r="H1469" s="76"/>
      <c r="I1469" s="76"/>
      <c r="J1469" s="78"/>
      <c r="K1469" s="77"/>
      <c r="L1469" s="76"/>
      <c r="M1469" s="127"/>
      <c r="N1469" s="76"/>
      <c r="O1469" s="76"/>
      <c r="P1469" s="76"/>
      <c r="Q1469" s="76"/>
      <c r="R1469" s="76"/>
      <c r="S1469" s="108"/>
      <c r="U1469" s="21"/>
      <c r="V1469" s="21"/>
      <c r="W1469" s="21"/>
      <c r="X1469" s="21"/>
      <c r="Y1469" s="21"/>
      <c r="Z1469" s="21"/>
      <c r="AA1469" s="21"/>
      <c r="AB1469" s="21"/>
      <c r="AC1469" s="21"/>
      <c r="AD1469" s="21"/>
      <c r="AE1469" s="21"/>
      <c r="AF1469" s="21"/>
      <c r="AG1469" s="21"/>
      <c r="AH1469" s="21"/>
      <c r="AI1469" s="21"/>
      <c r="AJ1469" s="21"/>
      <c r="AK1469" s="21"/>
      <c r="AL1469" s="21"/>
      <c r="AN1469" s="21"/>
      <c r="AO1469" s="21"/>
      <c r="AP1469" s="21"/>
      <c r="AQ1469" s="21"/>
      <c r="AR1469" s="21"/>
    </row>
    <row r="1470" spans="1:78" customFormat="1" x14ac:dyDescent="0.35">
      <c r="A1470" s="72"/>
      <c r="B1470" s="72"/>
      <c r="C1470" s="85" t="s">
        <v>228</v>
      </c>
      <c r="D1470" s="85"/>
      <c r="E1470" s="85"/>
      <c r="F1470" s="85"/>
      <c r="G1470" s="85"/>
      <c r="H1470" s="85"/>
      <c r="I1470" s="85"/>
      <c r="J1470" s="85"/>
      <c r="K1470" s="85"/>
      <c r="L1470" s="85"/>
      <c r="M1470" s="128"/>
      <c r="N1470" s="85"/>
      <c r="O1470" s="85"/>
      <c r="P1470" s="85"/>
      <c r="Q1470" s="85"/>
      <c r="R1470" s="85"/>
      <c r="S1470" s="109"/>
    </row>
    <row r="1471" spans="1:78" customFormat="1" x14ac:dyDescent="0.35">
      <c r="A1471" s="72"/>
      <c r="B1471" s="72"/>
      <c r="C1471" s="86" t="s">
        <v>229</v>
      </c>
      <c r="D1471" s="86"/>
      <c r="E1471" s="86"/>
      <c r="F1471" s="86"/>
      <c r="G1471" s="86"/>
      <c r="H1471" s="86"/>
      <c r="I1471" s="86"/>
      <c r="J1471" s="86"/>
      <c r="K1471" s="86"/>
      <c r="L1471" s="86"/>
      <c r="M1471" s="129"/>
      <c r="N1471" s="86"/>
      <c r="O1471" s="86"/>
      <c r="P1471" s="86"/>
      <c r="Q1471" s="86"/>
      <c r="R1471" s="86"/>
      <c r="S1471" s="110"/>
    </row>
    <row r="1472" spans="1:78" customFormat="1" x14ac:dyDescent="0.35">
      <c r="A1472" s="71" t="s">
        <v>222</v>
      </c>
      <c r="B1472" s="72"/>
      <c r="C1472" s="73" t="s">
        <v>219</v>
      </c>
      <c r="D1472" s="73"/>
      <c r="E1472" s="73"/>
      <c r="F1472" s="73" t="str">
        <f>TEXT(25,"0")</f>
        <v>25</v>
      </c>
      <c r="G1472" s="73" t="str">
        <f>CONCATENATE("USD,FLAT ",TEXT(F1472,"0.00"))</f>
        <v>USD,FLAT 25.00</v>
      </c>
      <c r="H1472" s="94" t="str">
        <f t="shared" ref="H1472" si="21">F1472</f>
        <v>25</v>
      </c>
      <c r="I1472" s="73" t="s">
        <v>139</v>
      </c>
      <c r="J1472" s="98" t="str">
        <f>TEXT(7.22,"0.00")</f>
        <v>7.22</v>
      </c>
      <c r="K1472" s="94">
        <f>H1472*J1472</f>
        <v>180.5</v>
      </c>
      <c r="L1472" s="73"/>
      <c r="M1472" s="94" t="str">
        <f>TEXT(41.66,"0.00")</f>
        <v>41.66</v>
      </c>
      <c r="N1472" s="73" t="s">
        <v>223</v>
      </c>
      <c r="O1472" s="73" t="s">
        <v>224</v>
      </c>
      <c r="P1472" s="73" t="s">
        <v>351</v>
      </c>
      <c r="Q1472" s="73"/>
      <c r="R1472" s="73"/>
      <c r="S1472" s="107"/>
    </row>
    <row r="1473" spans="1:39" customFormat="1" x14ac:dyDescent="0.35">
      <c r="A1473" s="72"/>
      <c r="B1473" s="72"/>
      <c r="C1473" s="76" t="s">
        <v>221</v>
      </c>
      <c r="D1473" s="76"/>
      <c r="E1473" s="76"/>
      <c r="F1473" s="76"/>
      <c r="G1473" s="76"/>
      <c r="H1473" s="76"/>
      <c r="I1473" s="76"/>
      <c r="J1473" s="78"/>
      <c r="K1473" s="77"/>
      <c r="L1473" s="76"/>
      <c r="M1473" s="127"/>
      <c r="N1473" s="76"/>
      <c r="O1473" s="76"/>
      <c r="P1473" s="76"/>
      <c r="Q1473" s="76"/>
      <c r="R1473" s="76"/>
      <c r="S1473" s="108"/>
    </row>
    <row r="1474" spans="1:39" customFormat="1" x14ac:dyDescent="0.35">
      <c r="A1474" s="72"/>
      <c r="B1474" s="72"/>
      <c r="C1474" s="85" t="s">
        <v>228</v>
      </c>
      <c r="D1474" s="85"/>
      <c r="E1474" s="85"/>
      <c r="F1474" s="85"/>
      <c r="G1474" s="85"/>
      <c r="H1474" s="85"/>
      <c r="I1474" s="85"/>
      <c r="J1474" s="85"/>
      <c r="K1474" s="85"/>
      <c r="L1474" s="85"/>
      <c r="M1474" s="128"/>
      <c r="N1474" s="85"/>
      <c r="O1474" s="85"/>
      <c r="P1474" s="85"/>
      <c r="Q1474" s="85"/>
      <c r="R1474" s="85"/>
      <c r="S1474" s="109"/>
      <c r="AM1474" s="21"/>
    </row>
    <row r="1475" spans="1:39" customFormat="1" x14ac:dyDescent="0.35">
      <c r="A1475" s="72"/>
      <c r="B1475" s="72"/>
      <c r="C1475" s="86" t="s">
        <v>229</v>
      </c>
      <c r="D1475" s="86"/>
      <c r="E1475" s="86"/>
      <c r="F1475" s="86"/>
      <c r="G1475" s="86"/>
      <c r="H1475" s="86"/>
      <c r="I1475" s="86"/>
      <c r="J1475" s="86"/>
      <c r="K1475" s="86"/>
      <c r="L1475" s="86"/>
      <c r="M1475" s="129"/>
      <c r="N1475" s="86"/>
      <c r="O1475" s="86"/>
      <c r="P1475" s="86"/>
      <c r="Q1475" s="86"/>
      <c r="R1475" s="86"/>
      <c r="S1475" s="110"/>
      <c r="AM1475" s="21"/>
    </row>
    <row r="1476" spans="1:39" customFormat="1" x14ac:dyDescent="0.35">
      <c r="A1476" s="71" t="s">
        <v>225</v>
      </c>
      <c r="B1476" s="72"/>
      <c r="C1476" s="73" t="s">
        <v>219</v>
      </c>
      <c r="D1476" s="73"/>
      <c r="E1476" s="73"/>
      <c r="F1476" s="73" t="str">
        <f>TEXT(23,"0")</f>
        <v>23</v>
      </c>
      <c r="G1476" s="73" t="str">
        <f>CONCATENATE("USD,FLAT ",TEXT(F1476,"0.00"))</f>
        <v>USD,FLAT 23.00</v>
      </c>
      <c r="H1476" s="94" t="str">
        <f>F1476</f>
        <v>23</v>
      </c>
      <c r="I1476" s="73" t="s">
        <v>139</v>
      </c>
      <c r="J1476" s="98" t="str">
        <f>TEXT(7.23,"0.00")</f>
        <v>7.23</v>
      </c>
      <c r="K1476" s="94" t="str">
        <f>TEXT(166.3,"0.0")</f>
        <v>166.3</v>
      </c>
      <c r="L1476" s="73"/>
      <c r="M1476" s="94" t="str">
        <f>TEXT(41.7,"0.0")</f>
        <v>41.7</v>
      </c>
      <c r="N1476" s="73"/>
      <c r="O1476" s="73" t="s">
        <v>220</v>
      </c>
      <c r="P1476" s="73" t="s">
        <v>351</v>
      </c>
      <c r="Q1476" s="73"/>
      <c r="R1476" s="73"/>
      <c r="S1476" s="107"/>
    </row>
    <row r="1477" spans="1:39" customFormat="1" x14ac:dyDescent="0.35">
      <c r="A1477" s="72"/>
      <c r="B1477" s="72"/>
      <c r="C1477" s="76" t="s">
        <v>221</v>
      </c>
      <c r="D1477" s="76"/>
      <c r="E1477" s="76"/>
      <c r="F1477" s="76"/>
      <c r="G1477" s="76"/>
      <c r="H1477" s="76"/>
      <c r="I1477" s="76"/>
      <c r="J1477" s="78"/>
      <c r="K1477" s="77"/>
      <c r="L1477" s="76"/>
      <c r="M1477" s="127"/>
      <c r="N1477" s="76"/>
      <c r="O1477" s="76"/>
      <c r="P1477" s="76"/>
      <c r="Q1477" s="76"/>
      <c r="R1477" s="76"/>
      <c r="S1477" s="108"/>
    </row>
    <row r="1478" spans="1:39" customFormat="1" x14ac:dyDescent="0.35">
      <c r="A1478" s="72"/>
      <c r="B1478" s="72"/>
      <c r="C1478" s="85" t="s">
        <v>228</v>
      </c>
      <c r="D1478" s="85"/>
      <c r="E1478" s="85"/>
      <c r="F1478" s="85"/>
      <c r="G1478" s="85"/>
      <c r="H1478" s="85"/>
      <c r="I1478" s="85"/>
      <c r="J1478" s="85"/>
      <c r="K1478" s="85"/>
      <c r="L1478" s="85"/>
      <c r="M1478" s="128"/>
      <c r="N1478" s="85"/>
      <c r="O1478" s="85"/>
      <c r="P1478" s="85"/>
      <c r="Q1478" s="85"/>
      <c r="R1478" s="85"/>
      <c r="S1478" s="109"/>
    </row>
    <row r="1479" spans="1:39" customFormat="1" x14ac:dyDescent="0.35">
      <c r="A1479" s="72"/>
      <c r="B1479" s="72"/>
      <c r="C1479" s="86" t="s">
        <v>229</v>
      </c>
      <c r="D1479" s="86"/>
      <c r="E1479" s="86"/>
      <c r="F1479" s="86"/>
      <c r="G1479" s="86"/>
      <c r="H1479" s="86"/>
      <c r="I1479" s="86"/>
      <c r="J1479" s="86"/>
      <c r="K1479" s="86"/>
      <c r="L1479" s="86"/>
      <c r="M1479" s="129"/>
      <c r="N1479" s="86"/>
      <c r="O1479" s="86"/>
      <c r="P1479" s="86"/>
      <c r="Q1479" s="86"/>
      <c r="R1479" s="86"/>
      <c r="S1479" s="110"/>
    </row>
    <row r="1480" spans="1:39" customFormat="1" x14ac:dyDescent="0.35">
      <c r="A1480" s="71" t="s">
        <v>136</v>
      </c>
      <c r="B1480" s="72"/>
      <c r="C1480" s="73" t="s">
        <v>219</v>
      </c>
      <c r="D1480" s="73"/>
      <c r="E1480" s="73"/>
      <c r="F1480" s="73" t="str">
        <f>TEXT(12.24,"0.00")</f>
        <v>12.24</v>
      </c>
      <c r="G1480" s="73" t="str">
        <f>CONCATENATE("USD,FLAT ",TEXT(F1480,"0.00"))</f>
        <v>USD,FLAT 12.24</v>
      </c>
      <c r="H1480" s="94" t="str">
        <f t="shared" ref="H1480" si="22">F1480</f>
        <v>12.24</v>
      </c>
      <c r="I1480" s="73" t="s">
        <v>139</v>
      </c>
      <c r="J1480" s="98" t="str">
        <f>TEXT(7.24,"0.00")</f>
        <v>7.24</v>
      </c>
      <c r="K1480" s="94" t="str">
        <f>TEXT(H1480*J1480,"0.00")</f>
        <v>88.62</v>
      </c>
      <c r="L1480" s="73"/>
      <c r="M1480" s="94" t="str">
        <f>TEXT(41.72,"0.00")</f>
        <v>41.72</v>
      </c>
      <c r="N1480" s="73"/>
      <c r="O1480" s="73" t="s">
        <v>220</v>
      </c>
      <c r="P1480" s="73" t="s">
        <v>351</v>
      </c>
      <c r="Q1480" s="73"/>
      <c r="R1480" s="73"/>
      <c r="S1480" s="107"/>
    </row>
    <row r="1481" spans="1:39" customFormat="1" x14ac:dyDescent="0.35">
      <c r="A1481" s="72"/>
      <c r="B1481" s="72"/>
      <c r="C1481" s="76" t="s">
        <v>221</v>
      </c>
      <c r="D1481" s="76"/>
      <c r="E1481" s="76"/>
      <c r="F1481" s="76"/>
      <c r="G1481" s="76"/>
      <c r="H1481" s="77"/>
      <c r="I1481" s="76"/>
      <c r="J1481" s="78"/>
      <c r="K1481" s="77"/>
      <c r="L1481" s="76"/>
      <c r="M1481" s="127"/>
      <c r="N1481" s="76"/>
      <c r="O1481" s="76"/>
      <c r="P1481" s="76"/>
      <c r="Q1481" s="76"/>
      <c r="R1481" s="76"/>
      <c r="S1481" s="108"/>
    </row>
    <row r="1482" spans="1:39" customFormat="1" x14ac:dyDescent="0.35">
      <c r="A1482" s="72"/>
      <c r="B1482" s="72"/>
      <c r="C1482" s="85" t="s">
        <v>228</v>
      </c>
      <c r="D1482" s="85"/>
      <c r="E1482" s="85"/>
      <c r="F1482" s="85"/>
      <c r="G1482" s="85"/>
      <c r="H1482" s="85"/>
      <c r="I1482" s="85"/>
      <c r="J1482" s="85"/>
      <c r="K1482" s="85"/>
      <c r="L1482" s="85"/>
      <c r="M1482" s="128"/>
      <c r="N1482" s="85"/>
      <c r="O1482" s="85"/>
      <c r="P1482" s="85"/>
      <c r="Q1482" s="85"/>
      <c r="R1482" s="85"/>
      <c r="S1482" s="109"/>
    </row>
    <row r="1483" spans="1:39" customFormat="1" x14ac:dyDescent="0.35">
      <c r="A1483" s="72"/>
      <c r="B1483" s="72"/>
      <c r="C1483" s="86" t="s">
        <v>229</v>
      </c>
      <c r="D1483" s="86"/>
      <c r="E1483" s="86"/>
      <c r="F1483" s="86"/>
      <c r="G1483" s="86"/>
      <c r="H1483" s="86"/>
      <c r="I1483" s="86"/>
      <c r="J1483" s="86"/>
      <c r="K1483" s="86"/>
      <c r="L1483" s="86"/>
      <c r="M1483" s="129"/>
      <c r="N1483" s="86"/>
      <c r="O1483" s="86"/>
      <c r="P1483" s="86"/>
      <c r="Q1483" s="86"/>
      <c r="R1483" s="86"/>
      <c r="S1483" s="110"/>
    </row>
    <row r="1484" spans="1:39" customFormat="1" x14ac:dyDescent="0.35">
      <c r="A1484" s="79" t="s">
        <v>226</v>
      </c>
      <c r="B1484" s="79"/>
      <c r="C1484" s="79" t="s">
        <v>219</v>
      </c>
      <c r="D1484" s="79"/>
      <c r="E1484" s="79"/>
      <c r="F1484" s="79"/>
      <c r="G1484" s="79"/>
      <c r="H1484" s="79"/>
      <c r="I1484" s="79"/>
      <c r="J1484" s="80"/>
      <c r="K1484" s="81"/>
      <c r="L1484" s="79"/>
      <c r="M1484" s="171"/>
      <c r="N1484" s="79"/>
      <c r="O1484" s="79"/>
      <c r="P1484" s="79"/>
      <c r="Q1484" s="79"/>
      <c r="R1484" s="79"/>
      <c r="S1484" s="111"/>
    </row>
    <row r="1485" spans="1:39" customFormat="1" x14ac:dyDescent="0.35">
      <c r="A1485" s="79" t="s">
        <v>226</v>
      </c>
      <c r="B1485" s="79"/>
      <c r="C1485" s="79" t="s">
        <v>221</v>
      </c>
      <c r="D1485" s="79"/>
      <c r="E1485" s="79"/>
      <c r="F1485" s="79"/>
      <c r="G1485" s="79"/>
      <c r="H1485" s="79"/>
      <c r="I1485" s="79"/>
      <c r="J1485" s="80"/>
      <c r="K1485" s="81"/>
      <c r="L1485" s="79"/>
      <c r="M1485" s="171"/>
      <c r="N1485" s="79"/>
      <c r="O1485" s="79"/>
      <c r="P1485" s="79"/>
      <c r="Q1485" s="79"/>
      <c r="R1485" s="79"/>
      <c r="S1485" s="111"/>
    </row>
    <row r="1486" spans="1:39" customFormat="1" x14ac:dyDescent="0.35">
      <c r="A1486" s="82" t="s">
        <v>227</v>
      </c>
      <c r="B1486" s="82"/>
      <c r="C1486" s="82" t="s">
        <v>219</v>
      </c>
      <c r="D1486" s="82"/>
      <c r="E1486" s="82"/>
      <c r="F1486" s="82"/>
      <c r="G1486" s="82"/>
      <c r="H1486" s="82"/>
      <c r="I1486" s="82"/>
      <c r="J1486" s="83"/>
      <c r="K1486" s="84"/>
      <c r="L1486" s="82"/>
      <c r="M1486" s="172"/>
      <c r="N1486" s="82"/>
      <c r="O1486" s="82"/>
      <c r="P1486" s="82"/>
      <c r="Q1486" s="82"/>
      <c r="R1486" s="82"/>
      <c r="S1486" s="112"/>
    </row>
    <row r="1487" spans="1:39" customFormat="1" x14ac:dyDescent="0.35">
      <c r="A1487" s="82" t="s">
        <v>227</v>
      </c>
      <c r="B1487" s="82"/>
      <c r="C1487" s="82" t="s">
        <v>221</v>
      </c>
      <c r="D1487" s="82"/>
      <c r="E1487" s="82"/>
      <c r="F1487" s="82"/>
      <c r="G1487" s="82"/>
      <c r="H1487" s="82"/>
      <c r="I1487" s="82"/>
      <c r="J1487" s="83"/>
      <c r="K1487" s="84"/>
      <c r="L1487" s="82"/>
      <c r="M1487" s="172"/>
      <c r="N1487" s="82"/>
      <c r="O1487" s="82"/>
      <c r="P1487" s="82"/>
      <c r="Q1487" s="82"/>
      <c r="R1487" s="82"/>
      <c r="S1487" s="112"/>
    </row>
    <row r="1488" spans="1:39" customFormat="1" x14ac:dyDescent="0.35">
      <c r="A1488" s="71" t="s">
        <v>246</v>
      </c>
      <c r="B1488" s="72"/>
      <c r="C1488" s="73" t="s">
        <v>219</v>
      </c>
      <c r="D1488" s="73"/>
      <c r="E1488" s="73"/>
      <c r="F1488" s="98" t="str">
        <f>TEXT(0.25,"0.00")</f>
        <v>0.25</v>
      </c>
      <c r="G1488" s="73" t="str">
        <f>CONCATENATE("USD,FLAT ",TEXT(F1488,"0.00"))</f>
        <v>USD,FLAT 0.25</v>
      </c>
      <c r="H1488" s="94" t="str">
        <f>F1488</f>
        <v>0.25</v>
      </c>
      <c r="I1488" s="73" t="s">
        <v>139</v>
      </c>
      <c r="J1488" s="98" t="str">
        <f>TEXT(7.21,"0.00")</f>
        <v>7.21</v>
      </c>
      <c r="K1488" s="94" t="str">
        <f>TEXT(H1488*J1488,"0.0")</f>
        <v>1.8</v>
      </c>
      <c r="L1488" s="73"/>
      <c r="M1488" s="94" t="str">
        <f>TEXT(41.62,"0.00")</f>
        <v>41.62</v>
      </c>
      <c r="N1488" s="73" t="s">
        <v>231</v>
      </c>
      <c r="O1488" s="73" t="s">
        <v>224</v>
      </c>
      <c r="P1488" s="73" t="s">
        <v>352</v>
      </c>
      <c r="Q1488" s="73"/>
      <c r="R1488" s="73"/>
      <c r="S1488" s="107"/>
    </row>
    <row r="1489" spans="1:19" customFormat="1" x14ac:dyDescent="0.35">
      <c r="A1489" s="72"/>
      <c r="B1489" s="72"/>
      <c r="C1489" s="76" t="s">
        <v>221</v>
      </c>
      <c r="D1489" s="76"/>
      <c r="E1489" s="76"/>
      <c r="F1489" s="76"/>
      <c r="G1489" s="76"/>
      <c r="H1489" s="76"/>
      <c r="I1489" s="77"/>
      <c r="J1489" s="78"/>
      <c r="K1489" s="77"/>
      <c r="L1489" s="76"/>
      <c r="M1489" s="127"/>
      <c r="N1489" s="76"/>
      <c r="O1489" s="76"/>
      <c r="P1489" s="76"/>
      <c r="Q1489" s="76"/>
      <c r="R1489" s="76"/>
      <c r="S1489" s="108"/>
    </row>
    <row r="1490" spans="1:19" customFormat="1" x14ac:dyDescent="0.35">
      <c r="A1490" s="72"/>
      <c r="B1490" s="72"/>
      <c r="C1490" s="85" t="s">
        <v>228</v>
      </c>
      <c r="D1490" s="85"/>
      <c r="E1490" s="85"/>
      <c r="F1490" s="85"/>
      <c r="G1490" s="85"/>
      <c r="H1490" s="85"/>
      <c r="I1490" s="85"/>
      <c r="J1490" s="85"/>
      <c r="K1490" s="85"/>
      <c r="L1490" s="85"/>
      <c r="M1490" s="128"/>
      <c r="N1490" s="85"/>
      <c r="O1490" s="85"/>
      <c r="P1490" s="85"/>
      <c r="Q1490" s="85"/>
      <c r="R1490" s="85"/>
      <c r="S1490" s="109"/>
    </row>
    <row r="1491" spans="1:19" customFormat="1" x14ac:dyDescent="0.35">
      <c r="A1491" s="72"/>
      <c r="B1491" s="72"/>
      <c r="C1491" s="86" t="s">
        <v>229</v>
      </c>
      <c r="D1491" s="86"/>
      <c r="E1491" s="86"/>
      <c r="F1491" s="86"/>
      <c r="G1491" s="86"/>
      <c r="H1491" s="86"/>
      <c r="I1491" s="86"/>
      <c r="J1491" s="86"/>
      <c r="K1491" s="86"/>
      <c r="L1491" s="86"/>
      <c r="M1491" s="129"/>
      <c r="N1491" s="86"/>
      <c r="O1491" s="86"/>
      <c r="P1491" s="86"/>
      <c r="Q1491" s="86"/>
      <c r="R1491" s="86"/>
      <c r="S1491" s="110"/>
    </row>
    <row r="1492" spans="1:19" customFormat="1" x14ac:dyDescent="0.35">
      <c r="A1492" s="71" t="s">
        <v>230</v>
      </c>
      <c r="B1492" s="72"/>
      <c r="C1492" s="73" t="s">
        <v>219</v>
      </c>
      <c r="D1492" s="73"/>
      <c r="E1492" s="73"/>
      <c r="F1492" s="98" t="str">
        <f>TEXT(22,"0")</f>
        <v>22</v>
      </c>
      <c r="G1492" s="73" t="str">
        <f>CONCATENATE("USD,FLAT ",TEXT(F1492,"0.00"))</f>
        <v>USD,FLAT 22.00</v>
      </c>
      <c r="H1492" s="94" t="str">
        <f>TEXT(F1492,"0")</f>
        <v>22</v>
      </c>
      <c r="I1492" s="73" t="s">
        <v>139</v>
      </c>
      <c r="J1492" s="98" t="str">
        <f>TEXT(7.22,"0.00")</f>
        <v>7.22</v>
      </c>
      <c r="K1492" s="94" t="str">
        <f>TEXT(H1492*J1492,"0.00")</f>
        <v>158.84</v>
      </c>
      <c r="L1492" s="73"/>
      <c r="M1492" s="94" t="str">
        <f>TEXT(41.66,"0.00")</f>
        <v>41.66</v>
      </c>
      <c r="N1492" s="73"/>
      <c r="O1492" s="73" t="s">
        <v>220</v>
      </c>
      <c r="P1492" s="73" t="s">
        <v>352</v>
      </c>
      <c r="Q1492" s="73"/>
      <c r="R1492" s="73"/>
      <c r="S1492" s="107"/>
    </row>
    <row r="1493" spans="1:19" customFormat="1" x14ac:dyDescent="0.35">
      <c r="A1493" s="72"/>
      <c r="B1493" s="72"/>
      <c r="C1493" s="76" t="s">
        <v>221</v>
      </c>
      <c r="D1493" s="76"/>
      <c r="E1493" s="76"/>
      <c r="F1493" s="76"/>
      <c r="G1493" s="76"/>
      <c r="H1493" s="76"/>
      <c r="I1493" s="77"/>
      <c r="J1493" s="78"/>
      <c r="K1493" s="77"/>
      <c r="L1493" s="76"/>
      <c r="M1493" s="127"/>
      <c r="N1493" s="76"/>
      <c r="O1493" s="76"/>
      <c r="P1493" s="76"/>
      <c r="Q1493" s="76"/>
      <c r="R1493" s="76"/>
      <c r="S1493" s="108"/>
    </row>
    <row r="1494" spans="1:19" customFormat="1" x14ac:dyDescent="0.35">
      <c r="A1494" s="72"/>
      <c r="B1494" s="72"/>
      <c r="C1494" s="85" t="s">
        <v>228</v>
      </c>
      <c r="D1494" s="85"/>
      <c r="E1494" s="85"/>
      <c r="F1494" s="85"/>
      <c r="G1494" s="85"/>
      <c r="H1494" s="85"/>
      <c r="I1494" s="85"/>
      <c r="J1494" s="85"/>
      <c r="K1494" s="85"/>
      <c r="L1494" s="85"/>
      <c r="M1494" s="128"/>
      <c r="N1494" s="85"/>
      <c r="O1494" s="85"/>
      <c r="P1494" s="85"/>
      <c r="Q1494" s="85"/>
      <c r="R1494" s="85"/>
      <c r="S1494" s="109"/>
    </row>
    <row r="1495" spans="1:19" customFormat="1" x14ac:dyDescent="0.35">
      <c r="A1495" s="72"/>
      <c r="B1495" s="72"/>
      <c r="C1495" s="86" t="s">
        <v>229</v>
      </c>
      <c r="D1495" s="86"/>
      <c r="E1495" s="86"/>
      <c r="F1495" s="86"/>
      <c r="G1495" s="86"/>
      <c r="H1495" s="86"/>
      <c r="I1495" s="86"/>
      <c r="J1495" s="86"/>
      <c r="K1495" s="86"/>
      <c r="L1495" s="86"/>
      <c r="M1495" s="129"/>
      <c r="N1495" s="86"/>
      <c r="O1495" s="86"/>
      <c r="P1495" s="86"/>
      <c r="Q1495" s="86"/>
      <c r="R1495" s="86"/>
      <c r="S1495" s="110"/>
    </row>
    <row r="1496" spans="1:19" customFormat="1" x14ac:dyDescent="0.35">
      <c r="A1496" s="71" t="s">
        <v>232</v>
      </c>
      <c r="B1496" s="72"/>
      <c r="C1496" s="73" t="s">
        <v>219</v>
      </c>
      <c r="D1496" s="73"/>
      <c r="E1496" s="73"/>
      <c r="F1496" s="98" t="str">
        <f>TEXT(23,"0")</f>
        <v>23</v>
      </c>
      <c r="G1496" s="73" t="str">
        <f>CONCATENATE("USD,FLAT ",TEXT(F1496,"0.00"))</f>
        <v>USD,FLAT 23.00</v>
      </c>
      <c r="H1496" s="94" t="str">
        <f>F1496</f>
        <v>23</v>
      </c>
      <c r="I1496" s="73" t="s">
        <v>139</v>
      </c>
      <c r="J1496" s="75"/>
      <c r="K1496" s="94" t="str">
        <f>TEXT(1150,"0")</f>
        <v>1150</v>
      </c>
      <c r="L1496" s="73"/>
      <c r="M1496" s="94">
        <v>0</v>
      </c>
      <c r="N1496" s="73"/>
      <c r="O1496" s="73" t="s">
        <v>220</v>
      </c>
      <c r="P1496" s="73" t="s">
        <v>352</v>
      </c>
      <c r="Q1496" s="73"/>
      <c r="R1496" s="73"/>
      <c r="S1496" s="107"/>
    </row>
    <row r="1497" spans="1:19" customFormat="1" x14ac:dyDescent="0.35">
      <c r="A1497" s="72"/>
      <c r="B1497" s="72"/>
      <c r="C1497" s="76" t="s">
        <v>221</v>
      </c>
      <c r="D1497" s="76"/>
      <c r="E1497" s="76"/>
      <c r="F1497" s="76"/>
      <c r="G1497" s="76"/>
      <c r="H1497" s="76"/>
      <c r="I1497" s="77"/>
      <c r="J1497" s="78"/>
      <c r="K1497" s="77"/>
      <c r="L1497" s="77"/>
      <c r="M1497" s="127"/>
      <c r="N1497" s="76"/>
      <c r="O1497" s="76"/>
      <c r="P1497" s="76"/>
      <c r="Q1497" s="76"/>
      <c r="R1497" s="76"/>
      <c r="S1497" s="108"/>
    </row>
    <row r="1498" spans="1:19" customFormat="1" x14ac:dyDescent="0.35">
      <c r="A1498" s="72"/>
      <c r="B1498" s="72"/>
      <c r="C1498" s="85" t="s">
        <v>228</v>
      </c>
      <c r="D1498" s="85"/>
      <c r="E1498" s="85"/>
      <c r="F1498" s="85"/>
      <c r="G1498" s="85"/>
      <c r="H1498" s="85"/>
      <c r="I1498" s="85"/>
      <c r="J1498" s="85"/>
      <c r="K1498" s="85"/>
      <c r="L1498" s="85"/>
      <c r="M1498" s="128"/>
      <c r="N1498" s="85"/>
      <c r="O1498" s="85"/>
      <c r="P1498" s="85"/>
      <c r="Q1498" s="73"/>
      <c r="R1498" s="85"/>
      <c r="S1498" s="109"/>
    </row>
    <row r="1499" spans="1:19" customFormat="1" x14ac:dyDescent="0.35">
      <c r="A1499" s="72"/>
      <c r="B1499" s="72"/>
      <c r="C1499" s="86" t="s">
        <v>229</v>
      </c>
      <c r="D1499" s="86"/>
      <c r="E1499" s="86"/>
      <c r="F1499" s="86"/>
      <c r="G1499" s="86"/>
      <c r="H1499" s="86"/>
      <c r="I1499" s="86"/>
      <c r="J1499" s="86"/>
      <c r="K1499" s="86"/>
      <c r="L1499" s="86"/>
      <c r="M1499" s="129"/>
      <c r="N1499" s="86"/>
      <c r="O1499" s="86"/>
      <c r="P1499" s="86"/>
      <c r="Q1499" s="86"/>
      <c r="R1499" s="86"/>
      <c r="S1499" s="110"/>
    </row>
    <row r="1500" spans="1:19" customFormat="1" x14ac:dyDescent="0.35">
      <c r="A1500" s="71" t="s">
        <v>233</v>
      </c>
      <c r="B1500" s="72"/>
      <c r="C1500" s="73" t="s">
        <v>219</v>
      </c>
      <c r="D1500" s="73"/>
      <c r="E1500" s="73"/>
      <c r="F1500" s="98" t="str">
        <f>TEXT(33,"0")</f>
        <v>33</v>
      </c>
      <c r="G1500" s="73" t="str">
        <f>CONCATENATE("USD,FLAT ",TEXT(F1500,"0.00"))</f>
        <v>USD,FLAT 33.00</v>
      </c>
      <c r="H1500" s="94" t="str">
        <f>TEXT(F1500,"0")</f>
        <v>33</v>
      </c>
      <c r="I1500" s="73" t="s">
        <v>139</v>
      </c>
      <c r="J1500" s="75"/>
      <c r="K1500" s="94" t="str">
        <f>TEXT(1650,"0")</f>
        <v>1650</v>
      </c>
      <c r="L1500" s="73"/>
      <c r="M1500" s="94">
        <v>0</v>
      </c>
      <c r="N1500" s="73"/>
      <c r="O1500" s="73" t="s">
        <v>220</v>
      </c>
      <c r="P1500" s="73" t="s">
        <v>352</v>
      </c>
      <c r="Q1500" s="73"/>
      <c r="R1500" s="73"/>
      <c r="S1500" s="107"/>
    </row>
    <row r="1501" spans="1:19" customFormat="1" x14ac:dyDescent="0.35">
      <c r="A1501" s="72"/>
      <c r="B1501" s="72"/>
      <c r="C1501" s="76" t="s">
        <v>221</v>
      </c>
      <c r="D1501" s="76"/>
      <c r="E1501" s="76"/>
      <c r="F1501" s="76"/>
      <c r="G1501" s="76"/>
      <c r="H1501" s="77"/>
      <c r="I1501" s="77"/>
      <c r="J1501" s="77"/>
      <c r="K1501" s="77"/>
      <c r="L1501" s="77"/>
      <c r="M1501" s="127"/>
      <c r="N1501" s="76"/>
      <c r="O1501" s="76"/>
      <c r="P1501" s="76"/>
      <c r="Q1501" s="76"/>
      <c r="R1501" s="76"/>
      <c r="S1501" s="108"/>
    </row>
    <row r="1502" spans="1:19" customFormat="1" x14ac:dyDescent="0.35">
      <c r="A1502" s="72"/>
      <c r="B1502" s="72"/>
      <c r="C1502" s="85" t="s">
        <v>228</v>
      </c>
      <c r="D1502" s="85"/>
      <c r="E1502" s="85"/>
      <c r="F1502" s="85"/>
      <c r="G1502" s="85"/>
      <c r="H1502" s="85"/>
      <c r="I1502" s="85"/>
      <c r="J1502" s="85"/>
      <c r="K1502" s="85"/>
      <c r="L1502" s="85"/>
      <c r="M1502" s="128"/>
      <c r="N1502" s="85"/>
      <c r="O1502" s="85"/>
      <c r="P1502" s="85"/>
      <c r="Q1502" s="85"/>
      <c r="R1502" s="85"/>
      <c r="S1502" s="109"/>
    </row>
    <row r="1503" spans="1:19" customFormat="1" x14ac:dyDescent="0.35">
      <c r="A1503" s="72"/>
      <c r="B1503" s="72"/>
      <c r="C1503" s="86" t="s">
        <v>229</v>
      </c>
      <c r="D1503" s="86"/>
      <c r="E1503" s="86"/>
      <c r="F1503" s="86"/>
      <c r="G1503" s="86"/>
      <c r="H1503" s="86"/>
      <c r="I1503" s="86"/>
      <c r="J1503" s="86"/>
      <c r="K1503" s="86"/>
      <c r="L1503" s="86"/>
      <c r="M1503" s="129"/>
      <c r="N1503" s="86"/>
      <c r="O1503" s="86"/>
      <c r="P1503" s="86"/>
      <c r="Q1503" s="86"/>
      <c r="R1503" s="86"/>
      <c r="S1503" s="110"/>
    </row>
    <row r="1504" spans="1:19" customFormat="1" x14ac:dyDescent="0.35">
      <c r="A1504" s="82" t="s">
        <v>234</v>
      </c>
      <c r="B1504" s="82"/>
      <c r="C1504" s="82" t="s">
        <v>219</v>
      </c>
      <c r="D1504" s="82"/>
      <c r="E1504" s="82"/>
      <c r="F1504" s="82"/>
      <c r="G1504" s="82"/>
      <c r="H1504" s="82"/>
      <c r="I1504" s="82"/>
      <c r="J1504" s="83"/>
      <c r="K1504" s="84"/>
      <c r="L1504" s="82"/>
      <c r="M1504" s="172"/>
      <c r="N1504" s="82"/>
      <c r="O1504" s="82"/>
      <c r="P1504" s="82"/>
      <c r="Q1504" s="82"/>
      <c r="R1504" s="82"/>
      <c r="S1504" s="112"/>
    </row>
    <row r="1505" spans="1:19" customFormat="1" x14ac:dyDescent="0.35">
      <c r="A1505" s="82" t="s">
        <v>234</v>
      </c>
      <c r="B1505" s="82"/>
      <c r="C1505" s="82" t="s">
        <v>221</v>
      </c>
      <c r="D1505" s="82"/>
      <c r="E1505" s="82"/>
      <c r="F1505" s="82"/>
      <c r="G1505" s="82"/>
      <c r="H1505" s="82"/>
      <c r="I1505" s="82"/>
      <c r="J1505" s="83"/>
      <c r="K1505" s="84"/>
      <c r="L1505" s="82"/>
      <c r="M1505" s="172"/>
      <c r="N1505" s="82"/>
      <c r="O1505" s="82"/>
      <c r="P1505" s="82"/>
      <c r="Q1505" s="82"/>
      <c r="R1505" s="82"/>
      <c r="S1505" s="112"/>
    </row>
    <row r="1506" spans="1:19" customFormat="1" ht="43.5" x14ac:dyDescent="0.35">
      <c r="A1506" s="71" t="s">
        <v>235</v>
      </c>
      <c r="B1506" s="72"/>
      <c r="C1506" s="73" t="s">
        <v>219</v>
      </c>
      <c r="D1506" s="73"/>
      <c r="E1506" s="73"/>
      <c r="F1506" s="93" t="s">
        <v>329</v>
      </c>
      <c r="G1506" s="94" t="s">
        <v>236</v>
      </c>
      <c r="H1506" s="94" t="str">
        <f>TEXT(12.95,"0.00")</f>
        <v>12.95</v>
      </c>
      <c r="I1506" s="73" t="s">
        <v>139</v>
      </c>
      <c r="J1506" s="98" t="str">
        <f>TEXT(7.24,"0.00")</f>
        <v>7.24</v>
      </c>
      <c r="K1506" s="94" t="str">
        <f>TEXT(93.76,"0.00")</f>
        <v>93.76</v>
      </c>
      <c r="L1506" s="73"/>
      <c r="M1506" s="94" t="str">
        <f>TEXT(41.72,"0.00")</f>
        <v>41.72</v>
      </c>
      <c r="N1506" s="73" t="s">
        <v>231</v>
      </c>
      <c r="O1506" s="73" t="s">
        <v>224</v>
      </c>
      <c r="P1506" s="73" t="s">
        <v>369</v>
      </c>
      <c r="Q1506" s="73"/>
      <c r="R1506" s="73"/>
      <c r="S1506" s="107"/>
    </row>
    <row r="1507" spans="1:19" customFormat="1" x14ac:dyDescent="0.35">
      <c r="A1507" s="72"/>
      <c r="B1507" s="72"/>
      <c r="C1507" s="76" t="s">
        <v>221</v>
      </c>
      <c r="D1507" s="76"/>
      <c r="E1507" s="76"/>
      <c r="F1507" s="76"/>
      <c r="G1507" s="76"/>
      <c r="H1507" s="127"/>
      <c r="I1507" s="76"/>
      <c r="J1507" s="78"/>
      <c r="K1507" s="77"/>
      <c r="L1507" s="76"/>
      <c r="M1507" s="127"/>
      <c r="N1507" s="76"/>
      <c r="O1507" s="76"/>
      <c r="P1507" s="76"/>
      <c r="Q1507" s="76"/>
      <c r="R1507" s="76"/>
      <c r="S1507" s="108"/>
    </row>
    <row r="1508" spans="1:19" customFormat="1" x14ac:dyDescent="0.35">
      <c r="A1508" s="72"/>
      <c r="B1508" s="72"/>
      <c r="C1508" s="85" t="s">
        <v>228</v>
      </c>
      <c r="D1508" s="85"/>
      <c r="E1508" s="85"/>
      <c r="F1508" s="85"/>
      <c r="G1508" s="85"/>
      <c r="H1508" s="128"/>
      <c r="I1508" s="85"/>
      <c r="J1508" s="85"/>
      <c r="K1508" s="85"/>
      <c r="L1508" s="85"/>
      <c r="M1508" s="128"/>
      <c r="N1508" s="85"/>
      <c r="O1508" s="85"/>
      <c r="P1508" s="85"/>
      <c r="Q1508" s="85"/>
      <c r="R1508" s="85"/>
      <c r="S1508" s="109"/>
    </row>
    <row r="1509" spans="1:19" customFormat="1" x14ac:dyDescent="0.35">
      <c r="A1509" s="72"/>
      <c r="B1509" s="72"/>
      <c r="C1509" s="86" t="s">
        <v>229</v>
      </c>
      <c r="D1509" s="86"/>
      <c r="E1509" s="86"/>
      <c r="F1509" s="86"/>
      <c r="G1509" s="86"/>
      <c r="H1509" s="129"/>
      <c r="I1509" s="86"/>
      <c r="J1509" s="86"/>
      <c r="K1509" s="86"/>
      <c r="L1509" s="86"/>
      <c r="M1509" s="129"/>
      <c r="N1509" s="86"/>
      <c r="O1509" s="86"/>
      <c r="P1509" s="86"/>
      <c r="Q1509" s="86"/>
      <c r="R1509" s="86"/>
      <c r="S1509" s="110"/>
    </row>
    <row r="1510" spans="1:19" customFormat="1" ht="43.5" x14ac:dyDescent="0.35">
      <c r="A1510" s="71" t="s">
        <v>237</v>
      </c>
      <c r="B1510" s="72"/>
      <c r="C1510" s="73" t="s">
        <v>219</v>
      </c>
      <c r="D1510" s="73"/>
      <c r="E1510" s="73"/>
      <c r="F1510" s="93" t="s">
        <v>329</v>
      </c>
      <c r="G1510" s="94" t="s">
        <v>248</v>
      </c>
      <c r="H1510" s="94" t="str">
        <f>TEXT(12.95,"0.00")</f>
        <v>12.95</v>
      </c>
      <c r="I1510" s="73" t="s">
        <v>139</v>
      </c>
      <c r="J1510" s="98" t="str">
        <f>TEXT(7.25,"0.00")</f>
        <v>7.25</v>
      </c>
      <c r="K1510" s="94" t="str">
        <f>TEXT(93.88,"0.00")</f>
        <v>93.88</v>
      </c>
      <c r="L1510" s="73"/>
      <c r="M1510" s="94" t="str">
        <f>TEXT(41.76,"0.00")</f>
        <v>41.76</v>
      </c>
      <c r="N1510" s="73" t="s">
        <v>231</v>
      </c>
      <c r="O1510" s="73" t="s">
        <v>224</v>
      </c>
      <c r="P1510" s="73" t="s">
        <v>369</v>
      </c>
      <c r="Q1510" s="73"/>
      <c r="R1510" s="73"/>
      <c r="S1510" s="107"/>
    </row>
    <row r="1511" spans="1:19" customFormat="1" x14ac:dyDescent="0.35">
      <c r="A1511" s="72"/>
      <c r="B1511" s="72"/>
      <c r="C1511" s="76" t="s">
        <v>221</v>
      </c>
      <c r="D1511" s="76"/>
      <c r="E1511" s="76"/>
      <c r="F1511" s="76"/>
      <c r="G1511" s="76"/>
      <c r="H1511" s="127"/>
      <c r="I1511" s="76"/>
      <c r="J1511" s="78"/>
      <c r="K1511" s="77"/>
      <c r="L1511" s="76"/>
      <c r="M1511" s="127"/>
      <c r="N1511" s="76"/>
      <c r="O1511" s="76"/>
      <c r="P1511" s="76"/>
      <c r="Q1511" s="76"/>
      <c r="R1511" s="76"/>
      <c r="S1511" s="108"/>
    </row>
    <row r="1512" spans="1:19" customFormat="1" x14ac:dyDescent="0.35">
      <c r="A1512" s="72"/>
      <c r="B1512" s="72"/>
      <c r="C1512" s="85" t="s">
        <v>228</v>
      </c>
      <c r="D1512" s="85"/>
      <c r="E1512" s="85"/>
      <c r="F1512" s="85"/>
      <c r="G1512" s="85"/>
      <c r="H1512" s="128"/>
      <c r="I1512" s="85"/>
      <c r="J1512" s="85"/>
      <c r="K1512" s="85"/>
      <c r="L1512" s="85"/>
      <c r="M1512" s="128"/>
      <c r="N1512" s="85"/>
      <c r="O1512" s="85"/>
      <c r="P1512" s="85"/>
      <c r="Q1512" s="85"/>
      <c r="R1512" s="85"/>
      <c r="S1512" s="109"/>
    </row>
    <row r="1513" spans="1:19" customFormat="1" x14ac:dyDescent="0.35">
      <c r="A1513" s="72"/>
      <c r="B1513" s="72"/>
      <c r="C1513" s="86" t="s">
        <v>229</v>
      </c>
      <c r="D1513" s="86"/>
      <c r="E1513" s="86"/>
      <c r="F1513" s="86"/>
      <c r="G1513" s="86"/>
      <c r="H1513" s="129"/>
      <c r="I1513" s="86"/>
      <c r="J1513" s="86"/>
      <c r="K1513" s="86"/>
      <c r="L1513" s="86"/>
      <c r="M1513" s="129"/>
      <c r="N1513" s="86"/>
      <c r="O1513" s="86"/>
      <c r="P1513" s="86"/>
      <c r="Q1513" s="86"/>
      <c r="R1513" s="86"/>
      <c r="S1513" s="110"/>
    </row>
    <row r="1514" spans="1:19" customFormat="1" ht="21" customHeight="1" x14ac:dyDescent="0.35">
      <c r="A1514" s="71" t="s">
        <v>238</v>
      </c>
      <c r="B1514" s="72"/>
      <c r="C1514" s="73" t="s">
        <v>219</v>
      </c>
      <c r="D1514" s="73"/>
      <c r="E1514" s="73"/>
      <c r="F1514" s="93" t="s">
        <v>249</v>
      </c>
      <c r="G1514" s="94" t="s">
        <v>239</v>
      </c>
      <c r="H1514" s="94" t="str">
        <f>TEXT(38.14,"0.00")</f>
        <v>38.14</v>
      </c>
      <c r="I1514" s="73" t="s">
        <v>139</v>
      </c>
      <c r="J1514" s="98" t="str">
        <f>TEXT(7.26,"0.00")</f>
        <v>7.26</v>
      </c>
      <c r="K1514" s="94" t="str">
        <f>TEXT(H1514*J1514,"0.0")</f>
        <v>276.9</v>
      </c>
      <c r="L1514" s="73"/>
      <c r="M1514" s="94" t="str">
        <f>TEXT(41.78,"0.00")</f>
        <v>41.78</v>
      </c>
      <c r="N1514" s="73" t="s">
        <v>231</v>
      </c>
      <c r="O1514" s="73" t="s">
        <v>224</v>
      </c>
      <c r="P1514" s="73" t="s">
        <v>369</v>
      </c>
      <c r="Q1514" s="73"/>
      <c r="R1514" s="73"/>
      <c r="S1514" s="107"/>
    </row>
    <row r="1515" spans="1:19" customFormat="1" x14ac:dyDescent="0.35">
      <c r="A1515" s="72"/>
      <c r="B1515" s="72"/>
      <c r="C1515" s="76" t="s">
        <v>221</v>
      </c>
      <c r="D1515" s="76"/>
      <c r="E1515" s="76"/>
      <c r="F1515" s="76"/>
      <c r="G1515" s="76"/>
      <c r="H1515" s="127"/>
      <c r="I1515" s="76"/>
      <c r="J1515" s="78"/>
      <c r="K1515" s="76"/>
      <c r="L1515" s="76"/>
      <c r="M1515" s="127"/>
      <c r="N1515" s="76"/>
      <c r="O1515" s="76"/>
      <c r="P1515" s="76"/>
      <c r="Q1515" s="76"/>
      <c r="R1515" s="76"/>
      <c r="S1515" s="108"/>
    </row>
    <row r="1516" spans="1:19" customFormat="1" x14ac:dyDescent="0.35">
      <c r="A1516" s="72"/>
      <c r="B1516" s="72"/>
      <c r="C1516" s="85" t="s">
        <v>228</v>
      </c>
      <c r="D1516" s="85"/>
      <c r="E1516" s="85"/>
      <c r="F1516" s="85"/>
      <c r="G1516" s="85"/>
      <c r="H1516" s="85"/>
      <c r="I1516" s="85"/>
      <c r="J1516" s="85"/>
      <c r="K1516" s="88"/>
      <c r="L1516" s="85"/>
      <c r="M1516" s="128"/>
      <c r="N1516" s="85"/>
      <c r="O1516" s="85"/>
      <c r="P1516" s="85"/>
      <c r="Q1516" s="85"/>
      <c r="R1516" s="85"/>
      <c r="S1516" s="109"/>
    </row>
    <row r="1517" spans="1:19" customFormat="1" x14ac:dyDescent="0.35">
      <c r="A1517" s="72"/>
      <c r="B1517" s="72"/>
      <c r="C1517" s="86" t="s">
        <v>229</v>
      </c>
      <c r="D1517" s="86"/>
      <c r="E1517" s="86"/>
      <c r="F1517" s="86"/>
      <c r="G1517" s="86"/>
      <c r="H1517" s="86"/>
      <c r="I1517" s="86"/>
      <c r="J1517" s="86"/>
      <c r="K1517" s="89"/>
      <c r="L1517" s="86"/>
      <c r="M1517" s="129"/>
      <c r="N1517" s="86"/>
      <c r="O1517" s="86"/>
      <c r="P1517" s="86"/>
      <c r="Q1517" s="86"/>
      <c r="R1517" s="86"/>
      <c r="S1517" s="110"/>
    </row>
    <row r="1518" spans="1:19" customFormat="1" x14ac:dyDescent="0.35">
      <c r="A1518" s="82" t="s">
        <v>240</v>
      </c>
      <c r="B1518" s="82"/>
      <c r="C1518" s="82" t="s">
        <v>219</v>
      </c>
      <c r="D1518" s="82"/>
      <c r="E1518" s="82"/>
      <c r="F1518" s="82"/>
      <c r="G1518" s="82"/>
      <c r="H1518" s="82"/>
      <c r="I1518" s="82"/>
      <c r="J1518" s="83"/>
      <c r="K1518" s="84"/>
      <c r="L1518" s="82"/>
      <c r="M1518" s="172"/>
      <c r="N1518" s="82"/>
      <c r="O1518" s="82"/>
      <c r="P1518" s="82"/>
      <c r="Q1518" s="82"/>
      <c r="R1518" s="82"/>
      <c r="S1518" s="112"/>
    </row>
    <row r="1519" spans="1:19" customFormat="1" x14ac:dyDescent="0.35">
      <c r="A1519" s="82" t="s">
        <v>240</v>
      </c>
      <c r="B1519" s="82"/>
      <c r="C1519" s="82" t="s">
        <v>221</v>
      </c>
      <c r="D1519" s="82"/>
      <c r="E1519" s="82"/>
      <c r="F1519" s="82"/>
      <c r="G1519" s="82"/>
      <c r="H1519" s="82"/>
      <c r="I1519" s="82"/>
      <c r="J1519" s="83"/>
      <c r="K1519" s="84"/>
      <c r="L1519" s="82"/>
      <c r="M1519" s="172"/>
      <c r="N1519" s="82"/>
      <c r="O1519" s="82"/>
      <c r="P1519" s="82"/>
      <c r="Q1519" s="82"/>
      <c r="R1519" s="82"/>
      <c r="S1519" s="112"/>
    </row>
    <row r="1520" spans="1:19" customFormat="1" x14ac:dyDescent="0.35">
      <c r="A1520" s="71" t="s">
        <v>241</v>
      </c>
      <c r="B1520" s="72"/>
      <c r="C1520" s="73" t="s">
        <v>219</v>
      </c>
      <c r="D1520" s="73"/>
      <c r="E1520" s="73"/>
      <c r="F1520" s="90" t="str">
        <f>TEXT(27,"0")</f>
        <v>27</v>
      </c>
      <c r="G1520" s="73" t="str">
        <f>CONCATENATE("USD,FLAT ",TEXT(F1520,"0.00"))</f>
        <v>USD,FLAT 27.00</v>
      </c>
      <c r="H1520" s="94" t="str">
        <f>TEXT(852.31,"0.00")</f>
        <v>852.31</v>
      </c>
      <c r="I1520" s="73" t="s">
        <v>139</v>
      </c>
      <c r="J1520" s="90" t="str">
        <f>TEXT(7.27,"0.00")</f>
        <v>7.27</v>
      </c>
      <c r="K1520" s="94" t="str">
        <f>TEXT(6196.3,"0.0")</f>
        <v>6196.3</v>
      </c>
      <c r="L1520" s="73"/>
      <c r="M1520" s="94" t="str">
        <f>TEXT(41.8,"0.0")</f>
        <v>41.8</v>
      </c>
      <c r="N1520" s="87"/>
      <c r="O1520" s="73" t="s">
        <v>220</v>
      </c>
      <c r="P1520" s="73" t="s">
        <v>369</v>
      </c>
      <c r="Q1520" s="73"/>
      <c r="R1520" s="73"/>
      <c r="S1520" s="107"/>
    </row>
    <row r="1521" spans="1:19" customFormat="1" x14ac:dyDescent="0.35">
      <c r="A1521" s="72"/>
      <c r="B1521" s="72"/>
      <c r="C1521" s="76" t="s">
        <v>221</v>
      </c>
      <c r="D1521" s="76"/>
      <c r="E1521" s="76"/>
      <c r="F1521" s="76"/>
      <c r="G1521" s="76"/>
      <c r="H1521" s="76"/>
      <c r="I1521" s="76"/>
      <c r="J1521" s="78"/>
      <c r="K1521" s="77"/>
      <c r="L1521" s="76"/>
      <c r="M1521" s="127"/>
      <c r="N1521" s="76"/>
      <c r="O1521" s="76"/>
      <c r="P1521" s="76"/>
      <c r="Q1521" s="76"/>
      <c r="R1521" s="76"/>
      <c r="S1521" s="108"/>
    </row>
    <row r="1522" spans="1:19" customFormat="1" x14ac:dyDescent="0.35">
      <c r="A1522" s="72"/>
      <c r="B1522" s="72"/>
      <c r="C1522" s="85" t="s">
        <v>228</v>
      </c>
      <c r="D1522" s="85"/>
      <c r="E1522" s="85"/>
      <c r="F1522" s="85"/>
      <c r="G1522" s="85"/>
      <c r="H1522" s="85"/>
      <c r="I1522" s="85"/>
      <c r="J1522" s="85"/>
      <c r="K1522" s="85"/>
      <c r="L1522" s="85"/>
      <c r="M1522" s="128"/>
      <c r="N1522" s="85"/>
      <c r="O1522" s="85"/>
      <c r="P1522" s="85"/>
      <c r="Q1522" s="85"/>
      <c r="R1522" s="85"/>
      <c r="S1522" s="109"/>
    </row>
    <row r="1523" spans="1:19" customFormat="1" x14ac:dyDescent="0.35">
      <c r="A1523" s="72"/>
      <c r="B1523" s="72"/>
      <c r="C1523" s="86" t="s">
        <v>229</v>
      </c>
      <c r="D1523" s="86"/>
      <c r="E1523" s="86"/>
      <c r="F1523" s="86"/>
      <c r="G1523" s="86"/>
      <c r="H1523" s="86"/>
      <c r="I1523" s="86"/>
      <c r="J1523" s="86"/>
      <c r="K1523" s="86"/>
      <c r="L1523" s="86"/>
      <c r="M1523" s="129"/>
      <c r="N1523" s="86"/>
      <c r="O1523" s="86"/>
      <c r="P1523" s="86"/>
      <c r="Q1523" s="86"/>
      <c r="R1523" s="86"/>
      <c r="S1523" s="110"/>
    </row>
    <row r="1524" spans="1:19" customFormat="1" x14ac:dyDescent="0.35">
      <c r="A1524" s="71" t="s">
        <v>242</v>
      </c>
      <c r="B1524" s="72"/>
      <c r="C1524" s="73" t="s">
        <v>219</v>
      </c>
      <c r="D1524" s="73"/>
      <c r="E1524" s="73"/>
      <c r="F1524" s="90" t="str">
        <f>TEXT(28.1,"0.0")</f>
        <v>28.1</v>
      </c>
      <c r="G1524" s="73" t="str">
        <f>CONCATENATE("USD,FLAT ",TEXT(F1524,"0.00"))</f>
        <v>USD,FLAT 28.10</v>
      </c>
      <c r="H1524" s="94" t="str">
        <f t="shared" ref="H1524" si="23">F1524</f>
        <v>28.1</v>
      </c>
      <c r="I1524" s="73" t="s">
        <v>139</v>
      </c>
      <c r="J1524" s="90" t="str">
        <f>TEXT(7.281,"0.000")</f>
        <v>7.281</v>
      </c>
      <c r="K1524" s="94" t="str">
        <f>TEXT(H1524*J1524,"0.0")</f>
        <v>204.6</v>
      </c>
      <c r="L1524" s="73"/>
      <c r="M1524" s="94" t="str">
        <f>TEXT(41.84,"0.00")</f>
        <v>41.84</v>
      </c>
      <c r="N1524" s="87"/>
      <c r="O1524" s="73" t="s">
        <v>220</v>
      </c>
      <c r="P1524" s="73" t="s">
        <v>369</v>
      </c>
      <c r="Q1524" s="73"/>
      <c r="R1524" s="73"/>
      <c r="S1524" s="107"/>
    </row>
    <row r="1525" spans="1:19" customFormat="1" x14ac:dyDescent="0.35">
      <c r="A1525" s="72"/>
      <c r="B1525" s="72"/>
      <c r="C1525" s="76" t="s">
        <v>221</v>
      </c>
      <c r="D1525" s="76"/>
      <c r="E1525" s="76"/>
      <c r="F1525" s="76"/>
      <c r="G1525" s="76"/>
      <c r="H1525" s="76"/>
      <c r="I1525" s="76"/>
      <c r="J1525" s="78"/>
      <c r="K1525" s="77"/>
      <c r="L1525" s="76"/>
      <c r="M1525" s="127"/>
      <c r="N1525" s="76"/>
      <c r="O1525" s="76"/>
      <c r="P1525" s="76"/>
      <c r="Q1525" s="76"/>
      <c r="R1525" s="76"/>
      <c r="S1525" s="108"/>
    </row>
    <row r="1526" spans="1:19" customFormat="1" x14ac:dyDescent="0.35">
      <c r="A1526" s="72"/>
      <c r="B1526" s="72"/>
      <c r="C1526" s="85" t="s">
        <v>228</v>
      </c>
      <c r="D1526" s="85"/>
      <c r="E1526" s="85"/>
      <c r="F1526" s="85"/>
      <c r="G1526" s="85"/>
      <c r="H1526" s="85"/>
      <c r="I1526" s="85"/>
      <c r="J1526" s="85"/>
      <c r="K1526" s="85"/>
      <c r="L1526" s="85"/>
      <c r="M1526" s="128"/>
      <c r="N1526" s="85"/>
      <c r="O1526" s="85"/>
      <c r="P1526" s="85"/>
      <c r="Q1526" s="85"/>
      <c r="R1526" s="85"/>
      <c r="S1526" s="109"/>
    </row>
    <row r="1527" spans="1:19" customFormat="1" x14ac:dyDescent="0.35">
      <c r="A1527" s="72"/>
      <c r="B1527" s="72"/>
      <c r="C1527" s="86" t="s">
        <v>229</v>
      </c>
      <c r="D1527" s="86"/>
      <c r="E1527" s="86"/>
      <c r="F1527" s="86"/>
      <c r="G1527" s="86"/>
      <c r="H1527" s="86"/>
      <c r="I1527" s="86"/>
      <c r="J1527" s="86"/>
      <c r="K1527" s="86"/>
      <c r="L1527" s="86"/>
      <c r="M1527" s="129"/>
      <c r="N1527" s="86"/>
      <c r="O1527" s="86"/>
      <c r="P1527" s="86"/>
      <c r="Q1527" s="86"/>
      <c r="R1527" s="86"/>
      <c r="S1527" s="110"/>
    </row>
    <row r="1528" spans="1:19" customFormat="1" x14ac:dyDescent="0.35">
      <c r="A1528" s="71" t="s">
        <v>242</v>
      </c>
      <c r="B1528" s="72" t="s">
        <v>513</v>
      </c>
      <c r="C1528" s="73" t="s">
        <v>219</v>
      </c>
      <c r="D1528" s="73"/>
      <c r="E1528" s="73"/>
      <c r="F1528" s="90" t="str">
        <f>TEXT(28.2,"0.0")</f>
        <v>28.2</v>
      </c>
      <c r="G1528" s="73" t="str">
        <f>CONCATENATE("USD,FLAT ",TEXT(F1528,"0.00"))</f>
        <v>USD,FLAT 28.20</v>
      </c>
      <c r="H1528" s="94" t="str">
        <f>F1528</f>
        <v>28.2</v>
      </c>
      <c r="I1528" s="73" t="s">
        <v>139</v>
      </c>
      <c r="J1528" s="90" t="str">
        <f>TEXT(7.282,"0.000")</f>
        <v>7.282</v>
      </c>
      <c r="K1528" s="94" t="str">
        <f>TEXT(205.36,"0.00")</f>
        <v>205.36</v>
      </c>
      <c r="L1528" s="73"/>
      <c r="M1528" s="94" t="str">
        <f>TEXT(41.84,"0.00")</f>
        <v>41.84</v>
      </c>
      <c r="N1528" s="87"/>
      <c r="O1528" s="73" t="s">
        <v>220</v>
      </c>
      <c r="P1528" s="73" t="s">
        <v>369</v>
      </c>
      <c r="Q1528" s="73"/>
      <c r="R1528" s="73"/>
      <c r="S1528" s="107"/>
    </row>
    <row r="1529" spans="1:19" customFormat="1" x14ac:dyDescent="0.35">
      <c r="A1529" s="72"/>
      <c r="B1529" s="72"/>
      <c r="C1529" s="76" t="s">
        <v>221</v>
      </c>
      <c r="D1529" s="76"/>
      <c r="E1529" s="76"/>
      <c r="F1529" s="76"/>
      <c r="G1529" s="76"/>
      <c r="H1529" s="76"/>
      <c r="I1529" s="76"/>
      <c r="J1529" s="78"/>
      <c r="K1529" s="77"/>
      <c r="L1529" s="76"/>
      <c r="M1529" s="127"/>
      <c r="N1529" s="76"/>
      <c r="O1529" s="76"/>
      <c r="P1529" s="76"/>
      <c r="Q1529" s="76"/>
      <c r="R1529" s="76"/>
      <c r="S1529" s="108"/>
    </row>
    <row r="1530" spans="1:19" customFormat="1" x14ac:dyDescent="0.35">
      <c r="A1530" s="72"/>
      <c r="B1530" s="72"/>
      <c r="C1530" s="85" t="s">
        <v>228</v>
      </c>
      <c r="D1530" s="85"/>
      <c r="E1530" s="85"/>
      <c r="F1530" s="85"/>
      <c r="G1530" s="85"/>
      <c r="H1530" s="85"/>
      <c r="I1530" s="85"/>
      <c r="J1530" s="85"/>
      <c r="K1530" s="85"/>
      <c r="L1530" s="85"/>
      <c r="M1530" s="128"/>
      <c r="N1530" s="85"/>
      <c r="O1530" s="85"/>
      <c r="P1530" s="85"/>
      <c r="Q1530" s="85"/>
      <c r="R1530" s="85"/>
      <c r="S1530" s="109"/>
    </row>
    <row r="1531" spans="1:19" customFormat="1" x14ac:dyDescent="0.35">
      <c r="A1531" s="72"/>
      <c r="B1531" s="72"/>
      <c r="C1531" s="86" t="s">
        <v>229</v>
      </c>
      <c r="D1531" s="86"/>
      <c r="E1531" s="86"/>
      <c r="F1531" s="86"/>
      <c r="G1531" s="86"/>
      <c r="H1531" s="86"/>
      <c r="I1531" s="86"/>
      <c r="J1531" s="86"/>
      <c r="K1531" s="86"/>
      <c r="L1531" s="86"/>
      <c r="M1531" s="129"/>
      <c r="N1531" s="86"/>
      <c r="O1531" s="86"/>
      <c r="P1531" s="86"/>
      <c r="Q1531" s="86"/>
      <c r="R1531" s="86"/>
      <c r="S1531" s="110"/>
    </row>
    <row r="1532" spans="1:19" customFormat="1" x14ac:dyDescent="0.35">
      <c r="A1532" s="71" t="s">
        <v>242</v>
      </c>
      <c r="B1532" s="72" t="s">
        <v>514</v>
      </c>
      <c r="C1532" s="73" t="s">
        <v>219</v>
      </c>
      <c r="D1532" s="73"/>
      <c r="E1532" s="73"/>
      <c r="F1532" s="90" t="str">
        <f>TEXT(28.3,"0.0")</f>
        <v>28.3</v>
      </c>
      <c r="G1532" s="73" t="str">
        <f>CONCATENATE("USD,FLAT ",TEXT(F1532,"0.00"))</f>
        <v>USD,FLAT 28.30</v>
      </c>
      <c r="H1532" s="94" t="str">
        <f t="shared" ref="H1532" si="24">F1532</f>
        <v>28.3</v>
      </c>
      <c r="I1532" s="73" t="s">
        <v>139</v>
      </c>
      <c r="J1532" s="90" t="str">
        <f>TEXT(7.283,"0.000")</f>
        <v>7.283</v>
      </c>
      <c r="K1532" s="94" t="str">
        <f>TEXT(H1532*J1532,"0.0")</f>
        <v>206.1</v>
      </c>
      <c r="L1532" s="73"/>
      <c r="M1532" s="94" t="str">
        <f>TEXT(41.84,"0.00")</f>
        <v>41.84</v>
      </c>
      <c r="N1532" s="87"/>
      <c r="O1532" s="73" t="s">
        <v>220</v>
      </c>
      <c r="P1532" s="73" t="s">
        <v>369</v>
      </c>
      <c r="Q1532" s="73"/>
      <c r="R1532" s="73"/>
      <c r="S1532" s="107"/>
    </row>
    <row r="1533" spans="1:19" customFormat="1" x14ac:dyDescent="0.35">
      <c r="A1533" s="72"/>
      <c r="B1533" s="72"/>
      <c r="C1533" s="76" t="s">
        <v>221</v>
      </c>
      <c r="D1533" s="76"/>
      <c r="E1533" s="76"/>
      <c r="F1533" s="76"/>
      <c r="G1533" s="76"/>
      <c r="H1533" s="77"/>
      <c r="I1533" s="76"/>
      <c r="J1533" s="78"/>
      <c r="K1533" s="91"/>
      <c r="L1533" s="76"/>
      <c r="M1533" s="127"/>
      <c r="N1533" s="76"/>
      <c r="O1533" s="76"/>
      <c r="P1533" s="76"/>
      <c r="Q1533" s="76"/>
      <c r="R1533" s="76"/>
      <c r="S1533" s="108"/>
    </row>
    <row r="1534" spans="1:19" customFormat="1" x14ac:dyDescent="0.35">
      <c r="A1534" s="72"/>
      <c r="B1534" s="72"/>
      <c r="C1534" s="85" t="s">
        <v>228</v>
      </c>
      <c r="D1534" s="85"/>
      <c r="E1534" s="85"/>
      <c r="F1534" s="85"/>
      <c r="G1534" s="85"/>
      <c r="H1534" s="85"/>
      <c r="I1534" s="85"/>
      <c r="J1534" s="85"/>
      <c r="K1534" s="88"/>
      <c r="L1534" s="85"/>
      <c r="M1534" s="128"/>
      <c r="N1534" s="85"/>
      <c r="O1534" s="85"/>
      <c r="P1534" s="85"/>
      <c r="Q1534" s="85"/>
      <c r="R1534" s="85"/>
      <c r="S1534" s="109"/>
    </row>
    <row r="1535" spans="1:19" customFormat="1" x14ac:dyDescent="0.35">
      <c r="A1535" s="72"/>
      <c r="B1535" s="72"/>
      <c r="C1535" s="86" t="s">
        <v>229</v>
      </c>
      <c r="D1535" s="86"/>
      <c r="E1535" s="86"/>
      <c r="F1535" s="86"/>
      <c r="G1535" s="86"/>
      <c r="H1535" s="86"/>
      <c r="I1535" s="86"/>
      <c r="J1535" s="86"/>
      <c r="K1535" s="89"/>
      <c r="L1535" s="86"/>
      <c r="M1535" s="129"/>
      <c r="N1535" s="86"/>
      <c r="O1535" s="86"/>
      <c r="P1535" s="86"/>
      <c r="Q1535" s="86"/>
      <c r="R1535" s="86"/>
      <c r="S1535" s="110"/>
    </row>
    <row r="1536" spans="1:19" customFormat="1" x14ac:dyDescent="0.35">
      <c r="A1536" s="71" t="s">
        <v>242</v>
      </c>
      <c r="B1536" s="72" t="s">
        <v>515</v>
      </c>
      <c r="C1536" s="73" t="s">
        <v>219</v>
      </c>
      <c r="D1536" s="73"/>
      <c r="E1536" s="73"/>
      <c r="F1536" s="90" t="str">
        <f>TEXT(28.4,"0.0")</f>
        <v>28.4</v>
      </c>
      <c r="G1536" s="73" t="str">
        <f>CONCATENATE("USD,FLAT ",TEXT(F1536,"0.00"))</f>
        <v>USD,FLAT 28.40</v>
      </c>
      <c r="H1536" s="94" t="str">
        <f>F1536</f>
        <v>28.4</v>
      </c>
      <c r="I1536" s="73" t="s">
        <v>139</v>
      </c>
      <c r="J1536" s="90" t="str">
        <f>TEXT(7.284,"0.000")</f>
        <v>7.284</v>
      </c>
      <c r="K1536" s="94" t="str">
        <f>TEXT(206.86,"0.00")</f>
        <v>206.86</v>
      </c>
      <c r="L1536" s="90"/>
      <c r="M1536" s="94" t="str">
        <f>TEXT(41.86,"0.00")</f>
        <v>41.86</v>
      </c>
      <c r="N1536" s="87"/>
      <c r="O1536" s="73" t="s">
        <v>220</v>
      </c>
      <c r="P1536" s="73" t="s">
        <v>369</v>
      </c>
      <c r="Q1536" s="73"/>
      <c r="R1536" s="73"/>
      <c r="S1536" s="107"/>
    </row>
    <row r="1537" spans="1:39" customFormat="1" x14ac:dyDescent="0.35">
      <c r="A1537" s="72"/>
      <c r="B1537" s="72"/>
      <c r="C1537" s="76" t="s">
        <v>221</v>
      </c>
      <c r="D1537" s="76"/>
      <c r="E1537" s="76"/>
      <c r="F1537" s="76"/>
      <c r="G1537" s="76"/>
      <c r="H1537" s="76"/>
      <c r="I1537" s="76"/>
      <c r="J1537" s="78"/>
      <c r="K1537" s="77"/>
      <c r="L1537" s="76"/>
      <c r="M1537" s="127"/>
      <c r="N1537" s="76"/>
      <c r="O1537" s="76"/>
      <c r="P1537" s="76"/>
      <c r="Q1537" s="76"/>
      <c r="R1537" s="76"/>
      <c r="S1537" s="108"/>
    </row>
    <row r="1538" spans="1:39" customFormat="1" x14ac:dyDescent="0.35">
      <c r="A1538" s="72"/>
      <c r="B1538" s="72"/>
      <c r="C1538" s="85" t="s">
        <v>228</v>
      </c>
      <c r="D1538" s="85"/>
      <c r="E1538" s="85"/>
      <c r="F1538" s="85"/>
      <c r="G1538" s="85"/>
      <c r="H1538" s="85"/>
      <c r="I1538" s="85"/>
      <c r="J1538" s="85"/>
      <c r="K1538" s="85"/>
      <c r="L1538" s="85"/>
      <c r="M1538" s="128"/>
      <c r="N1538" s="85"/>
      <c r="O1538" s="85"/>
      <c r="P1538" s="85"/>
      <c r="Q1538" s="85"/>
      <c r="R1538" s="85"/>
      <c r="S1538" s="109"/>
    </row>
    <row r="1539" spans="1:39" customFormat="1" x14ac:dyDescent="0.35">
      <c r="A1539" s="72"/>
      <c r="B1539" s="72"/>
      <c r="C1539" s="86" t="s">
        <v>229</v>
      </c>
      <c r="D1539" s="86"/>
      <c r="E1539" s="86"/>
      <c r="F1539" s="86"/>
      <c r="G1539" s="86"/>
      <c r="H1539" s="86"/>
      <c r="I1539" s="86"/>
      <c r="J1539" s="86"/>
      <c r="K1539" s="86"/>
      <c r="L1539" s="86"/>
      <c r="M1539" s="129"/>
      <c r="N1539" s="86"/>
      <c r="O1539" s="86"/>
      <c r="P1539" s="86"/>
      <c r="Q1539" s="86"/>
      <c r="R1539" s="86"/>
      <c r="S1539" s="110"/>
    </row>
    <row r="1540" spans="1:39" customFormat="1" x14ac:dyDescent="0.35">
      <c r="A1540" s="71" t="s">
        <v>243</v>
      </c>
      <c r="B1540" s="72"/>
      <c r="C1540" s="73" t="s">
        <v>219</v>
      </c>
      <c r="D1540" s="73"/>
      <c r="E1540" s="73"/>
      <c r="F1540" s="90" t="str">
        <f>TEXT(29,"0")</f>
        <v>29</v>
      </c>
      <c r="G1540" s="73" t="str">
        <f>CONCATENATE("USD,FLAT ",TEXT(F1540,"0.00"))</f>
        <v>USD,FLAT 29.00</v>
      </c>
      <c r="H1540" s="94" t="str">
        <f t="shared" ref="H1540" si="25">F1540</f>
        <v>29</v>
      </c>
      <c r="I1540" s="73" t="s">
        <v>139</v>
      </c>
      <c r="J1540" s="90" t="str">
        <f>TEXT(7.29,"0.00")</f>
        <v>7.29</v>
      </c>
      <c r="K1540" s="94" t="str">
        <f>TEXT(211.42,"0.00")</f>
        <v>211.42</v>
      </c>
      <c r="L1540" s="73"/>
      <c r="M1540" s="94" t="str">
        <f>TEXT(41.88,"0.00")</f>
        <v>41.88</v>
      </c>
      <c r="N1540" s="87"/>
      <c r="O1540" s="73" t="s">
        <v>220</v>
      </c>
      <c r="P1540" s="73" t="s">
        <v>369</v>
      </c>
      <c r="Q1540" s="73"/>
      <c r="R1540" s="73"/>
      <c r="S1540" s="107"/>
    </row>
    <row r="1541" spans="1:39" customFormat="1" x14ac:dyDescent="0.35">
      <c r="A1541" s="72"/>
      <c r="B1541" s="72"/>
      <c r="C1541" s="76" t="s">
        <v>221</v>
      </c>
      <c r="D1541" s="76"/>
      <c r="E1541" s="76"/>
      <c r="F1541" s="76"/>
      <c r="G1541" s="76"/>
      <c r="H1541" s="76"/>
      <c r="I1541" s="76"/>
      <c r="J1541" s="78"/>
      <c r="K1541" s="77"/>
      <c r="L1541" s="76"/>
      <c r="M1541" s="127"/>
      <c r="N1541" s="76"/>
      <c r="O1541" s="76"/>
      <c r="P1541" s="76"/>
      <c r="Q1541" s="76"/>
      <c r="R1541" s="76"/>
      <c r="S1541" s="108"/>
    </row>
    <row r="1542" spans="1:39" customFormat="1" x14ac:dyDescent="0.35">
      <c r="A1542" s="72"/>
      <c r="B1542" s="72"/>
      <c r="C1542" s="85" t="s">
        <v>228</v>
      </c>
      <c r="D1542" s="85"/>
      <c r="E1542" s="85"/>
      <c r="F1542" s="85"/>
      <c r="G1542" s="85"/>
      <c r="H1542" s="85"/>
      <c r="I1542" s="85"/>
      <c r="J1542" s="85"/>
      <c r="K1542" s="85"/>
      <c r="L1542" s="85"/>
      <c r="M1542" s="128"/>
      <c r="N1542" s="85"/>
      <c r="O1542" s="85"/>
      <c r="P1542" s="85"/>
      <c r="Q1542" s="85"/>
      <c r="R1542" s="85"/>
      <c r="S1542" s="109"/>
    </row>
    <row r="1543" spans="1:39" customFormat="1" x14ac:dyDescent="0.35">
      <c r="A1543" s="72"/>
      <c r="B1543" s="72"/>
      <c r="C1543" s="86" t="s">
        <v>229</v>
      </c>
      <c r="D1543" s="86"/>
      <c r="E1543" s="86"/>
      <c r="F1543" s="86"/>
      <c r="G1543" s="86"/>
      <c r="H1543" s="86"/>
      <c r="I1543" s="86"/>
      <c r="J1543" s="86"/>
      <c r="K1543" s="86"/>
      <c r="L1543" s="86"/>
      <c r="M1543" s="129"/>
      <c r="N1543" s="86"/>
      <c r="O1543" s="86"/>
      <c r="P1543" s="86"/>
      <c r="Q1543" s="86"/>
      <c r="R1543" s="86"/>
      <c r="S1543" s="110"/>
    </row>
    <row r="1544" spans="1:39" customFormat="1" x14ac:dyDescent="0.35">
      <c r="A1544" s="71" t="s">
        <v>244</v>
      </c>
      <c r="B1544" s="72"/>
      <c r="C1544" s="73" t="s">
        <v>219</v>
      </c>
      <c r="D1544" s="73"/>
      <c r="E1544" s="73"/>
      <c r="F1544" s="90" t="str">
        <f>TEXT(30,"0")</f>
        <v>30</v>
      </c>
      <c r="G1544" s="73" t="str">
        <f>CONCATENATE("USD,FLAT ",TEXT(F1544,"0.00"))</f>
        <v>USD,FLAT 30.00</v>
      </c>
      <c r="H1544" s="94" t="str">
        <f>F1544</f>
        <v>30</v>
      </c>
      <c r="I1544" s="73" t="s">
        <v>139</v>
      </c>
      <c r="J1544" s="90" t="str">
        <f>TEXT(7.3,"0.0")</f>
        <v>7.3</v>
      </c>
      <c r="K1544" s="94" t="str">
        <f>TEXT(H1544*J1544,"0")</f>
        <v>219</v>
      </c>
      <c r="L1544" s="73"/>
      <c r="M1544" s="94" t="str">
        <f>TEXT(41.9,"0.0")</f>
        <v>41.9</v>
      </c>
      <c r="N1544" s="87"/>
      <c r="O1544" s="73" t="s">
        <v>220</v>
      </c>
      <c r="P1544" s="73" t="s">
        <v>369</v>
      </c>
      <c r="Q1544" s="73"/>
      <c r="R1544" s="73"/>
      <c r="S1544" s="107"/>
    </row>
    <row r="1545" spans="1:39" customFormat="1" x14ac:dyDescent="0.35">
      <c r="A1545" s="72"/>
      <c r="B1545" s="72"/>
      <c r="C1545" s="76" t="s">
        <v>221</v>
      </c>
      <c r="D1545" s="76"/>
      <c r="E1545" s="76"/>
      <c r="F1545" s="76"/>
      <c r="G1545" s="76"/>
      <c r="H1545" s="76"/>
      <c r="I1545" s="76"/>
      <c r="J1545" s="78"/>
      <c r="K1545" s="77"/>
      <c r="L1545" s="76"/>
      <c r="M1545" s="127"/>
      <c r="N1545" s="76"/>
      <c r="O1545" s="76"/>
      <c r="P1545" s="76"/>
      <c r="Q1545" s="76"/>
      <c r="R1545" s="76"/>
      <c r="S1545" s="108"/>
    </row>
    <row r="1546" spans="1:39" customFormat="1" x14ac:dyDescent="0.35">
      <c r="A1546" s="72"/>
      <c r="B1546" s="72"/>
      <c r="C1546" s="85" t="s">
        <v>228</v>
      </c>
      <c r="D1546" s="85"/>
      <c r="E1546" s="85"/>
      <c r="F1546" s="85"/>
      <c r="G1546" s="85"/>
      <c r="H1546" s="85"/>
      <c r="I1546" s="85"/>
      <c r="J1546" s="85"/>
      <c r="K1546" s="85"/>
      <c r="L1546" s="85"/>
      <c r="M1546" s="128"/>
      <c r="N1546" s="85"/>
      <c r="O1546" s="85"/>
      <c r="P1546" s="85"/>
      <c r="Q1546" s="85"/>
      <c r="R1546" s="85"/>
      <c r="S1546" s="109"/>
    </row>
    <row r="1547" spans="1:39" customFormat="1" x14ac:dyDescent="0.35">
      <c r="A1547" s="72"/>
      <c r="B1547" s="72"/>
      <c r="C1547" s="86" t="s">
        <v>229</v>
      </c>
      <c r="D1547" s="86"/>
      <c r="E1547" s="86"/>
      <c r="F1547" s="86"/>
      <c r="G1547" s="86"/>
      <c r="H1547" s="86"/>
      <c r="I1547" s="86"/>
      <c r="J1547" s="86"/>
      <c r="K1547" s="86"/>
      <c r="L1547" s="86"/>
      <c r="M1547" s="129"/>
      <c r="N1547" s="86"/>
      <c r="O1547" s="86"/>
      <c r="P1547" s="86"/>
      <c r="Q1547" s="86"/>
      <c r="R1547" s="86"/>
      <c r="S1547" s="110"/>
    </row>
    <row r="1548" spans="1:39" customFormat="1" x14ac:dyDescent="0.35">
      <c r="A1548" s="71" t="s">
        <v>245</v>
      </c>
      <c r="B1548" s="92"/>
      <c r="C1548" s="73" t="s">
        <v>219</v>
      </c>
      <c r="D1548" s="73"/>
      <c r="E1548" s="73"/>
      <c r="F1548" s="90" t="str">
        <f>TEXT(31,"0")</f>
        <v>31</v>
      </c>
      <c r="G1548" s="73" t="str">
        <f>CONCATENATE("USD,FLAT ",TEXT(F1548,"0.00"))</f>
        <v>USD,FLAT 31.00</v>
      </c>
      <c r="H1548" s="94" t="str">
        <f t="shared" ref="H1548" si="26">F1548</f>
        <v>31</v>
      </c>
      <c r="I1548" s="73" t="s">
        <v>139</v>
      </c>
      <c r="J1548" s="90" t="str">
        <f>TEXT(7.31,"0.00")</f>
        <v>7.31</v>
      </c>
      <c r="K1548" s="94" t="str">
        <f>TEXT(226.62,"0.00")</f>
        <v>226.62</v>
      </c>
      <c r="L1548" s="73"/>
      <c r="M1548" s="94" t="str">
        <f>TEXT(41.92,"0.00")</f>
        <v>41.92</v>
      </c>
      <c r="N1548" s="87"/>
      <c r="O1548" s="73" t="s">
        <v>220</v>
      </c>
      <c r="P1548" s="73" t="s">
        <v>369</v>
      </c>
      <c r="Q1548" s="73"/>
      <c r="R1548" s="73"/>
      <c r="S1548" s="107"/>
    </row>
    <row r="1549" spans="1:39" customFormat="1" x14ac:dyDescent="0.35">
      <c r="A1549" s="72"/>
      <c r="B1549" s="92"/>
      <c r="C1549" s="76" t="s">
        <v>221</v>
      </c>
      <c r="D1549" s="76"/>
      <c r="E1549" s="76"/>
      <c r="F1549" s="76"/>
      <c r="G1549" s="76"/>
      <c r="H1549" s="77"/>
      <c r="I1549" s="76"/>
      <c r="J1549" s="78"/>
      <c r="K1549" s="91"/>
      <c r="L1549" s="76"/>
      <c r="M1549" s="127"/>
      <c r="N1549" s="76"/>
      <c r="O1549" s="76"/>
      <c r="P1549" s="76"/>
      <c r="Q1549" s="76"/>
      <c r="R1549" s="76"/>
      <c r="S1549" s="108"/>
    </row>
    <row r="1550" spans="1:39" customFormat="1" x14ac:dyDescent="0.35">
      <c r="A1550" s="72"/>
      <c r="B1550" s="72"/>
      <c r="C1550" s="85" t="s">
        <v>228</v>
      </c>
      <c r="D1550" s="85"/>
      <c r="E1550" s="85"/>
      <c r="F1550" s="85"/>
      <c r="G1550" s="85"/>
      <c r="H1550" s="85"/>
      <c r="I1550" s="85"/>
      <c r="J1550" s="85"/>
      <c r="K1550" s="88"/>
      <c r="L1550" s="85"/>
      <c r="M1550" s="128"/>
      <c r="N1550" s="85"/>
      <c r="O1550" s="85"/>
      <c r="P1550" s="85"/>
      <c r="Q1550" s="85"/>
      <c r="R1550" s="85"/>
      <c r="S1550" s="109"/>
    </row>
    <row r="1551" spans="1:39" customFormat="1" x14ac:dyDescent="0.35">
      <c r="A1551" s="72"/>
      <c r="B1551" s="72"/>
      <c r="C1551" s="86" t="s">
        <v>229</v>
      </c>
      <c r="D1551" s="86"/>
      <c r="E1551" s="86"/>
      <c r="F1551" s="86"/>
      <c r="G1551" s="86"/>
      <c r="H1551" s="86"/>
      <c r="I1551" s="86"/>
      <c r="J1551" s="86"/>
      <c r="K1551" s="89"/>
      <c r="L1551" s="86"/>
      <c r="M1551" s="86"/>
      <c r="N1551" s="86"/>
      <c r="O1551" s="86"/>
      <c r="P1551" s="86"/>
      <c r="Q1551" s="86"/>
      <c r="R1551" s="86"/>
      <c r="S1551" s="110"/>
    </row>
    <row r="1552" spans="1:39" x14ac:dyDescent="0.35">
      <c r="AM1552"/>
    </row>
    <row r="1553" spans="1:78" customFormat="1" x14ac:dyDescent="0.35">
      <c r="A1553" s="218" t="s">
        <v>411</v>
      </c>
      <c r="B1553" s="219"/>
      <c r="C1553" s="219"/>
      <c r="D1553" s="219"/>
      <c r="E1553" s="219"/>
      <c r="F1553" s="219"/>
      <c r="G1553" s="219"/>
      <c r="H1553" s="219"/>
      <c r="I1553" s="219"/>
      <c r="J1553" s="219"/>
      <c r="K1553" s="219"/>
    </row>
    <row r="1554" spans="1:78" customFormat="1" x14ac:dyDescent="0.35">
      <c r="A1554" s="181"/>
      <c r="B1554" s="182"/>
      <c r="C1554" s="222" t="s">
        <v>353</v>
      </c>
      <c r="D1554" s="222"/>
      <c r="E1554" s="222"/>
      <c r="F1554" s="222"/>
      <c r="G1554" s="222"/>
      <c r="H1554" s="222"/>
      <c r="I1554" s="222"/>
      <c r="J1554" s="222"/>
      <c r="K1554" s="222"/>
    </row>
    <row r="1555" spans="1:78" customFormat="1" x14ac:dyDescent="0.35">
      <c r="A1555" s="223" t="s">
        <v>354</v>
      </c>
      <c r="B1555" s="223" t="s">
        <v>355</v>
      </c>
      <c r="C1555" s="225" t="s">
        <v>356</v>
      </c>
      <c r="D1555" s="226"/>
      <c r="E1555" s="226"/>
      <c r="F1555" s="227"/>
      <c r="G1555" s="228" t="s">
        <v>357</v>
      </c>
      <c r="H1555" s="229"/>
      <c r="I1555" s="229"/>
      <c r="J1555" s="230"/>
      <c r="K1555" s="223" t="s">
        <v>466</v>
      </c>
      <c r="L1555" s="223" t="s">
        <v>361</v>
      </c>
    </row>
    <row r="1556" spans="1:78" customFormat="1" x14ac:dyDescent="0.35">
      <c r="A1556" s="224"/>
      <c r="B1556" s="224"/>
      <c r="C1556" s="132" t="s">
        <v>210</v>
      </c>
      <c r="D1556" s="132" t="s">
        <v>212</v>
      </c>
      <c r="E1556" s="132" t="s">
        <v>358</v>
      </c>
      <c r="F1556" s="132" t="s">
        <v>359</v>
      </c>
      <c r="G1556" s="133" t="s">
        <v>210</v>
      </c>
      <c r="H1556" s="133" t="s">
        <v>212</v>
      </c>
      <c r="I1556" s="133" t="s">
        <v>358</v>
      </c>
      <c r="J1556" s="133" t="s">
        <v>359</v>
      </c>
      <c r="K1556" s="224"/>
      <c r="L1556" s="224"/>
    </row>
    <row r="1557" spans="1:78" customFormat="1" x14ac:dyDescent="0.35">
      <c r="A1557" s="59" t="s">
        <v>121</v>
      </c>
      <c r="B1557" s="59" t="s">
        <v>362</v>
      </c>
      <c r="C1557" s="114" t="str">
        <f>TEXT(11717.12,"0.00")</f>
        <v>11717.12</v>
      </c>
      <c r="D1557" s="114" t="str">
        <f>TEXT(710.12,"0.00")</f>
        <v>710.12</v>
      </c>
      <c r="E1557" s="114" t="str">
        <f>TEXT(11007,"0")</f>
        <v>11007</v>
      </c>
      <c r="F1557" s="114" t="str">
        <f>TEXT(93.94,"0.00")</f>
        <v>93.94</v>
      </c>
      <c r="G1557" s="114" t="str">
        <f>TEXT(0,"0")</f>
        <v>0</v>
      </c>
      <c r="H1557" s="114" t="str">
        <f>TEXT(0,"0")</f>
        <v>0</v>
      </c>
      <c r="I1557" s="114" t="str">
        <f>TEXT(0,"0")</f>
        <v>0</v>
      </c>
      <c r="J1557" s="114" t="str">
        <f>TEXT(0,"0")</f>
        <v>0</v>
      </c>
      <c r="K1557" s="114" t="str">
        <f>TEXT(0,"0")</f>
        <v>0</v>
      </c>
      <c r="L1557" s="59" t="s">
        <v>26</v>
      </c>
    </row>
    <row r="1558" spans="1:78" x14ac:dyDescent="0.35">
      <c r="AM1558"/>
    </row>
    <row r="1559" spans="1:78" customFormat="1" x14ac:dyDescent="0.35">
      <c r="A1559" s="67" t="s">
        <v>332</v>
      </c>
      <c r="B1559" s="68"/>
      <c r="C1559" s="68"/>
      <c r="D1559" s="68"/>
      <c r="E1559" s="68"/>
      <c r="F1559" s="68"/>
      <c r="G1559" s="68"/>
      <c r="H1559" s="68"/>
      <c r="I1559" s="68"/>
      <c r="J1559" s="68"/>
      <c r="K1559" s="68"/>
      <c r="L1559" s="68"/>
      <c r="M1559" s="68"/>
      <c r="N1559" s="68"/>
      <c r="O1559" s="68"/>
      <c r="P1559" s="68"/>
      <c r="Q1559" s="68"/>
      <c r="R1559" s="68"/>
      <c r="S1559" s="68"/>
      <c r="T1559" s="68"/>
      <c r="U1559" s="68"/>
      <c r="V1559" s="68"/>
      <c r="W1559" s="68"/>
      <c r="X1559" s="68"/>
      <c r="Y1559" s="68"/>
      <c r="Z1559" s="68"/>
      <c r="AA1559" s="68"/>
      <c r="AB1559" s="68"/>
      <c r="AC1559" s="68"/>
      <c r="AD1559" s="68"/>
      <c r="AE1559" s="68"/>
      <c r="AF1559" s="68"/>
      <c r="AG1559" s="68"/>
      <c r="AH1559" s="68"/>
      <c r="AI1559" s="68"/>
    </row>
    <row r="1560" spans="1:78" customFormat="1" x14ac:dyDescent="0.35">
      <c r="A1560" s="95" t="s">
        <v>273</v>
      </c>
      <c r="B1560" s="95" t="s">
        <v>274</v>
      </c>
      <c r="C1560" s="95" t="s">
        <v>156</v>
      </c>
      <c r="D1560" s="95" t="s">
        <v>157</v>
      </c>
      <c r="E1560" s="95" t="s">
        <v>158</v>
      </c>
      <c r="F1560" s="95" t="s">
        <v>159</v>
      </c>
      <c r="G1560" s="95" t="s">
        <v>126</v>
      </c>
      <c r="H1560" s="95" t="s">
        <v>160</v>
      </c>
      <c r="I1560" s="95" t="s">
        <v>161</v>
      </c>
      <c r="J1560" s="95" t="s">
        <v>162</v>
      </c>
      <c r="K1560" s="95" t="s">
        <v>163</v>
      </c>
      <c r="L1560" s="95" t="s">
        <v>164</v>
      </c>
      <c r="M1560" s="95" t="s">
        <v>165</v>
      </c>
      <c r="N1560" s="95" t="s">
        <v>166</v>
      </c>
      <c r="O1560" s="95" t="s">
        <v>277</v>
      </c>
      <c r="P1560" s="95" t="s">
        <v>168</v>
      </c>
      <c r="Q1560" s="95" t="s">
        <v>278</v>
      </c>
      <c r="R1560" s="95" t="s">
        <v>276</v>
      </c>
      <c r="S1560" s="113"/>
      <c r="T1560" s="99" t="s">
        <v>271</v>
      </c>
      <c r="U1560" s="100"/>
      <c r="V1560" s="101"/>
      <c r="W1560" s="99" t="s">
        <v>263</v>
      </c>
      <c r="X1560" s="101"/>
      <c r="Y1560" s="100"/>
      <c r="Z1560" s="213" t="s">
        <v>255</v>
      </c>
      <c r="AA1560" s="214"/>
      <c r="AB1560" s="214"/>
      <c r="AC1560" s="214"/>
      <c r="AD1560" s="214"/>
      <c r="AE1560" s="214"/>
      <c r="AF1560" s="215"/>
      <c r="AG1560" s="213" t="s">
        <v>264</v>
      </c>
      <c r="AH1560" s="214"/>
      <c r="AI1560" s="214"/>
      <c r="AJ1560" s="214"/>
      <c r="AK1560" s="214"/>
      <c r="AL1560" s="215"/>
      <c r="AN1560" s="21"/>
      <c r="AO1560" s="21"/>
      <c r="AP1560" s="21"/>
      <c r="AR1560" s="21"/>
      <c r="AS1560" s="21"/>
      <c r="AT1560" s="21"/>
      <c r="AU1560" s="21"/>
      <c r="AV1560" s="21"/>
      <c r="AW1560" s="21"/>
      <c r="AX1560" s="21"/>
      <c r="AY1560" s="21"/>
      <c r="AZ1560" s="21"/>
      <c r="BA1560" s="21"/>
      <c r="BB1560" s="21"/>
      <c r="BC1560" s="21"/>
      <c r="BD1560" s="21"/>
      <c r="BE1560" s="21"/>
      <c r="BF1560" s="21"/>
      <c r="BG1560" s="21"/>
      <c r="BH1560" s="21"/>
      <c r="BI1560" s="21"/>
      <c r="BJ1560" s="21"/>
      <c r="BK1560" s="21"/>
      <c r="BL1560" s="21"/>
      <c r="BM1560" s="21"/>
      <c r="BN1560" s="21"/>
      <c r="BO1560" s="21"/>
      <c r="BP1560" s="21"/>
      <c r="BQ1560" s="21"/>
      <c r="BR1560" s="21"/>
      <c r="BS1560" s="21"/>
      <c r="BT1560" s="21"/>
      <c r="BU1560" s="21"/>
      <c r="BV1560" s="21"/>
      <c r="BW1560" s="21"/>
      <c r="BX1560" s="21"/>
      <c r="BY1560" s="21"/>
      <c r="BZ1560" s="21"/>
    </row>
    <row r="1561" spans="1:78" customFormat="1" x14ac:dyDescent="0.35">
      <c r="A1561" s="96"/>
      <c r="B1561" s="96"/>
      <c r="C1561" s="96"/>
      <c r="D1561" s="96"/>
      <c r="E1561" s="96"/>
      <c r="F1561" s="96"/>
      <c r="G1561" s="96"/>
      <c r="H1561" s="96"/>
      <c r="I1561" s="96"/>
      <c r="J1561" s="96"/>
      <c r="K1561" s="96"/>
      <c r="L1561" s="96"/>
      <c r="M1561" s="96"/>
      <c r="N1561" s="96"/>
      <c r="O1561" s="96"/>
      <c r="P1561" s="96"/>
      <c r="Q1561" s="96"/>
      <c r="R1561" s="96"/>
      <c r="S1561" s="96"/>
      <c r="T1561" s="97" t="s">
        <v>169</v>
      </c>
      <c r="U1561" s="97" t="s">
        <v>170</v>
      </c>
      <c r="V1561" s="97" t="s">
        <v>170</v>
      </c>
      <c r="W1561" s="97" t="s">
        <v>251</v>
      </c>
      <c r="X1561" s="97" t="s">
        <v>252</v>
      </c>
      <c r="Y1561" s="97"/>
      <c r="Z1561" s="97" t="s">
        <v>256</v>
      </c>
      <c r="AA1561" s="97" t="s">
        <v>257</v>
      </c>
      <c r="AB1561" s="97" t="s">
        <v>258</v>
      </c>
      <c r="AC1561" s="97" t="s">
        <v>259</v>
      </c>
      <c r="AD1561" s="97" t="s">
        <v>260</v>
      </c>
      <c r="AE1561" s="97" t="s">
        <v>261</v>
      </c>
      <c r="AF1561" s="97" t="s">
        <v>262</v>
      </c>
      <c r="AG1561" s="97" t="s">
        <v>265</v>
      </c>
      <c r="AH1561" s="97" t="s">
        <v>266</v>
      </c>
      <c r="AI1561" s="97" t="s">
        <v>267</v>
      </c>
      <c r="AJ1561" s="97" t="s">
        <v>268</v>
      </c>
      <c r="AK1561" s="97" t="s">
        <v>269</v>
      </c>
      <c r="AL1561" s="97" t="s">
        <v>270</v>
      </c>
      <c r="AN1561" s="21"/>
      <c r="AO1561" s="21"/>
      <c r="AP1561" s="21"/>
      <c r="AR1561" s="21"/>
      <c r="AS1561" s="21"/>
      <c r="AT1561" s="21"/>
      <c r="AU1561" s="21"/>
      <c r="AV1561" s="21"/>
      <c r="AW1561" s="21"/>
      <c r="AX1561" s="21"/>
      <c r="AY1561" s="21"/>
      <c r="AZ1561" s="21"/>
      <c r="BA1561" s="21"/>
      <c r="BB1561" s="21"/>
      <c r="BC1561" s="21"/>
      <c r="BD1561" s="21"/>
      <c r="BE1561" s="21"/>
      <c r="BF1561" s="21"/>
      <c r="BG1561" s="21"/>
      <c r="BH1561" s="21"/>
      <c r="BI1561" s="21"/>
      <c r="BJ1561" s="21"/>
      <c r="BK1561" s="21"/>
      <c r="BL1561" s="21"/>
      <c r="BM1561" s="21"/>
      <c r="BN1561" s="21"/>
      <c r="BO1561" s="21"/>
      <c r="BP1561" s="21"/>
      <c r="BQ1561" s="21"/>
      <c r="BR1561" s="21"/>
      <c r="BS1561" s="21"/>
      <c r="BT1561" s="21"/>
      <c r="BU1561" s="21"/>
      <c r="BV1561" s="21"/>
      <c r="BW1561" s="21"/>
      <c r="BX1561" s="21"/>
      <c r="BY1561" s="21"/>
      <c r="BZ1561" s="21"/>
    </row>
    <row r="1562" spans="1:78" customFormat="1" x14ac:dyDescent="0.35">
      <c r="A1562" s="58" t="s">
        <v>70</v>
      </c>
      <c r="B1562" s="32" t="s">
        <v>110</v>
      </c>
      <c r="C1562" s="58" t="s">
        <v>484</v>
      </c>
      <c r="D1562" s="32" t="s">
        <v>172</v>
      </c>
      <c r="E1562" s="59" t="s">
        <v>26</v>
      </c>
      <c r="F1562" s="58" t="s">
        <v>275</v>
      </c>
      <c r="G1562" s="60" t="str">
        <f ca="1">TEXT(TODAY(),"YYYY-MM-DD")</f>
        <v>2023-05-19</v>
      </c>
      <c r="H1562" s="60" t="str">
        <f ca="1">TEXT(TODAY(),"YYYY-MM-DD")</f>
        <v>2023-05-19</v>
      </c>
      <c r="I1562" s="58">
        <v>12</v>
      </c>
      <c r="J1562" s="58">
        <v>12</v>
      </c>
      <c r="K1562" s="58">
        <v>12</v>
      </c>
      <c r="L1562" s="58" t="s">
        <v>333</v>
      </c>
      <c r="M1562" s="58" t="s">
        <v>334</v>
      </c>
      <c r="N1562" s="58" t="s">
        <v>347</v>
      </c>
      <c r="O1562" s="58" t="s">
        <v>348</v>
      </c>
      <c r="P1562" s="58" t="s">
        <v>347</v>
      </c>
      <c r="Q1562" s="58" t="s">
        <v>347</v>
      </c>
      <c r="R1562" s="58" t="s">
        <v>564</v>
      </c>
      <c r="S1562" s="58"/>
      <c r="T1562" s="58" t="s">
        <v>176</v>
      </c>
      <c r="U1562" s="58" t="s">
        <v>177</v>
      </c>
      <c r="V1562" s="58"/>
      <c r="W1562" s="58" t="s">
        <v>254</v>
      </c>
      <c r="X1562" s="58" t="s">
        <v>253</v>
      </c>
      <c r="Y1562" s="58"/>
      <c r="Z1562" s="58" t="s">
        <v>320</v>
      </c>
      <c r="AA1562" s="58"/>
      <c r="AB1562" s="58"/>
      <c r="AC1562" s="58">
        <v>3091575921</v>
      </c>
      <c r="AD1562" s="58" t="s">
        <v>348</v>
      </c>
      <c r="AE1562" s="58" t="s">
        <v>348</v>
      </c>
      <c r="AF1562" s="58" t="s">
        <v>347</v>
      </c>
      <c r="AG1562" s="58">
        <v>1683082995</v>
      </c>
      <c r="AH1562" s="58"/>
      <c r="AI1562" s="58"/>
      <c r="AJ1562" s="58" t="s">
        <v>347</v>
      </c>
      <c r="AK1562" s="58" t="s">
        <v>348</v>
      </c>
      <c r="AL1562" s="58" t="s">
        <v>348</v>
      </c>
      <c r="AN1562" s="21"/>
      <c r="AO1562" s="21"/>
      <c r="AP1562" s="21"/>
      <c r="AR1562" s="21"/>
      <c r="AS1562" s="21"/>
      <c r="AT1562" s="21"/>
      <c r="AU1562" s="21"/>
      <c r="AV1562" s="21"/>
      <c r="AW1562" s="21"/>
      <c r="AX1562" s="21"/>
      <c r="AY1562" s="21"/>
      <c r="AZ1562" s="21"/>
      <c r="BA1562" s="21"/>
      <c r="BB1562" s="21"/>
      <c r="BC1562" s="21"/>
      <c r="BD1562" s="21"/>
      <c r="BE1562" s="21"/>
      <c r="BF1562" s="21"/>
      <c r="BG1562" s="21"/>
      <c r="BH1562" s="21"/>
      <c r="BI1562" s="21"/>
      <c r="BJ1562" s="21"/>
      <c r="BK1562" s="21"/>
      <c r="BL1562" s="21"/>
      <c r="BM1562" s="21"/>
      <c r="BN1562" s="21"/>
      <c r="BO1562" s="21"/>
      <c r="BP1562" s="21"/>
      <c r="BQ1562" s="21"/>
      <c r="BR1562" s="21"/>
      <c r="BS1562" s="21"/>
      <c r="BT1562" s="21"/>
      <c r="BU1562" s="21"/>
      <c r="BV1562" s="21"/>
      <c r="BW1562" s="21"/>
      <c r="BX1562" s="21"/>
      <c r="BY1562" s="21"/>
      <c r="BZ1562" s="21"/>
    </row>
    <row r="1563" spans="1:78" x14ac:dyDescent="0.35">
      <c r="AM1563"/>
    </row>
    <row r="1564" spans="1:78" customFormat="1" ht="18.5" x14ac:dyDescent="0.35">
      <c r="A1564" s="216" t="s">
        <v>412</v>
      </c>
      <c r="B1564" s="217"/>
      <c r="C1564" s="217"/>
      <c r="D1564" s="217"/>
      <c r="E1564" s="217"/>
      <c r="F1564" s="217"/>
      <c r="G1564" s="217"/>
      <c r="H1564" s="217"/>
      <c r="I1564" s="217"/>
      <c r="J1564" s="217"/>
      <c r="K1564" s="217"/>
      <c r="L1564" s="217"/>
      <c r="M1564" s="145"/>
      <c r="N1564" s="145"/>
      <c r="O1564" s="145"/>
      <c r="P1564" s="145"/>
      <c r="Q1564" s="145"/>
      <c r="R1564" s="145"/>
      <c r="S1564" s="145"/>
      <c r="T1564" s="145"/>
      <c r="U1564" s="145"/>
      <c r="V1564" s="145"/>
      <c r="W1564" s="145"/>
      <c r="X1564" s="145"/>
      <c r="Y1564" s="145"/>
      <c r="Z1564" s="145"/>
      <c r="AA1564" s="145"/>
      <c r="AB1564" s="145"/>
      <c r="AC1564" s="145"/>
      <c r="AD1564" s="145"/>
      <c r="AE1564" s="145"/>
      <c r="AF1564" s="145"/>
      <c r="AG1564" s="145"/>
      <c r="AH1564" s="145"/>
      <c r="AI1564" s="145"/>
      <c r="AJ1564" s="145"/>
      <c r="AK1564" s="145"/>
      <c r="AL1564" s="145"/>
      <c r="AN1564" s="21"/>
      <c r="AO1564" s="21"/>
      <c r="AP1564" s="21"/>
      <c r="AR1564" s="21"/>
      <c r="AS1564" s="21"/>
      <c r="AT1564" s="21"/>
      <c r="AU1564" s="21"/>
      <c r="AV1564" s="21"/>
      <c r="AW1564" s="21"/>
      <c r="AX1564" s="21"/>
      <c r="AY1564" s="21"/>
      <c r="AZ1564" s="21"/>
      <c r="BA1564" s="21"/>
      <c r="BB1564" s="21"/>
      <c r="BC1564" s="21"/>
      <c r="BD1564" s="21"/>
      <c r="BE1564" s="21"/>
      <c r="BF1564" s="21"/>
      <c r="BG1564" s="21"/>
      <c r="BH1564" s="21"/>
      <c r="BI1564" s="21"/>
      <c r="BJ1564" s="21"/>
      <c r="BK1564" s="21"/>
      <c r="BL1564" s="21"/>
      <c r="BM1564" s="21"/>
      <c r="BN1564" s="21"/>
      <c r="BO1564" s="21"/>
      <c r="BP1564" s="21"/>
      <c r="BQ1564" s="21"/>
      <c r="BR1564" s="21"/>
      <c r="BS1564" s="21"/>
      <c r="BT1564" s="21"/>
      <c r="BU1564" s="21"/>
      <c r="BV1564" s="21"/>
      <c r="BW1564" s="21"/>
      <c r="BX1564" s="21"/>
      <c r="BY1564" s="21"/>
      <c r="BZ1564" s="21"/>
    </row>
    <row r="1565" spans="1:78" customFormat="1" ht="15.5" x14ac:dyDescent="0.35">
      <c r="A1565" s="1" t="s">
        <v>27</v>
      </c>
      <c r="B1565" s="1" t="s">
        <v>28</v>
      </c>
      <c r="C1565" s="1" t="s">
        <v>29</v>
      </c>
      <c r="D1565" s="1" t="s">
        <v>4</v>
      </c>
      <c r="E1565" s="1" t="s">
        <v>30</v>
      </c>
      <c r="F1565" s="1" t="s">
        <v>373</v>
      </c>
      <c r="G1565" s="1" t="s">
        <v>374</v>
      </c>
      <c r="H1565" s="1" t="s">
        <v>375</v>
      </c>
      <c r="I1565" s="1" t="s">
        <v>376</v>
      </c>
      <c r="J1565" s="1" t="s">
        <v>43</v>
      </c>
      <c r="K1565" s="1" t="s">
        <v>377</v>
      </c>
      <c r="L1565" s="145"/>
      <c r="M1565" s="145"/>
      <c r="N1565" s="145"/>
      <c r="O1565" s="145"/>
      <c r="P1565" s="145"/>
      <c r="Q1565" s="145"/>
      <c r="R1565" s="145"/>
      <c r="S1565" s="145"/>
      <c r="T1565" s="145"/>
      <c r="U1565" s="145"/>
      <c r="V1565" s="145"/>
      <c r="W1565" s="145"/>
      <c r="X1565" s="145"/>
      <c r="Y1565" s="145"/>
      <c r="Z1565" s="145"/>
      <c r="AA1565" s="145"/>
      <c r="AB1565" s="145"/>
      <c r="AC1565" s="145"/>
      <c r="AD1565" s="145"/>
      <c r="AE1565" s="145"/>
      <c r="AF1565" s="145"/>
      <c r="AG1565" s="145"/>
      <c r="AH1565" s="145"/>
      <c r="AI1565" s="145"/>
      <c r="AJ1565" s="145"/>
      <c r="AK1565" s="145"/>
      <c r="AL1565" s="145"/>
      <c r="AN1565" s="21"/>
      <c r="AO1565" s="21"/>
      <c r="AP1565" s="21"/>
      <c r="AR1565" s="21"/>
      <c r="AS1565" s="21"/>
      <c r="AT1565" s="21"/>
      <c r="AU1565" s="21"/>
      <c r="AV1565" s="21"/>
      <c r="AW1565" s="21"/>
      <c r="AX1565" s="21"/>
      <c r="AY1565" s="21"/>
      <c r="AZ1565" s="21"/>
      <c r="BA1565" s="21"/>
      <c r="BB1565" s="21"/>
      <c r="BC1565" s="21"/>
      <c r="BD1565" s="21"/>
      <c r="BE1565" s="21"/>
      <c r="BF1565" s="21"/>
      <c r="BG1565" s="21"/>
      <c r="BH1565" s="21"/>
      <c r="BI1565" s="21"/>
      <c r="BJ1565" s="21"/>
      <c r="BK1565" s="21"/>
      <c r="BL1565" s="21"/>
      <c r="BM1565" s="21"/>
      <c r="BN1565" s="21"/>
      <c r="BO1565" s="21"/>
      <c r="BP1565" s="21"/>
      <c r="BQ1565" s="21"/>
      <c r="BR1565" s="21"/>
      <c r="BS1565" s="21"/>
      <c r="BT1565" s="21"/>
      <c r="BU1565" s="21"/>
      <c r="BV1565" s="21"/>
      <c r="BW1565" s="21"/>
      <c r="BX1565" s="21"/>
      <c r="BY1565" s="21"/>
      <c r="BZ1565" s="21"/>
    </row>
    <row r="1566" spans="1:78" customFormat="1" x14ac:dyDescent="0.35">
      <c r="A1566" s="2" t="s">
        <v>378</v>
      </c>
      <c r="B1566" s="2" t="s">
        <v>231</v>
      </c>
      <c r="C1566" s="2" t="str">
        <f ca="1">TEXT(TODAY(),"YYYY-MM-DD")</f>
        <v>2023-05-19</v>
      </c>
      <c r="D1566" s="2" t="s">
        <v>13</v>
      </c>
      <c r="E1566" s="2" t="s">
        <v>382</v>
      </c>
      <c r="F1566" s="2" t="str">
        <f ca="1">TEXT(TODAY(),"YYYY-MM-DD")</f>
        <v>2023-05-19</v>
      </c>
      <c r="G1566" s="60" t="s">
        <v>347</v>
      </c>
      <c r="H1566" s="2" t="s">
        <v>110</v>
      </c>
      <c r="I1566" s="2" t="s">
        <v>379</v>
      </c>
      <c r="J1566" s="2" t="s">
        <v>380</v>
      </c>
      <c r="K1566" s="2"/>
      <c r="L1566" s="145"/>
      <c r="M1566" s="145"/>
      <c r="N1566" s="145"/>
      <c r="O1566" s="145"/>
      <c r="P1566" s="145"/>
      <c r="Q1566" s="145"/>
      <c r="R1566" s="145"/>
      <c r="S1566" s="145"/>
      <c r="T1566" s="145"/>
      <c r="U1566" s="145"/>
      <c r="V1566" s="145"/>
      <c r="W1566" s="145"/>
      <c r="X1566" s="145"/>
      <c r="Y1566" s="145"/>
      <c r="Z1566" s="145"/>
      <c r="AA1566" s="145"/>
      <c r="AB1566" s="145"/>
      <c r="AC1566" s="145"/>
      <c r="AD1566" s="145"/>
      <c r="AE1566" s="145"/>
      <c r="AF1566" s="145"/>
      <c r="AG1566" s="145"/>
      <c r="AH1566" s="145"/>
      <c r="AI1566" s="145"/>
      <c r="AJ1566" s="145"/>
      <c r="AK1566" s="145"/>
      <c r="AL1566" s="145"/>
      <c r="AN1566" s="21"/>
      <c r="AO1566" s="21"/>
      <c r="AP1566" s="21"/>
      <c r="AR1566" s="21"/>
      <c r="AS1566" s="21"/>
      <c r="AT1566" s="21"/>
      <c r="AU1566" s="21"/>
      <c r="AV1566" s="21"/>
      <c r="AW1566" s="21"/>
      <c r="AX1566" s="21"/>
      <c r="AY1566" s="21"/>
      <c r="AZ1566" s="21"/>
      <c r="BA1566" s="21"/>
      <c r="BB1566" s="21"/>
      <c r="BC1566" s="21"/>
      <c r="BD1566" s="21"/>
      <c r="BE1566" s="21"/>
      <c r="BF1566" s="21"/>
      <c r="BG1566" s="21"/>
      <c r="BH1566" s="21"/>
      <c r="BI1566" s="21"/>
      <c r="BJ1566" s="21"/>
      <c r="BK1566" s="21"/>
      <c r="BL1566" s="21"/>
      <c r="BM1566" s="21"/>
      <c r="BN1566" s="21"/>
      <c r="BO1566" s="21"/>
      <c r="BP1566" s="21"/>
      <c r="BQ1566" s="21"/>
      <c r="BR1566" s="21"/>
      <c r="BS1566" s="21"/>
      <c r="BT1566" s="21"/>
      <c r="BU1566" s="21"/>
      <c r="BV1566" s="21"/>
      <c r="BW1566" s="21"/>
      <c r="BX1566" s="21"/>
      <c r="BY1566" s="21"/>
      <c r="BZ1566" s="21"/>
    </row>
    <row r="1567" spans="1:78" customFormat="1" x14ac:dyDescent="0.35">
      <c r="A1567" s="2" t="s">
        <v>31</v>
      </c>
      <c r="B1567" s="2" t="s">
        <v>223</v>
      </c>
      <c r="C1567" s="2" t="str">
        <f ca="1">TEXT(TODAY(),"YYYY-MM-DD")</f>
        <v>2023-05-19</v>
      </c>
      <c r="D1567" s="2" t="s">
        <v>13</v>
      </c>
      <c r="E1567" s="2" t="s">
        <v>33</v>
      </c>
      <c r="F1567" s="2" t="str">
        <f ca="1">TEXT(TODAY(),"YYYY-MM-DD")</f>
        <v>2023-05-19</v>
      </c>
      <c r="G1567" s="60" t="s">
        <v>347</v>
      </c>
      <c r="H1567" s="2" t="s">
        <v>110</v>
      </c>
      <c r="I1567" s="2" t="s">
        <v>379</v>
      </c>
      <c r="J1567" s="2" t="s">
        <v>71</v>
      </c>
      <c r="K1567" s="2"/>
      <c r="L1567" s="145"/>
      <c r="M1567" s="145"/>
      <c r="N1567" s="145"/>
      <c r="O1567" s="145"/>
      <c r="P1567" s="145"/>
      <c r="Q1567" s="145"/>
      <c r="R1567" s="145"/>
      <c r="S1567" s="145"/>
      <c r="T1567" s="145"/>
      <c r="U1567" s="145"/>
      <c r="V1567" s="145"/>
      <c r="W1567" s="145"/>
      <c r="X1567" s="145"/>
      <c r="Y1567" s="145"/>
      <c r="Z1567" s="145"/>
      <c r="AA1567" s="145"/>
      <c r="AB1567" s="145"/>
      <c r="AC1567" s="145"/>
      <c r="AD1567" s="145"/>
      <c r="AE1567" s="145"/>
      <c r="AF1567" s="145"/>
      <c r="AG1567" s="145"/>
      <c r="AH1567" s="145"/>
      <c r="AI1567" s="145"/>
      <c r="AJ1567" s="145"/>
      <c r="AK1567" s="145"/>
      <c r="AL1567" s="145"/>
      <c r="AN1567" s="21"/>
      <c r="AO1567" s="21"/>
      <c r="AP1567" s="21"/>
      <c r="AR1567" s="21"/>
      <c r="AS1567" s="21"/>
      <c r="AT1567" s="21"/>
      <c r="AU1567" s="21"/>
      <c r="AV1567" s="21"/>
      <c r="AW1567" s="21"/>
      <c r="AX1567" s="21"/>
      <c r="AY1567" s="21"/>
      <c r="AZ1567" s="21"/>
      <c r="BA1567" s="21"/>
      <c r="BB1567" s="21"/>
      <c r="BC1567" s="21"/>
      <c r="BD1567" s="21"/>
      <c r="BE1567" s="21"/>
      <c r="BF1567" s="21"/>
      <c r="BG1567" s="21"/>
      <c r="BH1567" s="21"/>
      <c r="BI1567" s="21"/>
      <c r="BJ1567" s="21"/>
      <c r="BK1567" s="21"/>
      <c r="BL1567" s="21"/>
      <c r="BM1567" s="21"/>
      <c r="BN1567" s="21"/>
      <c r="BO1567" s="21"/>
      <c r="BP1567" s="21"/>
      <c r="BQ1567" s="21"/>
      <c r="BR1567" s="21"/>
      <c r="BS1567" s="21"/>
      <c r="BT1567" s="21"/>
      <c r="BU1567" s="21"/>
      <c r="BV1567" s="21"/>
      <c r="BW1567" s="21"/>
      <c r="BX1567" s="21"/>
      <c r="BY1567" s="21"/>
      <c r="BZ1567" s="21"/>
    </row>
    <row r="1568" spans="1:78" x14ac:dyDescent="0.35">
      <c r="AM1568"/>
    </row>
    <row r="1569" spans="1:44" customFormat="1" x14ac:dyDescent="0.35">
      <c r="A1569" s="218" t="s">
        <v>335</v>
      </c>
      <c r="B1569" s="219"/>
      <c r="C1569" s="219"/>
      <c r="D1569" s="219"/>
      <c r="E1569" s="219"/>
      <c r="F1569" s="219"/>
      <c r="G1569" s="219"/>
      <c r="H1569" s="219"/>
      <c r="I1569" s="219"/>
      <c r="J1569" s="219"/>
      <c r="K1569" s="219"/>
      <c r="L1569" s="219"/>
      <c r="M1569" s="219"/>
      <c r="N1569" s="219"/>
      <c r="O1569" s="219"/>
      <c r="P1569" s="219"/>
      <c r="Q1569" s="219"/>
      <c r="R1569" s="219"/>
      <c r="S1569" s="105"/>
      <c r="AE1569" s="21"/>
      <c r="AF1569" s="21"/>
      <c r="AG1569" s="21"/>
      <c r="AM1569" s="21"/>
    </row>
    <row r="1570" spans="1:44" customFormat="1" x14ac:dyDescent="0.35">
      <c r="A1570" s="69" t="s">
        <v>200</v>
      </c>
      <c r="B1570" s="69" t="s">
        <v>201</v>
      </c>
      <c r="C1570" s="69" t="s">
        <v>202</v>
      </c>
      <c r="D1570" s="70" t="s">
        <v>203</v>
      </c>
      <c r="E1570" s="70" t="s">
        <v>204</v>
      </c>
      <c r="F1570" s="70" t="s">
        <v>205</v>
      </c>
      <c r="G1570" s="69" t="s">
        <v>206</v>
      </c>
      <c r="H1570" s="186" t="s">
        <v>207</v>
      </c>
      <c r="I1570" s="70" t="s">
        <v>208</v>
      </c>
      <c r="J1570" s="70" t="s">
        <v>209</v>
      </c>
      <c r="K1570" s="125" t="s">
        <v>210</v>
      </c>
      <c r="L1570" s="70" t="s">
        <v>211</v>
      </c>
      <c r="M1570" s="125" t="s">
        <v>212</v>
      </c>
      <c r="N1570" s="70" t="s">
        <v>213</v>
      </c>
      <c r="O1570" s="70" t="s">
        <v>214</v>
      </c>
      <c r="P1570" s="70" t="s">
        <v>215</v>
      </c>
      <c r="Q1570" s="70" t="s">
        <v>216</v>
      </c>
      <c r="R1570" s="70" t="s">
        <v>217</v>
      </c>
      <c r="S1570" s="106"/>
      <c r="U1570" s="21"/>
      <c r="V1570" s="21"/>
      <c r="W1570" s="21"/>
      <c r="X1570" s="21"/>
      <c r="Y1570" s="21"/>
      <c r="Z1570" s="21"/>
      <c r="AA1570" s="21"/>
      <c r="AB1570" s="21"/>
      <c r="AC1570" s="21"/>
      <c r="AD1570" s="21"/>
      <c r="AE1570" s="21"/>
      <c r="AF1570" s="21"/>
      <c r="AG1570" s="21"/>
      <c r="AH1570" s="21"/>
      <c r="AI1570" s="21"/>
      <c r="AJ1570" s="21"/>
      <c r="AK1570" s="21"/>
      <c r="AL1570" s="21"/>
      <c r="AN1570" s="21"/>
      <c r="AO1570" s="21"/>
      <c r="AP1570" s="21"/>
      <c r="AQ1570" s="21"/>
      <c r="AR1570" s="21"/>
    </row>
    <row r="1571" spans="1:44" customFormat="1" x14ac:dyDescent="0.35">
      <c r="A1571" s="71" t="s">
        <v>218</v>
      </c>
      <c r="B1571" s="72"/>
      <c r="C1571" s="73" t="s">
        <v>219</v>
      </c>
      <c r="D1571" s="73"/>
      <c r="E1571" s="73"/>
      <c r="F1571" s="73">
        <v>21.33</v>
      </c>
      <c r="G1571" s="73" t="str">
        <f>CONCATENATE("USD,FLAT ",TEXT(F1571,"0.00"))</f>
        <v>USD,FLAT 21.33</v>
      </c>
      <c r="H1571" s="94" t="str">
        <f>TEXT(21.33,"0.00")</f>
        <v>21.33</v>
      </c>
      <c r="I1571" s="73" t="s">
        <v>139</v>
      </c>
      <c r="J1571" s="75">
        <v>2</v>
      </c>
      <c r="K1571" s="94" t="str">
        <f>TEXT(42.66,"0.00")</f>
        <v>42.66</v>
      </c>
      <c r="L1571" s="73"/>
      <c r="M1571" s="94" t="str">
        <f>TEXT(26,"0")</f>
        <v>26</v>
      </c>
      <c r="N1571" s="73"/>
      <c r="O1571" s="73" t="s">
        <v>220</v>
      </c>
      <c r="P1571" s="73" t="s">
        <v>351</v>
      </c>
      <c r="Q1571" s="73"/>
      <c r="R1571" s="73"/>
      <c r="S1571" s="107"/>
      <c r="U1571" s="21"/>
      <c r="V1571" s="21"/>
      <c r="W1571" s="21"/>
      <c r="X1571" s="21"/>
      <c r="Y1571" s="21"/>
      <c r="Z1571" s="21"/>
      <c r="AA1571" s="21"/>
      <c r="AB1571" s="21"/>
      <c r="AC1571" s="21"/>
      <c r="AD1571" s="21"/>
      <c r="AE1571" s="21"/>
      <c r="AF1571" s="21"/>
      <c r="AG1571" s="21"/>
      <c r="AH1571" s="21"/>
      <c r="AI1571" s="21"/>
      <c r="AJ1571" s="21"/>
      <c r="AK1571" s="21"/>
      <c r="AL1571" s="21"/>
      <c r="AN1571" s="21"/>
      <c r="AO1571" s="21"/>
      <c r="AP1571" s="21"/>
      <c r="AQ1571" s="21"/>
      <c r="AR1571" s="21"/>
    </row>
    <row r="1572" spans="1:44" customFormat="1" x14ac:dyDescent="0.35">
      <c r="A1572" s="72"/>
      <c r="B1572" s="72"/>
      <c r="C1572" s="76" t="s">
        <v>221</v>
      </c>
      <c r="D1572" s="76"/>
      <c r="E1572" s="76"/>
      <c r="F1572" s="76"/>
      <c r="G1572" s="76"/>
      <c r="H1572" s="77"/>
      <c r="I1572" s="76"/>
      <c r="J1572" s="78"/>
      <c r="K1572" s="118"/>
      <c r="L1572" s="76"/>
      <c r="M1572" s="127"/>
      <c r="N1572" s="76"/>
      <c r="O1572" s="76"/>
      <c r="P1572" s="76"/>
      <c r="Q1572" s="76"/>
      <c r="R1572" s="76"/>
      <c r="S1572" s="108"/>
      <c r="U1572" s="21"/>
      <c r="V1572" s="21"/>
      <c r="W1572" s="21"/>
      <c r="X1572" s="21"/>
      <c r="Y1572" s="21"/>
      <c r="Z1572" s="21"/>
      <c r="AA1572" s="21"/>
      <c r="AB1572" s="21"/>
      <c r="AC1572" s="21"/>
      <c r="AD1572" s="21"/>
      <c r="AE1572" s="21"/>
      <c r="AF1572" s="21"/>
      <c r="AG1572" s="21"/>
      <c r="AH1572" s="21"/>
      <c r="AI1572" s="21"/>
      <c r="AJ1572" s="21"/>
      <c r="AK1572" s="21"/>
      <c r="AL1572" s="21"/>
      <c r="AN1572" s="21"/>
      <c r="AO1572" s="21"/>
      <c r="AP1572" s="21"/>
      <c r="AQ1572" s="21"/>
      <c r="AR1572" s="21"/>
    </row>
    <row r="1573" spans="1:44" customFormat="1" x14ac:dyDescent="0.35">
      <c r="A1573" s="72"/>
      <c r="B1573" s="72"/>
      <c r="C1573" s="85" t="s">
        <v>228</v>
      </c>
      <c r="D1573" s="85"/>
      <c r="E1573" s="85"/>
      <c r="F1573" s="85"/>
      <c r="G1573" s="85"/>
      <c r="H1573" s="85"/>
      <c r="I1573" s="85"/>
      <c r="J1573" s="85"/>
      <c r="K1573" s="119"/>
      <c r="L1573" s="85"/>
      <c r="M1573" s="128"/>
      <c r="N1573" s="85"/>
      <c r="O1573" s="85"/>
      <c r="P1573" s="85"/>
      <c r="Q1573" s="85"/>
      <c r="R1573" s="85"/>
      <c r="S1573" s="109"/>
    </row>
    <row r="1574" spans="1:44" customFormat="1" x14ac:dyDescent="0.35">
      <c r="A1574" s="72"/>
      <c r="B1574" s="72"/>
      <c r="C1574" s="86" t="s">
        <v>229</v>
      </c>
      <c r="D1574" s="86"/>
      <c r="E1574" s="86"/>
      <c r="F1574" s="86"/>
      <c r="G1574" s="86"/>
      <c r="H1574" s="86"/>
      <c r="I1574" s="86"/>
      <c r="J1574" s="86"/>
      <c r="K1574" s="120"/>
      <c r="L1574" s="86"/>
      <c r="M1574" s="129"/>
      <c r="N1574" s="86"/>
      <c r="O1574" s="86"/>
      <c r="P1574" s="86"/>
      <c r="Q1574" s="86"/>
      <c r="R1574" s="86"/>
      <c r="S1574" s="110"/>
    </row>
    <row r="1575" spans="1:44" customFormat="1" x14ac:dyDescent="0.35">
      <c r="A1575" s="71" t="s">
        <v>222</v>
      </c>
      <c r="B1575" s="72"/>
      <c r="C1575" s="73" t="s">
        <v>219</v>
      </c>
      <c r="D1575" s="73"/>
      <c r="E1575" s="73"/>
      <c r="F1575" s="73">
        <v>25</v>
      </c>
      <c r="G1575" s="73" t="str">
        <f>CONCATENATE("USD,FLAT ",TEXT(F1575,"0.00"))</f>
        <v>USD,FLAT 25.00</v>
      </c>
      <c r="H1575" s="94" t="str">
        <f>TEXT(25,"0")</f>
        <v>25</v>
      </c>
      <c r="I1575" s="73" t="s">
        <v>139</v>
      </c>
      <c r="J1575" s="75">
        <v>2</v>
      </c>
      <c r="K1575" s="94" t="str">
        <f>TEXT(50,"0")</f>
        <v>50</v>
      </c>
      <c r="L1575" s="73"/>
      <c r="M1575" s="94" t="str">
        <f>TEXT(26,"0")</f>
        <v>26</v>
      </c>
      <c r="N1575" s="73" t="s">
        <v>223</v>
      </c>
      <c r="O1575" s="73" t="s">
        <v>224</v>
      </c>
      <c r="P1575" s="73" t="s">
        <v>351</v>
      </c>
      <c r="Q1575" s="73"/>
      <c r="R1575" s="73"/>
      <c r="S1575" s="107"/>
    </row>
    <row r="1576" spans="1:44" customFormat="1" x14ac:dyDescent="0.35">
      <c r="A1576" s="72"/>
      <c r="B1576" s="72"/>
      <c r="C1576" s="76" t="s">
        <v>221</v>
      </c>
      <c r="D1576" s="76"/>
      <c r="E1576" s="76"/>
      <c r="F1576" s="76"/>
      <c r="G1576" s="76"/>
      <c r="H1576" s="77"/>
      <c r="I1576" s="76"/>
      <c r="J1576" s="78"/>
      <c r="K1576" s="118"/>
      <c r="L1576" s="76"/>
      <c r="M1576" s="127"/>
      <c r="N1576" s="76"/>
      <c r="O1576" s="76"/>
      <c r="P1576" s="76"/>
      <c r="Q1576" s="76"/>
      <c r="R1576" s="76"/>
      <c r="S1576" s="108"/>
    </row>
    <row r="1577" spans="1:44" customFormat="1" x14ac:dyDescent="0.35">
      <c r="A1577" s="72"/>
      <c r="B1577" s="72"/>
      <c r="C1577" s="85" t="s">
        <v>228</v>
      </c>
      <c r="D1577" s="85"/>
      <c r="E1577" s="85"/>
      <c r="F1577" s="85"/>
      <c r="G1577" s="85"/>
      <c r="H1577" s="85"/>
      <c r="I1577" s="85"/>
      <c r="J1577" s="85"/>
      <c r="K1577" s="119"/>
      <c r="L1577" s="85"/>
      <c r="M1577" s="128"/>
      <c r="N1577" s="85"/>
      <c r="O1577" s="85"/>
      <c r="P1577" s="85"/>
      <c r="Q1577" s="85"/>
      <c r="R1577" s="85"/>
      <c r="S1577" s="109"/>
    </row>
    <row r="1578" spans="1:44" customFormat="1" x14ac:dyDescent="0.35">
      <c r="A1578" s="72"/>
      <c r="B1578" s="72"/>
      <c r="C1578" s="86" t="s">
        <v>229</v>
      </c>
      <c r="D1578" s="86"/>
      <c r="E1578" s="86"/>
      <c r="F1578" s="86"/>
      <c r="G1578" s="86"/>
      <c r="H1578" s="86"/>
      <c r="I1578" s="86"/>
      <c r="J1578" s="86"/>
      <c r="K1578" s="120"/>
      <c r="L1578" s="86"/>
      <c r="M1578" s="129"/>
      <c r="N1578" s="86"/>
      <c r="O1578" s="86"/>
      <c r="P1578" s="86"/>
      <c r="Q1578" s="86"/>
      <c r="R1578" s="86"/>
      <c r="S1578" s="110"/>
    </row>
    <row r="1579" spans="1:44" customFormat="1" x14ac:dyDescent="0.35">
      <c r="A1579" s="71" t="s">
        <v>225</v>
      </c>
      <c r="B1579" s="72"/>
      <c r="C1579" s="73" t="s">
        <v>219</v>
      </c>
      <c r="D1579" s="73"/>
      <c r="E1579" s="73"/>
      <c r="F1579" s="73">
        <v>23</v>
      </c>
      <c r="G1579" s="73" t="str">
        <f>CONCATENATE("USD,FLAT ",TEXT(F1579,"0.00"))</f>
        <v>USD,FLAT 23.00</v>
      </c>
      <c r="H1579" s="94" t="str">
        <f>TEXT(25,"0")</f>
        <v>25</v>
      </c>
      <c r="I1579" s="73" t="s">
        <v>139</v>
      </c>
      <c r="J1579" s="75">
        <v>2</v>
      </c>
      <c r="K1579" s="94" t="str">
        <f>TEXT(50,"0")</f>
        <v>50</v>
      </c>
      <c r="L1579" s="73"/>
      <c r="M1579" s="94" t="str">
        <f>TEXT(26,"0")</f>
        <v>26</v>
      </c>
      <c r="N1579" s="73" t="s">
        <v>223</v>
      </c>
      <c r="O1579" s="73" t="s">
        <v>224</v>
      </c>
      <c r="P1579" s="73" t="s">
        <v>351</v>
      </c>
      <c r="Q1579" s="73"/>
      <c r="R1579" s="73"/>
      <c r="S1579" s="107"/>
    </row>
    <row r="1580" spans="1:44" customFormat="1" x14ac:dyDescent="0.35">
      <c r="A1580" s="72"/>
      <c r="B1580" s="72"/>
      <c r="C1580" s="76" t="s">
        <v>221</v>
      </c>
      <c r="D1580" s="76"/>
      <c r="E1580" s="76"/>
      <c r="F1580" s="76"/>
      <c r="G1580" s="76"/>
      <c r="H1580" s="77"/>
      <c r="I1580" s="76"/>
      <c r="J1580" s="78"/>
      <c r="K1580" s="118"/>
      <c r="L1580" s="76"/>
      <c r="M1580" s="127"/>
      <c r="N1580" s="76"/>
      <c r="O1580" s="76"/>
      <c r="P1580" s="76"/>
      <c r="Q1580" s="76"/>
      <c r="R1580" s="76"/>
      <c r="S1580" s="108"/>
    </row>
    <row r="1581" spans="1:44" customFormat="1" x14ac:dyDescent="0.35">
      <c r="A1581" s="72"/>
      <c r="B1581" s="72"/>
      <c r="C1581" s="85" t="s">
        <v>228</v>
      </c>
      <c r="D1581" s="85"/>
      <c r="E1581" s="85"/>
      <c r="F1581" s="85"/>
      <c r="G1581" s="85"/>
      <c r="H1581" s="85"/>
      <c r="I1581" s="85"/>
      <c r="J1581" s="85"/>
      <c r="K1581" s="119"/>
      <c r="L1581" s="85"/>
      <c r="M1581" s="128"/>
      <c r="N1581" s="85"/>
      <c r="O1581" s="85"/>
      <c r="P1581" s="85"/>
      <c r="Q1581" s="85"/>
      <c r="R1581" s="85"/>
      <c r="S1581" s="109"/>
    </row>
    <row r="1582" spans="1:44" customFormat="1" x14ac:dyDescent="0.35">
      <c r="A1582" s="72"/>
      <c r="B1582" s="72"/>
      <c r="C1582" s="86" t="s">
        <v>229</v>
      </c>
      <c r="D1582" s="86"/>
      <c r="E1582" s="86"/>
      <c r="F1582" s="86"/>
      <c r="G1582" s="86"/>
      <c r="H1582" s="86"/>
      <c r="I1582" s="86"/>
      <c r="J1582" s="86"/>
      <c r="K1582" s="120"/>
      <c r="L1582" s="86"/>
      <c r="M1582" s="129"/>
      <c r="N1582" s="86"/>
      <c r="O1582" s="86"/>
      <c r="P1582" s="86"/>
      <c r="Q1582" s="86"/>
      <c r="R1582" s="86"/>
      <c r="S1582" s="110"/>
    </row>
    <row r="1583" spans="1:44" customFormat="1" x14ac:dyDescent="0.35">
      <c r="A1583" s="71" t="s">
        <v>136</v>
      </c>
      <c r="B1583" s="72"/>
      <c r="C1583" s="73" t="s">
        <v>219</v>
      </c>
      <c r="D1583" s="73"/>
      <c r="E1583" s="73"/>
      <c r="F1583" s="73">
        <v>25</v>
      </c>
      <c r="G1583" s="73" t="str">
        <f>CONCATENATE("USD,FLAT ",TEXT(F1583,"0.00"))</f>
        <v>USD,FLAT 25.00</v>
      </c>
      <c r="H1583" s="94" t="str">
        <f>TEXT(25,"0")</f>
        <v>25</v>
      </c>
      <c r="I1583" s="73" t="s">
        <v>139</v>
      </c>
      <c r="J1583" s="75" t="str">
        <f>TEXT(72,"0")</f>
        <v>72</v>
      </c>
      <c r="K1583" s="94" t="str">
        <f>TEXT(1800,"0")</f>
        <v>1800</v>
      </c>
      <c r="L1583" s="73"/>
      <c r="M1583" s="94" t="str">
        <f>TEXT(236,"0")</f>
        <v>236</v>
      </c>
      <c r="N1583" s="73" t="s">
        <v>223</v>
      </c>
      <c r="O1583" s="73" t="s">
        <v>224</v>
      </c>
      <c r="P1583" s="73" t="s">
        <v>351</v>
      </c>
      <c r="Q1583" s="73"/>
      <c r="R1583" s="73"/>
      <c r="S1583" s="107"/>
    </row>
    <row r="1584" spans="1:44" customFormat="1" x14ac:dyDescent="0.35">
      <c r="A1584" s="72"/>
      <c r="B1584" s="72"/>
      <c r="C1584" s="76" t="s">
        <v>221</v>
      </c>
      <c r="D1584" s="76"/>
      <c r="E1584" s="76"/>
      <c r="F1584" s="76" t="s">
        <v>563</v>
      </c>
      <c r="G1584" s="76"/>
      <c r="H1584" s="77"/>
      <c r="I1584" s="76"/>
      <c r="J1584" s="78"/>
      <c r="K1584" s="118"/>
      <c r="L1584" s="76"/>
      <c r="M1584" s="118"/>
      <c r="N1584" s="76"/>
      <c r="O1584" s="76"/>
      <c r="P1584" s="76"/>
      <c r="Q1584" s="76"/>
      <c r="R1584" s="76"/>
      <c r="S1584" s="108"/>
    </row>
    <row r="1585" spans="1:19" customFormat="1" x14ac:dyDescent="0.35">
      <c r="A1585" s="72"/>
      <c r="B1585" s="72"/>
      <c r="C1585" s="85" t="s">
        <v>228</v>
      </c>
      <c r="D1585" s="85"/>
      <c r="E1585" s="85"/>
      <c r="F1585" s="85"/>
      <c r="G1585" s="85"/>
      <c r="H1585" s="85"/>
      <c r="I1585" s="85"/>
      <c r="J1585" s="85"/>
      <c r="K1585" s="119"/>
      <c r="L1585" s="85"/>
      <c r="M1585" s="119"/>
      <c r="N1585" s="85"/>
      <c r="O1585" s="85"/>
      <c r="P1585" s="85"/>
      <c r="Q1585" s="85"/>
      <c r="R1585" s="85"/>
      <c r="S1585" s="109"/>
    </row>
    <row r="1586" spans="1:19" customFormat="1" x14ac:dyDescent="0.35">
      <c r="A1586" s="72"/>
      <c r="B1586" s="72"/>
      <c r="C1586" s="86" t="s">
        <v>229</v>
      </c>
      <c r="D1586" s="86"/>
      <c r="E1586" s="86"/>
      <c r="F1586" s="86"/>
      <c r="G1586" s="86"/>
      <c r="H1586" s="86"/>
      <c r="I1586" s="86"/>
      <c r="J1586" s="86"/>
      <c r="K1586" s="120"/>
      <c r="L1586" s="86"/>
      <c r="M1586" s="120"/>
      <c r="N1586" s="86"/>
      <c r="O1586" s="86"/>
      <c r="P1586" s="86"/>
      <c r="Q1586" s="86"/>
      <c r="R1586" s="86"/>
      <c r="S1586" s="110"/>
    </row>
    <row r="1587" spans="1:19" customFormat="1" x14ac:dyDescent="0.35">
      <c r="A1587" s="79" t="s">
        <v>226</v>
      </c>
      <c r="B1587" s="79"/>
      <c r="C1587" s="79" t="s">
        <v>219</v>
      </c>
      <c r="D1587" s="79"/>
      <c r="E1587" s="79"/>
      <c r="F1587" s="79"/>
      <c r="G1587" s="79"/>
      <c r="H1587" s="79"/>
      <c r="I1587" s="79"/>
      <c r="J1587" s="80"/>
      <c r="K1587" s="121"/>
      <c r="L1587" s="79"/>
      <c r="M1587" s="121"/>
      <c r="N1587" s="79"/>
      <c r="O1587" s="79"/>
      <c r="P1587" s="79"/>
      <c r="Q1587" s="79"/>
      <c r="R1587" s="79"/>
      <c r="S1587" s="111"/>
    </row>
    <row r="1588" spans="1:19" customFormat="1" x14ac:dyDescent="0.35">
      <c r="A1588" s="79" t="s">
        <v>226</v>
      </c>
      <c r="B1588" s="79"/>
      <c r="C1588" s="79" t="s">
        <v>221</v>
      </c>
      <c r="D1588" s="79"/>
      <c r="E1588" s="79"/>
      <c r="F1588" s="79"/>
      <c r="G1588" s="79"/>
      <c r="H1588" s="79"/>
      <c r="I1588" s="79"/>
      <c r="J1588" s="80"/>
      <c r="K1588" s="121"/>
      <c r="L1588" s="79"/>
      <c r="M1588" s="121"/>
      <c r="N1588" s="79"/>
      <c r="O1588" s="79"/>
      <c r="P1588" s="79"/>
      <c r="Q1588" s="79"/>
      <c r="R1588" s="79"/>
      <c r="S1588" s="111"/>
    </row>
    <row r="1589" spans="1:19" customFormat="1" x14ac:dyDescent="0.35">
      <c r="A1589" s="82" t="s">
        <v>227</v>
      </c>
      <c r="B1589" s="82"/>
      <c r="C1589" s="82" t="s">
        <v>219</v>
      </c>
      <c r="D1589" s="82"/>
      <c r="E1589" s="82"/>
      <c r="F1589" s="82"/>
      <c r="G1589" s="82"/>
      <c r="H1589" s="82"/>
      <c r="I1589" s="82"/>
      <c r="J1589" s="83"/>
      <c r="K1589" s="122"/>
      <c r="L1589" s="82"/>
      <c r="M1589" s="122"/>
      <c r="N1589" s="82"/>
      <c r="O1589" s="82"/>
      <c r="P1589" s="82"/>
      <c r="Q1589" s="82"/>
      <c r="R1589" s="82"/>
      <c r="S1589" s="112"/>
    </row>
    <row r="1590" spans="1:19" customFormat="1" x14ac:dyDescent="0.35">
      <c r="A1590" s="82" t="s">
        <v>227</v>
      </c>
      <c r="B1590" s="82"/>
      <c r="C1590" s="82" t="s">
        <v>221</v>
      </c>
      <c r="D1590" s="82"/>
      <c r="E1590" s="82"/>
      <c r="F1590" s="82"/>
      <c r="G1590" s="82"/>
      <c r="H1590" s="82"/>
      <c r="I1590" s="82"/>
      <c r="J1590" s="83"/>
      <c r="K1590" s="122"/>
      <c r="L1590" s="82"/>
      <c r="M1590" s="122"/>
      <c r="N1590" s="82"/>
      <c r="O1590" s="82"/>
      <c r="P1590" s="82"/>
      <c r="Q1590" s="82"/>
      <c r="R1590" s="82"/>
      <c r="S1590" s="112"/>
    </row>
    <row r="1591" spans="1:19" customFormat="1" x14ac:dyDescent="0.35">
      <c r="A1591" s="71" t="s">
        <v>246</v>
      </c>
      <c r="B1591" s="72"/>
      <c r="C1591" s="73" t="s">
        <v>219</v>
      </c>
      <c r="D1591" s="73"/>
      <c r="E1591" s="73"/>
      <c r="F1591" s="98">
        <v>0.25</v>
      </c>
      <c r="G1591" s="73" t="str">
        <f>CONCATENATE("USD,FLAT ",TEXT(F1591,"0.00"))</f>
        <v>USD,FLAT 0.25</v>
      </c>
      <c r="H1591" s="73">
        <v>0.25</v>
      </c>
      <c r="I1591" s="73" t="s">
        <v>139</v>
      </c>
      <c r="J1591" s="75">
        <v>2</v>
      </c>
      <c r="K1591" s="94" t="str">
        <f>TEXT(0.5,"0.0")</f>
        <v>0.5</v>
      </c>
      <c r="L1591" s="73"/>
      <c r="M1591" s="94" t="str">
        <f>TEXT(26,"0")</f>
        <v>26</v>
      </c>
      <c r="N1591" s="73" t="s">
        <v>231</v>
      </c>
      <c r="O1591" s="73" t="s">
        <v>224</v>
      </c>
      <c r="P1591" s="73" t="s">
        <v>352</v>
      </c>
      <c r="Q1591" s="73"/>
      <c r="R1591" s="73"/>
      <c r="S1591" s="107"/>
    </row>
    <row r="1592" spans="1:19" customFormat="1" x14ac:dyDescent="0.35">
      <c r="A1592" s="72"/>
      <c r="B1592" s="72"/>
      <c r="C1592" s="76" t="s">
        <v>221</v>
      </c>
      <c r="D1592" s="76"/>
      <c r="E1592" s="76"/>
      <c r="F1592" s="76"/>
      <c r="G1592" s="76"/>
      <c r="H1592" s="76"/>
      <c r="I1592" s="77"/>
      <c r="J1592" s="78"/>
      <c r="K1592" s="118"/>
      <c r="L1592" s="76"/>
      <c r="M1592" s="127"/>
      <c r="N1592" s="76"/>
      <c r="O1592" s="76"/>
      <c r="P1592" s="76"/>
      <c r="Q1592" s="76"/>
      <c r="R1592" s="76"/>
      <c r="S1592" s="108"/>
    </row>
    <row r="1593" spans="1:19" customFormat="1" x14ac:dyDescent="0.35">
      <c r="A1593" s="72"/>
      <c r="B1593" s="72"/>
      <c r="C1593" s="85" t="s">
        <v>228</v>
      </c>
      <c r="D1593" s="85"/>
      <c r="E1593" s="85"/>
      <c r="F1593" s="85"/>
      <c r="G1593" s="85"/>
      <c r="H1593" s="85"/>
      <c r="I1593" s="85"/>
      <c r="J1593" s="85"/>
      <c r="K1593" s="119"/>
      <c r="L1593" s="85"/>
      <c r="M1593" s="128"/>
      <c r="N1593" s="85"/>
      <c r="O1593" s="85"/>
      <c r="P1593" s="85"/>
      <c r="Q1593" s="85"/>
      <c r="R1593" s="85"/>
      <c r="S1593" s="109"/>
    </row>
    <row r="1594" spans="1:19" customFormat="1" x14ac:dyDescent="0.35">
      <c r="A1594" s="72"/>
      <c r="B1594" s="72"/>
      <c r="C1594" s="86" t="s">
        <v>229</v>
      </c>
      <c r="D1594" s="86"/>
      <c r="E1594" s="86"/>
      <c r="F1594" s="86"/>
      <c r="G1594" s="86"/>
      <c r="H1594" s="86"/>
      <c r="I1594" s="86"/>
      <c r="J1594" s="86"/>
      <c r="K1594" s="120"/>
      <c r="L1594" s="86"/>
      <c r="M1594" s="129"/>
      <c r="N1594" s="86"/>
      <c r="O1594" s="86"/>
      <c r="P1594" s="86"/>
      <c r="Q1594" s="86"/>
      <c r="R1594" s="86"/>
      <c r="S1594" s="110"/>
    </row>
    <row r="1595" spans="1:19" customFormat="1" x14ac:dyDescent="0.35">
      <c r="A1595" s="71" t="s">
        <v>230</v>
      </c>
      <c r="B1595" s="72"/>
      <c r="C1595" s="73" t="s">
        <v>219</v>
      </c>
      <c r="D1595" s="73"/>
      <c r="E1595" s="73"/>
      <c r="F1595" s="98">
        <v>112.04</v>
      </c>
      <c r="G1595" s="73" t="str">
        <f>CONCATENATE("USD,FLAT ",TEXT(F1595,"0.00"))</f>
        <v>USD,FLAT 112.04</v>
      </c>
      <c r="H1595" s="73" t="str">
        <f>TEXT(112.04,"0.00")</f>
        <v>112.04</v>
      </c>
      <c r="I1595" s="73" t="s">
        <v>139</v>
      </c>
      <c r="J1595" s="75">
        <v>2</v>
      </c>
      <c r="K1595" s="94" t="str">
        <f>TEXT(224.08,"0.00")</f>
        <v>224.08</v>
      </c>
      <c r="L1595" s="73"/>
      <c r="M1595" s="94" t="str">
        <f>TEXT(26,"0")</f>
        <v>26</v>
      </c>
      <c r="N1595" s="73" t="s">
        <v>231</v>
      </c>
      <c r="O1595" s="73" t="s">
        <v>224</v>
      </c>
      <c r="P1595" s="73" t="s">
        <v>352</v>
      </c>
      <c r="Q1595" s="73"/>
      <c r="R1595" s="73"/>
      <c r="S1595" s="107"/>
    </row>
    <row r="1596" spans="1:19" customFormat="1" x14ac:dyDescent="0.35">
      <c r="A1596" s="72"/>
      <c r="B1596" s="72"/>
      <c r="C1596" s="76" t="s">
        <v>221</v>
      </c>
      <c r="D1596" s="76"/>
      <c r="E1596" s="76"/>
      <c r="F1596" s="76"/>
      <c r="G1596" s="76"/>
      <c r="H1596" s="76"/>
      <c r="I1596" s="77"/>
      <c r="J1596" s="78"/>
      <c r="K1596" s="118"/>
      <c r="L1596" s="76"/>
      <c r="M1596" s="118"/>
      <c r="N1596" s="76"/>
      <c r="O1596" s="76"/>
      <c r="P1596" s="76"/>
      <c r="Q1596" s="76"/>
      <c r="R1596" s="76"/>
      <c r="S1596" s="108"/>
    </row>
    <row r="1597" spans="1:19" customFormat="1" x14ac:dyDescent="0.35">
      <c r="A1597" s="72"/>
      <c r="B1597" s="72"/>
      <c r="C1597" s="85" t="s">
        <v>228</v>
      </c>
      <c r="D1597" s="85"/>
      <c r="E1597" s="85"/>
      <c r="F1597" s="85"/>
      <c r="G1597" s="85"/>
      <c r="H1597" s="85"/>
      <c r="I1597" s="85"/>
      <c r="J1597" s="85"/>
      <c r="K1597" s="119"/>
      <c r="L1597" s="85"/>
      <c r="M1597" s="119"/>
      <c r="N1597" s="85"/>
      <c r="O1597" s="85"/>
      <c r="P1597" s="85"/>
      <c r="Q1597" s="85"/>
      <c r="R1597" s="85"/>
      <c r="S1597" s="109"/>
    </row>
    <row r="1598" spans="1:19" customFormat="1" x14ac:dyDescent="0.35">
      <c r="A1598" s="72"/>
      <c r="B1598" s="72"/>
      <c r="C1598" s="86" t="s">
        <v>229</v>
      </c>
      <c r="D1598" s="86"/>
      <c r="E1598" s="86"/>
      <c r="F1598" s="86"/>
      <c r="G1598" s="86"/>
      <c r="H1598" s="86"/>
      <c r="I1598" s="86"/>
      <c r="J1598" s="86"/>
      <c r="K1598" s="120"/>
      <c r="L1598" s="86"/>
      <c r="M1598" s="120"/>
      <c r="N1598" s="86"/>
      <c r="O1598" s="86"/>
      <c r="P1598" s="86"/>
      <c r="Q1598" s="86"/>
      <c r="R1598" s="86"/>
      <c r="S1598" s="110"/>
    </row>
    <row r="1599" spans="1:19" customFormat="1" x14ac:dyDescent="0.35">
      <c r="A1599" s="71" t="s">
        <v>232</v>
      </c>
      <c r="B1599" s="72"/>
      <c r="C1599" s="73" t="s">
        <v>219</v>
      </c>
      <c r="D1599" s="73"/>
      <c r="E1599" s="73"/>
      <c r="F1599" s="98">
        <v>276.25</v>
      </c>
      <c r="G1599" s="73" t="str">
        <f>CONCATENATE("USD,FLAT ",TEXT(F1599,"0.00"))</f>
        <v>USD,FLAT 276.25</v>
      </c>
      <c r="H1599" s="73" t="str">
        <f>TEXT(276.25,"0.00")</f>
        <v>276.25</v>
      </c>
      <c r="I1599" s="73" t="s">
        <v>139</v>
      </c>
      <c r="J1599" s="75"/>
      <c r="K1599" s="94" t="str">
        <f>TEXT(13812.5,"0.0")</f>
        <v>13812.5</v>
      </c>
      <c r="L1599" s="73"/>
      <c r="M1599" s="87">
        <v>0</v>
      </c>
      <c r="N1599" s="73" t="s">
        <v>231</v>
      </c>
      <c r="O1599" s="73" t="s">
        <v>224</v>
      </c>
      <c r="P1599" s="73" t="s">
        <v>351</v>
      </c>
      <c r="Q1599" s="73"/>
      <c r="R1599" s="73"/>
      <c r="S1599" s="107"/>
    </row>
    <row r="1600" spans="1:19" customFormat="1" x14ac:dyDescent="0.35">
      <c r="A1600" s="72"/>
      <c r="B1600" s="72"/>
      <c r="C1600" s="76" t="s">
        <v>221</v>
      </c>
      <c r="D1600" s="76"/>
      <c r="E1600" s="76"/>
      <c r="F1600" s="76"/>
      <c r="G1600" s="76"/>
      <c r="H1600" s="76"/>
      <c r="I1600" s="77"/>
      <c r="J1600" s="78"/>
      <c r="K1600" s="118"/>
      <c r="L1600" s="77"/>
      <c r="M1600" s="118"/>
      <c r="N1600" s="76"/>
      <c r="O1600" s="76"/>
      <c r="P1600" s="76"/>
      <c r="Q1600" s="76"/>
      <c r="R1600" s="76"/>
      <c r="S1600" s="108"/>
    </row>
    <row r="1601" spans="1:19" customFormat="1" x14ac:dyDescent="0.35">
      <c r="A1601" s="72"/>
      <c r="B1601" s="72"/>
      <c r="C1601" s="85" t="s">
        <v>228</v>
      </c>
      <c r="D1601" s="85"/>
      <c r="E1601" s="85"/>
      <c r="F1601" s="85"/>
      <c r="G1601" s="85"/>
      <c r="H1601" s="85"/>
      <c r="I1601" s="85"/>
      <c r="J1601" s="85"/>
      <c r="K1601" s="87"/>
      <c r="L1601" s="85"/>
      <c r="M1601" s="119"/>
      <c r="N1601" s="85"/>
      <c r="O1601" s="85"/>
      <c r="P1601" s="85"/>
      <c r="Q1601" s="73"/>
      <c r="R1601" s="85"/>
      <c r="S1601" s="109"/>
    </row>
    <row r="1602" spans="1:19" customFormat="1" x14ac:dyDescent="0.35">
      <c r="A1602" s="72"/>
      <c r="B1602" s="72"/>
      <c r="C1602" s="86" t="s">
        <v>229</v>
      </c>
      <c r="D1602" s="86"/>
      <c r="E1602" s="86"/>
      <c r="F1602" s="86"/>
      <c r="G1602" s="86"/>
      <c r="H1602" s="86"/>
      <c r="I1602" s="86"/>
      <c r="J1602" s="86"/>
      <c r="K1602" s="120"/>
      <c r="L1602" s="86"/>
      <c r="M1602" s="120"/>
      <c r="N1602" s="86"/>
      <c r="O1602" s="86"/>
      <c r="P1602" s="86"/>
      <c r="Q1602" s="86"/>
      <c r="R1602" s="86"/>
      <c r="S1602" s="110"/>
    </row>
    <row r="1603" spans="1:19" customFormat="1" x14ac:dyDescent="0.35">
      <c r="A1603" s="71" t="s">
        <v>233</v>
      </c>
      <c r="B1603" s="72"/>
      <c r="C1603" s="73" t="s">
        <v>219</v>
      </c>
      <c r="D1603" s="73"/>
      <c r="E1603" s="73"/>
      <c r="F1603" s="98">
        <v>112.04</v>
      </c>
      <c r="G1603" s="73" t="str">
        <f>CONCATENATE("USD,FLAT ",TEXT(F1603,"0.00"))</f>
        <v>USD,FLAT 112.04</v>
      </c>
      <c r="H1603" s="73" t="str">
        <f>TEXT(112.04,"0.00")</f>
        <v>112.04</v>
      </c>
      <c r="I1603" s="73" t="s">
        <v>139</v>
      </c>
      <c r="J1603" s="75"/>
      <c r="K1603" s="94" t="str">
        <f>TEXT(5602,"0")</f>
        <v>5602</v>
      </c>
      <c r="L1603" s="73"/>
      <c r="M1603" s="87">
        <v>0</v>
      </c>
      <c r="N1603" s="73" t="s">
        <v>231</v>
      </c>
      <c r="O1603" s="73" t="s">
        <v>224</v>
      </c>
      <c r="P1603" s="73" t="s">
        <v>351</v>
      </c>
      <c r="Q1603" s="73"/>
      <c r="R1603" s="73"/>
      <c r="S1603" s="107"/>
    </row>
    <row r="1604" spans="1:19" customFormat="1" x14ac:dyDescent="0.35">
      <c r="A1604" s="72"/>
      <c r="B1604" s="72"/>
      <c r="C1604" s="76" t="s">
        <v>221</v>
      </c>
      <c r="D1604" s="76"/>
      <c r="E1604" s="76"/>
      <c r="F1604" s="76"/>
      <c r="G1604" s="76"/>
      <c r="H1604" s="76"/>
      <c r="I1604" s="77"/>
      <c r="J1604" s="77"/>
      <c r="K1604" s="118"/>
      <c r="L1604" s="77"/>
      <c r="M1604" s="118"/>
      <c r="N1604" s="76"/>
      <c r="O1604" s="76"/>
      <c r="P1604" s="76"/>
      <c r="Q1604" s="76"/>
      <c r="R1604" s="76"/>
      <c r="S1604" s="108"/>
    </row>
    <row r="1605" spans="1:19" customFormat="1" x14ac:dyDescent="0.35">
      <c r="A1605" s="72"/>
      <c r="B1605" s="72"/>
      <c r="C1605" s="85" t="s">
        <v>228</v>
      </c>
      <c r="D1605" s="85"/>
      <c r="E1605" s="85"/>
      <c r="F1605" s="85"/>
      <c r="G1605" s="85"/>
      <c r="H1605" s="85"/>
      <c r="I1605" s="85"/>
      <c r="J1605" s="85"/>
      <c r="K1605" s="119"/>
      <c r="L1605" s="85"/>
      <c r="M1605" s="119"/>
      <c r="N1605" s="85"/>
      <c r="O1605" s="85"/>
      <c r="P1605" s="85"/>
      <c r="Q1605" s="85"/>
      <c r="R1605" s="85"/>
      <c r="S1605" s="109"/>
    </row>
    <row r="1606" spans="1:19" customFormat="1" x14ac:dyDescent="0.35">
      <c r="A1606" s="72"/>
      <c r="B1606" s="72"/>
      <c r="C1606" s="86" t="s">
        <v>229</v>
      </c>
      <c r="D1606" s="86"/>
      <c r="E1606" s="86"/>
      <c r="F1606" s="86"/>
      <c r="G1606" s="86"/>
      <c r="H1606" s="86"/>
      <c r="I1606" s="86"/>
      <c r="J1606" s="86"/>
      <c r="K1606" s="120"/>
      <c r="L1606" s="86"/>
      <c r="M1606" s="120"/>
      <c r="N1606" s="86"/>
      <c r="O1606" s="86"/>
      <c r="P1606" s="86"/>
      <c r="Q1606" s="86"/>
      <c r="R1606" s="86"/>
      <c r="S1606" s="110"/>
    </row>
    <row r="1607" spans="1:19" customFormat="1" x14ac:dyDescent="0.35">
      <c r="A1607" s="82" t="s">
        <v>234</v>
      </c>
      <c r="B1607" s="82"/>
      <c r="C1607" s="82" t="s">
        <v>219</v>
      </c>
      <c r="D1607" s="82"/>
      <c r="E1607" s="82"/>
      <c r="F1607" s="82"/>
      <c r="G1607" s="82"/>
      <c r="H1607" s="82"/>
      <c r="I1607" s="82"/>
      <c r="J1607" s="83"/>
      <c r="K1607" s="122"/>
      <c r="L1607" s="82"/>
      <c r="M1607" s="122"/>
      <c r="N1607" s="82"/>
      <c r="O1607" s="82"/>
      <c r="P1607" s="82"/>
      <c r="Q1607" s="82"/>
      <c r="R1607" s="82"/>
      <c r="S1607" s="112"/>
    </row>
    <row r="1608" spans="1:19" customFormat="1" x14ac:dyDescent="0.35">
      <c r="A1608" s="82" t="s">
        <v>234</v>
      </c>
      <c r="B1608" s="82"/>
      <c r="C1608" s="82" t="s">
        <v>221</v>
      </c>
      <c r="D1608" s="82"/>
      <c r="E1608" s="82"/>
      <c r="F1608" s="82"/>
      <c r="G1608" s="82"/>
      <c r="H1608" s="82"/>
      <c r="I1608" s="82"/>
      <c r="J1608" s="83"/>
      <c r="K1608" s="122"/>
      <c r="L1608" s="82"/>
      <c r="M1608" s="122"/>
      <c r="N1608" s="82"/>
      <c r="O1608" s="82"/>
      <c r="P1608" s="82"/>
      <c r="Q1608" s="82"/>
      <c r="R1608" s="82"/>
      <c r="S1608" s="112"/>
    </row>
    <row r="1609" spans="1:19" customFormat="1" ht="21.5" customHeight="1" x14ac:dyDescent="0.35">
      <c r="A1609" s="71" t="s">
        <v>235</v>
      </c>
      <c r="B1609" s="72"/>
      <c r="C1609" s="73" t="s">
        <v>219</v>
      </c>
      <c r="D1609" s="73"/>
      <c r="E1609" s="73"/>
      <c r="F1609" s="93" t="s">
        <v>549</v>
      </c>
      <c r="G1609" s="94" t="s">
        <v>236</v>
      </c>
      <c r="H1609" s="93" t="str">
        <f>TEXT(24.33,"0.00")</f>
        <v>24.33</v>
      </c>
      <c r="I1609" s="73" t="s">
        <v>139</v>
      </c>
      <c r="J1609" s="75">
        <v>2</v>
      </c>
      <c r="K1609" s="94" t="str">
        <f>TEXT(48.66,"0.00")</f>
        <v>48.66</v>
      </c>
      <c r="L1609" s="73"/>
      <c r="M1609" s="94" t="str">
        <f>TEXT(26,"0")</f>
        <v>26</v>
      </c>
      <c r="N1609" s="73"/>
      <c r="O1609" s="73" t="s">
        <v>220</v>
      </c>
      <c r="P1609" s="73" t="s">
        <v>369</v>
      </c>
      <c r="Q1609" s="73"/>
      <c r="R1609" s="73"/>
      <c r="S1609" s="107"/>
    </row>
    <row r="1610" spans="1:19" customFormat="1" x14ac:dyDescent="0.35">
      <c r="A1610" s="72"/>
      <c r="B1610" s="72"/>
      <c r="C1610" s="76" t="s">
        <v>221</v>
      </c>
      <c r="D1610" s="76"/>
      <c r="E1610" s="76"/>
      <c r="F1610" s="76"/>
      <c r="G1610" s="76"/>
      <c r="H1610" s="76"/>
      <c r="I1610" s="76"/>
      <c r="J1610" s="78"/>
      <c r="K1610" s="118"/>
      <c r="L1610" s="76"/>
      <c r="M1610" s="127"/>
      <c r="N1610" s="76"/>
      <c r="O1610" s="76"/>
      <c r="P1610" s="76"/>
      <c r="Q1610" s="76"/>
      <c r="R1610" s="76"/>
      <c r="S1610" s="108"/>
    </row>
    <row r="1611" spans="1:19" customFormat="1" x14ac:dyDescent="0.35">
      <c r="A1611" s="72"/>
      <c r="B1611" s="72"/>
      <c r="C1611" s="85" t="s">
        <v>228</v>
      </c>
      <c r="D1611" s="85"/>
      <c r="E1611" s="85"/>
      <c r="F1611" s="85"/>
      <c r="G1611" s="85"/>
      <c r="H1611" s="85"/>
      <c r="I1611" s="85"/>
      <c r="J1611" s="85"/>
      <c r="K1611" s="119"/>
      <c r="L1611" s="85"/>
      <c r="M1611" s="128"/>
      <c r="N1611" s="85"/>
      <c r="O1611" s="85"/>
      <c r="P1611" s="85"/>
      <c r="Q1611" s="85"/>
      <c r="R1611" s="85"/>
      <c r="S1611" s="109"/>
    </row>
    <row r="1612" spans="1:19" customFormat="1" x14ac:dyDescent="0.35">
      <c r="A1612" s="72"/>
      <c r="B1612" s="72"/>
      <c r="C1612" s="86" t="s">
        <v>229</v>
      </c>
      <c r="D1612" s="86"/>
      <c r="E1612" s="86"/>
      <c r="F1612" s="86"/>
      <c r="G1612" s="86"/>
      <c r="H1612" s="86"/>
      <c r="I1612" s="86"/>
      <c r="J1612" s="86"/>
      <c r="K1612" s="120"/>
      <c r="L1612" s="86"/>
      <c r="M1612" s="129"/>
      <c r="N1612" s="86"/>
      <c r="O1612" s="86"/>
      <c r="P1612" s="86"/>
      <c r="Q1612" s="86"/>
      <c r="R1612" s="86"/>
      <c r="S1612" s="110"/>
    </row>
    <row r="1613" spans="1:19" customFormat="1" ht="23.5" customHeight="1" x14ac:dyDescent="0.35">
      <c r="A1613" s="71" t="s">
        <v>237</v>
      </c>
      <c r="B1613" s="72"/>
      <c r="C1613" s="73" t="s">
        <v>219</v>
      </c>
      <c r="D1613" s="73"/>
      <c r="E1613" s="73"/>
      <c r="F1613" s="93" t="s">
        <v>548</v>
      </c>
      <c r="G1613" s="94" t="s">
        <v>248</v>
      </c>
      <c r="H1613" s="93" t="str">
        <f>TEXT(25.33,"0.00")</f>
        <v>25.33</v>
      </c>
      <c r="I1613" s="73" t="s">
        <v>139</v>
      </c>
      <c r="J1613" s="75">
        <v>2</v>
      </c>
      <c r="K1613" s="94" t="str">
        <f>TEXT(50.66,"0.00")</f>
        <v>50.66</v>
      </c>
      <c r="L1613" s="73"/>
      <c r="M1613" s="94" t="str">
        <f>TEXT(26,"0")</f>
        <v>26</v>
      </c>
      <c r="N1613" s="73"/>
      <c r="O1613" s="73" t="s">
        <v>220</v>
      </c>
      <c r="P1613" s="73" t="s">
        <v>369</v>
      </c>
      <c r="Q1613" s="73"/>
      <c r="R1613" s="73"/>
      <c r="S1613" s="107"/>
    </row>
    <row r="1614" spans="1:19" customFormat="1" x14ac:dyDescent="0.35">
      <c r="A1614" s="72"/>
      <c r="B1614" s="72"/>
      <c r="C1614" s="76" t="s">
        <v>221</v>
      </c>
      <c r="D1614" s="76"/>
      <c r="E1614" s="76"/>
      <c r="F1614" s="76"/>
      <c r="G1614" s="76"/>
      <c r="H1614" s="76"/>
      <c r="I1614" s="76"/>
      <c r="J1614" s="78"/>
      <c r="K1614" s="118"/>
      <c r="L1614" s="76"/>
      <c r="M1614" s="127"/>
      <c r="N1614" s="76"/>
      <c r="O1614" s="76"/>
      <c r="P1614" s="76"/>
      <c r="Q1614" s="76"/>
      <c r="R1614" s="76"/>
      <c r="S1614" s="108"/>
    </row>
    <row r="1615" spans="1:19" customFormat="1" x14ac:dyDescent="0.35">
      <c r="A1615" s="72"/>
      <c r="B1615" s="72"/>
      <c r="C1615" s="85" t="s">
        <v>228</v>
      </c>
      <c r="D1615" s="85"/>
      <c r="E1615" s="85"/>
      <c r="F1615" s="85"/>
      <c r="G1615" s="85"/>
      <c r="H1615" s="85"/>
      <c r="I1615" s="85"/>
      <c r="J1615" s="85"/>
      <c r="K1615" s="119"/>
      <c r="L1615" s="85"/>
      <c r="M1615" s="128"/>
      <c r="N1615" s="85"/>
      <c r="O1615" s="85"/>
      <c r="P1615" s="85"/>
      <c r="Q1615" s="85"/>
      <c r="R1615" s="85"/>
      <c r="S1615" s="109"/>
    </row>
    <row r="1616" spans="1:19" customFormat="1" x14ac:dyDescent="0.35">
      <c r="A1616" s="72"/>
      <c r="B1616" s="72"/>
      <c r="C1616" s="86" t="s">
        <v>229</v>
      </c>
      <c r="D1616" s="86"/>
      <c r="E1616" s="86"/>
      <c r="F1616" s="86"/>
      <c r="G1616" s="86"/>
      <c r="H1616" s="86"/>
      <c r="I1616" s="86"/>
      <c r="J1616" s="86"/>
      <c r="K1616" s="120"/>
      <c r="L1616" s="86"/>
      <c r="M1616" s="129"/>
      <c r="N1616" s="86"/>
      <c r="O1616" s="86"/>
      <c r="P1616" s="86"/>
      <c r="Q1616" s="86"/>
      <c r="R1616" s="86"/>
      <c r="S1616" s="110"/>
    </row>
    <row r="1617" spans="1:19" customFormat="1" ht="21" customHeight="1" x14ac:dyDescent="0.35">
      <c r="A1617" s="71" t="s">
        <v>238</v>
      </c>
      <c r="B1617" s="72"/>
      <c r="C1617" s="73" t="s">
        <v>219</v>
      </c>
      <c r="D1617" s="73"/>
      <c r="E1617" s="73"/>
      <c r="F1617" s="93" t="s">
        <v>249</v>
      </c>
      <c r="G1617" s="94" t="s">
        <v>282</v>
      </c>
      <c r="H1617" s="93" t="str">
        <f>TEXT(38.12,"0.00")</f>
        <v>38.12</v>
      </c>
      <c r="I1617" s="73" t="s">
        <v>139</v>
      </c>
      <c r="J1617" s="75">
        <v>2</v>
      </c>
      <c r="K1617" s="94" t="str">
        <f>TEXT(76.24,"0.00")</f>
        <v>76.24</v>
      </c>
      <c r="L1617" s="73"/>
      <c r="M1617" s="94" t="str">
        <f>TEXT(26,"0")</f>
        <v>26</v>
      </c>
      <c r="N1617" s="73" t="s">
        <v>231</v>
      </c>
      <c r="O1617" s="73" t="s">
        <v>224</v>
      </c>
      <c r="P1617" s="73" t="s">
        <v>369</v>
      </c>
      <c r="Q1617" s="73"/>
      <c r="R1617" s="73"/>
      <c r="S1617" s="107"/>
    </row>
    <row r="1618" spans="1:19" customFormat="1" x14ac:dyDescent="0.35">
      <c r="A1618" s="72"/>
      <c r="B1618" s="72"/>
      <c r="C1618" s="76" t="s">
        <v>221</v>
      </c>
      <c r="D1618" s="76"/>
      <c r="E1618" s="76"/>
      <c r="F1618" s="76"/>
      <c r="G1618" s="76"/>
      <c r="H1618" s="76"/>
      <c r="I1618" s="76"/>
      <c r="J1618" s="78"/>
      <c r="K1618" s="118"/>
      <c r="L1618" s="76"/>
      <c r="M1618" s="118"/>
      <c r="N1618" s="76"/>
      <c r="O1618" s="76"/>
      <c r="P1618" s="76"/>
      <c r="Q1618" s="76"/>
      <c r="R1618" s="76"/>
      <c r="S1618" s="108"/>
    </row>
    <row r="1619" spans="1:19" customFormat="1" x14ac:dyDescent="0.35">
      <c r="A1619" s="72"/>
      <c r="B1619" s="72"/>
      <c r="C1619" s="85" t="s">
        <v>228</v>
      </c>
      <c r="D1619" s="85"/>
      <c r="E1619" s="85"/>
      <c r="F1619" s="85"/>
      <c r="G1619" s="85"/>
      <c r="H1619" s="85"/>
      <c r="I1619" s="85"/>
      <c r="J1619" s="85"/>
      <c r="K1619" s="119"/>
      <c r="L1619" s="85"/>
      <c r="M1619" s="119"/>
      <c r="N1619" s="85"/>
      <c r="O1619" s="85"/>
      <c r="P1619" s="85"/>
      <c r="Q1619" s="85"/>
      <c r="R1619" s="85"/>
      <c r="S1619" s="109"/>
    </row>
    <row r="1620" spans="1:19" customFormat="1" x14ac:dyDescent="0.35">
      <c r="A1620" s="72"/>
      <c r="B1620" s="72"/>
      <c r="C1620" s="86" t="s">
        <v>229</v>
      </c>
      <c r="D1620" s="86"/>
      <c r="E1620" s="86"/>
      <c r="F1620" s="86"/>
      <c r="G1620" s="86"/>
      <c r="H1620" s="86"/>
      <c r="I1620" s="86"/>
      <c r="J1620" s="86"/>
      <c r="K1620" s="120"/>
      <c r="L1620" s="86"/>
      <c r="M1620" s="120"/>
      <c r="N1620" s="86"/>
      <c r="O1620" s="86"/>
      <c r="P1620" s="86"/>
      <c r="Q1620" s="86"/>
      <c r="R1620" s="86"/>
      <c r="S1620" s="110"/>
    </row>
    <row r="1621" spans="1:19" customFormat="1" x14ac:dyDescent="0.35">
      <c r="A1621" s="82" t="s">
        <v>240</v>
      </c>
      <c r="B1621" s="82"/>
      <c r="C1621" s="82" t="s">
        <v>219</v>
      </c>
      <c r="D1621" s="82"/>
      <c r="E1621" s="82"/>
      <c r="F1621" s="82"/>
      <c r="G1621" s="82"/>
      <c r="H1621" s="82"/>
      <c r="I1621" s="82"/>
      <c r="J1621" s="83"/>
      <c r="K1621" s="122"/>
      <c r="L1621" s="82"/>
      <c r="M1621" s="122"/>
      <c r="N1621" s="82"/>
      <c r="O1621" s="82"/>
      <c r="P1621" s="82"/>
      <c r="Q1621" s="82"/>
      <c r="R1621" s="82"/>
      <c r="S1621" s="112"/>
    </row>
    <row r="1622" spans="1:19" customFormat="1" x14ac:dyDescent="0.35">
      <c r="A1622" s="82" t="s">
        <v>240</v>
      </c>
      <c r="B1622" s="82"/>
      <c r="C1622" s="82" t="s">
        <v>221</v>
      </c>
      <c r="D1622" s="82"/>
      <c r="E1622" s="82"/>
      <c r="F1622" s="82"/>
      <c r="G1622" s="82"/>
      <c r="H1622" s="82"/>
      <c r="I1622" s="82"/>
      <c r="J1622" s="83"/>
      <c r="K1622" s="122"/>
      <c r="L1622" s="82"/>
      <c r="M1622" s="122"/>
      <c r="N1622" s="82"/>
      <c r="O1622" s="82"/>
      <c r="P1622" s="82"/>
      <c r="Q1622" s="82"/>
      <c r="R1622" s="82"/>
      <c r="S1622" s="112"/>
    </row>
    <row r="1623" spans="1:19" customFormat="1" x14ac:dyDescent="0.35">
      <c r="A1623" s="71" t="s">
        <v>241</v>
      </c>
      <c r="B1623" s="72"/>
      <c r="C1623" s="73" t="s">
        <v>219</v>
      </c>
      <c r="D1623" s="73"/>
      <c r="E1623" s="73"/>
      <c r="F1623" s="90">
        <v>0.15</v>
      </c>
      <c r="G1623" s="73" t="str">
        <f>CONCATENATE("USD,FLAT ",TEXT(F1623,"0.00"))</f>
        <v>USD,FLAT 0.15</v>
      </c>
      <c r="H1623" s="90" t="str">
        <f>TEXT(3000.15,"0.00")</f>
        <v>3000.15</v>
      </c>
      <c r="I1623" s="73" t="s">
        <v>139</v>
      </c>
      <c r="J1623" s="75">
        <v>2</v>
      </c>
      <c r="K1623" s="139" t="str">
        <f>TEXT(6000.3,"0.0")</f>
        <v>6000.3</v>
      </c>
      <c r="L1623" s="73"/>
      <c r="M1623" s="94" t="str">
        <f>TEXT(26,"0")</f>
        <v>26</v>
      </c>
      <c r="N1623" s="73" t="s">
        <v>231</v>
      </c>
      <c r="O1623" s="73" t="s">
        <v>224</v>
      </c>
      <c r="P1623" s="73" t="s">
        <v>369</v>
      </c>
      <c r="Q1623" s="73"/>
      <c r="R1623" s="73"/>
      <c r="S1623" s="107"/>
    </row>
    <row r="1624" spans="1:19" customFormat="1" x14ac:dyDescent="0.35">
      <c r="A1624" s="72"/>
      <c r="B1624" s="72"/>
      <c r="C1624" s="76" t="s">
        <v>221</v>
      </c>
      <c r="D1624" s="76"/>
      <c r="E1624" s="76"/>
      <c r="F1624" s="76"/>
      <c r="G1624" s="76"/>
      <c r="H1624" s="76"/>
      <c r="I1624" s="76"/>
      <c r="J1624" s="78"/>
      <c r="K1624" s="118"/>
      <c r="L1624" s="76"/>
      <c r="M1624" s="127"/>
      <c r="N1624" s="76"/>
      <c r="O1624" s="76"/>
      <c r="P1624" s="76"/>
      <c r="Q1624" s="76"/>
      <c r="R1624" s="76"/>
      <c r="S1624" s="108"/>
    </row>
    <row r="1625" spans="1:19" customFormat="1" x14ac:dyDescent="0.35">
      <c r="A1625" s="72"/>
      <c r="B1625" s="72"/>
      <c r="C1625" s="85" t="s">
        <v>228</v>
      </c>
      <c r="D1625" s="85"/>
      <c r="E1625" s="85"/>
      <c r="F1625" s="85"/>
      <c r="G1625" s="85"/>
      <c r="H1625" s="85"/>
      <c r="I1625" s="85"/>
      <c r="J1625" s="85"/>
      <c r="K1625" s="119"/>
      <c r="L1625" s="85"/>
      <c r="M1625" s="128"/>
      <c r="N1625" s="85"/>
      <c r="O1625" s="85"/>
      <c r="P1625" s="85"/>
      <c r="Q1625" s="85"/>
      <c r="R1625" s="85"/>
      <c r="S1625" s="109"/>
    </row>
    <row r="1626" spans="1:19" customFormat="1" x14ac:dyDescent="0.35">
      <c r="A1626" s="72"/>
      <c r="B1626" s="72"/>
      <c r="C1626" s="86" t="s">
        <v>229</v>
      </c>
      <c r="D1626" s="86"/>
      <c r="E1626" s="86"/>
      <c r="F1626" s="86"/>
      <c r="G1626" s="86"/>
      <c r="H1626" s="86"/>
      <c r="I1626" s="86"/>
      <c r="J1626" s="86"/>
      <c r="K1626" s="120"/>
      <c r="L1626" s="86"/>
      <c r="M1626" s="129"/>
      <c r="N1626" s="86"/>
      <c r="O1626" s="86"/>
      <c r="P1626" s="86"/>
      <c r="Q1626" s="86"/>
      <c r="R1626" s="86"/>
      <c r="S1626" s="110"/>
    </row>
    <row r="1627" spans="1:19" customFormat="1" x14ac:dyDescent="0.35">
      <c r="A1627" s="71" t="s">
        <v>242</v>
      </c>
      <c r="B1627" s="72"/>
      <c r="C1627" s="73" t="s">
        <v>219</v>
      </c>
      <c r="D1627" s="73"/>
      <c r="E1627" s="73"/>
      <c r="F1627" s="90">
        <v>2.0499999999999998</v>
      </c>
      <c r="G1627" s="73" t="str">
        <f>CONCATENATE("USD,FLAT ",TEXT(F1627,"0.00"))</f>
        <v>USD,FLAT 2.05</v>
      </c>
      <c r="H1627" s="90" t="str">
        <f>TEXT(28.33,"0.00")</f>
        <v>28.33</v>
      </c>
      <c r="I1627" s="73" t="s">
        <v>139</v>
      </c>
      <c r="J1627" s="75">
        <v>2</v>
      </c>
      <c r="K1627" s="94" t="str">
        <f>TEXT(56.66,"0.00")</f>
        <v>56.66</v>
      </c>
      <c r="L1627" s="73"/>
      <c r="M1627" s="94" t="str">
        <f>TEXT(26,"0")</f>
        <v>26</v>
      </c>
      <c r="N1627" s="73"/>
      <c r="O1627" s="73" t="s">
        <v>220</v>
      </c>
      <c r="P1627" s="73" t="s">
        <v>369</v>
      </c>
      <c r="Q1627" s="73"/>
      <c r="R1627" s="73"/>
      <c r="S1627" s="107"/>
    </row>
    <row r="1628" spans="1:19" customFormat="1" x14ac:dyDescent="0.35">
      <c r="A1628" s="72"/>
      <c r="B1628" s="72"/>
      <c r="C1628" s="76" t="s">
        <v>221</v>
      </c>
      <c r="D1628" s="76"/>
      <c r="E1628" s="76"/>
      <c r="F1628" s="76"/>
      <c r="G1628" s="76"/>
      <c r="H1628" s="76"/>
      <c r="I1628" s="76"/>
      <c r="J1628" s="78"/>
      <c r="K1628" s="118"/>
      <c r="L1628" s="76"/>
      <c r="M1628" s="118"/>
      <c r="N1628" s="76"/>
      <c r="O1628" s="76"/>
      <c r="P1628" s="76"/>
      <c r="Q1628" s="76"/>
      <c r="R1628" s="76"/>
      <c r="S1628" s="108"/>
    </row>
    <row r="1629" spans="1:19" customFormat="1" x14ac:dyDescent="0.35">
      <c r="A1629" s="72"/>
      <c r="B1629" s="72"/>
      <c r="C1629" s="85" t="s">
        <v>228</v>
      </c>
      <c r="D1629" s="85"/>
      <c r="E1629" s="85"/>
      <c r="F1629" s="85"/>
      <c r="G1629" s="85"/>
      <c r="H1629" s="85"/>
      <c r="I1629" s="85"/>
      <c r="J1629" s="85"/>
      <c r="K1629" s="119"/>
      <c r="L1629" s="85"/>
      <c r="M1629" s="119"/>
      <c r="N1629" s="85"/>
      <c r="O1629" s="85"/>
      <c r="P1629" s="85"/>
      <c r="Q1629" s="85"/>
      <c r="R1629" s="85"/>
      <c r="S1629" s="109"/>
    </row>
    <row r="1630" spans="1:19" customFormat="1" x14ac:dyDescent="0.35">
      <c r="A1630" s="72"/>
      <c r="B1630" s="72"/>
      <c r="C1630" s="86" t="s">
        <v>229</v>
      </c>
      <c r="D1630" s="86"/>
      <c r="E1630" s="86"/>
      <c r="F1630" s="86"/>
      <c r="G1630" s="86"/>
      <c r="H1630" s="86"/>
      <c r="I1630" s="86"/>
      <c r="J1630" s="86"/>
      <c r="K1630" s="120"/>
      <c r="L1630" s="86"/>
      <c r="M1630" s="120"/>
      <c r="N1630" s="86"/>
      <c r="O1630" s="86"/>
      <c r="P1630" s="86"/>
      <c r="Q1630" s="86"/>
      <c r="R1630" s="86"/>
      <c r="S1630" s="110"/>
    </row>
    <row r="1631" spans="1:19" customFormat="1" x14ac:dyDescent="0.35">
      <c r="A1631" s="71" t="s">
        <v>242</v>
      </c>
      <c r="B1631" s="72" t="s">
        <v>513</v>
      </c>
      <c r="C1631" s="73" t="s">
        <v>219</v>
      </c>
      <c r="D1631" s="73"/>
      <c r="E1631" s="73"/>
      <c r="F1631" s="90">
        <v>0.75</v>
      </c>
      <c r="G1631" s="73" t="str">
        <f>CONCATENATE("USD,FLAT ",TEXT(F1631,"0.00"))</f>
        <v>USD,FLAT 0.75</v>
      </c>
      <c r="H1631" s="90" t="str">
        <f>TEXT(0.75,"0.00")</f>
        <v>0.75</v>
      </c>
      <c r="I1631" s="73" t="s">
        <v>139</v>
      </c>
      <c r="J1631" s="75">
        <v>2</v>
      </c>
      <c r="K1631" s="94" t="str">
        <f>TEXT(1.5,"0.0")</f>
        <v>1.5</v>
      </c>
      <c r="L1631" s="73"/>
      <c r="M1631" s="94" t="str">
        <f>TEXT(26,"0")</f>
        <v>26</v>
      </c>
      <c r="N1631" s="73" t="s">
        <v>231</v>
      </c>
      <c r="O1631" s="73" t="s">
        <v>224</v>
      </c>
      <c r="P1631" s="73" t="s">
        <v>369</v>
      </c>
      <c r="Q1631" s="73"/>
      <c r="R1631" s="73"/>
      <c r="S1631" s="107"/>
    </row>
    <row r="1632" spans="1:19" customFormat="1" x14ac:dyDescent="0.35">
      <c r="A1632" s="72"/>
      <c r="B1632" s="72"/>
      <c r="C1632" s="76" t="s">
        <v>221</v>
      </c>
      <c r="D1632" s="76"/>
      <c r="E1632" s="76"/>
      <c r="F1632" s="76"/>
      <c r="G1632" s="76"/>
      <c r="H1632" s="76"/>
      <c r="I1632" s="76"/>
      <c r="J1632" s="78"/>
      <c r="K1632" s="118"/>
      <c r="L1632" s="76"/>
      <c r="M1632" s="127"/>
      <c r="N1632" s="76"/>
      <c r="O1632" s="76"/>
      <c r="P1632" s="76"/>
      <c r="Q1632" s="76"/>
      <c r="R1632" s="76"/>
      <c r="S1632" s="108"/>
    </row>
    <row r="1633" spans="1:19" customFormat="1" x14ac:dyDescent="0.35">
      <c r="A1633" s="72"/>
      <c r="B1633" s="72"/>
      <c r="C1633" s="85" t="s">
        <v>228</v>
      </c>
      <c r="D1633" s="85"/>
      <c r="E1633" s="85"/>
      <c r="F1633" s="85"/>
      <c r="G1633" s="85"/>
      <c r="H1633" s="85"/>
      <c r="I1633" s="85"/>
      <c r="J1633" s="85"/>
      <c r="K1633" s="119"/>
      <c r="L1633" s="85"/>
      <c r="M1633" s="128"/>
      <c r="N1633" s="85"/>
      <c r="O1633" s="85"/>
      <c r="P1633" s="85"/>
      <c r="Q1633" s="85"/>
      <c r="R1633" s="85"/>
      <c r="S1633" s="109"/>
    </row>
    <row r="1634" spans="1:19" customFormat="1" x14ac:dyDescent="0.35">
      <c r="A1634" s="72"/>
      <c r="B1634" s="72"/>
      <c r="C1634" s="86" t="s">
        <v>229</v>
      </c>
      <c r="D1634" s="86"/>
      <c r="E1634" s="86"/>
      <c r="F1634" s="86"/>
      <c r="G1634" s="86"/>
      <c r="H1634" s="86"/>
      <c r="I1634" s="86"/>
      <c r="J1634" s="86"/>
      <c r="K1634" s="120"/>
      <c r="L1634" s="86"/>
      <c r="M1634" s="129"/>
      <c r="N1634" s="86"/>
      <c r="O1634" s="86"/>
      <c r="P1634" s="86"/>
      <c r="Q1634" s="86"/>
      <c r="R1634" s="86"/>
      <c r="S1634" s="110"/>
    </row>
    <row r="1635" spans="1:19" customFormat="1" x14ac:dyDescent="0.35">
      <c r="A1635" s="71" t="s">
        <v>242</v>
      </c>
      <c r="B1635" s="72" t="s">
        <v>514</v>
      </c>
      <c r="C1635" s="73" t="s">
        <v>219</v>
      </c>
      <c r="D1635" s="73"/>
      <c r="E1635" s="73"/>
      <c r="F1635" s="90" t="str">
        <f>TEXT(28.34,"0.00")</f>
        <v>28.34</v>
      </c>
      <c r="G1635" s="73" t="str">
        <f>CONCATENATE("USD,FLAT ",TEXT(F1635,"0.00"))</f>
        <v>USD,FLAT 28.34</v>
      </c>
      <c r="H1635" s="90" t="str">
        <f>TEXT(28.34,"0.00")</f>
        <v>28.34</v>
      </c>
      <c r="I1635" s="73" t="s">
        <v>139</v>
      </c>
      <c r="J1635" s="75">
        <v>2</v>
      </c>
      <c r="K1635" s="94" t="str">
        <f>TEXT(56.68,"0.00")</f>
        <v>56.68</v>
      </c>
      <c r="L1635" s="73"/>
      <c r="M1635" s="94" t="str">
        <f>TEXT(26,"0")</f>
        <v>26</v>
      </c>
      <c r="N1635" s="73"/>
      <c r="O1635" s="73" t="s">
        <v>220</v>
      </c>
      <c r="P1635" s="73" t="s">
        <v>369</v>
      </c>
      <c r="Q1635" s="73"/>
      <c r="R1635" s="73"/>
      <c r="S1635" s="107"/>
    </row>
    <row r="1636" spans="1:19" customFormat="1" x14ac:dyDescent="0.35">
      <c r="A1636" s="72"/>
      <c r="B1636" s="72"/>
      <c r="C1636" s="76" t="s">
        <v>221</v>
      </c>
      <c r="D1636" s="76"/>
      <c r="E1636" s="76"/>
      <c r="F1636" s="76"/>
      <c r="G1636" s="76"/>
      <c r="H1636" s="76"/>
      <c r="I1636" s="76"/>
      <c r="J1636" s="78"/>
      <c r="K1636" s="118"/>
      <c r="L1636" s="76"/>
      <c r="M1636" s="118"/>
      <c r="N1636" s="76"/>
      <c r="O1636" s="76"/>
      <c r="P1636" s="76"/>
      <c r="Q1636" s="76"/>
      <c r="R1636" s="76"/>
      <c r="S1636" s="108"/>
    </row>
    <row r="1637" spans="1:19" customFormat="1" x14ac:dyDescent="0.35">
      <c r="A1637" s="72"/>
      <c r="B1637" s="72"/>
      <c r="C1637" s="85" t="s">
        <v>228</v>
      </c>
      <c r="D1637" s="85"/>
      <c r="E1637" s="85"/>
      <c r="F1637" s="85"/>
      <c r="G1637" s="85"/>
      <c r="H1637" s="85"/>
      <c r="I1637" s="85"/>
      <c r="J1637" s="85"/>
      <c r="K1637" s="119"/>
      <c r="L1637" s="85"/>
      <c r="M1637" s="119"/>
      <c r="N1637" s="85"/>
      <c r="O1637" s="85"/>
      <c r="P1637" s="85"/>
      <c r="Q1637" s="85"/>
      <c r="R1637" s="85"/>
      <c r="S1637" s="109"/>
    </row>
    <row r="1638" spans="1:19" customFormat="1" x14ac:dyDescent="0.35">
      <c r="A1638" s="72"/>
      <c r="B1638" s="72"/>
      <c r="C1638" s="86" t="s">
        <v>229</v>
      </c>
      <c r="D1638" s="86"/>
      <c r="E1638" s="86"/>
      <c r="F1638" s="86"/>
      <c r="G1638" s="86"/>
      <c r="H1638" s="86"/>
      <c r="I1638" s="86"/>
      <c r="J1638" s="86"/>
      <c r="K1638" s="120"/>
      <c r="L1638" s="86"/>
      <c r="M1638" s="120"/>
      <c r="N1638" s="86"/>
      <c r="O1638" s="86"/>
      <c r="P1638" s="86"/>
      <c r="Q1638" s="86"/>
      <c r="R1638" s="86"/>
      <c r="S1638" s="110"/>
    </row>
    <row r="1639" spans="1:19" customFormat="1" x14ac:dyDescent="0.35">
      <c r="A1639" s="71" t="s">
        <v>242</v>
      </c>
      <c r="B1639" s="72" t="s">
        <v>515</v>
      </c>
      <c r="C1639" s="73" t="s">
        <v>219</v>
      </c>
      <c r="D1639" s="73"/>
      <c r="E1639" s="73"/>
      <c r="F1639" s="90">
        <v>6.67</v>
      </c>
      <c r="G1639" s="73" t="str">
        <f>CONCATENATE("USD,FLAT ",TEXT(F1639,"0.00"))</f>
        <v>USD,FLAT 6.67</v>
      </c>
      <c r="H1639" s="90" t="str">
        <f>TEXT(6.67,"0.00")</f>
        <v>6.67</v>
      </c>
      <c r="I1639" s="73" t="s">
        <v>139</v>
      </c>
      <c r="J1639" s="75">
        <v>2</v>
      </c>
      <c r="K1639" s="94" t="str">
        <f>TEXT(13.34,"0.00")</f>
        <v>13.34</v>
      </c>
      <c r="L1639" s="90"/>
      <c r="M1639" s="94" t="str">
        <f>TEXT(26,"0")</f>
        <v>26</v>
      </c>
      <c r="N1639" s="73" t="s">
        <v>231</v>
      </c>
      <c r="O1639" s="73" t="s">
        <v>224</v>
      </c>
      <c r="P1639" s="73" t="s">
        <v>369</v>
      </c>
      <c r="Q1639" s="73"/>
      <c r="R1639" s="73"/>
      <c r="S1639" s="107"/>
    </row>
    <row r="1640" spans="1:19" customFormat="1" x14ac:dyDescent="0.35">
      <c r="A1640" s="72"/>
      <c r="B1640" s="72"/>
      <c r="C1640" s="76" t="s">
        <v>221</v>
      </c>
      <c r="D1640" s="76"/>
      <c r="E1640" s="76"/>
      <c r="F1640" s="76"/>
      <c r="G1640" s="76"/>
      <c r="H1640" s="76"/>
      <c r="I1640" s="76"/>
      <c r="J1640" s="78"/>
      <c r="K1640" s="118"/>
      <c r="L1640" s="76"/>
      <c r="M1640" s="127"/>
      <c r="N1640" s="76"/>
      <c r="O1640" s="76"/>
      <c r="P1640" s="76"/>
      <c r="Q1640" s="76"/>
      <c r="R1640" s="76"/>
      <c r="S1640" s="108"/>
    </row>
    <row r="1641" spans="1:19" customFormat="1" x14ac:dyDescent="0.35">
      <c r="A1641" s="72"/>
      <c r="B1641" s="72"/>
      <c r="C1641" s="85" t="s">
        <v>228</v>
      </c>
      <c r="D1641" s="85"/>
      <c r="E1641" s="85"/>
      <c r="F1641" s="85"/>
      <c r="G1641" s="85"/>
      <c r="H1641" s="85"/>
      <c r="I1641" s="85"/>
      <c r="J1641" s="85"/>
      <c r="K1641" s="119"/>
      <c r="L1641" s="85"/>
      <c r="M1641" s="128"/>
      <c r="N1641" s="85"/>
      <c r="O1641" s="85"/>
      <c r="P1641" s="85"/>
      <c r="Q1641" s="85"/>
      <c r="R1641" s="85"/>
      <c r="S1641" s="109"/>
    </row>
    <row r="1642" spans="1:19" customFormat="1" x14ac:dyDescent="0.35">
      <c r="A1642" s="72"/>
      <c r="B1642" s="72"/>
      <c r="C1642" s="86" t="s">
        <v>229</v>
      </c>
      <c r="D1642" s="86"/>
      <c r="E1642" s="86"/>
      <c r="F1642" s="86"/>
      <c r="G1642" s="86"/>
      <c r="H1642" s="86"/>
      <c r="I1642" s="86"/>
      <c r="J1642" s="86"/>
      <c r="K1642" s="120"/>
      <c r="L1642" s="86"/>
      <c r="M1642" s="129"/>
      <c r="N1642" s="86"/>
      <c r="O1642" s="86"/>
      <c r="P1642" s="86"/>
      <c r="Q1642" s="86"/>
      <c r="R1642" s="86"/>
      <c r="S1642" s="110"/>
    </row>
    <row r="1643" spans="1:19" customFormat="1" x14ac:dyDescent="0.35">
      <c r="A1643" s="71" t="s">
        <v>243</v>
      </c>
      <c r="B1643" s="72"/>
      <c r="C1643" s="73" t="s">
        <v>219</v>
      </c>
      <c r="D1643" s="73"/>
      <c r="E1643" s="73"/>
      <c r="F1643" s="90">
        <v>0.4</v>
      </c>
      <c r="G1643" s="73" t="str">
        <f>CONCATENATE("USD,FLAT ",TEXT(F1643,"0.00"))</f>
        <v>USD,FLAT 0.40</v>
      </c>
      <c r="H1643" s="90" t="str">
        <f>TEXT(0.4,"0.0")</f>
        <v>0.4</v>
      </c>
      <c r="I1643" s="73" t="s">
        <v>139</v>
      </c>
      <c r="J1643" s="75">
        <v>2</v>
      </c>
      <c r="K1643" s="94" t="str">
        <f>TEXT(0.8,"0.0")</f>
        <v>0.8</v>
      </c>
      <c r="L1643" s="73"/>
      <c r="M1643" s="94" t="str">
        <f>TEXT(26,"0")</f>
        <v>26</v>
      </c>
      <c r="N1643" s="73" t="s">
        <v>231</v>
      </c>
      <c r="O1643" s="73" t="s">
        <v>224</v>
      </c>
      <c r="P1643" s="73" t="s">
        <v>369</v>
      </c>
      <c r="Q1643" s="73"/>
      <c r="R1643" s="73"/>
      <c r="S1643" s="107"/>
    </row>
    <row r="1644" spans="1:19" customFormat="1" x14ac:dyDescent="0.35">
      <c r="A1644" s="72"/>
      <c r="B1644" s="72"/>
      <c r="C1644" s="76" t="s">
        <v>221</v>
      </c>
      <c r="D1644" s="76"/>
      <c r="E1644" s="76"/>
      <c r="F1644" s="76"/>
      <c r="G1644" s="76"/>
      <c r="H1644" s="76"/>
      <c r="I1644" s="76"/>
      <c r="J1644" s="78"/>
      <c r="K1644" s="118"/>
      <c r="L1644" s="76"/>
      <c r="M1644" s="118"/>
      <c r="N1644" s="76"/>
      <c r="O1644" s="76"/>
      <c r="P1644" s="76"/>
      <c r="Q1644" s="76"/>
      <c r="R1644" s="76"/>
      <c r="S1644" s="108"/>
    </row>
    <row r="1645" spans="1:19" customFormat="1" x14ac:dyDescent="0.35">
      <c r="A1645" s="72"/>
      <c r="B1645" s="72"/>
      <c r="C1645" s="85" t="s">
        <v>228</v>
      </c>
      <c r="D1645" s="85"/>
      <c r="E1645" s="85"/>
      <c r="F1645" s="85"/>
      <c r="G1645" s="85"/>
      <c r="H1645" s="85"/>
      <c r="I1645" s="85"/>
      <c r="J1645" s="85"/>
      <c r="K1645" s="119"/>
      <c r="L1645" s="85"/>
      <c r="M1645" s="119"/>
      <c r="N1645" s="85"/>
      <c r="O1645" s="85"/>
      <c r="P1645" s="85"/>
      <c r="Q1645" s="85"/>
      <c r="R1645" s="85"/>
      <c r="S1645" s="109"/>
    </row>
    <row r="1646" spans="1:19" customFormat="1" x14ac:dyDescent="0.35">
      <c r="A1646" s="72"/>
      <c r="B1646" s="72"/>
      <c r="C1646" s="86" t="s">
        <v>229</v>
      </c>
      <c r="D1646" s="86"/>
      <c r="E1646" s="86"/>
      <c r="F1646" s="86"/>
      <c r="G1646" s="86"/>
      <c r="H1646" s="86"/>
      <c r="I1646" s="86"/>
      <c r="J1646" s="86"/>
      <c r="K1646" s="120"/>
      <c r="L1646" s="86"/>
      <c r="M1646" s="120"/>
      <c r="N1646" s="86"/>
      <c r="O1646" s="86"/>
      <c r="P1646" s="86"/>
      <c r="Q1646" s="86"/>
      <c r="R1646" s="86"/>
      <c r="S1646" s="110"/>
    </row>
    <row r="1647" spans="1:19" customFormat="1" x14ac:dyDescent="0.35">
      <c r="A1647" s="71" t="s">
        <v>244</v>
      </c>
      <c r="B1647" s="72"/>
      <c r="C1647" s="73" t="s">
        <v>219</v>
      </c>
      <c r="D1647" s="73"/>
      <c r="E1647" s="73"/>
      <c r="F1647" s="90">
        <v>0.6</v>
      </c>
      <c r="G1647" s="73" t="str">
        <f>CONCATENATE("USD,FLAT ",TEXT(F1647,"0.00"))</f>
        <v>USD,FLAT 0.60</v>
      </c>
      <c r="H1647" s="90" t="str">
        <f>TEXT(0.6,"0.0")</f>
        <v>0.6</v>
      </c>
      <c r="I1647" s="73" t="s">
        <v>139</v>
      </c>
      <c r="J1647" s="75">
        <v>2</v>
      </c>
      <c r="K1647" s="94" t="str">
        <f>TEXT(1.2,"0.0")</f>
        <v>1.2</v>
      </c>
      <c r="L1647" s="73"/>
      <c r="M1647" s="94" t="str">
        <f>TEXT(26,"0")</f>
        <v>26</v>
      </c>
      <c r="N1647" s="73" t="s">
        <v>231</v>
      </c>
      <c r="O1647" s="73" t="s">
        <v>224</v>
      </c>
      <c r="P1647" s="73" t="s">
        <v>369</v>
      </c>
      <c r="Q1647" s="73"/>
      <c r="R1647" s="73"/>
      <c r="S1647" s="107"/>
    </row>
    <row r="1648" spans="1:19" customFormat="1" x14ac:dyDescent="0.35">
      <c r="A1648" s="72"/>
      <c r="B1648" s="72"/>
      <c r="C1648" s="76" t="s">
        <v>221</v>
      </c>
      <c r="D1648" s="76"/>
      <c r="E1648" s="76"/>
      <c r="F1648" s="76"/>
      <c r="G1648" s="76"/>
      <c r="H1648" s="76"/>
      <c r="I1648" s="76"/>
      <c r="J1648" s="78"/>
      <c r="K1648" s="118"/>
      <c r="L1648" s="76"/>
      <c r="M1648" s="127"/>
      <c r="N1648" s="76"/>
      <c r="O1648" s="76"/>
      <c r="P1648" s="76"/>
      <c r="Q1648" s="76"/>
      <c r="R1648" s="76"/>
      <c r="S1648" s="108"/>
    </row>
    <row r="1649" spans="1:78" customFormat="1" x14ac:dyDescent="0.35">
      <c r="A1649" s="72"/>
      <c r="B1649" s="72"/>
      <c r="C1649" s="85" t="s">
        <v>228</v>
      </c>
      <c r="D1649" s="85"/>
      <c r="E1649" s="85"/>
      <c r="F1649" s="85"/>
      <c r="G1649" s="85"/>
      <c r="H1649" s="85"/>
      <c r="I1649" s="85"/>
      <c r="J1649" s="85"/>
      <c r="K1649" s="119"/>
      <c r="L1649" s="85"/>
      <c r="M1649" s="128"/>
      <c r="N1649" s="85"/>
      <c r="O1649" s="85"/>
      <c r="P1649" s="85"/>
      <c r="Q1649" s="85"/>
      <c r="R1649" s="85"/>
      <c r="S1649" s="109"/>
    </row>
    <row r="1650" spans="1:78" customFormat="1" x14ac:dyDescent="0.35">
      <c r="A1650" s="72"/>
      <c r="B1650" s="72"/>
      <c r="C1650" s="86" t="s">
        <v>229</v>
      </c>
      <c r="D1650" s="86"/>
      <c r="E1650" s="86"/>
      <c r="F1650" s="86"/>
      <c r="G1650" s="86"/>
      <c r="H1650" s="86"/>
      <c r="I1650" s="86"/>
      <c r="J1650" s="86"/>
      <c r="K1650" s="120"/>
      <c r="L1650" s="86"/>
      <c r="M1650" s="129"/>
      <c r="N1650" s="86"/>
      <c r="O1650" s="86"/>
      <c r="P1650" s="86"/>
      <c r="Q1650" s="86"/>
      <c r="R1650" s="86"/>
      <c r="S1650" s="110"/>
    </row>
    <row r="1651" spans="1:78" customFormat="1" x14ac:dyDescent="0.35">
      <c r="A1651" s="71" t="s">
        <v>245</v>
      </c>
      <c r="B1651" s="92"/>
      <c r="C1651" s="73" t="s">
        <v>219</v>
      </c>
      <c r="D1651" s="73"/>
      <c r="E1651" s="73"/>
      <c r="F1651" s="73">
        <v>16.66</v>
      </c>
      <c r="G1651" s="73" t="str">
        <f>CONCATENATE("USD,FLAT ",TEXT(F1651,"0.00"))</f>
        <v>USD,FLAT 16.66</v>
      </c>
      <c r="H1651" s="73" t="str">
        <f>TEXT(16.66,"0.00")</f>
        <v>16.66</v>
      </c>
      <c r="I1651" s="73" t="s">
        <v>139</v>
      </c>
      <c r="J1651" s="75">
        <v>2</v>
      </c>
      <c r="K1651" s="94" t="str">
        <f>TEXT(33.32,"0.00")</f>
        <v>33.32</v>
      </c>
      <c r="L1651" s="73"/>
      <c r="M1651" s="94" t="str">
        <f>TEXT(26,"0")</f>
        <v>26</v>
      </c>
      <c r="N1651" s="73" t="s">
        <v>231</v>
      </c>
      <c r="O1651" s="73" t="s">
        <v>224</v>
      </c>
      <c r="P1651" s="73" t="s">
        <v>369</v>
      </c>
      <c r="Q1651" s="73"/>
      <c r="R1651" s="73"/>
      <c r="S1651" s="107"/>
    </row>
    <row r="1652" spans="1:78" customFormat="1" x14ac:dyDescent="0.35">
      <c r="A1652" s="72"/>
      <c r="B1652" s="92"/>
      <c r="C1652" s="76" t="s">
        <v>221</v>
      </c>
      <c r="D1652" s="76"/>
      <c r="E1652" s="76"/>
      <c r="F1652" s="76"/>
      <c r="G1652" s="76"/>
      <c r="H1652" s="76"/>
      <c r="I1652" s="76"/>
      <c r="J1652" s="78"/>
      <c r="K1652" s="118"/>
      <c r="L1652" s="76"/>
      <c r="M1652" s="76"/>
      <c r="N1652" s="76"/>
      <c r="O1652" s="76"/>
      <c r="P1652" s="76"/>
      <c r="Q1652" s="76"/>
      <c r="R1652" s="76"/>
      <c r="S1652" s="108"/>
    </row>
    <row r="1653" spans="1:78" customFormat="1" x14ac:dyDescent="0.35">
      <c r="A1653" s="72"/>
      <c r="B1653" s="72"/>
      <c r="C1653" s="85" t="s">
        <v>228</v>
      </c>
      <c r="D1653" s="85"/>
      <c r="E1653" s="85"/>
      <c r="F1653" s="85"/>
      <c r="G1653" s="85"/>
      <c r="H1653" s="85"/>
      <c r="I1653" s="85"/>
      <c r="J1653" s="85"/>
      <c r="K1653" s="116"/>
      <c r="L1653" s="85"/>
      <c r="M1653" s="85"/>
      <c r="N1653" s="85"/>
      <c r="O1653" s="85"/>
      <c r="P1653" s="85"/>
      <c r="Q1653" s="85"/>
      <c r="R1653" s="85"/>
      <c r="S1653" s="109"/>
    </row>
    <row r="1654" spans="1:78" customFormat="1" x14ac:dyDescent="0.35">
      <c r="A1654" s="72"/>
      <c r="B1654" s="72"/>
      <c r="C1654" s="86" t="s">
        <v>229</v>
      </c>
      <c r="D1654" s="86"/>
      <c r="E1654" s="86"/>
      <c r="F1654" s="86"/>
      <c r="G1654" s="86"/>
      <c r="H1654" s="86"/>
      <c r="I1654" s="86"/>
      <c r="J1654" s="86"/>
      <c r="K1654" s="89"/>
      <c r="L1654" s="86"/>
      <c r="M1654" s="86"/>
      <c r="N1654" s="86"/>
      <c r="O1654" s="86"/>
      <c r="P1654" s="86"/>
      <c r="Q1654" s="86"/>
      <c r="R1654" s="86"/>
      <c r="S1654" s="110"/>
    </row>
    <row r="1655" spans="1:78" x14ac:dyDescent="0.35">
      <c r="AM1655"/>
    </row>
    <row r="1656" spans="1:78" customFormat="1" x14ac:dyDescent="0.35">
      <c r="A1656" s="218" t="s">
        <v>413</v>
      </c>
      <c r="B1656" s="219"/>
      <c r="C1656" s="219"/>
      <c r="D1656" s="219"/>
      <c r="E1656" s="219"/>
      <c r="F1656" s="219"/>
      <c r="G1656" s="219"/>
      <c r="H1656" s="219"/>
      <c r="I1656" s="219"/>
      <c r="J1656" s="219"/>
      <c r="K1656" s="219"/>
    </row>
    <row r="1657" spans="1:78" customFormat="1" x14ac:dyDescent="0.35">
      <c r="A1657" s="184"/>
      <c r="B1657" s="185"/>
      <c r="C1657" s="222" t="s">
        <v>353</v>
      </c>
      <c r="D1657" s="222"/>
      <c r="E1657" s="222"/>
      <c r="F1657" s="222"/>
      <c r="G1657" s="222"/>
      <c r="H1657" s="222"/>
      <c r="I1657" s="222"/>
      <c r="J1657" s="222"/>
      <c r="K1657" s="222"/>
    </row>
    <row r="1658" spans="1:78" customFormat="1" x14ac:dyDescent="0.35">
      <c r="A1658" s="223" t="s">
        <v>354</v>
      </c>
      <c r="B1658" s="223" t="s">
        <v>355</v>
      </c>
      <c r="C1658" s="225" t="s">
        <v>356</v>
      </c>
      <c r="D1658" s="226"/>
      <c r="E1658" s="226"/>
      <c r="F1658" s="227"/>
      <c r="G1658" s="228" t="s">
        <v>357</v>
      </c>
      <c r="H1658" s="229"/>
      <c r="I1658" s="229"/>
      <c r="J1658" s="230"/>
      <c r="K1658" s="223" t="s">
        <v>466</v>
      </c>
      <c r="L1658" s="223" t="s">
        <v>361</v>
      </c>
    </row>
    <row r="1659" spans="1:78" customFormat="1" x14ac:dyDescent="0.35">
      <c r="A1659" s="224"/>
      <c r="B1659" s="224"/>
      <c r="C1659" s="132" t="s">
        <v>210</v>
      </c>
      <c r="D1659" s="132" t="s">
        <v>212</v>
      </c>
      <c r="E1659" s="132" t="s">
        <v>358</v>
      </c>
      <c r="F1659" s="132" t="s">
        <v>359</v>
      </c>
      <c r="G1659" s="133" t="s">
        <v>210</v>
      </c>
      <c r="H1659" s="133" t="s">
        <v>212</v>
      </c>
      <c r="I1659" s="133" t="s">
        <v>358</v>
      </c>
      <c r="J1659" s="133" t="s">
        <v>359</v>
      </c>
      <c r="K1659" s="224"/>
      <c r="L1659" s="224"/>
    </row>
    <row r="1660" spans="1:78" customFormat="1" x14ac:dyDescent="0.35">
      <c r="A1660" s="59" t="s">
        <v>121</v>
      </c>
      <c r="B1660" s="59" t="s">
        <v>362</v>
      </c>
      <c r="C1660" s="114" t="str">
        <f>TEXT(27921.1,"0.0")</f>
        <v>27921.1</v>
      </c>
      <c r="D1660" s="114" t="str">
        <f>TEXT(652,"0")</f>
        <v>652</v>
      </c>
      <c r="E1660" s="180" t="str">
        <f>TEXT(27269.1,"0.0")</f>
        <v>27269.1</v>
      </c>
      <c r="F1660" s="114" t="str">
        <f>TEXT(97.66,"0.00")</f>
        <v>97.66</v>
      </c>
      <c r="G1660" s="114" t="str">
        <f>TEXT(0,"0")</f>
        <v>0</v>
      </c>
      <c r="H1660" s="114" t="str">
        <f>TEXT(0,"0")</f>
        <v>0</v>
      </c>
      <c r="I1660" s="114" t="str">
        <f>TEXT(0,"0")</f>
        <v>0</v>
      </c>
      <c r="J1660" s="114" t="str">
        <f>TEXT(0,"0")</f>
        <v>0</v>
      </c>
      <c r="K1660" s="114" t="str">
        <f>TEXT(0,"0")</f>
        <v>0</v>
      </c>
      <c r="L1660" s="59" t="s">
        <v>26</v>
      </c>
    </row>
    <row r="1661" spans="1:78" x14ac:dyDescent="0.35">
      <c r="AM1661"/>
    </row>
    <row r="1662" spans="1:78" customFormat="1" x14ac:dyDescent="0.35">
      <c r="A1662" s="67" t="s">
        <v>336</v>
      </c>
      <c r="B1662" s="68"/>
      <c r="C1662" s="68"/>
      <c r="D1662" s="68"/>
      <c r="E1662" s="68"/>
      <c r="F1662" s="68"/>
      <c r="G1662" s="68"/>
      <c r="H1662" s="68"/>
      <c r="I1662" s="68"/>
      <c r="J1662" s="68"/>
      <c r="K1662" s="68"/>
      <c r="L1662" s="68"/>
      <c r="M1662" s="68"/>
      <c r="N1662" s="68"/>
      <c r="O1662" s="68"/>
      <c r="P1662" s="68"/>
      <c r="Q1662" s="68"/>
      <c r="R1662" s="68"/>
      <c r="S1662" s="68"/>
      <c r="T1662" s="68"/>
      <c r="U1662" s="68"/>
      <c r="V1662" s="68"/>
      <c r="W1662" s="68"/>
      <c r="X1662" s="68"/>
      <c r="Y1662" s="68"/>
      <c r="Z1662" s="68"/>
      <c r="AA1662" s="68"/>
      <c r="AB1662" s="68"/>
      <c r="AC1662" s="68"/>
      <c r="AD1662" s="68"/>
      <c r="AE1662" s="68"/>
      <c r="AF1662" s="68"/>
      <c r="AG1662" s="68"/>
      <c r="AH1662" s="68"/>
      <c r="AI1662" s="68"/>
    </row>
    <row r="1663" spans="1:78" customFormat="1" x14ac:dyDescent="0.35">
      <c r="A1663" s="95" t="s">
        <v>273</v>
      </c>
      <c r="B1663" s="95" t="s">
        <v>274</v>
      </c>
      <c r="C1663" s="95" t="s">
        <v>156</v>
      </c>
      <c r="D1663" s="95" t="s">
        <v>157</v>
      </c>
      <c r="E1663" s="95" t="s">
        <v>158</v>
      </c>
      <c r="F1663" s="95" t="s">
        <v>159</v>
      </c>
      <c r="G1663" s="95" t="s">
        <v>126</v>
      </c>
      <c r="H1663" s="95" t="s">
        <v>160</v>
      </c>
      <c r="I1663" s="95" t="s">
        <v>161</v>
      </c>
      <c r="J1663" s="95" t="s">
        <v>162</v>
      </c>
      <c r="K1663" s="95" t="s">
        <v>163</v>
      </c>
      <c r="L1663" s="95" t="s">
        <v>164</v>
      </c>
      <c r="M1663" s="95" t="s">
        <v>165</v>
      </c>
      <c r="N1663" s="95" t="s">
        <v>166</v>
      </c>
      <c r="O1663" s="95" t="s">
        <v>277</v>
      </c>
      <c r="P1663" s="95" t="s">
        <v>168</v>
      </c>
      <c r="Q1663" s="95" t="s">
        <v>278</v>
      </c>
      <c r="R1663" s="95" t="s">
        <v>276</v>
      </c>
      <c r="S1663" s="113"/>
      <c r="T1663" s="99" t="s">
        <v>271</v>
      </c>
      <c r="U1663" s="100"/>
      <c r="V1663" s="101"/>
      <c r="W1663" s="99" t="s">
        <v>263</v>
      </c>
      <c r="X1663" s="101"/>
      <c r="Y1663" s="100"/>
      <c r="Z1663" s="213" t="s">
        <v>255</v>
      </c>
      <c r="AA1663" s="214"/>
      <c r="AB1663" s="214"/>
      <c r="AC1663" s="214"/>
      <c r="AD1663" s="214"/>
      <c r="AE1663" s="214"/>
      <c r="AF1663" s="215"/>
      <c r="AG1663" s="213" t="s">
        <v>264</v>
      </c>
      <c r="AH1663" s="214"/>
      <c r="AI1663" s="214"/>
      <c r="AJ1663" s="214"/>
      <c r="AK1663" s="214"/>
      <c r="AL1663" s="215"/>
      <c r="AM1663" s="102" t="s">
        <v>403</v>
      </c>
      <c r="AT1663" s="21"/>
      <c r="AU1663" s="21"/>
      <c r="AV1663" s="21"/>
      <c r="AW1663" s="21"/>
      <c r="AX1663" s="21"/>
      <c r="AY1663" s="21"/>
      <c r="AZ1663" s="21"/>
      <c r="BA1663" s="21"/>
      <c r="BB1663" s="21"/>
      <c r="BC1663" s="21"/>
      <c r="BD1663" s="21"/>
      <c r="BE1663" s="21"/>
      <c r="BF1663" s="21"/>
      <c r="BG1663" s="21"/>
      <c r="BH1663" s="21"/>
      <c r="BI1663" s="21"/>
      <c r="BJ1663" s="21"/>
      <c r="BK1663" s="21"/>
      <c r="BL1663" s="21"/>
      <c r="BM1663" s="21"/>
      <c r="BN1663" s="21"/>
      <c r="BO1663" s="21"/>
      <c r="BP1663" s="21"/>
      <c r="BQ1663" s="21"/>
      <c r="BR1663" s="21"/>
      <c r="BS1663" s="21"/>
      <c r="BT1663" s="21"/>
      <c r="BU1663" s="21"/>
      <c r="BV1663" s="21"/>
      <c r="BW1663" s="21"/>
      <c r="BX1663" s="21"/>
      <c r="BY1663" s="21"/>
      <c r="BZ1663" s="21"/>
    </row>
    <row r="1664" spans="1:78" customFormat="1" x14ac:dyDescent="0.35">
      <c r="A1664" s="96"/>
      <c r="B1664" s="96"/>
      <c r="C1664" s="96"/>
      <c r="D1664" s="96"/>
      <c r="E1664" s="96"/>
      <c r="F1664" s="96"/>
      <c r="G1664" s="96"/>
      <c r="H1664" s="96"/>
      <c r="I1664" s="96"/>
      <c r="J1664" s="96"/>
      <c r="K1664" s="96"/>
      <c r="L1664" s="96"/>
      <c r="M1664" s="96"/>
      <c r="N1664" s="96"/>
      <c r="O1664" s="96"/>
      <c r="P1664" s="96"/>
      <c r="Q1664" s="96"/>
      <c r="R1664" s="96"/>
      <c r="S1664" s="96"/>
      <c r="T1664" s="97" t="s">
        <v>169</v>
      </c>
      <c r="U1664" s="97" t="s">
        <v>170</v>
      </c>
      <c r="V1664" s="97" t="s">
        <v>170</v>
      </c>
      <c r="W1664" s="97" t="s">
        <v>251</v>
      </c>
      <c r="X1664" s="97" t="s">
        <v>252</v>
      </c>
      <c r="Y1664" s="97"/>
      <c r="Z1664" s="97" t="s">
        <v>256</v>
      </c>
      <c r="AA1664" s="97" t="s">
        <v>257</v>
      </c>
      <c r="AB1664" s="97" t="s">
        <v>258</v>
      </c>
      <c r="AC1664" s="97" t="s">
        <v>259</v>
      </c>
      <c r="AD1664" s="97" t="s">
        <v>260</v>
      </c>
      <c r="AE1664" s="97" t="s">
        <v>261</v>
      </c>
      <c r="AF1664" s="97" t="s">
        <v>262</v>
      </c>
      <c r="AG1664" s="97" t="s">
        <v>265</v>
      </c>
      <c r="AH1664" s="97" t="s">
        <v>266</v>
      </c>
      <c r="AI1664" s="97" t="s">
        <v>267</v>
      </c>
      <c r="AJ1664" s="97" t="s">
        <v>268</v>
      </c>
      <c r="AK1664" s="97" t="s">
        <v>269</v>
      </c>
      <c r="AL1664" s="97" t="s">
        <v>270</v>
      </c>
      <c r="AM1664" s="102"/>
      <c r="AN1664" s="21"/>
      <c r="AO1664" s="21"/>
      <c r="AP1664" s="21"/>
      <c r="AR1664" s="21"/>
      <c r="AS1664" s="21"/>
      <c r="AT1664" s="21"/>
      <c r="AU1664" s="21"/>
      <c r="AV1664" s="21"/>
      <c r="AW1664" s="21"/>
      <c r="AX1664" s="21"/>
      <c r="AY1664" s="21"/>
      <c r="AZ1664" s="21"/>
      <c r="BA1664" s="21"/>
      <c r="BB1664" s="21"/>
      <c r="BC1664" s="21"/>
      <c r="BD1664" s="21"/>
      <c r="BE1664" s="21"/>
      <c r="BF1664" s="21"/>
      <c r="BG1664" s="21"/>
      <c r="BH1664" s="21"/>
      <c r="BI1664" s="21"/>
      <c r="BJ1664" s="21"/>
      <c r="BK1664" s="21"/>
      <c r="BL1664" s="21"/>
      <c r="BM1664" s="21"/>
      <c r="BN1664" s="21"/>
      <c r="BO1664" s="21"/>
      <c r="BP1664" s="21"/>
      <c r="BQ1664" s="21"/>
      <c r="BR1664" s="21"/>
      <c r="BS1664" s="21"/>
      <c r="BT1664" s="21"/>
      <c r="BU1664" s="21"/>
      <c r="BV1664" s="21"/>
      <c r="BW1664" s="21"/>
      <c r="BX1664" s="21"/>
      <c r="BY1664" s="21"/>
      <c r="BZ1664" s="21"/>
    </row>
    <row r="1665" spans="1:78" customFormat="1" x14ac:dyDescent="0.35">
      <c r="A1665" s="58" t="s">
        <v>70</v>
      </c>
      <c r="B1665" s="32" t="s">
        <v>110</v>
      </c>
      <c r="C1665" s="58" t="s">
        <v>485</v>
      </c>
      <c r="D1665" s="32" t="s">
        <v>172</v>
      </c>
      <c r="E1665" s="59" t="s">
        <v>26</v>
      </c>
      <c r="F1665" s="58" t="s">
        <v>275</v>
      </c>
      <c r="G1665" s="60" t="str">
        <f ca="1">TEXT(TODAY(),"YYYY-MM-DD")</f>
        <v>2023-05-19</v>
      </c>
      <c r="H1665" s="60" t="str">
        <f ca="1">TEXT(TODAY(),"YYYY-MM-DD")</f>
        <v>2023-05-19</v>
      </c>
      <c r="I1665" s="58">
        <v>12</v>
      </c>
      <c r="J1665" s="58">
        <v>12</v>
      </c>
      <c r="K1665" s="58">
        <v>12</v>
      </c>
      <c r="L1665" s="58" t="s">
        <v>337</v>
      </c>
      <c r="M1665" s="58" t="s">
        <v>338</v>
      </c>
      <c r="N1665" s="58" t="s">
        <v>348</v>
      </c>
      <c r="O1665" s="58" t="s">
        <v>348</v>
      </c>
      <c r="P1665" s="58" t="s">
        <v>347</v>
      </c>
      <c r="Q1665" s="58" t="s">
        <v>347</v>
      </c>
      <c r="R1665" s="58" t="s">
        <v>564</v>
      </c>
      <c r="S1665" s="58"/>
      <c r="T1665" s="58" t="s">
        <v>176</v>
      </c>
      <c r="U1665" s="58" t="s">
        <v>177</v>
      </c>
      <c r="V1665" s="58"/>
      <c r="W1665" s="58" t="s">
        <v>254</v>
      </c>
      <c r="X1665" s="58" t="s">
        <v>253</v>
      </c>
      <c r="Y1665" s="58"/>
      <c r="Z1665" s="58"/>
      <c r="AA1665" s="58"/>
      <c r="AB1665" s="58"/>
      <c r="AC1665" s="58"/>
      <c r="AD1665" s="58"/>
      <c r="AE1665" s="58"/>
      <c r="AF1665" s="58"/>
      <c r="AG1665" s="58">
        <v>8243675951</v>
      </c>
      <c r="AH1665" s="58"/>
      <c r="AI1665" s="58"/>
      <c r="AJ1665" s="58" t="s">
        <v>347</v>
      </c>
      <c r="AK1665" s="58" t="s">
        <v>348</v>
      </c>
      <c r="AL1665" s="58" t="s">
        <v>348</v>
      </c>
      <c r="AM1665" s="176" t="s">
        <v>414</v>
      </c>
      <c r="AN1665" s="21"/>
      <c r="AO1665" s="21"/>
      <c r="AP1665" s="21"/>
      <c r="AR1665" s="21"/>
      <c r="AS1665" s="21"/>
      <c r="AT1665" s="21"/>
      <c r="AU1665" s="21"/>
      <c r="AV1665" s="21"/>
      <c r="AW1665" s="21"/>
      <c r="AX1665" s="21"/>
      <c r="AY1665" s="21"/>
      <c r="AZ1665" s="21"/>
      <c r="BA1665" s="21"/>
      <c r="BB1665" s="21"/>
      <c r="BC1665" s="21"/>
      <c r="BD1665" s="21"/>
      <c r="BE1665" s="21"/>
      <c r="BF1665" s="21"/>
      <c r="BG1665" s="21"/>
      <c r="BH1665" s="21"/>
      <c r="BI1665" s="21"/>
      <c r="BJ1665" s="21"/>
      <c r="BK1665" s="21"/>
      <c r="BL1665" s="21"/>
      <c r="BM1665" s="21"/>
      <c r="BN1665" s="21"/>
      <c r="BO1665" s="21"/>
      <c r="BP1665" s="21"/>
      <c r="BQ1665" s="21"/>
      <c r="BR1665" s="21"/>
      <c r="BS1665" s="21"/>
      <c r="BT1665" s="21"/>
      <c r="BU1665" s="21"/>
      <c r="BV1665" s="21"/>
      <c r="BW1665" s="21"/>
      <c r="BX1665" s="21"/>
      <c r="BY1665" s="21"/>
      <c r="BZ1665" s="21"/>
    </row>
    <row r="1666" spans="1:78" x14ac:dyDescent="0.35">
      <c r="AM1666"/>
    </row>
    <row r="1667" spans="1:78" customFormat="1" x14ac:dyDescent="0.35">
      <c r="A1667" s="67" t="s">
        <v>339</v>
      </c>
      <c r="B1667" s="68"/>
      <c r="C1667" s="68"/>
      <c r="D1667" s="68"/>
      <c r="E1667" s="68"/>
      <c r="F1667" s="68"/>
      <c r="G1667" s="68"/>
      <c r="H1667" s="68"/>
      <c r="I1667" s="68"/>
      <c r="J1667" s="68"/>
      <c r="K1667" s="68"/>
      <c r="L1667" s="68"/>
      <c r="M1667" s="68"/>
      <c r="N1667" s="68"/>
      <c r="O1667" s="68"/>
      <c r="P1667" s="68"/>
      <c r="Q1667" s="68"/>
      <c r="R1667" s="68"/>
      <c r="S1667" s="68"/>
      <c r="T1667" s="68"/>
      <c r="U1667" s="68"/>
      <c r="V1667" s="68"/>
      <c r="W1667" s="68"/>
      <c r="X1667" s="68"/>
      <c r="Y1667" s="68"/>
      <c r="Z1667" s="68"/>
      <c r="AA1667" s="68"/>
      <c r="AB1667" s="68"/>
      <c r="AC1667" s="68"/>
      <c r="AD1667" s="68"/>
      <c r="AE1667" s="68"/>
      <c r="AF1667" s="68"/>
      <c r="AG1667" s="68"/>
      <c r="AH1667" s="68"/>
      <c r="AI1667" s="68"/>
    </row>
    <row r="1668" spans="1:78" customFormat="1" x14ac:dyDescent="0.35">
      <c r="A1668" s="95" t="s">
        <v>273</v>
      </c>
      <c r="B1668" s="95" t="s">
        <v>274</v>
      </c>
      <c r="C1668" s="95" t="s">
        <v>156</v>
      </c>
      <c r="D1668" s="95" t="s">
        <v>157</v>
      </c>
      <c r="E1668" s="95" t="s">
        <v>158</v>
      </c>
      <c r="F1668" s="95" t="s">
        <v>159</v>
      </c>
      <c r="G1668" s="95" t="s">
        <v>126</v>
      </c>
      <c r="H1668" s="95" t="s">
        <v>160</v>
      </c>
      <c r="I1668" s="95" t="s">
        <v>161</v>
      </c>
      <c r="J1668" s="95" t="s">
        <v>162</v>
      </c>
      <c r="K1668" s="95" t="s">
        <v>163</v>
      </c>
      <c r="L1668" s="95" t="s">
        <v>164</v>
      </c>
      <c r="M1668" s="95" t="s">
        <v>165</v>
      </c>
      <c r="N1668" s="95" t="s">
        <v>166</v>
      </c>
      <c r="O1668" s="95" t="s">
        <v>277</v>
      </c>
      <c r="P1668" s="95" t="s">
        <v>168</v>
      </c>
      <c r="Q1668" s="95" t="s">
        <v>278</v>
      </c>
      <c r="R1668" s="95" t="s">
        <v>276</v>
      </c>
      <c r="S1668" s="113"/>
      <c r="T1668" s="99" t="s">
        <v>271</v>
      </c>
      <c r="U1668" s="100"/>
      <c r="V1668" s="101"/>
      <c r="W1668" s="99" t="s">
        <v>263</v>
      </c>
      <c r="X1668" s="101"/>
      <c r="Y1668" s="100"/>
      <c r="Z1668" s="213" t="s">
        <v>255</v>
      </c>
      <c r="AA1668" s="214"/>
      <c r="AB1668" s="214"/>
      <c r="AC1668" s="214"/>
      <c r="AD1668" s="214"/>
      <c r="AE1668" s="214"/>
      <c r="AF1668" s="215"/>
      <c r="AG1668" s="213" t="s">
        <v>264</v>
      </c>
      <c r="AH1668" s="214"/>
      <c r="AI1668" s="214"/>
      <c r="AJ1668" s="214"/>
      <c r="AK1668" s="214"/>
      <c r="AL1668" s="215"/>
      <c r="AM1668" s="102" t="s">
        <v>403</v>
      </c>
      <c r="AN1668" s="21"/>
      <c r="AO1668" s="21"/>
      <c r="AP1668" s="21"/>
      <c r="AR1668" s="21"/>
      <c r="AS1668" s="21"/>
      <c r="AT1668" s="21"/>
      <c r="AU1668" s="21"/>
      <c r="AV1668" s="21"/>
      <c r="AW1668" s="21"/>
      <c r="AX1668" s="21"/>
      <c r="AY1668" s="21"/>
      <c r="AZ1668" s="21"/>
      <c r="BA1668" s="21"/>
      <c r="BB1668" s="21"/>
      <c r="BC1668" s="21"/>
      <c r="BD1668" s="21"/>
      <c r="BE1668" s="21"/>
      <c r="BF1668" s="21"/>
      <c r="BG1668" s="21"/>
      <c r="BH1668" s="21"/>
      <c r="BI1668" s="21"/>
      <c r="BJ1668" s="21"/>
      <c r="BK1668" s="21"/>
      <c r="BL1668" s="21"/>
      <c r="BM1668" s="21"/>
      <c r="BN1668" s="21"/>
      <c r="BO1668" s="21"/>
      <c r="BP1668" s="21"/>
      <c r="BQ1668" s="21"/>
      <c r="BR1668" s="21"/>
      <c r="BS1668" s="21"/>
      <c r="BT1668" s="21"/>
      <c r="BU1668" s="21"/>
      <c r="BV1668" s="21"/>
      <c r="BW1668" s="21"/>
      <c r="BX1668" s="21"/>
      <c r="BY1668" s="21"/>
      <c r="BZ1668" s="21"/>
    </row>
    <row r="1669" spans="1:78" customFormat="1" x14ac:dyDescent="0.35">
      <c r="A1669" s="96"/>
      <c r="B1669" s="96"/>
      <c r="C1669" s="96"/>
      <c r="D1669" s="96"/>
      <c r="E1669" s="96"/>
      <c r="F1669" s="96"/>
      <c r="G1669" s="96"/>
      <c r="H1669" s="96"/>
      <c r="I1669" s="96"/>
      <c r="J1669" s="96"/>
      <c r="K1669" s="96"/>
      <c r="L1669" s="96"/>
      <c r="M1669" s="96"/>
      <c r="N1669" s="96"/>
      <c r="O1669" s="96"/>
      <c r="P1669" s="96"/>
      <c r="Q1669" s="96"/>
      <c r="R1669" s="96"/>
      <c r="S1669" s="96"/>
      <c r="T1669" s="97" t="s">
        <v>169</v>
      </c>
      <c r="U1669" s="97" t="s">
        <v>170</v>
      </c>
      <c r="V1669" s="97" t="s">
        <v>170</v>
      </c>
      <c r="W1669" s="97" t="s">
        <v>251</v>
      </c>
      <c r="X1669" s="97" t="s">
        <v>252</v>
      </c>
      <c r="Y1669" s="97"/>
      <c r="Z1669" s="97" t="s">
        <v>256</v>
      </c>
      <c r="AA1669" s="97" t="s">
        <v>257</v>
      </c>
      <c r="AB1669" s="97" t="s">
        <v>258</v>
      </c>
      <c r="AC1669" s="97" t="s">
        <v>259</v>
      </c>
      <c r="AD1669" s="97" t="s">
        <v>260</v>
      </c>
      <c r="AE1669" s="97" t="s">
        <v>261</v>
      </c>
      <c r="AF1669" s="97" t="s">
        <v>262</v>
      </c>
      <c r="AG1669" s="97" t="s">
        <v>265</v>
      </c>
      <c r="AH1669" s="97" t="s">
        <v>266</v>
      </c>
      <c r="AI1669" s="97" t="s">
        <v>267</v>
      </c>
      <c r="AJ1669" s="97" t="s">
        <v>268</v>
      </c>
      <c r="AK1669" s="97" t="s">
        <v>269</v>
      </c>
      <c r="AL1669" s="97" t="s">
        <v>270</v>
      </c>
      <c r="AM1669" s="102"/>
      <c r="AN1669" s="21"/>
      <c r="AO1669" s="21"/>
      <c r="AP1669" s="21"/>
      <c r="AR1669" s="21"/>
      <c r="AS1669" s="21"/>
      <c r="AT1669" s="21"/>
      <c r="AU1669" s="21"/>
      <c r="AV1669" s="21"/>
      <c r="AW1669" s="21"/>
      <c r="AX1669" s="21"/>
      <c r="AY1669" s="21"/>
      <c r="AZ1669" s="21"/>
      <c r="BA1669" s="21"/>
      <c r="BB1669" s="21"/>
      <c r="BC1669" s="21"/>
      <c r="BD1669" s="21"/>
      <c r="BE1669" s="21"/>
      <c r="BF1669" s="21"/>
      <c r="BG1669" s="21"/>
      <c r="BH1669" s="21"/>
      <c r="BI1669" s="21"/>
      <c r="BJ1669" s="21"/>
      <c r="BK1669" s="21"/>
      <c r="BL1669" s="21"/>
      <c r="BM1669" s="21"/>
      <c r="BN1669" s="21"/>
      <c r="BO1669" s="21"/>
      <c r="BP1669" s="21"/>
      <c r="BQ1669" s="21"/>
      <c r="BR1669" s="21"/>
      <c r="BS1669" s="21"/>
      <c r="BT1669" s="21"/>
      <c r="BU1669" s="21"/>
      <c r="BV1669" s="21"/>
      <c r="BW1669" s="21"/>
      <c r="BX1669" s="21"/>
      <c r="BY1669" s="21"/>
      <c r="BZ1669" s="21"/>
    </row>
    <row r="1670" spans="1:78" customFormat="1" x14ac:dyDescent="0.35">
      <c r="A1670" s="58" t="s">
        <v>70</v>
      </c>
      <c r="B1670" s="32" t="s">
        <v>110</v>
      </c>
      <c r="C1670" s="58" t="s">
        <v>486</v>
      </c>
      <c r="D1670" s="32" t="s">
        <v>172</v>
      </c>
      <c r="E1670" s="59" t="s">
        <v>26</v>
      </c>
      <c r="F1670" s="58" t="s">
        <v>340</v>
      </c>
      <c r="G1670" s="60" t="str">
        <f ca="1">TEXT(TODAY(),"YYYY-MM-DD")</f>
        <v>2023-05-19</v>
      </c>
      <c r="H1670" s="60" t="str">
        <f ca="1">TEXT(TODAY(),"YYYY-MM-DD")</f>
        <v>2023-05-19</v>
      </c>
      <c r="I1670" s="58">
        <v>12</v>
      </c>
      <c r="J1670" s="58">
        <v>12</v>
      </c>
      <c r="K1670" s="58">
        <v>12</v>
      </c>
      <c r="L1670" s="58" t="s">
        <v>341</v>
      </c>
      <c r="M1670" s="58" t="s">
        <v>342</v>
      </c>
      <c r="N1670" s="58" t="s">
        <v>348</v>
      </c>
      <c r="O1670" s="58" t="s">
        <v>348</v>
      </c>
      <c r="P1670" s="58" t="s">
        <v>347</v>
      </c>
      <c r="Q1670" s="58" t="s">
        <v>347</v>
      </c>
      <c r="R1670" s="58" t="s">
        <v>347</v>
      </c>
      <c r="S1670" s="58"/>
      <c r="T1670" s="58" t="s">
        <v>176</v>
      </c>
      <c r="U1670" s="58" t="s">
        <v>177</v>
      </c>
      <c r="V1670" s="58"/>
      <c r="W1670" s="58" t="s">
        <v>254</v>
      </c>
      <c r="X1670" s="58" t="s">
        <v>253</v>
      </c>
      <c r="Y1670" s="58"/>
      <c r="Z1670" s="58"/>
      <c r="AA1670" s="58"/>
      <c r="AB1670" s="58"/>
      <c r="AC1670" s="58"/>
      <c r="AD1670" s="58"/>
      <c r="AE1670" s="58"/>
      <c r="AF1670" s="58"/>
      <c r="AG1670" s="58"/>
      <c r="AH1670" s="58"/>
      <c r="AI1670" s="58"/>
      <c r="AJ1670" s="58"/>
      <c r="AK1670" s="58"/>
      <c r="AL1670" s="58"/>
      <c r="AM1670" s="176" t="s">
        <v>566</v>
      </c>
      <c r="AN1670" s="21"/>
      <c r="AO1670" s="21"/>
      <c r="AP1670" s="21"/>
      <c r="AR1670" s="21"/>
      <c r="AS1670" s="21"/>
      <c r="AT1670" s="21"/>
      <c r="AU1670" s="21"/>
      <c r="AV1670" s="21"/>
      <c r="AW1670" s="21"/>
      <c r="AX1670" s="21"/>
      <c r="AY1670" s="21"/>
      <c r="AZ1670" s="21"/>
      <c r="BA1670" s="21"/>
      <c r="BB1670" s="21"/>
      <c r="BC1670" s="21"/>
      <c r="BD1670" s="21"/>
      <c r="BE1670" s="21"/>
      <c r="BF1670" s="21"/>
      <c r="BG1670" s="21"/>
      <c r="BH1670" s="21"/>
      <c r="BI1670" s="21"/>
      <c r="BJ1670" s="21"/>
      <c r="BK1670" s="21"/>
      <c r="BL1670" s="21"/>
      <c r="BM1670" s="21"/>
      <c r="BN1670" s="21"/>
      <c r="BO1670" s="21"/>
      <c r="BP1670" s="21"/>
      <c r="BQ1670" s="21"/>
      <c r="BR1670" s="21"/>
      <c r="BS1670" s="21"/>
      <c r="BT1670" s="21"/>
      <c r="BU1670" s="21"/>
      <c r="BV1670" s="21"/>
      <c r="BW1670" s="21"/>
      <c r="BX1670" s="21"/>
      <c r="BY1670" s="21"/>
      <c r="BZ1670" s="21"/>
    </row>
    <row r="1671" spans="1:78" x14ac:dyDescent="0.35">
      <c r="AM1671" s="248" t="s">
        <v>415</v>
      </c>
    </row>
    <row r="1672" spans="1:78" customFormat="1" x14ac:dyDescent="0.35">
      <c r="A1672" s="67" t="s">
        <v>416</v>
      </c>
      <c r="B1672" s="68"/>
      <c r="C1672" s="68"/>
      <c r="D1672" s="68"/>
      <c r="E1672" s="68"/>
      <c r="F1672" s="68"/>
      <c r="G1672" s="68"/>
      <c r="H1672" s="68"/>
      <c r="I1672" s="68"/>
      <c r="J1672" s="68"/>
      <c r="K1672" s="68"/>
      <c r="L1672" s="68"/>
      <c r="M1672" s="68"/>
      <c r="N1672" s="68"/>
      <c r="O1672" s="68"/>
      <c r="P1672" s="68"/>
      <c r="Q1672" s="68"/>
      <c r="R1672" s="68"/>
      <c r="S1672" s="68"/>
      <c r="T1672" s="68"/>
      <c r="U1672" s="68"/>
      <c r="V1672" s="68"/>
      <c r="W1672" s="68"/>
      <c r="X1672" s="68"/>
      <c r="Y1672" s="68"/>
      <c r="Z1672" s="68"/>
      <c r="AA1672" s="68"/>
      <c r="AB1672" s="68"/>
      <c r="AC1672" s="68"/>
      <c r="AD1672" s="68"/>
      <c r="AE1672" s="68"/>
      <c r="AF1672" s="68"/>
      <c r="AG1672" s="68"/>
      <c r="AH1672" s="68"/>
      <c r="AI1672" s="68"/>
    </row>
    <row r="1673" spans="1:78" customFormat="1" x14ac:dyDescent="0.35">
      <c r="A1673" s="95" t="s">
        <v>273</v>
      </c>
      <c r="B1673" s="95" t="s">
        <v>274</v>
      </c>
      <c r="C1673" s="95" t="s">
        <v>156</v>
      </c>
      <c r="D1673" s="95" t="s">
        <v>157</v>
      </c>
      <c r="E1673" s="95" t="s">
        <v>158</v>
      </c>
      <c r="F1673" s="95" t="s">
        <v>159</v>
      </c>
      <c r="G1673" s="95" t="s">
        <v>126</v>
      </c>
      <c r="H1673" s="95" t="s">
        <v>160</v>
      </c>
      <c r="I1673" s="95" t="s">
        <v>161</v>
      </c>
      <c r="J1673" s="95" t="s">
        <v>162</v>
      </c>
      <c r="K1673" s="95" t="s">
        <v>163</v>
      </c>
      <c r="L1673" s="95" t="s">
        <v>164</v>
      </c>
      <c r="M1673" s="95" t="s">
        <v>165</v>
      </c>
      <c r="N1673" s="95" t="s">
        <v>166</v>
      </c>
      <c r="O1673" s="95" t="s">
        <v>277</v>
      </c>
      <c r="P1673" s="95" t="s">
        <v>168</v>
      </c>
      <c r="Q1673" s="95" t="s">
        <v>278</v>
      </c>
      <c r="R1673" s="95" t="s">
        <v>276</v>
      </c>
      <c r="S1673" s="113"/>
      <c r="T1673" s="99" t="s">
        <v>271</v>
      </c>
      <c r="U1673" s="100"/>
      <c r="V1673" s="101"/>
      <c r="W1673" s="99" t="s">
        <v>263</v>
      </c>
      <c r="X1673" s="101"/>
      <c r="Y1673" s="100"/>
      <c r="Z1673" s="213" t="s">
        <v>255</v>
      </c>
      <c r="AA1673" s="214"/>
      <c r="AB1673" s="214"/>
      <c r="AC1673" s="214"/>
      <c r="AD1673" s="214"/>
      <c r="AE1673" s="214"/>
      <c r="AF1673" s="215"/>
      <c r="AG1673" s="213" t="s">
        <v>264</v>
      </c>
      <c r="AH1673" s="214"/>
      <c r="AI1673" s="214"/>
      <c r="AJ1673" s="214"/>
      <c r="AK1673" s="214"/>
      <c r="AL1673" s="215"/>
      <c r="AM1673" s="102" t="s">
        <v>403</v>
      </c>
      <c r="AN1673" s="21"/>
      <c r="AO1673" s="21"/>
      <c r="AP1673" s="21"/>
      <c r="AR1673" s="21"/>
      <c r="AS1673" s="21"/>
      <c r="AT1673" s="21"/>
      <c r="AU1673" s="21"/>
      <c r="AV1673" s="21"/>
      <c r="AW1673" s="21"/>
      <c r="AX1673" s="21"/>
      <c r="AY1673" s="21"/>
      <c r="AZ1673" s="21"/>
      <c r="BA1673" s="21"/>
      <c r="BB1673" s="21"/>
      <c r="BC1673" s="21"/>
      <c r="BD1673" s="21"/>
      <c r="BE1673" s="21"/>
      <c r="BF1673" s="21"/>
      <c r="BG1673" s="21"/>
      <c r="BH1673" s="21"/>
      <c r="BI1673" s="21"/>
      <c r="BJ1673" s="21"/>
      <c r="BK1673" s="21"/>
      <c r="BL1673" s="21"/>
      <c r="BM1673" s="21"/>
      <c r="BN1673" s="21"/>
      <c r="BO1673" s="21"/>
      <c r="BP1673" s="21"/>
      <c r="BQ1673" s="21"/>
      <c r="BR1673" s="21"/>
      <c r="BS1673" s="21"/>
      <c r="BT1673" s="21"/>
      <c r="BU1673" s="21"/>
      <c r="BV1673" s="21"/>
      <c r="BW1673" s="21"/>
      <c r="BX1673" s="21"/>
      <c r="BY1673" s="21"/>
      <c r="BZ1673" s="21"/>
    </row>
    <row r="1674" spans="1:78" customFormat="1" x14ac:dyDescent="0.35">
      <c r="A1674" s="96"/>
      <c r="B1674" s="96"/>
      <c r="C1674" s="96"/>
      <c r="D1674" s="96"/>
      <c r="E1674" s="96"/>
      <c r="F1674" s="96"/>
      <c r="G1674" s="96"/>
      <c r="H1674" s="96"/>
      <c r="I1674" s="96"/>
      <c r="J1674" s="96"/>
      <c r="K1674" s="96"/>
      <c r="L1674" s="96"/>
      <c r="M1674" s="96"/>
      <c r="N1674" s="96"/>
      <c r="O1674" s="96"/>
      <c r="P1674" s="96"/>
      <c r="Q1674" s="96"/>
      <c r="R1674" s="96"/>
      <c r="S1674" s="96"/>
      <c r="T1674" s="97" t="s">
        <v>169</v>
      </c>
      <c r="U1674" s="97" t="s">
        <v>170</v>
      </c>
      <c r="V1674" s="97" t="s">
        <v>170</v>
      </c>
      <c r="W1674" s="97" t="s">
        <v>251</v>
      </c>
      <c r="X1674" s="97" t="s">
        <v>252</v>
      </c>
      <c r="Y1674" s="97"/>
      <c r="Z1674" s="97" t="s">
        <v>256</v>
      </c>
      <c r="AA1674" s="97" t="s">
        <v>257</v>
      </c>
      <c r="AB1674" s="97" t="s">
        <v>258</v>
      </c>
      <c r="AC1674" s="97" t="s">
        <v>259</v>
      </c>
      <c r="AD1674" s="97" t="s">
        <v>260</v>
      </c>
      <c r="AE1674" s="97" t="s">
        <v>261</v>
      </c>
      <c r="AF1674" s="97" t="s">
        <v>262</v>
      </c>
      <c r="AG1674" s="97" t="s">
        <v>265</v>
      </c>
      <c r="AH1674" s="97" t="s">
        <v>266</v>
      </c>
      <c r="AI1674" s="97" t="s">
        <v>267</v>
      </c>
      <c r="AJ1674" s="97" t="s">
        <v>268</v>
      </c>
      <c r="AK1674" s="97" t="s">
        <v>269</v>
      </c>
      <c r="AL1674" s="97" t="s">
        <v>270</v>
      </c>
      <c r="AM1674" s="102"/>
      <c r="AN1674" s="21"/>
      <c r="AO1674" s="21"/>
      <c r="AP1674" s="21"/>
      <c r="AR1674" s="21"/>
      <c r="AS1674" s="21"/>
      <c r="AT1674" s="21"/>
      <c r="AU1674" s="21"/>
      <c r="AV1674" s="21"/>
      <c r="AW1674" s="21"/>
      <c r="AX1674" s="21"/>
      <c r="AY1674" s="21"/>
      <c r="AZ1674" s="21"/>
      <c r="BA1674" s="21"/>
      <c r="BB1674" s="21"/>
      <c r="BC1674" s="21"/>
      <c r="BD1674" s="21"/>
      <c r="BE1674" s="21"/>
      <c r="BF1674" s="21"/>
      <c r="BG1674" s="21"/>
      <c r="BH1674" s="21"/>
      <c r="BI1674" s="21"/>
      <c r="BJ1674" s="21"/>
      <c r="BK1674" s="21"/>
      <c r="BL1674" s="21"/>
      <c r="BM1674" s="21"/>
      <c r="BN1674" s="21"/>
      <c r="BO1674" s="21"/>
      <c r="BP1674" s="21"/>
      <c r="BQ1674" s="21"/>
      <c r="BR1674" s="21"/>
      <c r="BS1674" s="21"/>
      <c r="BT1674" s="21"/>
      <c r="BU1674" s="21"/>
      <c r="BV1674" s="21"/>
      <c r="BW1674" s="21"/>
      <c r="BX1674" s="21"/>
      <c r="BY1674" s="21"/>
      <c r="BZ1674" s="21"/>
    </row>
    <row r="1675" spans="1:78" customFormat="1" x14ac:dyDescent="0.35">
      <c r="A1675" s="58" t="s">
        <v>70</v>
      </c>
      <c r="B1675" s="32" t="s">
        <v>110</v>
      </c>
      <c r="C1675" s="58" t="s">
        <v>487</v>
      </c>
      <c r="D1675" s="32" t="s">
        <v>172</v>
      </c>
      <c r="E1675" s="59" t="s">
        <v>26</v>
      </c>
      <c r="F1675" s="58" t="s">
        <v>340</v>
      </c>
      <c r="G1675" s="60" t="str">
        <f ca="1">TEXT(TODAY(),"YYYY-MM-DD")</f>
        <v>2023-05-19</v>
      </c>
      <c r="H1675" s="60" t="str">
        <f ca="1">TEXT(TODAY(),"YYYY-MM-DD")</f>
        <v>2023-05-19</v>
      </c>
      <c r="I1675" s="58">
        <v>12</v>
      </c>
      <c r="J1675" s="58">
        <v>12</v>
      </c>
      <c r="K1675" s="58">
        <v>12</v>
      </c>
      <c r="L1675" s="58" t="s">
        <v>341</v>
      </c>
      <c r="M1675" s="58" t="s">
        <v>342</v>
      </c>
      <c r="N1675" s="58" t="s">
        <v>348</v>
      </c>
      <c r="O1675" s="58" t="s">
        <v>348</v>
      </c>
      <c r="P1675" s="58" t="s">
        <v>347</v>
      </c>
      <c r="Q1675" s="58" t="s">
        <v>347</v>
      </c>
      <c r="R1675" s="58" t="s">
        <v>565</v>
      </c>
      <c r="S1675" s="58"/>
      <c r="T1675" s="58" t="s">
        <v>176</v>
      </c>
      <c r="U1675" s="58" t="s">
        <v>177</v>
      </c>
      <c r="V1675" s="58"/>
      <c r="W1675" s="58" t="s">
        <v>254</v>
      </c>
      <c r="X1675" s="58" t="s">
        <v>253</v>
      </c>
      <c r="Y1675" s="58"/>
      <c r="Z1675" s="58"/>
      <c r="AA1675" s="58"/>
      <c r="AB1675" s="58"/>
      <c r="AC1675" s="58"/>
      <c r="AD1675" s="58"/>
      <c r="AE1675" s="58"/>
      <c r="AF1675" s="58"/>
      <c r="AG1675" s="58"/>
      <c r="AH1675" s="58"/>
      <c r="AI1675" s="58"/>
      <c r="AJ1675" s="58"/>
      <c r="AK1675" s="58"/>
      <c r="AL1675" s="58"/>
      <c r="AM1675" s="176" t="s">
        <v>417</v>
      </c>
      <c r="AN1675" s="21"/>
      <c r="AO1675" s="21"/>
      <c r="AP1675" s="21"/>
      <c r="AR1675" s="21"/>
      <c r="AS1675" s="21"/>
      <c r="AT1675" s="21"/>
      <c r="AU1675" s="21"/>
      <c r="AV1675" s="21"/>
      <c r="AW1675" s="21"/>
      <c r="AX1675" s="21"/>
      <c r="AY1675" s="21"/>
      <c r="AZ1675" s="21"/>
      <c r="BA1675" s="21"/>
      <c r="BB1675" s="21"/>
      <c r="BC1675" s="21"/>
      <c r="BD1675" s="21"/>
      <c r="BE1675" s="21"/>
      <c r="BF1675" s="21"/>
      <c r="BG1675" s="21"/>
      <c r="BH1675" s="21"/>
      <c r="BI1675" s="21"/>
      <c r="BJ1675" s="21"/>
      <c r="BK1675" s="21"/>
      <c r="BL1675" s="21"/>
      <c r="BM1675" s="21"/>
      <c r="BN1675" s="21"/>
      <c r="BO1675" s="21"/>
      <c r="BP1675" s="21"/>
      <c r="BQ1675" s="21"/>
      <c r="BR1675" s="21"/>
      <c r="BS1675" s="21"/>
      <c r="BT1675" s="21"/>
      <c r="BU1675" s="21"/>
      <c r="BV1675" s="21"/>
      <c r="BW1675" s="21"/>
      <c r="BX1675" s="21"/>
      <c r="BY1675" s="21"/>
      <c r="BZ1675" s="21"/>
    </row>
    <row r="1676" spans="1:78" x14ac:dyDescent="0.35">
      <c r="AM1676"/>
    </row>
    <row r="1677" spans="1:78" customFormat="1" x14ac:dyDescent="0.35">
      <c r="A1677" s="67" t="s">
        <v>419</v>
      </c>
      <c r="B1677" s="68"/>
      <c r="C1677" s="68"/>
      <c r="D1677" s="68"/>
      <c r="E1677" s="68"/>
      <c r="F1677" s="68"/>
      <c r="G1677" s="68"/>
      <c r="H1677" s="68"/>
      <c r="I1677" s="68"/>
      <c r="J1677" s="68"/>
      <c r="K1677" s="68"/>
      <c r="L1677" s="68"/>
      <c r="M1677" s="68"/>
      <c r="N1677" s="68"/>
      <c r="O1677" s="68"/>
      <c r="P1677" s="68"/>
      <c r="Q1677" s="68"/>
      <c r="R1677" s="68"/>
      <c r="S1677" s="68"/>
      <c r="T1677" s="68"/>
      <c r="U1677" s="68"/>
      <c r="V1677" s="68"/>
      <c r="W1677" s="68"/>
      <c r="X1677" s="68"/>
      <c r="Y1677" s="68"/>
      <c r="Z1677" s="68"/>
      <c r="AA1677" s="68"/>
      <c r="AB1677" s="68"/>
      <c r="AC1677" s="68"/>
      <c r="AD1677" s="68"/>
      <c r="AE1677" s="68"/>
      <c r="AF1677" s="68"/>
      <c r="AG1677" s="68"/>
      <c r="AH1677" s="68"/>
      <c r="AI1677" s="68"/>
    </row>
    <row r="1678" spans="1:78" customFormat="1" x14ac:dyDescent="0.35">
      <c r="A1678" s="95" t="s">
        <v>273</v>
      </c>
      <c r="B1678" s="95" t="s">
        <v>274</v>
      </c>
      <c r="C1678" s="95" t="s">
        <v>156</v>
      </c>
      <c r="D1678" s="95" t="s">
        <v>157</v>
      </c>
      <c r="E1678" s="95" t="s">
        <v>158</v>
      </c>
      <c r="F1678" s="95" t="s">
        <v>159</v>
      </c>
      <c r="G1678" s="95" t="s">
        <v>126</v>
      </c>
      <c r="H1678" s="95" t="s">
        <v>160</v>
      </c>
      <c r="I1678" s="95" t="s">
        <v>161</v>
      </c>
      <c r="J1678" s="95" t="s">
        <v>162</v>
      </c>
      <c r="K1678" s="95" t="s">
        <v>163</v>
      </c>
      <c r="L1678" s="95" t="s">
        <v>164</v>
      </c>
      <c r="M1678" s="95" t="s">
        <v>165</v>
      </c>
      <c r="N1678" s="95" t="s">
        <v>166</v>
      </c>
      <c r="O1678" s="95" t="s">
        <v>277</v>
      </c>
      <c r="P1678" s="95" t="s">
        <v>168</v>
      </c>
      <c r="Q1678" s="95" t="s">
        <v>278</v>
      </c>
      <c r="R1678" s="95" t="s">
        <v>276</v>
      </c>
      <c r="S1678" s="113"/>
      <c r="T1678" s="99" t="s">
        <v>271</v>
      </c>
      <c r="U1678" s="100"/>
      <c r="V1678" s="101"/>
      <c r="W1678" s="99" t="s">
        <v>263</v>
      </c>
      <c r="X1678" s="101"/>
      <c r="Y1678" s="100"/>
      <c r="Z1678" s="213" t="s">
        <v>255</v>
      </c>
      <c r="AA1678" s="214"/>
      <c r="AB1678" s="214"/>
      <c r="AC1678" s="214"/>
      <c r="AD1678" s="214"/>
      <c r="AE1678" s="214"/>
      <c r="AF1678" s="215"/>
      <c r="AG1678" s="213" t="s">
        <v>264</v>
      </c>
      <c r="AH1678" s="214"/>
      <c r="AI1678" s="214"/>
      <c r="AJ1678" s="214"/>
      <c r="AK1678" s="214"/>
      <c r="AL1678" s="215"/>
      <c r="AM1678" s="102" t="s">
        <v>403</v>
      </c>
      <c r="AN1678" s="21"/>
      <c r="AO1678" s="21"/>
      <c r="AP1678" s="21"/>
      <c r="AR1678" s="21"/>
      <c r="AS1678" s="21"/>
      <c r="AT1678" s="21"/>
      <c r="AU1678" s="21"/>
      <c r="AV1678" s="21"/>
      <c r="AW1678" s="21"/>
      <c r="AX1678" s="21"/>
      <c r="AY1678" s="21"/>
      <c r="AZ1678" s="21"/>
      <c r="BA1678" s="21"/>
      <c r="BB1678" s="21"/>
      <c r="BC1678" s="21"/>
      <c r="BD1678" s="21"/>
      <c r="BE1678" s="21"/>
      <c r="BF1678" s="21"/>
      <c r="BG1678" s="21"/>
      <c r="BH1678" s="21"/>
      <c r="BI1678" s="21"/>
      <c r="BJ1678" s="21"/>
      <c r="BK1678" s="21"/>
      <c r="BL1678" s="21"/>
      <c r="BM1678" s="21"/>
      <c r="BN1678" s="21"/>
      <c r="BO1678" s="21"/>
      <c r="BP1678" s="21"/>
      <c r="BQ1678" s="21"/>
      <c r="BR1678" s="21"/>
      <c r="BS1678" s="21"/>
      <c r="BT1678" s="21"/>
      <c r="BU1678" s="21"/>
      <c r="BV1678" s="21"/>
      <c r="BW1678" s="21"/>
      <c r="BX1678" s="21"/>
      <c r="BY1678" s="21"/>
      <c r="BZ1678" s="21"/>
    </row>
    <row r="1679" spans="1:78" customFormat="1" x14ac:dyDescent="0.35">
      <c r="A1679" s="96"/>
      <c r="B1679" s="96"/>
      <c r="C1679" s="96"/>
      <c r="D1679" s="96"/>
      <c r="E1679" s="96"/>
      <c r="F1679" s="96"/>
      <c r="G1679" s="96"/>
      <c r="H1679" s="96"/>
      <c r="I1679" s="96"/>
      <c r="J1679" s="96"/>
      <c r="K1679" s="96"/>
      <c r="L1679" s="96"/>
      <c r="M1679" s="96"/>
      <c r="N1679" s="96"/>
      <c r="O1679" s="96"/>
      <c r="P1679" s="96"/>
      <c r="Q1679" s="96"/>
      <c r="R1679" s="96"/>
      <c r="S1679" s="96"/>
      <c r="T1679" s="97" t="s">
        <v>169</v>
      </c>
      <c r="U1679" s="97" t="s">
        <v>170</v>
      </c>
      <c r="V1679" s="97" t="s">
        <v>170</v>
      </c>
      <c r="W1679" s="97" t="s">
        <v>251</v>
      </c>
      <c r="X1679" s="97" t="s">
        <v>252</v>
      </c>
      <c r="Y1679" s="97"/>
      <c r="Z1679" s="97" t="s">
        <v>256</v>
      </c>
      <c r="AA1679" s="97" t="s">
        <v>257</v>
      </c>
      <c r="AB1679" s="97" t="s">
        <v>258</v>
      </c>
      <c r="AC1679" s="97" t="s">
        <v>259</v>
      </c>
      <c r="AD1679" s="97" t="s">
        <v>260</v>
      </c>
      <c r="AE1679" s="97" t="s">
        <v>261</v>
      </c>
      <c r="AF1679" s="97" t="s">
        <v>262</v>
      </c>
      <c r="AG1679" s="97" t="s">
        <v>265</v>
      </c>
      <c r="AH1679" s="97" t="s">
        <v>266</v>
      </c>
      <c r="AI1679" s="97" t="s">
        <v>267</v>
      </c>
      <c r="AJ1679" s="97" t="s">
        <v>268</v>
      </c>
      <c r="AK1679" s="97" t="s">
        <v>269</v>
      </c>
      <c r="AL1679" s="97" t="s">
        <v>270</v>
      </c>
      <c r="AM1679" s="102"/>
      <c r="AN1679" s="21"/>
      <c r="AO1679" s="21"/>
      <c r="AP1679" s="21"/>
      <c r="AR1679" s="21"/>
      <c r="AS1679" s="21"/>
      <c r="AT1679" s="21"/>
      <c r="AU1679" s="21"/>
      <c r="AV1679" s="21"/>
      <c r="AW1679" s="21"/>
      <c r="AX1679" s="21"/>
      <c r="AY1679" s="21"/>
      <c r="AZ1679" s="21"/>
      <c r="BA1679" s="21"/>
      <c r="BB1679" s="21"/>
      <c r="BC1679" s="21"/>
      <c r="BD1679" s="21"/>
      <c r="BE1679" s="21"/>
      <c r="BF1679" s="21"/>
      <c r="BG1679" s="21"/>
      <c r="BH1679" s="21"/>
      <c r="BI1679" s="21"/>
      <c r="BJ1679" s="21"/>
      <c r="BK1679" s="21"/>
      <c r="BL1679" s="21"/>
      <c r="BM1679" s="21"/>
      <c r="BN1679" s="21"/>
      <c r="BO1679" s="21"/>
      <c r="BP1679" s="21"/>
      <c r="BQ1679" s="21"/>
      <c r="BR1679" s="21"/>
      <c r="BS1679" s="21"/>
      <c r="BT1679" s="21"/>
      <c r="BU1679" s="21"/>
      <c r="BV1679" s="21"/>
      <c r="BW1679" s="21"/>
      <c r="BX1679" s="21"/>
      <c r="BY1679" s="21"/>
      <c r="BZ1679" s="21"/>
    </row>
    <row r="1680" spans="1:78" customFormat="1" x14ac:dyDescent="0.35">
      <c r="A1680" s="58" t="s">
        <v>70</v>
      </c>
      <c r="B1680" s="32" t="s">
        <v>110</v>
      </c>
      <c r="C1680" s="58" t="s">
        <v>488</v>
      </c>
      <c r="D1680" s="32" t="s">
        <v>172</v>
      </c>
      <c r="E1680" s="59" t="s">
        <v>26</v>
      </c>
      <c r="F1680" s="58" t="s">
        <v>340</v>
      </c>
      <c r="G1680" s="60" t="str">
        <f ca="1">TEXT(TODAY(),"YYYY-MM-DD")</f>
        <v>2023-05-19</v>
      </c>
      <c r="H1680" s="60" t="str">
        <f ca="1">TEXT(TODAY(),"YYYY-MM-DD")</f>
        <v>2023-05-19</v>
      </c>
      <c r="I1680" s="58">
        <v>12</v>
      </c>
      <c r="J1680" s="58">
        <v>12</v>
      </c>
      <c r="K1680" s="58">
        <v>12</v>
      </c>
      <c r="L1680" s="58" t="s">
        <v>341</v>
      </c>
      <c r="M1680" s="58" t="s">
        <v>342</v>
      </c>
      <c r="N1680" s="58" t="s">
        <v>348</v>
      </c>
      <c r="O1680" s="58" t="s">
        <v>348</v>
      </c>
      <c r="P1680" s="58" t="s">
        <v>347</v>
      </c>
      <c r="Q1680" s="58" t="s">
        <v>347</v>
      </c>
      <c r="R1680" s="58" t="s">
        <v>565</v>
      </c>
      <c r="S1680" s="58"/>
      <c r="T1680" s="58" t="s">
        <v>176</v>
      </c>
      <c r="U1680" s="58" t="s">
        <v>177</v>
      </c>
      <c r="V1680" s="58"/>
      <c r="W1680" s="58" t="s">
        <v>254</v>
      </c>
      <c r="X1680" s="58" t="s">
        <v>253</v>
      </c>
      <c r="Y1680" s="58"/>
      <c r="Z1680" s="58"/>
      <c r="AA1680" s="58"/>
      <c r="AB1680" s="58"/>
      <c r="AC1680" s="58"/>
      <c r="AD1680" s="58"/>
      <c r="AE1680" s="58"/>
      <c r="AF1680" s="58"/>
      <c r="AG1680" s="58"/>
      <c r="AH1680" s="58"/>
      <c r="AI1680" s="58"/>
      <c r="AJ1680" s="58"/>
      <c r="AK1680" s="58"/>
      <c r="AL1680" s="58"/>
      <c r="AM1680" s="176" t="s">
        <v>418</v>
      </c>
      <c r="AN1680" s="21"/>
      <c r="AO1680" s="21"/>
      <c r="AP1680" s="21"/>
      <c r="AR1680" s="21"/>
      <c r="AS1680" s="21"/>
      <c r="AT1680" s="21"/>
      <c r="AU1680" s="21"/>
      <c r="AV1680" s="21"/>
      <c r="AW1680" s="21"/>
      <c r="AX1680" s="21"/>
      <c r="AY1680" s="21"/>
      <c r="AZ1680" s="21"/>
      <c r="BA1680" s="21"/>
      <c r="BB1680" s="21"/>
      <c r="BC1680" s="21"/>
      <c r="BD1680" s="21"/>
      <c r="BE1680" s="21"/>
      <c r="BF1680" s="21"/>
      <c r="BG1680" s="21"/>
      <c r="BH1680" s="21"/>
      <c r="BI1680" s="21"/>
      <c r="BJ1680" s="21"/>
      <c r="BK1680" s="21"/>
      <c r="BL1680" s="21"/>
      <c r="BM1680" s="21"/>
      <c r="BN1680" s="21"/>
      <c r="BO1680" s="21"/>
      <c r="BP1680" s="21"/>
      <c r="BQ1680" s="21"/>
      <c r="BR1680" s="21"/>
      <c r="BS1680" s="21"/>
      <c r="BT1680" s="21"/>
      <c r="BU1680" s="21"/>
      <c r="BV1680" s="21"/>
      <c r="BW1680" s="21"/>
      <c r="BX1680" s="21"/>
      <c r="BY1680" s="21"/>
      <c r="BZ1680" s="21"/>
    </row>
    <row r="1681" spans="1:78" x14ac:dyDescent="0.35">
      <c r="AM1681"/>
    </row>
    <row r="1682" spans="1:78" customFormat="1" x14ac:dyDescent="0.35">
      <c r="A1682" s="67" t="s">
        <v>420</v>
      </c>
      <c r="B1682" s="68"/>
      <c r="C1682" s="68"/>
      <c r="D1682" s="68"/>
      <c r="E1682" s="68"/>
      <c r="F1682" s="68"/>
      <c r="G1682" s="68"/>
      <c r="H1682" s="68"/>
      <c r="I1682" s="68"/>
      <c r="J1682" s="68"/>
      <c r="K1682" s="68"/>
      <c r="L1682" s="68"/>
      <c r="M1682" s="68"/>
      <c r="N1682" s="68"/>
      <c r="O1682" s="68"/>
      <c r="P1682" s="68"/>
      <c r="Q1682" s="68"/>
      <c r="R1682" s="68"/>
      <c r="S1682" s="68"/>
      <c r="T1682" s="68"/>
      <c r="U1682" s="68"/>
      <c r="V1682" s="68"/>
      <c r="W1682" s="68"/>
      <c r="X1682" s="68"/>
      <c r="Y1682" s="68"/>
      <c r="Z1682" s="68"/>
      <c r="AA1682" s="68"/>
      <c r="AB1682" s="68"/>
      <c r="AC1682" s="68"/>
      <c r="AD1682" s="68"/>
      <c r="AE1682" s="68"/>
      <c r="AF1682" s="68"/>
      <c r="AG1682" s="68"/>
      <c r="AH1682" s="68"/>
      <c r="AI1682" s="68"/>
    </row>
    <row r="1683" spans="1:78" customFormat="1" x14ac:dyDescent="0.35">
      <c r="A1683" s="95" t="s">
        <v>273</v>
      </c>
      <c r="B1683" s="95" t="s">
        <v>274</v>
      </c>
      <c r="C1683" s="95" t="s">
        <v>156</v>
      </c>
      <c r="D1683" s="95" t="s">
        <v>157</v>
      </c>
      <c r="E1683" s="95" t="s">
        <v>158</v>
      </c>
      <c r="F1683" s="95" t="s">
        <v>159</v>
      </c>
      <c r="G1683" s="95" t="s">
        <v>126</v>
      </c>
      <c r="H1683" s="95" t="s">
        <v>160</v>
      </c>
      <c r="I1683" s="95" t="s">
        <v>161</v>
      </c>
      <c r="J1683" s="95" t="s">
        <v>162</v>
      </c>
      <c r="K1683" s="95" t="s">
        <v>163</v>
      </c>
      <c r="L1683" s="95" t="s">
        <v>164</v>
      </c>
      <c r="M1683" s="95" t="s">
        <v>165</v>
      </c>
      <c r="N1683" s="95" t="s">
        <v>166</v>
      </c>
      <c r="O1683" s="95" t="s">
        <v>277</v>
      </c>
      <c r="P1683" s="95" t="s">
        <v>168</v>
      </c>
      <c r="Q1683" s="95" t="s">
        <v>278</v>
      </c>
      <c r="R1683" s="95" t="s">
        <v>276</v>
      </c>
      <c r="S1683" s="113"/>
      <c r="T1683" s="99" t="s">
        <v>271</v>
      </c>
      <c r="U1683" s="100"/>
      <c r="V1683" s="101"/>
      <c r="W1683" s="99" t="s">
        <v>263</v>
      </c>
      <c r="X1683" s="101"/>
      <c r="Y1683" s="100"/>
      <c r="Z1683" s="213" t="s">
        <v>255</v>
      </c>
      <c r="AA1683" s="214"/>
      <c r="AB1683" s="214"/>
      <c r="AC1683" s="214"/>
      <c r="AD1683" s="214"/>
      <c r="AE1683" s="214"/>
      <c r="AF1683" s="215"/>
      <c r="AG1683" s="213" t="s">
        <v>264</v>
      </c>
      <c r="AH1683" s="214"/>
      <c r="AI1683" s="214"/>
      <c r="AJ1683" s="214"/>
      <c r="AK1683" s="214"/>
      <c r="AL1683" s="215"/>
      <c r="AM1683" s="102" t="s">
        <v>403</v>
      </c>
      <c r="AN1683" s="21"/>
      <c r="AO1683" s="21"/>
      <c r="AP1683" s="21"/>
      <c r="AR1683" s="21"/>
      <c r="AS1683" s="21"/>
      <c r="AT1683" s="21"/>
      <c r="AU1683" s="21"/>
      <c r="AV1683" s="21"/>
      <c r="AW1683" s="21"/>
      <c r="AX1683" s="21"/>
      <c r="AY1683" s="21"/>
      <c r="AZ1683" s="21"/>
      <c r="BA1683" s="21"/>
      <c r="BB1683" s="21"/>
      <c r="BC1683" s="21"/>
      <c r="BD1683" s="21"/>
      <c r="BE1683" s="21"/>
      <c r="BF1683" s="21"/>
      <c r="BG1683" s="21"/>
      <c r="BH1683" s="21"/>
      <c r="BI1683" s="21"/>
      <c r="BJ1683" s="21"/>
      <c r="BK1683" s="21"/>
      <c r="BL1683" s="21"/>
      <c r="BM1683" s="21"/>
      <c r="BN1683" s="21"/>
      <c r="BO1683" s="21"/>
      <c r="BP1683" s="21"/>
      <c r="BQ1683" s="21"/>
      <c r="BR1683" s="21"/>
      <c r="BS1683" s="21"/>
      <c r="BT1683" s="21"/>
      <c r="BU1683" s="21"/>
      <c r="BV1683" s="21"/>
      <c r="BW1683" s="21"/>
      <c r="BX1683" s="21"/>
      <c r="BY1683" s="21"/>
      <c r="BZ1683" s="21"/>
    </row>
    <row r="1684" spans="1:78" customFormat="1" x14ac:dyDescent="0.35">
      <c r="A1684" s="96"/>
      <c r="B1684" s="96"/>
      <c r="C1684" s="96"/>
      <c r="D1684" s="96"/>
      <c r="E1684" s="96"/>
      <c r="F1684" s="96"/>
      <c r="G1684" s="96"/>
      <c r="H1684" s="96"/>
      <c r="I1684" s="96"/>
      <c r="J1684" s="96"/>
      <c r="K1684" s="96"/>
      <c r="L1684" s="96"/>
      <c r="M1684" s="96"/>
      <c r="N1684" s="96"/>
      <c r="O1684" s="96"/>
      <c r="P1684" s="96"/>
      <c r="Q1684" s="96"/>
      <c r="R1684" s="96"/>
      <c r="S1684" s="96"/>
      <c r="T1684" s="97" t="s">
        <v>169</v>
      </c>
      <c r="U1684" s="97" t="s">
        <v>170</v>
      </c>
      <c r="V1684" s="97" t="s">
        <v>170</v>
      </c>
      <c r="W1684" s="97" t="s">
        <v>251</v>
      </c>
      <c r="X1684" s="97" t="s">
        <v>252</v>
      </c>
      <c r="Y1684" s="97"/>
      <c r="Z1684" s="97" t="s">
        <v>256</v>
      </c>
      <c r="AA1684" s="97" t="s">
        <v>257</v>
      </c>
      <c r="AB1684" s="97" t="s">
        <v>258</v>
      </c>
      <c r="AC1684" s="97" t="s">
        <v>259</v>
      </c>
      <c r="AD1684" s="97" t="s">
        <v>260</v>
      </c>
      <c r="AE1684" s="97" t="s">
        <v>261</v>
      </c>
      <c r="AF1684" s="97" t="s">
        <v>262</v>
      </c>
      <c r="AG1684" s="97" t="s">
        <v>265</v>
      </c>
      <c r="AH1684" s="97" t="s">
        <v>266</v>
      </c>
      <c r="AI1684" s="97" t="s">
        <v>267</v>
      </c>
      <c r="AJ1684" s="97" t="s">
        <v>268</v>
      </c>
      <c r="AK1684" s="97" t="s">
        <v>269</v>
      </c>
      <c r="AL1684" s="97" t="s">
        <v>270</v>
      </c>
      <c r="AM1684" s="102"/>
      <c r="AN1684" s="21"/>
      <c r="AO1684" s="21"/>
      <c r="AP1684" s="21"/>
      <c r="AR1684" s="21"/>
      <c r="AS1684" s="21"/>
      <c r="AT1684" s="21"/>
      <c r="AU1684" s="21"/>
      <c r="AV1684" s="21"/>
      <c r="AW1684" s="21"/>
      <c r="AX1684" s="21"/>
      <c r="AY1684" s="21"/>
      <c r="AZ1684" s="21"/>
      <c r="BA1684" s="21"/>
      <c r="BB1684" s="21"/>
      <c r="BC1684" s="21"/>
      <c r="BD1684" s="21"/>
      <c r="BE1684" s="21"/>
      <c r="BF1684" s="21"/>
      <c r="BG1684" s="21"/>
      <c r="BH1684" s="21"/>
      <c r="BI1684" s="21"/>
      <c r="BJ1684" s="21"/>
      <c r="BK1684" s="21"/>
      <c r="BL1684" s="21"/>
      <c r="BM1684" s="21"/>
      <c r="BN1684" s="21"/>
      <c r="BO1684" s="21"/>
      <c r="BP1684" s="21"/>
      <c r="BQ1684" s="21"/>
      <c r="BR1684" s="21"/>
      <c r="BS1684" s="21"/>
      <c r="BT1684" s="21"/>
      <c r="BU1684" s="21"/>
      <c r="BV1684" s="21"/>
      <c r="BW1684" s="21"/>
      <c r="BX1684" s="21"/>
      <c r="BY1684" s="21"/>
      <c r="BZ1684" s="21"/>
    </row>
    <row r="1685" spans="1:78" customFormat="1" x14ac:dyDescent="0.35">
      <c r="A1685" s="58" t="s">
        <v>70</v>
      </c>
      <c r="B1685" s="32" t="s">
        <v>110</v>
      </c>
      <c r="C1685" s="58" t="s">
        <v>489</v>
      </c>
      <c r="D1685" s="32" t="s">
        <v>172</v>
      </c>
      <c r="E1685" s="59" t="s">
        <v>26</v>
      </c>
      <c r="F1685" s="58" t="s">
        <v>340</v>
      </c>
      <c r="G1685" s="60" t="str">
        <f ca="1">TEXT(TODAY(),"YYYY-MM-DD")</f>
        <v>2023-05-19</v>
      </c>
      <c r="H1685" s="60" t="str">
        <f ca="1">TEXT(TODAY(),"YYYY-MM-DD")</f>
        <v>2023-05-19</v>
      </c>
      <c r="I1685" s="58">
        <v>12</v>
      </c>
      <c r="J1685" s="58">
        <v>12</v>
      </c>
      <c r="K1685" s="58">
        <v>12</v>
      </c>
      <c r="L1685" s="58" t="s">
        <v>341</v>
      </c>
      <c r="M1685" s="58" t="s">
        <v>342</v>
      </c>
      <c r="N1685" s="58" t="s">
        <v>348</v>
      </c>
      <c r="O1685" s="58" t="s">
        <v>348</v>
      </c>
      <c r="P1685" s="58" t="s">
        <v>347</v>
      </c>
      <c r="Q1685" s="58" t="s">
        <v>347</v>
      </c>
      <c r="R1685" s="58" t="s">
        <v>565</v>
      </c>
      <c r="S1685" s="58"/>
      <c r="T1685" s="58" t="s">
        <v>176</v>
      </c>
      <c r="U1685" s="58" t="s">
        <v>177</v>
      </c>
      <c r="V1685" s="58"/>
      <c r="W1685" s="58" t="s">
        <v>254</v>
      </c>
      <c r="X1685" s="58" t="s">
        <v>253</v>
      </c>
      <c r="Y1685" s="58"/>
      <c r="Z1685" s="58"/>
      <c r="AA1685" s="58"/>
      <c r="AB1685" s="58"/>
      <c r="AC1685" s="58"/>
      <c r="AD1685" s="58"/>
      <c r="AE1685" s="58"/>
      <c r="AF1685" s="58"/>
      <c r="AG1685" s="58"/>
      <c r="AH1685" s="58"/>
      <c r="AI1685" s="58"/>
      <c r="AJ1685" s="58"/>
      <c r="AK1685" s="58"/>
      <c r="AL1685" s="58"/>
      <c r="AM1685" s="176" t="s">
        <v>421</v>
      </c>
      <c r="AN1685" s="21"/>
      <c r="AO1685" s="21"/>
      <c r="AP1685" s="21"/>
      <c r="AR1685" s="21"/>
      <c r="AS1685" s="21"/>
      <c r="AT1685" s="21"/>
      <c r="AU1685" s="21"/>
      <c r="AV1685" s="21"/>
      <c r="AW1685" s="21"/>
      <c r="AX1685" s="21"/>
      <c r="AY1685" s="21"/>
      <c r="AZ1685" s="21"/>
      <c r="BA1685" s="21"/>
      <c r="BB1685" s="21"/>
      <c r="BC1685" s="21"/>
      <c r="BD1685" s="21"/>
      <c r="BE1685" s="21"/>
      <c r="BF1685" s="21"/>
      <c r="BG1685" s="21"/>
      <c r="BH1685" s="21"/>
      <c r="BI1685" s="21"/>
      <c r="BJ1685" s="21"/>
      <c r="BK1685" s="21"/>
      <c r="BL1685" s="21"/>
      <c r="BM1685" s="21"/>
      <c r="BN1685" s="21"/>
      <c r="BO1685" s="21"/>
      <c r="BP1685" s="21"/>
      <c r="BQ1685" s="21"/>
      <c r="BR1685" s="21"/>
      <c r="BS1685" s="21"/>
      <c r="BT1685" s="21"/>
      <c r="BU1685" s="21"/>
      <c r="BV1685" s="21"/>
      <c r="BW1685" s="21"/>
      <c r="BX1685" s="21"/>
      <c r="BY1685" s="21"/>
      <c r="BZ1685" s="21"/>
    </row>
    <row r="1686" spans="1:78" x14ac:dyDescent="0.35">
      <c r="AM1686"/>
    </row>
    <row r="1687" spans="1:78" customFormat="1" x14ac:dyDescent="0.35">
      <c r="A1687" s="67" t="s">
        <v>422</v>
      </c>
      <c r="B1687" s="68"/>
      <c r="C1687" s="68"/>
      <c r="D1687" s="68"/>
      <c r="E1687" s="68"/>
      <c r="F1687" s="68"/>
      <c r="G1687" s="68"/>
      <c r="H1687" s="68"/>
      <c r="I1687" s="68"/>
      <c r="J1687" s="68"/>
      <c r="K1687" s="68"/>
      <c r="L1687" s="68"/>
      <c r="M1687" s="68"/>
      <c r="N1687" s="68"/>
      <c r="O1687" s="68"/>
      <c r="P1687" s="68"/>
      <c r="Q1687" s="68"/>
      <c r="R1687" s="68"/>
      <c r="S1687" s="68"/>
      <c r="T1687" s="68"/>
      <c r="U1687" s="68"/>
      <c r="V1687" s="68"/>
      <c r="W1687" s="68"/>
      <c r="X1687" s="68"/>
      <c r="Y1687" s="68"/>
      <c r="Z1687" s="68"/>
      <c r="AA1687" s="68"/>
      <c r="AB1687" s="68"/>
      <c r="AC1687" s="68"/>
      <c r="AD1687" s="68"/>
      <c r="AE1687" s="68"/>
      <c r="AF1687" s="68"/>
      <c r="AG1687" s="68"/>
      <c r="AH1687" s="68"/>
      <c r="AI1687" s="68"/>
    </row>
    <row r="1688" spans="1:78" customFormat="1" x14ac:dyDescent="0.35">
      <c r="A1688" s="95" t="s">
        <v>273</v>
      </c>
      <c r="B1688" s="95" t="s">
        <v>274</v>
      </c>
      <c r="C1688" s="95" t="s">
        <v>156</v>
      </c>
      <c r="D1688" s="95" t="s">
        <v>157</v>
      </c>
      <c r="E1688" s="95" t="s">
        <v>158</v>
      </c>
      <c r="F1688" s="95" t="s">
        <v>159</v>
      </c>
      <c r="G1688" s="95" t="s">
        <v>126</v>
      </c>
      <c r="H1688" s="95" t="s">
        <v>160</v>
      </c>
      <c r="I1688" s="95" t="s">
        <v>161</v>
      </c>
      <c r="J1688" s="95" t="s">
        <v>162</v>
      </c>
      <c r="K1688" s="95" t="s">
        <v>163</v>
      </c>
      <c r="L1688" s="95" t="s">
        <v>164</v>
      </c>
      <c r="M1688" s="95" t="s">
        <v>165</v>
      </c>
      <c r="N1688" s="95" t="s">
        <v>166</v>
      </c>
      <c r="O1688" s="95" t="s">
        <v>277</v>
      </c>
      <c r="P1688" s="95" t="s">
        <v>168</v>
      </c>
      <c r="Q1688" s="95" t="s">
        <v>278</v>
      </c>
      <c r="R1688" s="95" t="s">
        <v>276</v>
      </c>
      <c r="S1688" s="113"/>
      <c r="T1688" s="99" t="s">
        <v>271</v>
      </c>
      <c r="U1688" s="100"/>
      <c r="V1688" s="101"/>
      <c r="W1688" s="99" t="s">
        <v>263</v>
      </c>
      <c r="X1688" s="101"/>
      <c r="Y1688" s="100"/>
      <c r="Z1688" s="213" t="s">
        <v>255</v>
      </c>
      <c r="AA1688" s="214"/>
      <c r="AB1688" s="214"/>
      <c r="AC1688" s="214"/>
      <c r="AD1688" s="214"/>
      <c r="AE1688" s="214"/>
      <c r="AF1688" s="215"/>
      <c r="AG1688" s="213" t="s">
        <v>264</v>
      </c>
      <c r="AH1688" s="214"/>
      <c r="AI1688" s="214"/>
      <c r="AJ1688" s="214"/>
      <c r="AK1688" s="214"/>
      <c r="AL1688" s="215"/>
      <c r="AM1688" s="102" t="s">
        <v>403</v>
      </c>
      <c r="AN1688" s="21"/>
      <c r="AO1688" s="21"/>
      <c r="AP1688" s="21"/>
      <c r="AR1688" s="21"/>
      <c r="AS1688" s="21"/>
      <c r="AT1688" s="21"/>
      <c r="AU1688" s="21"/>
      <c r="AV1688" s="21"/>
      <c r="AW1688" s="21"/>
      <c r="AX1688" s="21"/>
      <c r="AY1688" s="21"/>
      <c r="AZ1688" s="21"/>
      <c r="BA1688" s="21"/>
      <c r="BB1688" s="21"/>
      <c r="BC1688" s="21"/>
      <c r="BD1688" s="21"/>
      <c r="BE1688" s="21"/>
      <c r="BF1688" s="21"/>
      <c r="BG1688" s="21"/>
      <c r="BH1688" s="21"/>
      <c r="BI1688" s="21"/>
      <c r="BJ1688" s="21"/>
      <c r="BK1688" s="21"/>
      <c r="BL1688" s="21"/>
      <c r="BM1688" s="21"/>
      <c r="BN1688" s="21"/>
      <c r="BO1688" s="21"/>
      <c r="BP1688" s="21"/>
      <c r="BQ1688" s="21"/>
      <c r="BR1688" s="21"/>
      <c r="BS1688" s="21"/>
      <c r="BT1688" s="21"/>
      <c r="BU1688" s="21"/>
      <c r="BV1688" s="21"/>
      <c r="BW1688" s="21"/>
      <c r="BX1688" s="21"/>
      <c r="BY1688" s="21"/>
      <c r="BZ1688" s="21"/>
    </row>
    <row r="1689" spans="1:78" customFormat="1" x14ac:dyDescent="0.35">
      <c r="A1689" s="96"/>
      <c r="B1689" s="96"/>
      <c r="C1689" s="96"/>
      <c r="D1689" s="96"/>
      <c r="E1689" s="96"/>
      <c r="F1689" s="96"/>
      <c r="G1689" s="96"/>
      <c r="H1689" s="96"/>
      <c r="I1689" s="96"/>
      <c r="J1689" s="96"/>
      <c r="K1689" s="96"/>
      <c r="L1689" s="96"/>
      <c r="M1689" s="96"/>
      <c r="N1689" s="96"/>
      <c r="O1689" s="96"/>
      <c r="P1689" s="96"/>
      <c r="Q1689" s="96"/>
      <c r="R1689" s="96"/>
      <c r="S1689" s="96"/>
      <c r="T1689" s="97" t="s">
        <v>169</v>
      </c>
      <c r="U1689" s="97" t="s">
        <v>170</v>
      </c>
      <c r="V1689" s="97" t="s">
        <v>170</v>
      </c>
      <c r="W1689" s="97" t="s">
        <v>251</v>
      </c>
      <c r="X1689" s="97" t="s">
        <v>252</v>
      </c>
      <c r="Y1689" s="97"/>
      <c r="Z1689" s="97" t="s">
        <v>256</v>
      </c>
      <c r="AA1689" s="97" t="s">
        <v>257</v>
      </c>
      <c r="AB1689" s="97" t="s">
        <v>258</v>
      </c>
      <c r="AC1689" s="97" t="s">
        <v>259</v>
      </c>
      <c r="AD1689" s="97" t="s">
        <v>260</v>
      </c>
      <c r="AE1689" s="97" t="s">
        <v>261</v>
      </c>
      <c r="AF1689" s="97" t="s">
        <v>262</v>
      </c>
      <c r="AG1689" s="97" t="s">
        <v>265</v>
      </c>
      <c r="AH1689" s="97" t="s">
        <v>266</v>
      </c>
      <c r="AI1689" s="97" t="s">
        <v>267</v>
      </c>
      <c r="AJ1689" s="97" t="s">
        <v>268</v>
      </c>
      <c r="AK1689" s="97" t="s">
        <v>269</v>
      </c>
      <c r="AL1689" s="97" t="s">
        <v>270</v>
      </c>
      <c r="AM1689" s="102"/>
      <c r="AN1689" s="21"/>
      <c r="AO1689" s="21"/>
      <c r="AP1689" s="21"/>
      <c r="AR1689" s="21"/>
      <c r="AS1689" s="21"/>
      <c r="AT1689" s="21"/>
      <c r="AU1689" s="21"/>
      <c r="AV1689" s="21"/>
      <c r="AW1689" s="21"/>
      <c r="AX1689" s="21"/>
      <c r="AY1689" s="21"/>
      <c r="AZ1689" s="21"/>
      <c r="BA1689" s="21"/>
      <c r="BB1689" s="21"/>
      <c r="BC1689" s="21"/>
      <c r="BD1689" s="21"/>
      <c r="BE1689" s="21"/>
      <c r="BF1689" s="21"/>
      <c r="BG1689" s="21"/>
      <c r="BH1689" s="21"/>
      <c r="BI1689" s="21"/>
      <c r="BJ1689" s="21"/>
      <c r="BK1689" s="21"/>
      <c r="BL1689" s="21"/>
      <c r="BM1689" s="21"/>
      <c r="BN1689" s="21"/>
      <c r="BO1689" s="21"/>
      <c r="BP1689" s="21"/>
      <c r="BQ1689" s="21"/>
      <c r="BR1689" s="21"/>
      <c r="BS1689" s="21"/>
      <c r="BT1689" s="21"/>
      <c r="BU1689" s="21"/>
      <c r="BV1689" s="21"/>
      <c r="BW1689" s="21"/>
      <c r="BX1689" s="21"/>
      <c r="BY1689" s="21"/>
      <c r="BZ1689" s="21"/>
    </row>
    <row r="1690" spans="1:78" customFormat="1" x14ac:dyDescent="0.35">
      <c r="A1690" s="58" t="s">
        <v>70</v>
      </c>
      <c r="B1690" s="32" t="s">
        <v>110</v>
      </c>
      <c r="C1690" s="58" t="s">
        <v>490</v>
      </c>
      <c r="D1690" s="32" t="s">
        <v>172</v>
      </c>
      <c r="E1690" s="59" t="s">
        <v>26</v>
      </c>
      <c r="F1690" s="58" t="s">
        <v>340</v>
      </c>
      <c r="G1690" s="60" t="str">
        <f ca="1">TEXT(TODAY(),"YYYY-MM-DD")</f>
        <v>2023-05-19</v>
      </c>
      <c r="H1690" s="60" t="str">
        <f ca="1">TEXT(TODAY(),"YYYY-MM-DD")</f>
        <v>2023-05-19</v>
      </c>
      <c r="I1690" s="58">
        <v>12</v>
      </c>
      <c r="J1690" s="58">
        <v>12</v>
      </c>
      <c r="K1690" s="58">
        <v>12</v>
      </c>
      <c r="L1690" s="58" t="s">
        <v>341</v>
      </c>
      <c r="M1690" s="58" t="s">
        <v>342</v>
      </c>
      <c r="N1690" s="58" t="s">
        <v>348</v>
      </c>
      <c r="O1690" s="58" t="s">
        <v>348</v>
      </c>
      <c r="P1690" s="58" t="s">
        <v>347</v>
      </c>
      <c r="Q1690" s="58" t="s">
        <v>347</v>
      </c>
      <c r="R1690" s="58" t="s">
        <v>565</v>
      </c>
      <c r="S1690" s="58"/>
      <c r="T1690" s="58" t="s">
        <v>176</v>
      </c>
      <c r="U1690" s="58" t="s">
        <v>177</v>
      </c>
      <c r="V1690" s="58"/>
      <c r="W1690" s="58" t="s">
        <v>254</v>
      </c>
      <c r="X1690" s="58" t="s">
        <v>253</v>
      </c>
      <c r="Y1690" s="58"/>
      <c r="Z1690" s="58"/>
      <c r="AA1690" s="58"/>
      <c r="AB1690" s="58"/>
      <c r="AC1690" s="58"/>
      <c r="AD1690" s="58"/>
      <c r="AE1690" s="58"/>
      <c r="AF1690" s="58"/>
      <c r="AG1690" s="58"/>
      <c r="AH1690" s="58"/>
      <c r="AI1690" s="58"/>
      <c r="AJ1690" s="58"/>
      <c r="AK1690" s="58"/>
      <c r="AL1690" s="58"/>
      <c r="AM1690" s="176" t="s">
        <v>429</v>
      </c>
      <c r="AN1690" s="21"/>
      <c r="AO1690" s="21"/>
      <c r="AP1690" s="21"/>
      <c r="AR1690" s="21"/>
      <c r="AS1690" s="21"/>
      <c r="AT1690" s="21"/>
      <c r="AU1690" s="21"/>
      <c r="AV1690" s="21"/>
      <c r="AW1690" s="21"/>
      <c r="AX1690" s="21"/>
      <c r="AY1690" s="21"/>
      <c r="AZ1690" s="21"/>
      <c r="BA1690" s="21"/>
      <c r="BB1690" s="21"/>
      <c r="BC1690" s="21"/>
      <c r="BD1690" s="21"/>
      <c r="BE1690" s="21"/>
      <c r="BF1690" s="21"/>
      <c r="BG1690" s="21"/>
      <c r="BH1690" s="21"/>
      <c r="BI1690" s="21"/>
      <c r="BJ1690" s="21"/>
      <c r="BK1690" s="21"/>
      <c r="BL1690" s="21"/>
      <c r="BM1690" s="21"/>
      <c r="BN1690" s="21"/>
      <c r="BO1690" s="21"/>
      <c r="BP1690" s="21"/>
      <c r="BQ1690" s="21"/>
      <c r="BR1690" s="21"/>
      <c r="BS1690" s="21"/>
      <c r="BT1690" s="21"/>
      <c r="BU1690" s="21"/>
      <c r="BV1690" s="21"/>
      <c r="BW1690" s="21"/>
      <c r="BX1690" s="21"/>
      <c r="BY1690" s="21"/>
      <c r="BZ1690" s="21"/>
    </row>
    <row r="1691" spans="1:78" x14ac:dyDescent="0.35">
      <c r="AM1691"/>
    </row>
    <row r="1692" spans="1:78" customFormat="1" x14ac:dyDescent="0.35">
      <c r="A1692" s="67" t="s">
        <v>423</v>
      </c>
      <c r="B1692" s="68"/>
      <c r="C1692" s="68"/>
      <c r="D1692" s="68"/>
      <c r="E1692" s="68"/>
      <c r="F1692" s="68"/>
      <c r="G1692" s="68"/>
      <c r="H1692" s="68"/>
      <c r="I1692" s="68"/>
      <c r="J1692" s="68"/>
      <c r="K1692" s="68"/>
      <c r="L1692" s="68"/>
      <c r="M1692" s="68"/>
      <c r="N1692" s="68"/>
      <c r="O1692" s="68"/>
      <c r="P1692" s="68"/>
      <c r="Q1692" s="68"/>
      <c r="R1692" s="68"/>
      <c r="S1692" s="68"/>
      <c r="T1692" s="68"/>
      <c r="U1692" s="68"/>
      <c r="V1692" s="68"/>
      <c r="W1692" s="68"/>
      <c r="X1692" s="68"/>
      <c r="Y1692" s="68"/>
      <c r="Z1692" s="68"/>
      <c r="AA1692" s="68"/>
      <c r="AB1692" s="68"/>
      <c r="AC1692" s="68"/>
      <c r="AD1692" s="68"/>
      <c r="AE1692" s="68"/>
      <c r="AF1692" s="68"/>
      <c r="AG1692" s="68"/>
      <c r="AH1692" s="68"/>
      <c r="AI1692" s="68"/>
    </row>
    <row r="1693" spans="1:78" customFormat="1" x14ac:dyDescent="0.35">
      <c r="A1693" s="95" t="s">
        <v>273</v>
      </c>
      <c r="B1693" s="95" t="s">
        <v>274</v>
      </c>
      <c r="C1693" s="95" t="s">
        <v>156</v>
      </c>
      <c r="D1693" s="95" t="s">
        <v>157</v>
      </c>
      <c r="E1693" s="95" t="s">
        <v>158</v>
      </c>
      <c r="F1693" s="95" t="s">
        <v>159</v>
      </c>
      <c r="G1693" s="95" t="s">
        <v>126</v>
      </c>
      <c r="H1693" s="95" t="s">
        <v>160</v>
      </c>
      <c r="I1693" s="95" t="s">
        <v>161</v>
      </c>
      <c r="J1693" s="95" t="s">
        <v>162</v>
      </c>
      <c r="K1693" s="95" t="s">
        <v>163</v>
      </c>
      <c r="L1693" s="95" t="s">
        <v>164</v>
      </c>
      <c r="M1693" s="95" t="s">
        <v>165</v>
      </c>
      <c r="N1693" s="95" t="s">
        <v>166</v>
      </c>
      <c r="O1693" s="95" t="s">
        <v>277</v>
      </c>
      <c r="P1693" s="95" t="s">
        <v>168</v>
      </c>
      <c r="Q1693" s="95" t="s">
        <v>278</v>
      </c>
      <c r="R1693" s="95" t="s">
        <v>276</v>
      </c>
      <c r="S1693" s="113"/>
      <c r="T1693" s="99" t="s">
        <v>271</v>
      </c>
      <c r="U1693" s="100"/>
      <c r="V1693" s="101"/>
      <c r="W1693" s="99" t="s">
        <v>263</v>
      </c>
      <c r="X1693" s="101"/>
      <c r="Y1693" s="100"/>
      <c r="Z1693" s="213" t="s">
        <v>255</v>
      </c>
      <c r="AA1693" s="214"/>
      <c r="AB1693" s="214"/>
      <c r="AC1693" s="214"/>
      <c r="AD1693" s="214"/>
      <c r="AE1693" s="214"/>
      <c r="AF1693" s="215"/>
      <c r="AG1693" s="213" t="s">
        <v>264</v>
      </c>
      <c r="AH1693" s="214"/>
      <c r="AI1693" s="214"/>
      <c r="AJ1693" s="214"/>
      <c r="AK1693" s="214"/>
      <c r="AL1693" s="215"/>
      <c r="AM1693" s="102"/>
      <c r="AN1693" s="21"/>
      <c r="AO1693" s="21"/>
      <c r="AP1693" s="21"/>
      <c r="AR1693" s="21"/>
      <c r="AS1693" s="21"/>
      <c r="AT1693" s="21"/>
      <c r="AU1693" s="21"/>
      <c r="AV1693" s="21"/>
      <c r="AW1693" s="21"/>
      <c r="AX1693" s="21"/>
      <c r="AY1693" s="21"/>
      <c r="AZ1693" s="21"/>
      <c r="BA1693" s="21"/>
      <c r="BB1693" s="21"/>
      <c r="BC1693" s="21"/>
      <c r="BD1693" s="21"/>
      <c r="BE1693" s="21"/>
      <c r="BF1693" s="21"/>
      <c r="BG1693" s="21"/>
      <c r="BH1693" s="21"/>
      <c r="BI1693" s="21"/>
      <c r="BJ1693" s="21"/>
      <c r="BK1693" s="21"/>
      <c r="BL1693" s="21"/>
      <c r="BM1693" s="21"/>
      <c r="BN1693" s="21"/>
      <c r="BO1693" s="21"/>
      <c r="BP1693" s="21"/>
      <c r="BQ1693" s="21"/>
      <c r="BR1693" s="21"/>
      <c r="BS1693" s="21"/>
      <c r="BT1693" s="21"/>
      <c r="BU1693" s="21"/>
      <c r="BV1693" s="21"/>
      <c r="BW1693" s="21"/>
      <c r="BX1693" s="21"/>
      <c r="BY1693" s="21"/>
      <c r="BZ1693" s="21"/>
    </row>
    <row r="1694" spans="1:78" customFormat="1" x14ac:dyDescent="0.35">
      <c r="A1694" s="96"/>
      <c r="B1694" s="96"/>
      <c r="C1694" s="96"/>
      <c r="D1694" s="96"/>
      <c r="E1694" s="96"/>
      <c r="F1694" s="96"/>
      <c r="G1694" s="96"/>
      <c r="H1694" s="96"/>
      <c r="I1694" s="96"/>
      <c r="J1694" s="96"/>
      <c r="K1694" s="96"/>
      <c r="L1694" s="96"/>
      <c r="M1694" s="96"/>
      <c r="N1694" s="96"/>
      <c r="O1694" s="96"/>
      <c r="P1694" s="96"/>
      <c r="Q1694" s="96"/>
      <c r="R1694" s="96"/>
      <c r="S1694" s="96"/>
      <c r="T1694" s="97" t="s">
        <v>169</v>
      </c>
      <c r="U1694" s="97" t="s">
        <v>170</v>
      </c>
      <c r="V1694" s="97" t="s">
        <v>170</v>
      </c>
      <c r="W1694" s="97" t="s">
        <v>251</v>
      </c>
      <c r="X1694" s="97" t="s">
        <v>252</v>
      </c>
      <c r="Y1694" s="97"/>
      <c r="Z1694" s="97" t="s">
        <v>256</v>
      </c>
      <c r="AA1694" s="97" t="s">
        <v>257</v>
      </c>
      <c r="AB1694" s="97" t="s">
        <v>258</v>
      </c>
      <c r="AC1694" s="97" t="s">
        <v>259</v>
      </c>
      <c r="AD1694" s="97" t="s">
        <v>260</v>
      </c>
      <c r="AE1694" s="97" t="s">
        <v>261</v>
      </c>
      <c r="AF1694" s="97" t="s">
        <v>262</v>
      </c>
      <c r="AG1694" s="97" t="s">
        <v>265</v>
      </c>
      <c r="AH1694" s="97" t="s">
        <v>266</v>
      </c>
      <c r="AI1694" s="97" t="s">
        <v>267</v>
      </c>
      <c r="AJ1694" s="97" t="s">
        <v>268</v>
      </c>
      <c r="AK1694" s="97" t="s">
        <v>269</v>
      </c>
      <c r="AL1694" s="97" t="s">
        <v>270</v>
      </c>
      <c r="AM1694" s="102"/>
      <c r="AN1694" s="21"/>
      <c r="AO1694" s="21"/>
      <c r="AP1694" s="21"/>
      <c r="AR1694" s="21"/>
      <c r="AS1694" s="21"/>
      <c r="AT1694" s="21"/>
      <c r="AU1694" s="21"/>
      <c r="AV1694" s="21"/>
      <c r="AW1694" s="21"/>
      <c r="AX1694" s="21"/>
      <c r="AY1694" s="21"/>
      <c r="AZ1694" s="21"/>
      <c r="BA1694" s="21"/>
      <c r="BB1694" s="21"/>
      <c r="BC1694" s="21"/>
      <c r="BD1694" s="21"/>
      <c r="BE1694" s="21"/>
      <c r="BF1694" s="21"/>
      <c r="BG1694" s="21"/>
      <c r="BH1694" s="21"/>
      <c r="BI1694" s="21"/>
      <c r="BJ1694" s="21"/>
      <c r="BK1694" s="21"/>
      <c r="BL1694" s="21"/>
      <c r="BM1694" s="21"/>
      <c r="BN1694" s="21"/>
      <c r="BO1694" s="21"/>
      <c r="BP1694" s="21"/>
      <c r="BQ1694" s="21"/>
      <c r="BR1694" s="21"/>
      <c r="BS1694" s="21"/>
      <c r="BT1694" s="21"/>
      <c r="BU1694" s="21"/>
      <c r="BV1694" s="21"/>
      <c r="BW1694" s="21"/>
      <c r="BX1694" s="21"/>
      <c r="BY1694" s="21"/>
      <c r="BZ1694" s="21"/>
    </row>
    <row r="1695" spans="1:78" customFormat="1" x14ac:dyDescent="0.35">
      <c r="A1695" s="58" t="s">
        <v>70</v>
      </c>
      <c r="B1695" s="32" t="s">
        <v>110</v>
      </c>
      <c r="C1695" s="58" t="s">
        <v>491</v>
      </c>
      <c r="D1695" s="32" t="s">
        <v>172</v>
      </c>
      <c r="E1695" s="59" t="s">
        <v>26</v>
      </c>
      <c r="F1695" s="58" t="s">
        <v>340</v>
      </c>
      <c r="G1695" s="60" t="str">
        <f ca="1">TEXT(TODAY(),"YYYY-MM-DD")</f>
        <v>2023-05-19</v>
      </c>
      <c r="H1695" s="60" t="str">
        <f ca="1">TEXT(TODAY(),"YYYY-MM-DD")</f>
        <v>2023-05-19</v>
      </c>
      <c r="I1695" s="58">
        <v>12</v>
      </c>
      <c r="J1695" s="58">
        <v>12</v>
      </c>
      <c r="K1695" s="58">
        <v>12</v>
      </c>
      <c r="L1695" s="58" t="s">
        <v>341</v>
      </c>
      <c r="M1695" s="58" t="s">
        <v>342</v>
      </c>
      <c r="N1695" s="58" t="s">
        <v>348</v>
      </c>
      <c r="O1695" s="58" t="s">
        <v>348</v>
      </c>
      <c r="P1695" s="58" t="s">
        <v>347</v>
      </c>
      <c r="Q1695" s="58" t="s">
        <v>347</v>
      </c>
      <c r="R1695" s="58" t="s">
        <v>565</v>
      </c>
      <c r="S1695" s="58"/>
      <c r="T1695" s="58" t="s">
        <v>176</v>
      </c>
      <c r="U1695" s="58" t="s">
        <v>177</v>
      </c>
      <c r="V1695" s="58"/>
      <c r="W1695" s="58" t="s">
        <v>254</v>
      </c>
      <c r="X1695" s="58" t="s">
        <v>253</v>
      </c>
      <c r="Y1695" s="58"/>
      <c r="Z1695" s="58"/>
      <c r="AA1695" s="58"/>
      <c r="AB1695" s="58"/>
      <c r="AC1695" s="58"/>
      <c r="AD1695" s="58"/>
      <c r="AE1695" s="58"/>
      <c r="AF1695" s="58"/>
      <c r="AG1695" s="58"/>
      <c r="AH1695" s="58"/>
      <c r="AI1695" s="58"/>
      <c r="AJ1695" s="58"/>
      <c r="AK1695" s="58"/>
      <c r="AL1695" s="58"/>
      <c r="AM1695" s="176" t="s">
        <v>430</v>
      </c>
      <c r="AN1695" s="21"/>
      <c r="AO1695" s="21"/>
      <c r="AP1695" s="21"/>
      <c r="AR1695" s="21"/>
      <c r="AS1695" s="21"/>
      <c r="AT1695" s="21"/>
      <c r="AU1695" s="21"/>
      <c r="AV1695" s="21"/>
      <c r="AW1695" s="21"/>
      <c r="AX1695" s="21"/>
      <c r="AY1695" s="21"/>
      <c r="AZ1695" s="21"/>
      <c r="BA1695" s="21"/>
      <c r="BB1695" s="21"/>
      <c r="BC1695" s="21"/>
      <c r="BD1695" s="21"/>
      <c r="BE1695" s="21"/>
      <c r="BF1695" s="21"/>
      <c r="BG1695" s="21"/>
      <c r="BH1695" s="21"/>
      <c r="BI1695" s="21"/>
      <c r="BJ1695" s="21"/>
      <c r="BK1695" s="21"/>
      <c r="BL1695" s="21"/>
      <c r="BM1695" s="21"/>
      <c r="BN1695" s="21"/>
      <c r="BO1695" s="21"/>
      <c r="BP1695" s="21"/>
      <c r="BQ1695" s="21"/>
      <c r="BR1695" s="21"/>
      <c r="BS1695" s="21"/>
      <c r="BT1695" s="21"/>
      <c r="BU1695" s="21"/>
      <c r="BV1695" s="21"/>
      <c r="BW1695" s="21"/>
      <c r="BX1695" s="21"/>
      <c r="BY1695" s="21"/>
      <c r="BZ1695" s="21"/>
    </row>
    <row r="1696" spans="1:78" x14ac:dyDescent="0.35">
      <c r="AM1696"/>
    </row>
    <row r="1697" spans="1:78" customFormat="1" x14ac:dyDescent="0.35">
      <c r="A1697" s="67" t="s">
        <v>424</v>
      </c>
      <c r="B1697" s="68"/>
      <c r="C1697" s="68"/>
      <c r="D1697" s="68"/>
      <c r="E1697" s="68"/>
      <c r="F1697" s="68"/>
      <c r="G1697" s="68"/>
      <c r="H1697" s="68"/>
      <c r="I1697" s="68"/>
      <c r="J1697" s="68"/>
      <c r="K1697" s="68"/>
      <c r="L1697" s="68"/>
      <c r="M1697" s="68"/>
      <c r="N1697" s="68"/>
      <c r="O1697" s="68"/>
      <c r="P1697" s="68"/>
      <c r="Q1697" s="68"/>
      <c r="R1697" s="68"/>
      <c r="S1697" s="68"/>
      <c r="T1697" s="68"/>
      <c r="U1697" s="68"/>
      <c r="V1697" s="68"/>
      <c r="W1697" s="68"/>
      <c r="X1697" s="68"/>
      <c r="Y1697" s="68"/>
      <c r="Z1697" s="68"/>
      <c r="AA1697" s="68"/>
      <c r="AB1697" s="68"/>
      <c r="AC1697" s="68"/>
      <c r="AD1697" s="68"/>
      <c r="AE1697" s="68"/>
      <c r="AF1697" s="68"/>
      <c r="AG1697" s="68"/>
      <c r="AH1697" s="68"/>
      <c r="AI1697" s="68"/>
    </row>
    <row r="1698" spans="1:78" customFormat="1" x14ac:dyDescent="0.35">
      <c r="A1698" s="95" t="s">
        <v>273</v>
      </c>
      <c r="B1698" s="95" t="s">
        <v>274</v>
      </c>
      <c r="C1698" s="95" t="s">
        <v>156</v>
      </c>
      <c r="D1698" s="95" t="s">
        <v>157</v>
      </c>
      <c r="E1698" s="95" t="s">
        <v>158</v>
      </c>
      <c r="F1698" s="95" t="s">
        <v>159</v>
      </c>
      <c r="G1698" s="95" t="s">
        <v>126</v>
      </c>
      <c r="H1698" s="95" t="s">
        <v>160</v>
      </c>
      <c r="I1698" s="95" t="s">
        <v>161</v>
      </c>
      <c r="J1698" s="95" t="s">
        <v>162</v>
      </c>
      <c r="K1698" s="95" t="s">
        <v>163</v>
      </c>
      <c r="L1698" s="95" t="s">
        <v>164</v>
      </c>
      <c r="M1698" s="95" t="s">
        <v>165</v>
      </c>
      <c r="N1698" s="95" t="s">
        <v>166</v>
      </c>
      <c r="O1698" s="95" t="s">
        <v>277</v>
      </c>
      <c r="P1698" s="95" t="s">
        <v>168</v>
      </c>
      <c r="Q1698" s="95" t="s">
        <v>278</v>
      </c>
      <c r="R1698" s="95" t="s">
        <v>276</v>
      </c>
      <c r="S1698" s="113"/>
      <c r="T1698" s="99" t="s">
        <v>271</v>
      </c>
      <c r="U1698" s="100"/>
      <c r="V1698" s="101"/>
      <c r="W1698" s="99" t="s">
        <v>263</v>
      </c>
      <c r="X1698" s="101"/>
      <c r="Y1698" s="100"/>
      <c r="Z1698" s="213" t="s">
        <v>255</v>
      </c>
      <c r="AA1698" s="214"/>
      <c r="AB1698" s="214"/>
      <c r="AC1698" s="214"/>
      <c r="AD1698" s="214"/>
      <c r="AE1698" s="214"/>
      <c r="AF1698" s="215"/>
      <c r="AG1698" s="213" t="s">
        <v>264</v>
      </c>
      <c r="AH1698" s="214"/>
      <c r="AI1698" s="214"/>
      <c r="AJ1698" s="214"/>
      <c r="AK1698" s="214"/>
      <c r="AL1698" s="215"/>
      <c r="AM1698" s="102"/>
      <c r="AN1698" s="21"/>
      <c r="AO1698" s="21"/>
      <c r="AP1698" s="21"/>
      <c r="AR1698" s="21"/>
      <c r="AS1698" s="21"/>
      <c r="AT1698" s="21"/>
      <c r="AU1698" s="21"/>
      <c r="AV1698" s="21"/>
      <c r="AW1698" s="21"/>
      <c r="AX1698" s="21"/>
      <c r="AY1698" s="21"/>
      <c r="AZ1698" s="21"/>
      <c r="BA1698" s="21"/>
      <c r="BB1698" s="21"/>
      <c r="BC1698" s="21"/>
      <c r="BD1698" s="21"/>
      <c r="BE1698" s="21"/>
      <c r="BF1698" s="21"/>
      <c r="BG1698" s="21"/>
      <c r="BH1698" s="21"/>
      <c r="BI1698" s="21"/>
      <c r="BJ1698" s="21"/>
      <c r="BK1698" s="21"/>
      <c r="BL1698" s="21"/>
      <c r="BM1698" s="21"/>
      <c r="BN1698" s="21"/>
      <c r="BO1698" s="21"/>
      <c r="BP1698" s="21"/>
      <c r="BQ1698" s="21"/>
      <c r="BR1698" s="21"/>
      <c r="BS1698" s="21"/>
      <c r="BT1698" s="21"/>
      <c r="BU1698" s="21"/>
      <c r="BV1698" s="21"/>
      <c r="BW1698" s="21"/>
      <c r="BX1698" s="21"/>
      <c r="BY1698" s="21"/>
      <c r="BZ1698" s="21"/>
    </row>
    <row r="1699" spans="1:78" customFormat="1" x14ac:dyDescent="0.35">
      <c r="A1699" s="96"/>
      <c r="B1699" s="96"/>
      <c r="C1699" s="96"/>
      <c r="D1699" s="96"/>
      <c r="E1699" s="96"/>
      <c r="F1699" s="96"/>
      <c r="G1699" s="96"/>
      <c r="H1699" s="96"/>
      <c r="I1699" s="96"/>
      <c r="J1699" s="96"/>
      <c r="K1699" s="96"/>
      <c r="L1699" s="96"/>
      <c r="M1699" s="96"/>
      <c r="N1699" s="96"/>
      <c r="O1699" s="96"/>
      <c r="P1699" s="96"/>
      <c r="Q1699" s="96"/>
      <c r="R1699" s="96"/>
      <c r="S1699" s="96"/>
      <c r="T1699" s="97" t="s">
        <v>169</v>
      </c>
      <c r="U1699" s="97" t="s">
        <v>170</v>
      </c>
      <c r="V1699" s="97" t="s">
        <v>170</v>
      </c>
      <c r="W1699" s="97" t="s">
        <v>251</v>
      </c>
      <c r="X1699" s="97" t="s">
        <v>252</v>
      </c>
      <c r="Y1699" s="97"/>
      <c r="Z1699" s="97" t="s">
        <v>256</v>
      </c>
      <c r="AA1699" s="97" t="s">
        <v>257</v>
      </c>
      <c r="AB1699" s="97" t="s">
        <v>258</v>
      </c>
      <c r="AC1699" s="97" t="s">
        <v>259</v>
      </c>
      <c r="AD1699" s="97" t="s">
        <v>260</v>
      </c>
      <c r="AE1699" s="97" t="s">
        <v>261</v>
      </c>
      <c r="AF1699" s="97" t="s">
        <v>262</v>
      </c>
      <c r="AG1699" s="97" t="s">
        <v>265</v>
      </c>
      <c r="AH1699" s="97" t="s">
        <v>266</v>
      </c>
      <c r="AI1699" s="97" t="s">
        <v>267</v>
      </c>
      <c r="AJ1699" s="97" t="s">
        <v>268</v>
      </c>
      <c r="AK1699" s="97" t="s">
        <v>269</v>
      </c>
      <c r="AL1699" s="97" t="s">
        <v>270</v>
      </c>
      <c r="AM1699" s="102"/>
      <c r="AN1699" s="21"/>
      <c r="AO1699" s="21"/>
      <c r="AP1699" s="21"/>
      <c r="AR1699" s="21"/>
      <c r="AS1699" s="21"/>
      <c r="AT1699" s="21"/>
      <c r="AU1699" s="21"/>
      <c r="AV1699" s="21"/>
      <c r="AW1699" s="21"/>
      <c r="AX1699" s="21"/>
      <c r="AY1699" s="21"/>
      <c r="AZ1699" s="21"/>
      <c r="BA1699" s="21"/>
      <c r="BB1699" s="21"/>
      <c r="BC1699" s="21"/>
      <c r="BD1699" s="21"/>
      <c r="BE1699" s="21"/>
      <c r="BF1699" s="21"/>
      <c r="BG1699" s="21"/>
      <c r="BH1699" s="21"/>
      <c r="BI1699" s="21"/>
      <c r="BJ1699" s="21"/>
      <c r="BK1699" s="21"/>
      <c r="BL1699" s="21"/>
      <c r="BM1699" s="21"/>
      <c r="BN1699" s="21"/>
      <c r="BO1699" s="21"/>
      <c r="BP1699" s="21"/>
      <c r="BQ1699" s="21"/>
      <c r="BR1699" s="21"/>
      <c r="BS1699" s="21"/>
      <c r="BT1699" s="21"/>
      <c r="BU1699" s="21"/>
      <c r="BV1699" s="21"/>
      <c r="BW1699" s="21"/>
      <c r="BX1699" s="21"/>
      <c r="BY1699" s="21"/>
      <c r="BZ1699" s="21"/>
    </row>
    <row r="1700" spans="1:78" customFormat="1" x14ac:dyDescent="0.35">
      <c r="A1700" s="58" t="s">
        <v>70</v>
      </c>
      <c r="B1700" s="32" t="s">
        <v>110</v>
      </c>
      <c r="C1700" s="58" t="s">
        <v>492</v>
      </c>
      <c r="D1700" s="32" t="s">
        <v>172</v>
      </c>
      <c r="E1700" s="59" t="s">
        <v>26</v>
      </c>
      <c r="F1700" s="58" t="s">
        <v>340</v>
      </c>
      <c r="G1700" s="60" t="str">
        <f ca="1">TEXT(TODAY(),"YYYY-MM-DD")</f>
        <v>2023-05-19</v>
      </c>
      <c r="H1700" s="60" t="str">
        <f ca="1">TEXT(TODAY(),"YYYY-MM-DD")</f>
        <v>2023-05-19</v>
      </c>
      <c r="I1700" s="58">
        <v>12</v>
      </c>
      <c r="J1700" s="58">
        <v>12</v>
      </c>
      <c r="K1700" s="58">
        <v>12</v>
      </c>
      <c r="L1700" s="58" t="s">
        <v>341</v>
      </c>
      <c r="M1700" s="58" t="s">
        <v>342</v>
      </c>
      <c r="N1700" s="58" t="s">
        <v>348</v>
      </c>
      <c r="O1700" s="58" t="s">
        <v>348</v>
      </c>
      <c r="P1700" s="58" t="s">
        <v>347</v>
      </c>
      <c r="Q1700" s="58" t="s">
        <v>347</v>
      </c>
      <c r="R1700" s="58" t="s">
        <v>565</v>
      </c>
      <c r="S1700" s="58"/>
      <c r="T1700" s="58" t="s">
        <v>176</v>
      </c>
      <c r="U1700" s="58" t="s">
        <v>177</v>
      </c>
      <c r="V1700" s="58"/>
      <c r="W1700" s="58" t="s">
        <v>254</v>
      </c>
      <c r="X1700" s="58" t="s">
        <v>253</v>
      </c>
      <c r="Y1700" s="58"/>
      <c r="Z1700" s="58"/>
      <c r="AA1700" s="58"/>
      <c r="AB1700" s="58"/>
      <c r="AC1700" s="58"/>
      <c r="AD1700" s="58"/>
      <c r="AE1700" s="58"/>
      <c r="AF1700" s="58"/>
      <c r="AG1700" s="58"/>
      <c r="AH1700" s="58"/>
      <c r="AI1700" s="58"/>
      <c r="AJ1700" s="58"/>
      <c r="AK1700" s="58"/>
      <c r="AL1700" s="58"/>
      <c r="AM1700" s="176" t="s">
        <v>550</v>
      </c>
      <c r="AN1700" s="21"/>
      <c r="AO1700" s="21"/>
      <c r="AP1700" s="21"/>
      <c r="AR1700" s="21"/>
      <c r="AS1700" s="21"/>
      <c r="AT1700" s="21"/>
      <c r="AU1700" s="21"/>
      <c r="AV1700" s="21"/>
      <c r="AW1700" s="21"/>
      <c r="AX1700" s="21"/>
      <c r="AY1700" s="21"/>
      <c r="AZ1700" s="21"/>
      <c r="BA1700" s="21"/>
      <c r="BB1700" s="21"/>
      <c r="BC1700" s="21"/>
      <c r="BD1700" s="21"/>
      <c r="BE1700" s="21"/>
      <c r="BF1700" s="21"/>
      <c r="BG1700" s="21"/>
      <c r="BH1700" s="21"/>
      <c r="BI1700" s="21"/>
      <c r="BJ1700" s="21"/>
      <c r="BK1700" s="21"/>
      <c r="BL1700" s="21"/>
      <c r="BM1700" s="21"/>
      <c r="BN1700" s="21"/>
      <c r="BO1700" s="21"/>
      <c r="BP1700" s="21"/>
      <c r="BQ1700" s="21"/>
      <c r="BR1700" s="21"/>
      <c r="BS1700" s="21"/>
      <c r="BT1700" s="21"/>
      <c r="BU1700" s="21"/>
      <c r="BV1700" s="21"/>
      <c r="BW1700" s="21"/>
      <c r="BX1700" s="21"/>
      <c r="BY1700" s="21"/>
      <c r="BZ1700" s="21"/>
    </row>
    <row r="1701" spans="1:78" x14ac:dyDescent="0.35">
      <c r="AM1701"/>
    </row>
    <row r="1702" spans="1:78" customFormat="1" x14ac:dyDescent="0.35">
      <c r="A1702" s="67" t="s">
        <v>425</v>
      </c>
      <c r="B1702" s="68"/>
      <c r="C1702" s="68"/>
      <c r="D1702" s="68"/>
      <c r="E1702" s="68"/>
      <c r="F1702" s="68"/>
      <c r="G1702" s="68"/>
      <c r="H1702" s="68"/>
      <c r="I1702" s="68"/>
      <c r="J1702" s="68"/>
      <c r="K1702" s="68"/>
      <c r="L1702" s="68"/>
      <c r="M1702" s="68"/>
      <c r="N1702" s="68"/>
      <c r="O1702" s="68"/>
      <c r="P1702" s="68"/>
      <c r="Q1702" s="68"/>
      <c r="R1702" s="68"/>
      <c r="S1702" s="68"/>
      <c r="T1702" s="68"/>
      <c r="U1702" s="68"/>
      <c r="V1702" s="68"/>
      <c r="W1702" s="68"/>
      <c r="X1702" s="68"/>
      <c r="Y1702" s="68"/>
      <c r="Z1702" s="68"/>
      <c r="AA1702" s="68"/>
      <c r="AB1702" s="68"/>
      <c r="AC1702" s="68"/>
      <c r="AD1702" s="68"/>
      <c r="AE1702" s="68"/>
      <c r="AF1702" s="68"/>
      <c r="AG1702" s="68"/>
      <c r="AH1702" s="68"/>
      <c r="AI1702" s="68"/>
    </row>
    <row r="1703" spans="1:78" customFormat="1" x14ac:dyDescent="0.35">
      <c r="A1703" s="95" t="s">
        <v>273</v>
      </c>
      <c r="B1703" s="95" t="s">
        <v>274</v>
      </c>
      <c r="C1703" s="95" t="s">
        <v>156</v>
      </c>
      <c r="D1703" s="95" t="s">
        <v>157</v>
      </c>
      <c r="E1703" s="95" t="s">
        <v>158</v>
      </c>
      <c r="F1703" s="95" t="s">
        <v>159</v>
      </c>
      <c r="G1703" s="95" t="s">
        <v>126</v>
      </c>
      <c r="H1703" s="95" t="s">
        <v>160</v>
      </c>
      <c r="I1703" s="95" t="s">
        <v>161</v>
      </c>
      <c r="J1703" s="95" t="s">
        <v>162</v>
      </c>
      <c r="K1703" s="95" t="s">
        <v>163</v>
      </c>
      <c r="L1703" s="95" t="s">
        <v>164</v>
      </c>
      <c r="M1703" s="95" t="s">
        <v>165</v>
      </c>
      <c r="N1703" s="95" t="s">
        <v>166</v>
      </c>
      <c r="O1703" s="95" t="s">
        <v>277</v>
      </c>
      <c r="P1703" s="95" t="s">
        <v>168</v>
      </c>
      <c r="Q1703" s="95" t="s">
        <v>278</v>
      </c>
      <c r="R1703" s="95" t="s">
        <v>276</v>
      </c>
      <c r="S1703" s="113"/>
      <c r="T1703" s="99" t="s">
        <v>271</v>
      </c>
      <c r="U1703" s="100"/>
      <c r="V1703" s="101"/>
      <c r="W1703" s="99" t="s">
        <v>263</v>
      </c>
      <c r="X1703" s="101"/>
      <c r="Y1703" s="100"/>
      <c r="Z1703" s="213" t="s">
        <v>255</v>
      </c>
      <c r="AA1703" s="214"/>
      <c r="AB1703" s="214"/>
      <c r="AC1703" s="214"/>
      <c r="AD1703" s="214"/>
      <c r="AE1703" s="214"/>
      <c r="AF1703" s="215"/>
      <c r="AG1703" s="213" t="s">
        <v>264</v>
      </c>
      <c r="AH1703" s="214"/>
      <c r="AI1703" s="214"/>
      <c r="AJ1703" s="214"/>
      <c r="AK1703" s="214"/>
      <c r="AL1703" s="215"/>
      <c r="AM1703" s="102"/>
      <c r="AN1703" s="21"/>
      <c r="AO1703" s="21"/>
      <c r="AP1703" s="21"/>
      <c r="AR1703" s="21"/>
      <c r="AS1703" s="21"/>
      <c r="AT1703" s="21"/>
      <c r="AU1703" s="21"/>
      <c r="AV1703" s="21"/>
      <c r="AW1703" s="21"/>
      <c r="AX1703" s="21"/>
      <c r="AY1703" s="21"/>
      <c r="AZ1703" s="21"/>
      <c r="BA1703" s="21"/>
      <c r="BB1703" s="21"/>
      <c r="BC1703" s="21"/>
      <c r="BD1703" s="21"/>
      <c r="BE1703" s="21"/>
      <c r="BF1703" s="21"/>
      <c r="BG1703" s="21"/>
      <c r="BH1703" s="21"/>
      <c r="BI1703" s="21"/>
      <c r="BJ1703" s="21"/>
      <c r="BK1703" s="21"/>
      <c r="BL1703" s="21"/>
      <c r="BM1703" s="21"/>
      <c r="BN1703" s="21"/>
      <c r="BO1703" s="21"/>
      <c r="BP1703" s="21"/>
      <c r="BQ1703" s="21"/>
      <c r="BR1703" s="21"/>
      <c r="BS1703" s="21"/>
      <c r="BT1703" s="21"/>
      <c r="BU1703" s="21"/>
      <c r="BV1703" s="21"/>
      <c r="BW1703" s="21"/>
      <c r="BX1703" s="21"/>
      <c r="BY1703" s="21"/>
      <c r="BZ1703" s="21"/>
    </row>
    <row r="1704" spans="1:78" customFormat="1" x14ac:dyDescent="0.35">
      <c r="A1704" s="96"/>
      <c r="B1704" s="96"/>
      <c r="C1704" s="96"/>
      <c r="D1704" s="96"/>
      <c r="E1704" s="96"/>
      <c r="F1704" s="96"/>
      <c r="G1704" s="96"/>
      <c r="H1704" s="96"/>
      <c r="I1704" s="96"/>
      <c r="J1704" s="96"/>
      <c r="K1704" s="96"/>
      <c r="L1704" s="96"/>
      <c r="M1704" s="96"/>
      <c r="N1704" s="96"/>
      <c r="O1704" s="96"/>
      <c r="P1704" s="96"/>
      <c r="Q1704" s="96"/>
      <c r="R1704" s="96"/>
      <c r="S1704" s="96"/>
      <c r="T1704" s="97" t="s">
        <v>169</v>
      </c>
      <c r="U1704" s="97" t="s">
        <v>170</v>
      </c>
      <c r="V1704" s="97" t="s">
        <v>170</v>
      </c>
      <c r="W1704" s="97" t="s">
        <v>251</v>
      </c>
      <c r="X1704" s="97" t="s">
        <v>252</v>
      </c>
      <c r="Y1704" s="97"/>
      <c r="Z1704" s="97" t="s">
        <v>256</v>
      </c>
      <c r="AA1704" s="97" t="s">
        <v>257</v>
      </c>
      <c r="AB1704" s="97" t="s">
        <v>258</v>
      </c>
      <c r="AC1704" s="97" t="s">
        <v>259</v>
      </c>
      <c r="AD1704" s="97" t="s">
        <v>260</v>
      </c>
      <c r="AE1704" s="97" t="s">
        <v>261</v>
      </c>
      <c r="AF1704" s="97" t="s">
        <v>262</v>
      </c>
      <c r="AG1704" s="97" t="s">
        <v>265</v>
      </c>
      <c r="AH1704" s="97" t="s">
        <v>266</v>
      </c>
      <c r="AI1704" s="97" t="s">
        <v>267</v>
      </c>
      <c r="AJ1704" s="97" t="s">
        <v>268</v>
      </c>
      <c r="AK1704" s="97" t="s">
        <v>269</v>
      </c>
      <c r="AL1704" s="97" t="s">
        <v>270</v>
      </c>
      <c r="AM1704" s="102"/>
      <c r="AN1704" s="21"/>
      <c r="AO1704" s="21"/>
      <c r="AP1704" s="21"/>
      <c r="AR1704" s="21"/>
      <c r="AS1704" s="21"/>
      <c r="AT1704" s="21"/>
      <c r="AU1704" s="21"/>
      <c r="AV1704" s="21"/>
      <c r="AW1704" s="21"/>
      <c r="AX1704" s="21"/>
      <c r="AY1704" s="21"/>
      <c r="AZ1704" s="21"/>
      <c r="BA1704" s="21"/>
      <c r="BB1704" s="21"/>
      <c r="BC1704" s="21"/>
      <c r="BD1704" s="21"/>
      <c r="BE1704" s="21"/>
      <c r="BF1704" s="21"/>
      <c r="BG1704" s="21"/>
      <c r="BH1704" s="21"/>
      <c r="BI1704" s="21"/>
      <c r="BJ1704" s="21"/>
      <c r="BK1704" s="21"/>
      <c r="BL1704" s="21"/>
      <c r="BM1704" s="21"/>
      <c r="BN1704" s="21"/>
      <c r="BO1704" s="21"/>
      <c r="BP1704" s="21"/>
      <c r="BQ1704" s="21"/>
      <c r="BR1704" s="21"/>
      <c r="BS1704" s="21"/>
      <c r="BT1704" s="21"/>
      <c r="BU1704" s="21"/>
      <c r="BV1704" s="21"/>
      <c r="BW1704" s="21"/>
      <c r="BX1704" s="21"/>
      <c r="BY1704" s="21"/>
      <c r="BZ1704" s="21"/>
    </row>
    <row r="1705" spans="1:78" customFormat="1" x14ac:dyDescent="0.35">
      <c r="A1705" s="58" t="s">
        <v>70</v>
      </c>
      <c r="B1705" s="32" t="s">
        <v>110</v>
      </c>
      <c r="C1705" s="58" t="s">
        <v>493</v>
      </c>
      <c r="D1705" s="32" t="s">
        <v>172</v>
      </c>
      <c r="E1705" s="59" t="s">
        <v>26</v>
      </c>
      <c r="F1705" s="58" t="s">
        <v>340</v>
      </c>
      <c r="G1705" s="60" t="str">
        <f ca="1">TEXT(TODAY(),"YYYY-MM-DD")</f>
        <v>2023-05-19</v>
      </c>
      <c r="H1705" s="60" t="str">
        <f ca="1">TEXT(TODAY(),"YYYY-MM-DD")</f>
        <v>2023-05-19</v>
      </c>
      <c r="I1705" s="58">
        <v>12</v>
      </c>
      <c r="J1705" s="58">
        <v>12</v>
      </c>
      <c r="K1705" s="58">
        <v>12</v>
      </c>
      <c r="L1705" s="58" t="s">
        <v>341</v>
      </c>
      <c r="M1705" s="58" t="s">
        <v>342</v>
      </c>
      <c r="N1705" s="58" t="s">
        <v>348</v>
      </c>
      <c r="O1705" s="58" t="s">
        <v>348</v>
      </c>
      <c r="P1705" s="58" t="s">
        <v>347</v>
      </c>
      <c r="Q1705" s="58" t="s">
        <v>347</v>
      </c>
      <c r="R1705" s="58" t="s">
        <v>565</v>
      </c>
      <c r="S1705" s="58"/>
      <c r="T1705" s="58" t="s">
        <v>176</v>
      </c>
      <c r="U1705" s="58" t="s">
        <v>177</v>
      </c>
      <c r="V1705" s="58"/>
      <c r="W1705" s="58" t="s">
        <v>254</v>
      </c>
      <c r="X1705" s="58" t="s">
        <v>253</v>
      </c>
      <c r="Y1705" s="58"/>
      <c r="Z1705" s="58"/>
      <c r="AA1705" s="58"/>
      <c r="AB1705" s="58"/>
      <c r="AC1705" s="58"/>
      <c r="AD1705" s="58"/>
      <c r="AE1705" s="58"/>
      <c r="AF1705" s="58"/>
      <c r="AG1705" s="58"/>
      <c r="AH1705" s="58"/>
      <c r="AI1705" s="58"/>
      <c r="AJ1705" s="58"/>
      <c r="AK1705" s="58"/>
      <c r="AL1705" s="58"/>
      <c r="AM1705" s="176" t="s">
        <v>431</v>
      </c>
      <c r="AN1705" s="21"/>
      <c r="AO1705" s="21"/>
      <c r="AP1705" s="21"/>
      <c r="AR1705" s="21"/>
      <c r="AS1705" s="21"/>
      <c r="AT1705" s="21"/>
      <c r="AU1705" s="21"/>
      <c r="AV1705" s="21"/>
      <c r="AW1705" s="21"/>
      <c r="AX1705" s="21"/>
      <c r="AY1705" s="21"/>
      <c r="AZ1705" s="21"/>
      <c r="BA1705" s="21"/>
      <c r="BB1705" s="21"/>
      <c r="BC1705" s="21"/>
      <c r="BD1705" s="21"/>
      <c r="BE1705" s="21"/>
      <c r="BF1705" s="21"/>
      <c r="BG1705" s="21"/>
      <c r="BH1705" s="21"/>
      <c r="BI1705" s="21"/>
      <c r="BJ1705" s="21"/>
      <c r="BK1705" s="21"/>
      <c r="BL1705" s="21"/>
      <c r="BM1705" s="21"/>
      <c r="BN1705" s="21"/>
      <c r="BO1705" s="21"/>
      <c r="BP1705" s="21"/>
      <c r="BQ1705" s="21"/>
      <c r="BR1705" s="21"/>
      <c r="BS1705" s="21"/>
      <c r="BT1705" s="21"/>
      <c r="BU1705" s="21"/>
      <c r="BV1705" s="21"/>
      <c r="BW1705" s="21"/>
      <c r="BX1705" s="21"/>
      <c r="BY1705" s="21"/>
      <c r="BZ1705" s="21"/>
    </row>
    <row r="1706" spans="1:78" x14ac:dyDescent="0.35">
      <c r="AM1706"/>
    </row>
    <row r="1707" spans="1:78" customFormat="1" x14ac:dyDescent="0.35">
      <c r="A1707" s="67" t="s">
        <v>426</v>
      </c>
      <c r="B1707" s="68"/>
      <c r="C1707" s="68"/>
      <c r="D1707" s="68"/>
      <c r="E1707" s="68"/>
      <c r="F1707" s="68"/>
      <c r="G1707" s="68"/>
      <c r="H1707" s="68"/>
      <c r="I1707" s="68"/>
      <c r="J1707" s="68"/>
      <c r="K1707" s="68"/>
      <c r="L1707" s="68"/>
      <c r="M1707" s="68"/>
      <c r="N1707" s="68"/>
      <c r="O1707" s="68"/>
      <c r="P1707" s="68"/>
      <c r="Q1707" s="68"/>
      <c r="R1707" s="68"/>
      <c r="S1707" s="68"/>
      <c r="T1707" s="68"/>
      <c r="U1707" s="68"/>
      <c r="V1707" s="68"/>
      <c r="W1707" s="68"/>
      <c r="X1707" s="68"/>
      <c r="Y1707" s="68"/>
      <c r="Z1707" s="68"/>
      <c r="AA1707" s="68"/>
      <c r="AB1707" s="68"/>
      <c r="AC1707" s="68"/>
      <c r="AD1707" s="68"/>
      <c r="AE1707" s="68"/>
      <c r="AF1707" s="68"/>
      <c r="AG1707" s="68"/>
      <c r="AH1707" s="68"/>
      <c r="AI1707" s="68"/>
    </row>
    <row r="1708" spans="1:78" customFormat="1" x14ac:dyDescent="0.35">
      <c r="A1708" s="95" t="s">
        <v>273</v>
      </c>
      <c r="B1708" s="95" t="s">
        <v>274</v>
      </c>
      <c r="C1708" s="95" t="s">
        <v>156</v>
      </c>
      <c r="D1708" s="95" t="s">
        <v>157</v>
      </c>
      <c r="E1708" s="95" t="s">
        <v>158</v>
      </c>
      <c r="F1708" s="95" t="s">
        <v>159</v>
      </c>
      <c r="G1708" s="95" t="s">
        <v>126</v>
      </c>
      <c r="H1708" s="95" t="s">
        <v>160</v>
      </c>
      <c r="I1708" s="95" t="s">
        <v>161</v>
      </c>
      <c r="J1708" s="95" t="s">
        <v>162</v>
      </c>
      <c r="K1708" s="95" t="s">
        <v>163</v>
      </c>
      <c r="L1708" s="95" t="s">
        <v>164</v>
      </c>
      <c r="M1708" s="95" t="s">
        <v>165</v>
      </c>
      <c r="N1708" s="95" t="s">
        <v>166</v>
      </c>
      <c r="O1708" s="95" t="s">
        <v>277</v>
      </c>
      <c r="P1708" s="95" t="s">
        <v>168</v>
      </c>
      <c r="Q1708" s="95" t="s">
        <v>278</v>
      </c>
      <c r="R1708" s="95" t="s">
        <v>276</v>
      </c>
      <c r="S1708" s="113"/>
      <c r="T1708" s="99" t="s">
        <v>271</v>
      </c>
      <c r="U1708" s="100"/>
      <c r="V1708" s="101"/>
      <c r="W1708" s="99" t="s">
        <v>263</v>
      </c>
      <c r="X1708" s="101"/>
      <c r="Y1708" s="100"/>
      <c r="Z1708" s="213" t="s">
        <v>255</v>
      </c>
      <c r="AA1708" s="214"/>
      <c r="AB1708" s="214"/>
      <c r="AC1708" s="214"/>
      <c r="AD1708" s="214"/>
      <c r="AE1708" s="214"/>
      <c r="AF1708" s="215"/>
      <c r="AG1708" s="213" t="s">
        <v>264</v>
      </c>
      <c r="AH1708" s="214"/>
      <c r="AI1708" s="214"/>
      <c r="AJ1708" s="214"/>
      <c r="AK1708" s="214"/>
      <c r="AL1708" s="215"/>
      <c r="AM1708" s="102"/>
      <c r="AN1708" s="21"/>
      <c r="AO1708" s="21"/>
      <c r="AP1708" s="21"/>
      <c r="AR1708" s="21"/>
      <c r="AS1708" s="21"/>
      <c r="AT1708" s="21"/>
      <c r="AU1708" s="21"/>
      <c r="AV1708" s="21"/>
      <c r="AW1708" s="21"/>
      <c r="AX1708" s="21"/>
      <c r="AY1708" s="21"/>
      <c r="AZ1708" s="21"/>
      <c r="BA1708" s="21"/>
      <c r="BB1708" s="21"/>
      <c r="BC1708" s="21"/>
      <c r="BD1708" s="21"/>
      <c r="BE1708" s="21"/>
      <c r="BF1708" s="21"/>
      <c r="BG1708" s="21"/>
      <c r="BH1708" s="21"/>
      <c r="BI1708" s="21"/>
      <c r="BJ1708" s="21"/>
      <c r="BK1708" s="21"/>
      <c r="BL1708" s="21"/>
      <c r="BM1708" s="21"/>
      <c r="BN1708" s="21"/>
      <c r="BO1708" s="21"/>
      <c r="BP1708" s="21"/>
      <c r="BQ1708" s="21"/>
      <c r="BR1708" s="21"/>
      <c r="BS1708" s="21"/>
      <c r="BT1708" s="21"/>
      <c r="BU1708" s="21"/>
      <c r="BV1708" s="21"/>
      <c r="BW1708" s="21"/>
      <c r="BX1708" s="21"/>
      <c r="BY1708" s="21"/>
      <c r="BZ1708" s="21"/>
    </row>
    <row r="1709" spans="1:78" customFormat="1" x14ac:dyDescent="0.35">
      <c r="A1709" s="96"/>
      <c r="B1709" s="96"/>
      <c r="C1709" s="96"/>
      <c r="D1709" s="96"/>
      <c r="E1709" s="96"/>
      <c r="F1709" s="96"/>
      <c r="G1709" s="96"/>
      <c r="H1709" s="96"/>
      <c r="I1709" s="96"/>
      <c r="J1709" s="96"/>
      <c r="K1709" s="96"/>
      <c r="L1709" s="96"/>
      <c r="M1709" s="96"/>
      <c r="N1709" s="96"/>
      <c r="O1709" s="96"/>
      <c r="P1709" s="96"/>
      <c r="Q1709" s="96"/>
      <c r="R1709" s="96"/>
      <c r="S1709" s="96"/>
      <c r="T1709" s="97" t="s">
        <v>169</v>
      </c>
      <c r="U1709" s="97" t="s">
        <v>170</v>
      </c>
      <c r="V1709" s="97" t="s">
        <v>170</v>
      </c>
      <c r="W1709" s="97" t="s">
        <v>251</v>
      </c>
      <c r="X1709" s="97" t="s">
        <v>252</v>
      </c>
      <c r="Y1709" s="97"/>
      <c r="Z1709" s="97" t="s">
        <v>256</v>
      </c>
      <c r="AA1709" s="97" t="s">
        <v>257</v>
      </c>
      <c r="AB1709" s="97" t="s">
        <v>258</v>
      </c>
      <c r="AC1709" s="97" t="s">
        <v>259</v>
      </c>
      <c r="AD1709" s="97" t="s">
        <v>260</v>
      </c>
      <c r="AE1709" s="97" t="s">
        <v>261</v>
      </c>
      <c r="AF1709" s="97" t="s">
        <v>262</v>
      </c>
      <c r="AG1709" s="97" t="s">
        <v>265</v>
      </c>
      <c r="AH1709" s="97" t="s">
        <v>266</v>
      </c>
      <c r="AI1709" s="97" t="s">
        <v>267</v>
      </c>
      <c r="AJ1709" s="97" t="s">
        <v>268</v>
      </c>
      <c r="AK1709" s="97" t="s">
        <v>269</v>
      </c>
      <c r="AL1709" s="97" t="s">
        <v>270</v>
      </c>
      <c r="AM1709" s="102"/>
      <c r="AN1709" s="21"/>
      <c r="AO1709" s="21"/>
      <c r="AP1709" s="21"/>
      <c r="AR1709" s="21"/>
      <c r="AS1709" s="21"/>
      <c r="AT1709" s="21"/>
      <c r="AU1709" s="21"/>
      <c r="AV1709" s="21"/>
      <c r="AW1709" s="21"/>
      <c r="AX1709" s="21"/>
      <c r="AY1709" s="21"/>
      <c r="AZ1709" s="21"/>
      <c r="BA1709" s="21"/>
      <c r="BB1709" s="21"/>
      <c r="BC1709" s="21"/>
      <c r="BD1709" s="21"/>
      <c r="BE1709" s="21"/>
      <c r="BF1709" s="21"/>
      <c r="BG1709" s="21"/>
      <c r="BH1709" s="21"/>
      <c r="BI1709" s="21"/>
      <c r="BJ1709" s="21"/>
      <c r="BK1709" s="21"/>
      <c r="BL1709" s="21"/>
      <c r="BM1709" s="21"/>
      <c r="BN1709" s="21"/>
      <c r="BO1709" s="21"/>
      <c r="BP1709" s="21"/>
      <c r="BQ1709" s="21"/>
      <c r="BR1709" s="21"/>
      <c r="BS1709" s="21"/>
      <c r="BT1709" s="21"/>
      <c r="BU1709" s="21"/>
      <c r="BV1709" s="21"/>
      <c r="BW1709" s="21"/>
      <c r="BX1709" s="21"/>
      <c r="BY1709" s="21"/>
      <c r="BZ1709" s="21"/>
    </row>
    <row r="1710" spans="1:78" customFormat="1" x14ac:dyDescent="0.35">
      <c r="A1710" s="58" t="s">
        <v>70</v>
      </c>
      <c r="B1710" s="32" t="s">
        <v>110</v>
      </c>
      <c r="C1710" s="58" t="s">
        <v>494</v>
      </c>
      <c r="D1710" s="32" t="s">
        <v>172</v>
      </c>
      <c r="E1710" s="59" t="s">
        <v>26</v>
      </c>
      <c r="F1710" s="58" t="s">
        <v>340</v>
      </c>
      <c r="G1710" s="60" t="str">
        <f ca="1">TEXT(TODAY(),"YYYY-MM-DD")</f>
        <v>2023-05-19</v>
      </c>
      <c r="H1710" s="60" t="str">
        <f ca="1">TEXT(TODAY(),"YYYY-MM-DD")</f>
        <v>2023-05-19</v>
      </c>
      <c r="I1710" s="58">
        <v>12</v>
      </c>
      <c r="J1710" s="58">
        <v>12</v>
      </c>
      <c r="K1710" s="58">
        <v>12</v>
      </c>
      <c r="L1710" s="58" t="s">
        <v>341</v>
      </c>
      <c r="M1710" s="58" t="s">
        <v>342</v>
      </c>
      <c r="N1710" s="58" t="s">
        <v>348</v>
      </c>
      <c r="O1710" s="58" t="s">
        <v>348</v>
      </c>
      <c r="P1710" s="58" t="s">
        <v>347</v>
      </c>
      <c r="Q1710" s="58" t="s">
        <v>347</v>
      </c>
      <c r="R1710" s="58" t="s">
        <v>347</v>
      </c>
      <c r="S1710" s="58"/>
      <c r="T1710" s="58" t="s">
        <v>176</v>
      </c>
      <c r="U1710" s="58" t="s">
        <v>177</v>
      </c>
      <c r="V1710" s="58"/>
      <c r="W1710" s="58" t="s">
        <v>254</v>
      </c>
      <c r="X1710" s="58" t="s">
        <v>253</v>
      </c>
      <c r="Y1710" s="58"/>
      <c r="Z1710" s="58"/>
      <c r="AA1710" s="58"/>
      <c r="AB1710" s="58"/>
      <c r="AC1710" s="58"/>
      <c r="AD1710" s="58"/>
      <c r="AE1710" s="58"/>
      <c r="AF1710" s="58"/>
      <c r="AG1710" s="58"/>
      <c r="AH1710" s="58"/>
      <c r="AI1710" s="58"/>
      <c r="AJ1710" s="58"/>
      <c r="AK1710" s="58"/>
      <c r="AL1710" s="58"/>
      <c r="AM1710" s="176" t="s">
        <v>566</v>
      </c>
      <c r="AN1710" s="21"/>
      <c r="AO1710" s="21"/>
      <c r="AP1710" s="21"/>
      <c r="AR1710" s="21"/>
      <c r="AS1710" s="21"/>
      <c r="AT1710" s="21"/>
      <c r="AU1710" s="21"/>
      <c r="AV1710" s="21"/>
      <c r="AW1710" s="21"/>
      <c r="AX1710" s="21"/>
      <c r="AY1710" s="21"/>
      <c r="AZ1710" s="21"/>
      <c r="BA1710" s="21"/>
      <c r="BB1710" s="21"/>
      <c r="BC1710" s="21"/>
      <c r="BD1710" s="21"/>
      <c r="BE1710" s="21"/>
      <c r="BF1710" s="21"/>
      <c r="BG1710" s="21"/>
      <c r="BH1710" s="21"/>
      <c r="BI1710" s="21"/>
      <c r="BJ1710" s="21"/>
      <c r="BK1710" s="21"/>
      <c r="BL1710" s="21"/>
      <c r="BM1710" s="21"/>
      <c r="BN1710" s="21"/>
      <c r="BO1710" s="21"/>
      <c r="BP1710" s="21"/>
      <c r="BQ1710" s="21"/>
      <c r="BR1710" s="21"/>
      <c r="BS1710" s="21"/>
      <c r="BT1710" s="21"/>
      <c r="BU1710" s="21"/>
      <c r="BV1710" s="21"/>
      <c r="BW1710" s="21"/>
      <c r="BX1710" s="21"/>
      <c r="BY1710" s="21"/>
      <c r="BZ1710" s="21"/>
    </row>
    <row r="1711" spans="1:78" x14ac:dyDescent="0.35">
      <c r="AM1711" s="247" t="s">
        <v>367</v>
      </c>
    </row>
    <row r="1712" spans="1:78" customFormat="1" x14ac:dyDescent="0.35">
      <c r="A1712" s="67" t="s">
        <v>427</v>
      </c>
      <c r="B1712" s="68"/>
      <c r="C1712" s="68"/>
      <c r="D1712" s="68"/>
      <c r="E1712" s="68"/>
      <c r="F1712" s="68"/>
      <c r="G1712" s="68"/>
      <c r="H1712" s="68"/>
      <c r="I1712" s="68"/>
      <c r="J1712" s="68"/>
      <c r="K1712" s="68"/>
      <c r="L1712" s="68"/>
      <c r="M1712" s="68"/>
      <c r="N1712" s="68"/>
      <c r="O1712" s="68"/>
      <c r="P1712" s="68"/>
      <c r="Q1712" s="68"/>
      <c r="R1712" s="68"/>
      <c r="S1712" s="68"/>
      <c r="T1712" s="68"/>
      <c r="U1712" s="68"/>
      <c r="V1712" s="68"/>
      <c r="W1712" s="68"/>
      <c r="X1712" s="68"/>
      <c r="Y1712" s="68"/>
      <c r="Z1712" s="68"/>
      <c r="AA1712" s="68"/>
      <c r="AB1712" s="68"/>
      <c r="AC1712" s="68"/>
      <c r="AD1712" s="68"/>
      <c r="AE1712" s="68"/>
      <c r="AF1712" s="68"/>
      <c r="AG1712" s="68"/>
      <c r="AH1712" s="68"/>
      <c r="AI1712" s="68"/>
    </row>
    <row r="1713" spans="1:78" customFormat="1" x14ac:dyDescent="0.35">
      <c r="A1713" s="95" t="s">
        <v>273</v>
      </c>
      <c r="B1713" s="95" t="s">
        <v>274</v>
      </c>
      <c r="C1713" s="95" t="s">
        <v>156</v>
      </c>
      <c r="D1713" s="95" t="s">
        <v>157</v>
      </c>
      <c r="E1713" s="95" t="s">
        <v>158</v>
      </c>
      <c r="F1713" s="95" t="s">
        <v>159</v>
      </c>
      <c r="G1713" s="95" t="s">
        <v>126</v>
      </c>
      <c r="H1713" s="95" t="s">
        <v>160</v>
      </c>
      <c r="I1713" s="95" t="s">
        <v>161</v>
      </c>
      <c r="J1713" s="95" t="s">
        <v>162</v>
      </c>
      <c r="K1713" s="95" t="s">
        <v>163</v>
      </c>
      <c r="L1713" s="95" t="s">
        <v>164</v>
      </c>
      <c r="M1713" s="95" t="s">
        <v>165</v>
      </c>
      <c r="N1713" s="95" t="s">
        <v>166</v>
      </c>
      <c r="O1713" s="95" t="s">
        <v>277</v>
      </c>
      <c r="P1713" s="95" t="s">
        <v>168</v>
      </c>
      <c r="Q1713" s="95" t="s">
        <v>278</v>
      </c>
      <c r="R1713" s="95" t="s">
        <v>276</v>
      </c>
      <c r="S1713" s="113"/>
      <c r="T1713" s="99" t="s">
        <v>271</v>
      </c>
      <c r="U1713" s="100"/>
      <c r="V1713" s="101"/>
      <c r="W1713" s="99" t="s">
        <v>263</v>
      </c>
      <c r="X1713" s="101"/>
      <c r="Y1713" s="100"/>
      <c r="Z1713" s="213" t="s">
        <v>255</v>
      </c>
      <c r="AA1713" s="214"/>
      <c r="AB1713" s="214"/>
      <c r="AC1713" s="214"/>
      <c r="AD1713" s="214"/>
      <c r="AE1713" s="214"/>
      <c r="AF1713" s="215"/>
      <c r="AG1713" s="213" t="s">
        <v>264</v>
      </c>
      <c r="AH1713" s="214"/>
      <c r="AI1713" s="214"/>
      <c r="AJ1713" s="214"/>
      <c r="AK1713" s="214"/>
      <c r="AL1713" s="215"/>
      <c r="AM1713" s="102"/>
      <c r="AN1713" s="21"/>
      <c r="AO1713" s="21"/>
      <c r="AP1713" s="21"/>
      <c r="AR1713" s="21"/>
      <c r="AS1713" s="21"/>
      <c r="AT1713" s="21"/>
      <c r="AU1713" s="21"/>
      <c r="AV1713" s="21"/>
      <c r="AW1713" s="21"/>
      <c r="AX1713" s="21"/>
      <c r="AY1713" s="21"/>
      <c r="AZ1713" s="21"/>
      <c r="BA1713" s="21"/>
      <c r="BB1713" s="21"/>
      <c r="BC1713" s="21"/>
      <c r="BD1713" s="21"/>
      <c r="BE1713" s="21"/>
      <c r="BF1713" s="21"/>
      <c r="BG1713" s="21"/>
      <c r="BH1713" s="21"/>
      <c r="BI1713" s="21"/>
      <c r="BJ1713" s="21"/>
      <c r="BK1713" s="21"/>
      <c r="BL1713" s="21"/>
      <c r="BM1713" s="21"/>
      <c r="BN1713" s="21"/>
      <c r="BO1713" s="21"/>
      <c r="BP1713" s="21"/>
      <c r="BQ1713" s="21"/>
      <c r="BR1713" s="21"/>
      <c r="BS1713" s="21"/>
      <c r="BT1713" s="21"/>
      <c r="BU1713" s="21"/>
      <c r="BV1713" s="21"/>
      <c r="BW1713" s="21"/>
      <c r="BX1713" s="21"/>
      <c r="BY1713" s="21"/>
      <c r="BZ1713" s="21"/>
    </row>
    <row r="1714" spans="1:78" customFormat="1" x14ac:dyDescent="0.35">
      <c r="A1714" s="96"/>
      <c r="B1714" s="96"/>
      <c r="C1714" s="96"/>
      <c r="D1714" s="96"/>
      <c r="E1714" s="96"/>
      <c r="F1714" s="96"/>
      <c r="G1714" s="96"/>
      <c r="H1714" s="96"/>
      <c r="I1714" s="96"/>
      <c r="J1714" s="96"/>
      <c r="K1714" s="96"/>
      <c r="L1714" s="96"/>
      <c r="M1714" s="96"/>
      <c r="N1714" s="96"/>
      <c r="O1714" s="96"/>
      <c r="P1714" s="96"/>
      <c r="Q1714" s="96"/>
      <c r="R1714" s="96"/>
      <c r="S1714" s="96"/>
      <c r="T1714" s="97" t="s">
        <v>169</v>
      </c>
      <c r="U1714" s="97" t="s">
        <v>170</v>
      </c>
      <c r="V1714" s="97" t="s">
        <v>170</v>
      </c>
      <c r="W1714" s="97" t="s">
        <v>251</v>
      </c>
      <c r="X1714" s="97" t="s">
        <v>252</v>
      </c>
      <c r="Y1714" s="97"/>
      <c r="Z1714" s="97" t="s">
        <v>256</v>
      </c>
      <c r="AA1714" s="97" t="s">
        <v>257</v>
      </c>
      <c r="AB1714" s="97" t="s">
        <v>258</v>
      </c>
      <c r="AC1714" s="97" t="s">
        <v>259</v>
      </c>
      <c r="AD1714" s="97" t="s">
        <v>260</v>
      </c>
      <c r="AE1714" s="97" t="s">
        <v>261</v>
      </c>
      <c r="AF1714" s="97" t="s">
        <v>262</v>
      </c>
      <c r="AG1714" s="97" t="s">
        <v>265</v>
      </c>
      <c r="AH1714" s="97" t="s">
        <v>266</v>
      </c>
      <c r="AI1714" s="97" t="s">
        <v>267</v>
      </c>
      <c r="AJ1714" s="97" t="s">
        <v>268</v>
      </c>
      <c r="AK1714" s="97" t="s">
        <v>269</v>
      </c>
      <c r="AL1714" s="97" t="s">
        <v>270</v>
      </c>
      <c r="AM1714" s="102"/>
      <c r="AN1714" s="21"/>
      <c r="AO1714" s="21"/>
      <c r="AP1714" s="21"/>
      <c r="AR1714" s="21"/>
      <c r="AS1714" s="21"/>
      <c r="AT1714" s="21"/>
      <c r="AU1714" s="21"/>
      <c r="AV1714" s="21"/>
      <c r="AW1714" s="21"/>
      <c r="AX1714" s="21"/>
      <c r="AY1714" s="21"/>
      <c r="AZ1714" s="21"/>
      <c r="BA1714" s="21"/>
      <c r="BB1714" s="21"/>
      <c r="BC1714" s="21"/>
      <c r="BD1714" s="21"/>
      <c r="BE1714" s="21"/>
      <c r="BF1714" s="21"/>
      <c r="BG1714" s="21"/>
      <c r="BH1714" s="21"/>
      <c r="BI1714" s="21"/>
      <c r="BJ1714" s="21"/>
      <c r="BK1714" s="21"/>
      <c r="BL1714" s="21"/>
      <c r="BM1714" s="21"/>
      <c r="BN1714" s="21"/>
      <c r="BO1714" s="21"/>
      <c r="BP1714" s="21"/>
      <c r="BQ1714" s="21"/>
      <c r="BR1714" s="21"/>
      <c r="BS1714" s="21"/>
      <c r="BT1714" s="21"/>
      <c r="BU1714" s="21"/>
      <c r="BV1714" s="21"/>
      <c r="BW1714" s="21"/>
      <c r="BX1714" s="21"/>
      <c r="BY1714" s="21"/>
      <c r="BZ1714" s="21"/>
    </row>
    <row r="1715" spans="1:78" customFormat="1" x14ac:dyDescent="0.35">
      <c r="A1715" s="58" t="s">
        <v>70</v>
      </c>
      <c r="B1715" s="32" t="s">
        <v>110</v>
      </c>
      <c r="C1715" s="58" t="s">
        <v>496</v>
      </c>
      <c r="D1715" s="32" t="s">
        <v>172</v>
      </c>
      <c r="E1715" s="59" t="s">
        <v>26</v>
      </c>
      <c r="F1715" s="58" t="s">
        <v>340</v>
      </c>
      <c r="G1715" s="60" t="str">
        <f ca="1">TEXT(TODAY(),"YYYY-MM-DD")</f>
        <v>2023-05-19</v>
      </c>
      <c r="H1715" s="60" t="str">
        <f ca="1">TEXT(TODAY(),"YYYY-MM-DD")</f>
        <v>2023-05-19</v>
      </c>
      <c r="I1715" s="58">
        <v>12</v>
      </c>
      <c r="J1715" s="58">
        <v>12</v>
      </c>
      <c r="K1715" s="58">
        <v>12</v>
      </c>
      <c r="L1715" s="58" t="s">
        <v>341</v>
      </c>
      <c r="M1715" s="58" t="s">
        <v>342</v>
      </c>
      <c r="N1715" s="58" t="s">
        <v>348</v>
      </c>
      <c r="O1715" s="58" t="s">
        <v>348</v>
      </c>
      <c r="P1715" s="58" t="s">
        <v>347</v>
      </c>
      <c r="Q1715" s="58" t="s">
        <v>347</v>
      </c>
      <c r="R1715" s="58" t="s">
        <v>565</v>
      </c>
      <c r="S1715" s="58"/>
      <c r="T1715" s="58" t="s">
        <v>176</v>
      </c>
      <c r="U1715" s="58" t="s">
        <v>177</v>
      </c>
      <c r="V1715" s="58"/>
      <c r="W1715" s="58" t="s">
        <v>254</v>
      </c>
      <c r="X1715" s="58" t="s">
        <v>253</v>
      </c>
      <c r="Y1715" s="58"/>
      <c r="Z1715" s="58"/>
      <c r="AA1715" s="58"/>
      <c r="AB1715" s="58"/>
      <c r="AC1715" s="58"/>
      <c r="AD1715" s="58"/>
      <c r="AE1715" s="58"/>
      <c r="AF1715" s="58"/>
      <c r="AG1715" s="58"/>
      <c r="AH1715" s="58"/>
      <c r="AI1715" s="58"/>
      <c r="AJ1715" s="58"/>
      <c r="AK1715" s="58"/>
      <c r="AL1715" s="58"/>
      <c r="AM1715" s="176" t="s">
        <v>432</v>
      </c>
      <c r="AN1715" s="21"/>
      <c r="AO1715" s="21"/>
      <c r="AP1715" s="21"/>
      <c r="AR1715" s="21"/>
      <c r="AS1715" s="21"/>
      <c r="AT1715" s="21"/>
      <c r="AU1715" s="21"/>
      <c r="AV1715" s="21"/>
      <c r="AW1715" s="21"/>
      <c r="AX1715" s="21"/>
      <c r="AY1715" s="21"/>
      <c r="AZ1715" s="21"/>
      <c r="BA1715" s="21"/>
      <c r="BB1715" s="21"/>
      <c r="BC1715" s="21"/>
      <c r="BD1715" s="21"/>
      <c r="BE1715" s="21"/>
      <c r="BF1715" s="21"/>
      <c r="BG1715" s="21"/>
      <c r="BH1715" s="21"/>
      <c r="BI1715" s="21"/>
      <c r="BJ1715" s="21"/>
      <c r="BK1715" s="21"/>
      <c r="BL1715" s="21"/>
      <c r="BM1715" s="21"/>
      <c r="BN1715" s="21"/>
      <c r="BO1715" s="21"/>
      <c r="BP1715" s="21"/>
      <c r="BQ1715" s="21"/>
      <c r="BR1715" s="21"/>
      <c r="BS1715" s="21"/>
      <c r="BT1715" s="21"/>
      <c r="BU1715" s="21"/>
      <c r="BV1715" s="21"/>
      <c r="BW1715" s="21"/>
      <c r="BX1715" s="21"/>
      <c r="BY1715" s="21"/>
      <c r="BZ1715" s="21"/>
    </row>
    <row r="1716" spans="1:78" x14ac:dyDescent="0.35">
      <c r="AM1716"/>
    </row>
    <row r="1717" spans="1:78" customFormat="1" x14ac:dyDescent="0.35">
      <c r="A1717" s="67" t="s">
        <v>428</v>
      </c>
      <c r="B1717" s="68"/>
      <c r="C1717" s="68"/>
      <c r="D1717" s="68"/>
      <c r="E1717" s="68"/>
      <c r="F1717" s="68"/>
      <c r="G1717" s="68"/>
      <c r="H1717" s="68"/>
      <c r="I1717" s="68"/>
      <c r="J1717" s="68"/>
      <c r="K1717" s="68"/>
      <c r="L1717" s="68"/>
      <c r="M1717" s="68"/>
      <c r="N1717" s="68"/>
      <c r="O1717" s="68"/>
      <c r="P1717" s="68"/>
      <c r="Q1717" s="68"/>
      <c r="R1717" s="68"/>
      <c r="S1717" s="68"/>
      <c r="T1717" s="68"/>
      <c r="U1717" s="68"/>
      <c r="V1717" s="68"/>
      <c r="W1717" s="68"/>
      <c r="X1717" s="68"/>
      <c r="Y1717" s="68"/>
      <c r="Z1717" s="68"/>
      <c r="AA1717" s="68"/>
      <c r="AB1717" s="68"/>
      <c r="AC1717" s="68"/>
      <c r="AD1717" s="68"/>
      <c r="AE1717" s="68"/>
      <c r="AF1717" s="68"/>
      <c r="AG1717" s="68"/>
      <c r="AH1717" s="68"/>
      <c r="AI1717" s="68"/>
    </row>
    <row r="1718" spans="1:78" customFormat="1" x14ac:dyDescent="0.35">
      <c r="A1718" s="95" t="s">
        <v>273</v>
      </c>
      <c r="B1718" s="95" t="s">
        <v>274</v>
      </c>
      <c r="C1718" s="95" t="s">
        <v>156</v>
      </c>
      <c r="D1718" s="95" t="s">
        <v>157</v>
      </c>
      <c r="E1718" s="95" t="s">
        <v>158</v>
      </c>
      <c r="F1718" s="95" t="s">
        <v>159</v>
      </c>
      <c r="G1718" s="95" t="s">
        <v>126</v>
      </c>
      <c r="H1718" s="95" t="s">
        <v>160</v>
      </c>
      <c r="I1718" s="95" t="s">
        <v>161</v>
      </c>
      <c r="J1718" s="95" t="s">
        <v>162</v>
      </c>
      <c r="K1718" s="95" t="s">
        <v>163</v>
      </c>
      <c r="L1718" s="95" t="s">
        <v>164</v>
      </c>
      <c r="M1718" s="95" t="s">
        <v>165</v>
      </c>
      <c r="N1718" s="95" t="s">
        <v>166</v>
      </c>
      <c r="O1718" s="95" t="s">
        <v>277</v>
      </c>
      <c r="P1718" s="95" t="s">
        <v>168</v>
      </c>
      <c r="Q1718" s="95" t="s">
        <v>278</v>
      </c>
      <c r="R1718" s="95" t="s">
        <v>276</v>
      </c>
      <c r="S1718" s="113"/>
      <c r="T1718" s="99" t="s">
        <v>271</v>
      </c>
      <c r="U1718" s="100"/>
      <c r="V1718" s="101"/>
      <c r="W1718" s="99" t="s">
        <v>263</v>
      </c>
      <c r="X1718" s="101"/>
      <c r="Y1718" s="100"/>
      <c r="Z1718" s="213" t="s">
        <v>255</v>
      </c>
      <c r="AA1718" s="214"/>
      <c r="AB1718" s="214"/>
      <c r="AC1718" s="214"/>
      <c r="AD1718" s="214"/>
      <c r="AE1718" s="214"/>
      <c r="AF1718" s="215"/>
      <c r="AG1718" s="213" t="s">
        <v>264</v>
      </c>
      <c r="AH1718" s="214"/>
      <c r="AI1718" s="214"/>
      <c r="AJ1718" s="214"/>
      <c r="AK1718" s="214"/>
      <c r="AL1718" s="215"/>
      <c r="AM1718" s="102"/>
      <c r="AN1718" s="21"/>
      <c r="AO1718" s="21"/>
      <c r="AP1718" s="21"/>
      <c r="AR1718" s="21"/>
      <c r="AS1718" s="21"/>
      <c r="AT1718" s="21"/>
      <c r="AU1718" s="21"/>
      <c r="AV1718" s="21"/>
      <c r="AW1718" s="21"/>
      <c r="AX1718" s="21"/>
      <c r="AY1718" s="21"/>
      <c r="AZ1718" s="21"/>
      <c r="BA1718" s="21"/>
      <c r="BB1718" s="21"/>
      <c r="BC1718" s="21"/>
      <c r="BD1718" s="21"/>
      <c r="BE1718" s="21"/>
      <c r="BF1718" s="21"/>
      <c r="BG1718" s="21"/>
      <c r="BH1718" s="21"/>
      <c r="BI1718" s="21"/>
      <c r="BJ1718" s="21"/>
      <c r="BK1718" s="21"/>
      <c r="BL1718" s="21"/>
      <c r="BM1718" s="21"/>
      <c r="BN1718" s="21"/>
      <c r="BO1718" s="21"/>
      <c r="BP1718" s="21"/>
      <c r="BQ1718" s="21"/>
      <c r="BR1718" s="21"/>
      <c r="BS1718" s="21"/>
      <c r="BT1718" s="21"/>
      <c r="BU1718" s="21"/>
      <c r="BV1718" s="21"/>
      <c r="BW1718" s="21"/>
      <c r="BX1718" s="21"/>
      <c r="BY1718" s="21"/>
      <c r="BZ1718" s="21"/>
    </row>
    <row r="1719" spans="1:78" customFormat="1" x14ac:dyDescent="0.35">
      <c r="A1719" s="96"/>
      <c r="B1719" s="96"/>
      <c r="C1719" s="96"/>
      <c r="D1719" s="96"/>
      <c r="E1719" s="96"/>
      <c r="F1719" s="96"/>
      <c r="G1719" s="96"/>
      <c r="H1719" s="96"/>
      <c r="I1719" s="96"/>
      <c r="J1719" s="96"/>
      <c r="K1719" s="96"/>
      <c r="L1719" s="96"/>
      <c r="M1719" s="96"/>
      <c r="N1719" s="96"/>
      <c r="O1719" s="96"/>
      <c r="P1719" s="96"/>
      <c r="Q1719" s="96"/>
      <c r="R1719" s="96"/>
      <c r="S1719" s="96"/>
      <c r="T1719" s="97" t="s">
        <v>169</v>
      </c>
      <c r="U1719" s="97" t="s">
        <v>170</v>
      </c>
      <c r="V1719" s="97" t="s">
        <v>170</v>
      </c>
      <c r="W1719" s="97" t="s">
        <v>251</v>
      </c>
      <c r="X1719" s="97" t="s">
        <v>252</v>
      </c>
      <c r="Y1719" s="97"/>
      <c r="Z1719" s="97" t="s">
        <v>256</v>
      </c>
      <c r="AA1719" s="97" t="s">
        <v>257</v>
      </c>
      <c r="AB1719" s="97" t="s">
        <v>258</v>
      </c>
      <c r="AC1719" s="97" t="s">
        <v>259</v>
      </c>
      <c r="AD1719" s="97" t="s">
        <v>260</v>
      </c>
      <c r="AE1719" s="97" t="s">
        <v>261</v>
      </c>
      <c r="AF1719" s="97" t="s">
        <v>262</v>
      </c>
      <c r="AG1719" s="97" t="s">
        <v>265</v>
      </c>
      <c r="AH1719" s="97" t="s">
        <v>266</v>
      </c>
      <c r="AI1719" s="97" t="s">
        <v>267</v>
      </c>
      <c r="AJ1719" s="97" t="s">
        <v>268</v>
      </c>
      <c r="AK1719" s="97" t="s">
        <v>269</v>
      </c>
      <c r="AL1719" s="97" t="s">
        <v>270</v>
      </c>
      <c r="AM1719" s="102"/>
      <c r="AN1719" s="21"/>
      <c r="AO1719" s="21"/>
      <c r="AP1719" s="21"/>
      <c r="AR1719" s="21"/>
      <c r="AS1719" s="21"/>
      <c r="AT1719" s="21"/>
      <c r="AU1719" s="21"/>
      <c r="AV1719" s="21"/>
      <c r="AW1719" s="21"/>
      <c r="AX1719" s="21"/>
      <c r="AY1719" s="21"/>
      <c r="AZ1719" s="21"/>
      <c r="BA1719" s="21"/>
      <c r="BB1719" s="21"/>
      <c r="BC1719" s="21"/>
      <c r="BD1719" s="21"/>
      <c r="BE1719" s="21"/>
      <c r="BF1719" s="21"/>
      <c r="BG1719" s="21"/>
      <c r="BH1719" s="21"/>
      <c r="BI1719" s="21"/>
      <c r="BJ1719" s="21"/>
      <c r="BK1719" s="21"/>
      <c r="BL1719" s="21"/>
      <c r="BM1719" s="21"/>
      <c r="BN1719" s="21"/>
      <c r="BO1719" s="21"/>
      <c r="BP1719" s="21"/>
      <c r="BQ1719" s="21"/>
      <c r="BR1719" s="21"/>
      <c r="BS1719" s="21"/>
      <c r="BT1719" s="21"/>
      <c r="BU1719" s="21"/>
      <c r="BV1719" s="21"/>
      <c r="BW1719" s="21"/>
      <c r="BX1719" s="21"/>
      <c r="BY1719" s="21"/>
      <c r="BZ1719" s="21"/>
    </row>
    <row r="1720" spans="1:78" customFormat="1" x14ac:dyDescent="0.35">
      <c r="A1720" s="58" t="s">
        <v>70</v>
      </c>
      <c r="B1720" s="32" t="s">
        <v>110</v>
      </c>
      <c r="C1720" s="58" t="s">
        <v>495</v>
      </c>
      <c r="D1720" s="32" t="s">
        <v>172</v>
      </c>
      <c r="E1720" s="59" t="s">
        <v>26</v>
      </c>
      <c r="F1720" s="58" t="s">
        <v>340</v>
      </c>
      <c r="G1720" s="60" t="str">
        <f ca="1">TEXT(TODAY(),"YYYY-MM-DD")</f>
        <v>2023-05-19</v>
      </c>
      <c r="H1720" s="60" t="str">
        <f ca="1">TEXT(TODAY(),"YYYY-MM-DD")</f>
        <v>2023-05-19</v>
      </c>
      <c r="I1720" s="58">
        <v>12</v>
      </c>
      <c r="J1720" s="58">
        <v>12</v>
      </c>
      <c r="K1720" s="58">
        <v>12</v>
      </c>
      <c r="L1720" s="58" t="s">
        <v>341</v>
      </c>
      <c r="M1720" s="58" t="s">
        <v>342</v>
      </c>
      <c r="N1720" s="58" t="s">
        <v>348</v>
      </c>
      <c r="O1720" s="58" t="s">
        <v>348</v>
      </c>
      <c r="P1720" s="58" t="s">
        <v>347</v>
      </c>
      <c r="Q1720" s="58" t="s">
        <v>347</v>
      </c>
      <c r="R1720" s="58" t="s">
        <v>565</v>
      </c>
      <c r="S1720" s="58"/>
      <c r="T1720" s="58" t="s">
        <v>176</v>
      </c>
      <c r="U1720" s="58" t="s">
        <v>177</v>
      </c>
      <c r="V1720" s="58"/>
      <c r="W1720" s="58" t="s">
        <v>254</v>
      </c>
      <c r="X1720" s="58" t="s">
        <v>253</v>
      </c>
      <c r="Y1720" s="58"/>
      <c r="Z1720" s="58"/>
      <c r="AA1720" s="58"/>
      <c r="AB1720" s="58"/>
      <c r="AC1720" s="58"/>
      <c r="AD1720" s="58"/>
      <c r="AE1720" s="58"/>
      <c r="AF1720" s="58"/>
      <c r="AG1720" s="58"/>
      <c r="AH1720" s="58"/>
      <c r="AI1720" s="58"/>
      <c r="AJ1720" s="58"/>
      <c r="AK1720" s="58"/>
      <c r="AL1720" s="58"/>
      <c r="AM1720" s="176" t="s">
        <v>433</v>
      </c>
      <c r="AN1720" s="21"/>
      <c r="AO1720" s="21"/>
      <c r="AP1720" s="21"/>
      <c r="AR1720" s="21"/>
      <c r="AS1720" s="21"/>
      <c r="AT1720" s="21"/>
      <c r="AU1720" s="21"/>
      <c r="AV1720" s="21"/>
      <c r="AW1720" s="21"/>
      <c r="AX1720" s="21"/>
      <c r="AY1720" s="21"/>
      <c r="AZ1720" s="21"/>
      <c r="BA1720" s="21"/>
      <c r="BB1720" s="21"/>
      <c r="BC1720" s="21"/>
      <c r="BD1720" s="21"/>
      <c r="BE1720" s="21"/>
      <c r="BF1720" s="21"/>
      <c r="BG1720" s="21"/>
      <c r="BH1720" s="21"/>
      <c r="BI1720" s="21"/>
      <c r="BJ1720" s="21"/>
      <c r="BK1720" s="21"/>
      <c r="BL1720" s="21"/>
      <c r="BM1720" s="21"/>
      <c r="BN1720" s="21"/>
      <c r="BO1720" s="21"/>
      <c r="BP1720" s="21"/>
      <c r="BQ1720" s="21"/>
      <c r="BR1720" s="21"/>
      <c r="BS1720" s="21"/>
      <c r="BT1720" s="21"/>
      <c r="BU1720" s="21"/>
      <c r="BV1720" s="21"/>
      <c r="BW1720" s="21"/>
      <c r="BX1720" s="21"/>
      <c r="BY1720" s="21"/>
      <c r="BZ1720" s="21"/>
    </row>
    <row r="1721" spans="1:78" x14ac:dyDescent="0.35">
      <c r="AM1721"/>
    </row>
    <row r="1722" spans="1:78" customFormat="1" x14ac:dyDescent="0.35">
      <c r="A1722" s="67" t="s">
        <v>434</v>
      </c>
      <c r="B1722" s="68"/>
      <c r="C1722" s="68"/>
      <c r="D1722" s="68"/>
      <c r="E1722" s="68"/>
      <c r="F1722" s="68"/>
      <c r="G1722" s="68"/>
      <c r="H1722" s="68"/>
      <c r="I1722" s="68"/>
      <c r="J1722" s="68"/>
      <c r="K1722" s="68"/>
      <c r="L1722" s="68"/>
      <c r="M1722" s="68"/>
      <c r="N1722" s="68"/>
      <c r="O1722" s="68"/>
      <c r="P1722" s="68"/>
      <c r="Q1722" s="68"/>
      <c r="R1722" s="68"/>
      <c r="S1722" s="68"/>
      <c r="T1722" s="68"/>
      <c r="U1722" s="68"/>
      <c r="V1722" s="68"/>
      <c r="W1722" s="68"/>
      <c r="X1722" s="68"/>
      <c r="Y1722" s="68"/>
      <c r="Z1722" s="68"/>
      <c r="AA1722" s="68"/>
      <c r="AB1722" s="68"/>
      <c r="AC1722" s="68"/>
      <c r="AD1722" s="68"/>
      <c r="AE1722" s="68"/>
      <c r="AF1722" s="68"/>
      <c r="AG1722" s="68"/>
      <c r="AH1722" s="68"/>
      <c r="AI1722" s="68"/>
    </row>
    <row r="1723" spans="1:78" customFormat="1" x14ac:dyDescent="0.35">
      <c r="A1723" s="95" t="s">
        <v>273</v>
      </c>
      <c r="B1723" s="95" t="s">
        <v>274</v>
      </c>
      <c r="C1723" s="95" t="s">
        <v>156</v>
      </c>
      <c r="D1723" s="95" t="s">
        <v>157</v>
      </c>
      <c r="E1723" s="95" t="s">
        <v>158</v>
      </c>
      <c r="F1723" s="95" t="s">
        <v>159</v>
      </c>
      <c r="G1723" s="95" t="s">
        <v>126</v>
      </c>
      <c r="H1723" s="95" t="s">
        <v>160</v>
      </c>
      <c r="I1723" s="95" t="s">
        <v>161</v>
      </c>
      <c r="J1723" s="95" t="s">
        <v>162</v>
      </c>
      <c r="K1723" s="95" t="s">
        <v>163</v>
      </c>
      <c r="L1723" s="95" t="s">
        <v>164</v>
      </c>
      <c r="M1723" s="95" t="s">
        <v>165</v>
      </c>
      <c r="N1723" s="95" t="s">
        <v>166</v>
      </c>
      <c r="O1723" s="95" t="s">
        <v>277</v>
      </c>
      <c r="P1723" s="95" t="s">
        <v>168</v>
      </c>
      <c r="Q1723" s="95" t="s">
        <v>278</v>
      </c>
      <c r="R1723" s="95" t="s">
        <v>276</v>
      </c>
      <c r="S1723" s="113"/>
      <c r="T1723" s="99" t="s">
        <v>271</v>
      </c>
      <c r="U1723" s="100"/>
      <c r="V1723" s="101"/>
      <c r="W1723" s="99" t="s">
        <v>263</v>
      </c>
      <c r="X1723" s="101"/>
      <c r="Y1723" s="100"/>
      <c r="Z1723" s="213" t="s">
        <v>255</v>
      </c>
      <c r="AA1723" s="214"/>
      <c r="AB1723" s="214"/>
      <c r="AC1723" s="214"/>
      <c r="AD1723" s="214"/>
      <c r="AE1723" s="214"/>
      <c r="AF1723" s="215"/>
      <c r="AG1723" s="213" t="s">
        <v>264</v>
      </c>
      <c r="AH1723" s="214"/>
      <c r="AI1723" s="214"/>
      <c r="AJ1723" s="214"/>
      <c r="AK1723" s="214"/>
      <c r="AL1723" s="215"/>
      <c r="AM1723" s="102"/>
      <c r="AT1723" s="21"/>
      <c r="AU1723" s="21"/>
      <c r="AV1723" s="21"/>
      <c r="AW1723" s="21"/>
      <c r="AX1723" s="21"/>
      <c r="AY1723" s="21"/>
      <c r="AZ1723" s="21"/>
      <c r="BA1723" s="21"/>
      <c r="BB1723" s="21"/>
      <c r="BC1723" s="21"/>
      <c r="BD1723" s="21"/>
      <c r="BE1723" s="21"/>
      <c r="BF1723" s="21"/>
      <c r="BG1723" s="21"/>
      <c r="BH1723" s="21"/>
      <c r="BI1723" s="21"/>
      <c r="BJ1723" s="21"/>
      <c r="BK1723" s="21"/>
      <c r="BL1723" s="21"/>
      <c r="BM1723" s="21"/>
      <c r="BN1723" s="21"/>
      <c r="BO1723" s="21"/>
      <c r="BP1723" s="21"/>
      <c r="BQ1723" s="21"/>
      <c r="BR1723" s="21"/>
      <c r="BS1723" s="21"/>
      <c r="BT1723" s="21"/>
      <c r="BU1723" s="21"/>
      <c r="BV1723" s="21"/>
      <c r="BW1723" s="21"/>
      <c r="BX1723" s="21"/>
      <c r="BY1723" s="21"/>
      <c r="BZ1723" s="21"/>
    </row>
    <row r="1724" spans="1:78" customFormat="1" x14ac:dyDescent="0.35">
      <c r="A1724" s="96"/>
      <c r="B1724" s="96"/>
      <c r="C1724" s="96"/>
      <c r="D1724" s="96"/>
      <c r="E1724" s="96"/>
      <c r="F1724" s="96"/>
      <c r="G1724" s="96"/>
      <c r="H1724" s="96"/>
      <c r="I1724" s="96"/>
      <c r="J1724" s="96"/>
      <c r="K1724" s="96"/>
      <c r="L1724" s="96"/>
      <c r="M1724" s="96"/>
      <c r="N1724" s="96"/>
      <c r="O1724" s="96"/>
      <c r="P1724" s="96"/>
      <c r="Q1724" s="96"/>
      <c r="R1724" s="96"/>
      <c r="S1724" s="96"/>
      <c r="T1724" s="97" t="s">
        <v>169</v>
      </c>
      <c r="U1724" s="97" t="s">
        <v>170</v>
      </c>
      <c r="V1724" s="97" t="s">
        <v>170</v>
      </c>
      <c r="W1724" s="97" t="s">
        <v>251</v>
      </c>
      <c r="X1724" s="97" t="s">
        <v>252</v>
      </c>
      <c r="Y1724" s="97"/>
      <c r="Z1724" s="97" t="s">
        <v>256</v>
      </c>
      <c r="AA1724" s="97" t="s">
        <v>257</v>
      </c>
      <c r="AB1724" s="97" t="s">
        <v>258</v>
      </c>
      <c r="AC1724" s="97" t="s">
        <v>259</v>
      </c>
      <c r="AD1724" s="97" t="s">
        <v>260</v>
      </c>
      <c r="AE1724" s="97" t="s">
        <v>261</v>
      </c>
      <c r="AF1724" s="97" t="s">
        <v>262</v>
      </c>
      <c r="AG1724" s="97" t="s">
        <v>265</v>
      </c>
      <c r="AH1724" s="97" t="s">
        <v>266</v>
      </c>
      <c r="AI1724" s="97" t="s">
        <v>267</v>
      </c>
      <c r="AJ1724" s="97" t="s">
        <v>268</v>
      </c>
      <c r="AK1724" s="97" t="s">
        <v>269</v>
      </c>
      <c r="AL1724" s="97" t="s">
        <v>270</v>
      </c>
      <c r="AM1724" s="102"/>
      <c r="AN1724" s="21"/>
      <c r="AO1724" s="21"/>
      <c r="AP1724" s="21"/>
      <c r="AR1724" s="21"/>
      <c r="AS1724" s="21"/>
      <c r="AT1724" s="21"/>
      <c r="AU1724" s="21"/>
      <c r="AV1724" s="21"/>
      <c r="AW1724" s="21"/>
      <c r="AX1724" s="21"/>
      <c r="AY1724" s="21"/>
      <c r="AZ1724" s="21"/>
      <c r="BA1724" s="21"/>
      <c r="BB1724" s="21"/>
      <c r="BC1724" s="21"/>
      <c r="BD1724" s="21"/>
      <c r="BE1724" s="21"/>
      <c r="BF1724" s="21"/>
      <c r="BG1724" s="21"/>
      <c r="BH1724" s="21"/>
      <c r="BI1724" s="21"/>
      <c r="BJ1724" s="21"/>
      <c r="BK1724" s="21"/>
      <c r="BL1724" s="21"/>
      <c r="BM1724" s="21"/>
      <c r="BN1724" s="21"/>
      <c r="BO1724" s="21"/>
      <c r="BP1724" s="21"/>
      <c r="BQ1724" s="21"/>
      <c r="BR1724" s="21"/>
      <c r="BS1724" s="21"/>
      <c r="BT1724" s="21"/>
      <c r="BU1724" s="21"/>
      <c r="BV1724" s="21"/>
      <c r="BW1724" s="21"/>
      <c r="BX1724" s="21"/>
      <c r="BY1724" s="21"/>
      <c r="BZ1724" s="21"/>
    </row>
    <row r="1725" spans="1:78" customFormat="1" x14ac:dyDescent="0.35">
      <c r="A1725" s="58" t="s">
        <v>70</v>
      </c>
      <c r="B1725" s="32" t="s">
        <v>110</v>
      </c>
      <c r="C1725" s="58" t="s">
        <v>497</v>
      </c>
      <c r="D1725" s="32" t="s">
        <v>172</v>
      </c>
      <c r="E1725" s="59" t="s">
        <v>26</v>
      </c>
      <c r="F1725" s="58" t="s">
        <v>275</v>
      </c>
      <c r="G1725" s="60" t="str">
        <f ca="1">TEXT(TODAY(),"YYYY-MM-DD")</f>
        <v>2023-05-19</v>
      </c>
      <c r="H1725" s="60" t="str">
        <f ca="1">TEXT(TODAY(),"YYYY-MM-DD")</f>
        <v>2023-05-19</v>
      </c>
      <c r="I1725" s="58">
        <v>12</v>
      </c>
      <c r="J1725" s="58">
        <v>12</v>
      </c>
      <c r="K1725" s="58">
        <v>12</v>
      </c>
      <c r="L1725" s="58" t="s">
        <v>337</v>
      </c>
      <c r="M1725" s="58" t="s">
        <v>338</v>
      </c>
      <c r="N1725" s="58" t="s">
        <v>348</v>
      </c>
      <c r="O1725" s="58" t="s">
        <v>348</v>
      </c>
      <c r="P1725" s="58" t="s">
        <v>347</v>
      </c>
      <c r="Q1725" s="58" t="s">
        <v>347</v>
      </c>
      <c r="R1725" s="58" t="s">
        <v>564</v>
      </c>
      <c r="S1725" s="58"/>
      <c r="T1725" s="58" t="s">
        <v>176</v>
      </c>
      <c r="U1725" s="58" t="s">
        <v>177</v>
      </c>
      <c r="V1725" s="58"/>
      <c r="W1725" s="58" t="s">
        <v>254</v>
      </c>
      <c r="X1725" s="58" t="s">
        <v>253</v>
      </c>
      <c r="Y1725" s="58"/>
      <c r="Z1725" s="58"/>
      <c r="AA1725" s="58"/>
      <c r="AB1725" s="58"/>
      <c r="AC1725" s="58"/>
      <c r="AD1725" s="58"/>
      <c r="AE1725" s="58"/>
      <c r="AF1725" s="58"/>
      <c r="AG1725" s="58">
        <v>8243675951</v>
      </c>
      <c r="AH1725" s="58"/>
      <c r="AI1725" s="58"/>
      <c r="AJ1725" s="58" t="s">
        <v>347</v>
      </c>
      <c r="AK1725" s="58" t="s">
        <v>348</v>
      </c>
      <c r="AL1725" s="58" t="s">
        <v>348</v>
      </c>
      <c r="AM1725" s="176" t="s">
        <v>435</v>
      </c>
      <c r="AN1725" s="21"/>
      <c r="AO1725" s="21"/>
      <c r="AP1725" s="21"/>
      <c r="AR1725" s="21"/>
      <c r="AS1725" s="21"/>
      <c r="AT1725" s="21"/>
      <c r="AU1725" s="21"/>
      <c r="AV1725" s="21"/>
      <c r="AW1725" s="21"/>
      <c r="AX1725" s="21"/>
      <c r="AY1725" s="21"/>
      <c r="AZ1725" s="21"/>
      <c r="BA1725" s="21"/>
      <c r="BB1725" s="21"/>
      <c r="BC1725" s="21"/>
      <c r="BD1725" s="21"/>
      <c r="BE1725" s="21"/>
      <c r="BF1725" s="21"/>
      <c r="BG1725" s="21"/>
      <c r="BH1725" s="21"/>
      <c r="BI1725" s="21"/>
      <c r="BJ1725" s="21"/>
      <c r="BK1725" s="21"/>
      <c r="BL1725" s="21"/>
      <c r="BM1725" s="21"/>
      <c r="BN1725" s="21"/>
      <c r="BO1725" s="21"/>
      <c r="BP1725" s="21"/>
      <c r="BQ1725" s="21"/>
      <c r="BR1725" s="21"/>
      <c r="BS1725" s="21"/>
      <c r="BT1725" s="21"/>
      <c r="BU1725" s="21"/>
      <c r="BV1725" s="21"/>
      <c r="BW1725" s="21"/>
      <c r="BX1725" s="21"/>
      <c r="BY1725" s="21"/>
      <c r="BZ1725" s="21"/>
    </row>
    <row r="1726" spans="1:78" x14ac:dyDescent="0.35">
      <c r="AM1726"/>
    </row>
    <row r="1727" spans="1:78" customFormat="1" x14ac:dyDescent="0.35">
      <c r="A1727" s="67" t="s">
        <v>436</v>
      </c>
      <c r="B1727" s="68"/>
      <c r="C1727" s="68"/>
      <c r="D1727" s="68"/>
      <c r="E1727" s="68"/>
      <c r="F1727" s="68"/>
      <c r="G1727" s="68"/>
      <c r="H1727" s="68"/>
      <c r="I1727" s="68"/>
      <c r="J1727" s="68"/>
      <c r="K1727" s="68"/>
      <c r="L1727" s="68"/>
      <c r="M1727" s="68"/>
      <c r="N1727" s="68"/>
      <c r="O1727" s="68"/>
      <c r="P1727" s="68"/>
      <c r="Q1727" s="68"/>
      <c r="R1727" s="68"/>
      <c r="S1727" s="68"/>
      <c r="T1727" s="68"/>
      <c r="U1727" s="68"/>
      <c r="V1727" s="68"/>
      <c r="W1727" s="68"/>
      <c r="X1727" s="68"/>
      <c r="Y1727" s="68"/>
      <c r="Z1727" s="68"/>
      <c r="AA1727" s="68"/>
      <c r="AB1727" s="68"/>
      <c r="AC1727" s="68"/>
      <c r="AD1727" s="68"/>
      <c r="AE1727" s="68"/>
      <c r="AF1727" s="68"/>
      <c r="AG1727" s="68"/>
      <c r="AH1727" s="68"/>
      <c r="AI1727" s="68"/>
    </row>
    <row r="1728" spans="1:78" customFormat="1" x14ac:dyDescent="0.35">
      <c r="A1728" s="95" t="s">
        <v>273</v>
      </c>
      <c r="B1728" s="95" t="s">
        <v>274</v>
      </c>
      <c r="C1728" s="95" t="s">
        <v>156</v>
      </c>
      <c r="D1728" s="95" t="s">
        <v>157</v>
      </c>
      <c r="E1728" s="95" t="s">
        <v>158</v>
      </c>
      <c r="F1728" s="95" t="s">
        <v>159</v>
      </c>
      <c r="G1728" s="95" t="s">
        <v>126</v>
      </c>
      <c r="H1728" s="95" t="s">
        <v>160</v>
      </c>
      <c r="I1728" s="95" t="s">
        <v>161</v>
      </c>
      <c r="J1728" s="95" t="s">
        <v>162</v>
      </c>
      <c r="K1728" s="95" t="s">
        <v>163</v>
      </c>
      <c r="L1728" s="95" t="s">
        <v>164</v>
      </c>
      <c r="M1728" s="95" t="s">
        <v>165</v>
      </c>
      <c r="N1728" s="95" t="s">
        <v>166</v>
      </c>
      <c r="O1728" s="95" t="s">
        <v>277</v>
      </c>
      <c r="P1728" s="95" t="s">
        <v>168</v>
      </c>
      <c r="Q1728" s="95" t="s">
        <v>278</v>
      </c>
      <c r="R1728" s="95" t="s">
        <v>276</v>
      </c>
      <c r="S1728" s="113"/>
      <c r="T1728" s="99" t="s">
        <v>271</v>
      </c>
      <c r="U1728" s="100"/>
      <c r="V1728" s="101"/>
      <c r="W1728" s="99" t="s">
        <v>263</v>
      </c>
      <c r="X1728" s="101"/>
      <c r="Y1728" s="100"/>
      <c r="Z1728" s="213" t="s">
        <v>255</v>
      </c>
      <c r="AA1728" s="214"/>
      <c r="AB1728" s="214"/>
      <c r="AC1728" s="214"/>
      <c r="AD1728" s="214"/>
      <c r="AE1728" s="214"/>
      <c r="AF1728" s="215"/>
      <c r="AG1728" s="213" t="s">
        <v>264</v>
      </c>
      <c r="AH1728" s="214"/>
      <c r="AI1728" s="214"/>
      <c r="AJ1728" s="214"/>
      <c r="AK1728" s="214"/>
      <c r="AL1728" s="215"/>
      <c r="AM1728" s="102"/>
      <c r="AN1728" s="21"/>
      <c r="AO1728" s="21"/>
      <c r="AP1728" s="21"/>
      <c r="AR1728" s="21"/>
      <c r="AS1728" s="21"/>
      <c r="AT1728" s="21"/>
      <c r="AU1728" s="21"/>
      <c r="AV1728" s="21"/>
      <c r="AW1728" s="21"/>
      <c r="AX1728" s="21"/>
      <c r="AY1728" s="21"/>
      <c r="AZ1728" s="21"/>
      <c r="BA1728" s="21"/>
      <c r="BB1728" s="21"/>
      <c r="BC1728" s="21"/>
      <c r="BD1728" s="21"/>
      <c r="BE1728" s="21"/>
      <c r="BF1728" s="21"/>
      <c r="BG1728" s="21"/>
      <c r="BH1728" s="21"/>
      <c r="BI1728" s="21"/>
      <c r="BJ1728" s="21"/>
      <c r="BK1728" s="21"/>
      <c r="BL1728" s="21"/>
      <c r="BM1728" s="21"/>
      <c r="BN1728" s="21"/>
      <c r="BO1728" s="21"/>
      <c r="BP1728" s="21"/>
      <c r="BQ1728" s="21"/>
      <c r="BR1728" s="21"/>
      <c r="BS1728" s="21"/>
      <c r="BT1728" s="21"/>
      <c r="BU1728" s="21"/>
      <c r="BV1728" s="21"/>
      <c r="BW1728" s="21"/>
      <c r="BX1728" s="21"/>
      <c r="BY1728" s="21"/>
      <c r="BZ1728" s="21"/>
    </row>
    <row r="1729" spans="1:78" customFormat="1" x14ac:dyDescent="0.35">
      <c r="A1729" s="96"/>
      <c r="B1729" s="96"/>
      <c r="C1729" s="96"/>
      <c r="D1729" s="96"/>
      <c r="E1729" s="96"/>
      <c r="F1729" s="96"/>
      <c r="G1729" s="96"/>
      <c r="H1729" s="96"/>
      <c r="I1729" s="96"/>
      <c r="J1729" s="96"/>
      <c r="K1729" s="96"/>
      <c r="L1729" s="96"/>
      <c r="M1729" s="96"/>
      <c r="N1729" s="96"/>
      <c r="O1729" s="96"/>
      <c r="P1729" s="96"/>
      <c r="Q1729" s="96"/>
      <c r="R1729" s="96"/>
      <c r="S1729" s="96"/>
      <c r="T1729" s="97" t="s">
        <v>169</v>
      </c>
      <c r="U1729" s="97" t="s">
        <v>170</v>
      </c>
      <c r="V1729" s="97" t="s">
        <v>170</v>
      </c>
      <c r="W1729" s="97" t="s">
        <v>251</v>
      </c>
      <c r="X1729" s="97" t="s">
        <v>252</v>
      </c>
      <c r="Y1729" s="97"/>
      <c r="Z1729" s="97" t="s">
        <v>256</v>
      </c>
      <c r="AA1729" s="97" t="s">
        <v>257</v>
      </c>
      <c r="AB1729" s="97" t="s">
        <v>258</v>
      </c>
      <c r="AC1729" s="97" t="s">
        <v>259</v>
      </c>
      <c r="AD1729" s="97" t="s">
        <v>260</v>
      </c>
      <c r="AE1729" s="97" t="s">
        <v>261</v>
      </c>
      <c r="AF1729" s="97" t="s">
        <v>262</v>
      </c>
      <c r="AG1729" s="97" t="s">
        <v>265</v>
      </c>
      <c r="AH1729" s="97" t="s">
        <v>266</v>
      </c>
      <c r="AI1729" s="97" t="s">
        <v>267</v>
      </c>
      <c r="AJ1729" s="97" t="s">
        <v>268</v>
      </c>
      <c r="AK1729" s="97" t="s">
        <v>269</v>
      </c>
      <c r="AL1729" s="97" t="s">
        <v>270</v>
      </c>
      <c r="AM1729" s="102"/>
      <c r="AN1729" s="21"/>
      <c r="AO1729" s="21"/>
      <c r="AP1729" s="21"/>
      <c r="AR1729" s="21"/>
      <c r="AS1729" s="21"/>
      <c r="AT1729" s="21"/>
      <c r="AU1729" s="21"/>
      <c r="AV1729" s="21"/>
      <c r="AW1729" s="21"/>
      <c r="AX1729" s="21"/>
      <c r="AY1729" s="21"/>
      <c r="AZ1729" s="21"/>
      <c r="BA1729" s="21"/>
      <c r="BB1729" s="21"/>
      <c r="BC1729" s="21"/>
      <c r="BD1729" s="21"/>
      <c r="BE1729" s="21"/>
      <c r="BF1729" s="21"/>
      <c r="BG1729" s="21"/>
      <c r="BH1729" s="21"/>
      <c r="BI1729" s="21"/>
      <c r="BJ1729" s="21"/>
      <c r="BK1729" s="21"/>
      <c r="BL1729" s="21"/>
      <c r="BM1729" s="21"/>
      <c r="BN1729" s="21"/>
      <c r="BO1729" s="21"/>
      <c r="BP1729" s="21"/>
      <c r="BQ1729" s="21"/>
      <c r="BR1729" s="21"/>
      <c r="BS1729" s="21"/>
      <c r="BT1729" s="21"/>
      <c r="BU1729" s="21"/>
      <c r="BV1729" s="21"/>
      <c r="BW1729" s="21"/>
      <c r="BX1729" s="21"/>
      <c r="BY1729" s="21"/>
      <c r="BZ1729" s="21"/>
    </row>
    <row r="1730" spans="1:78" customFormat="1" x14ac:dyDescent="0.35">
      <c r="A1730" s="58" t="s">
        <v>70</v>
      </c>
      <c r="B1730" s="32" t="s">
        <v>110</v>
      </c>
      <c r="C1730" s="58" t="s">
        <v>498</v>
      </c>
      <c r="D1730" s="32" t="s">
        <v>172</v>
      </c>
      <c r="E1730" s="59" t="s">
        <v>26</v>
      </c>
      <c r="F1730" s="58" t="s">
        <v>340</v>
      </c>
      <c r="G1730" s="60" t="str">
        <f ca="1">TEXT(TODAY(),"YYYY-MM-DD")</f>
        <v>2023-05-19</v>
      </c>
      <c r="H1730" s="60" t="str">
        <f ca="1">TEXT(TODAY(),"YYYY-MM-DD")</f>
        <v>2023-05-19</v>
      </c>
      <c r="I1730" s="58">
        <v>12</v>
      </c>
      <c r="J1730" s="58">
        <v>12</v>
      </c>
      <c r="K1730" s="58">
        <v>12</v>
      </c>
      <c r="L1730" s="58" t="s">
        <v>341</v>
      </c>
      <c r="M1730" s="58" t="s">
        <v>342</v>
      </c>
      <c r="N1730" s="58" t="s">
        <v>348</v>
      </c>
      <c r="O1730" s="58" t="s">
        <v>348</v>
      </c>
      <c r="P1730" s="58" t="s">
        <v>347</v>
      </c>
      <c r="Q1730" s="58" t="s">
        <v>347</v>
      </c>
      <c r="R1730" s="58" t="s">
        <v>565</v>
      </c>
      <c r="S1730" s="58"/>
      <c r="T1730" s="58" t="s">
        <v>176</v>
      </c>
      <c r="U1730" s="58" t="s">
        <v>177</v>
      </c>
      <c r="V1730" s="58"/>
      <c r="W1730" s="58" t="s">
        <v>254</v>
      </c>
      <c r="X1730" s="58" t="s">
        <v>253</v>
      </c>
      <c r="Y1730" s="58"/>
      <c r="Z1730" s="58"/>
      <c r="AA1730" s="58"/>
      <c r="AB1730" s="58"/>
      <c r="AC1730" s="58"/>
      <c r="AD1730" s="58"/>
      <c r="AE1730" s="58"/>
      <c r="AF1730" s="58"/>
      <c r="AG1730" s="58"/>
      <c r="AH1730" s="58"/>
      <c r="AI1730" s="58"/>
      <c r="AJ1730" s="58"/>
      <c r="AK1730" s="58"/>
      <c r="AL1730" s="58"/>
      <c r="AM1730" s="176" t="s">
        <v>437</v>
      </c>
      <c r="AN1730" s="21"/>
      <c r="AO1730" s="21"/>
      <c r="AP1730" s="21"/>
      <c r="AR1730" s="21"/>
      <c r="AS1730" s="21"/>
      <c r="AT1730" s="21"/>
      <c r="AU1730" s="21"/>
      <c r="AV1730" s="21"/>
      <c r="AW1730" s="21"/>
      <c r="AX1730" s="21"/>
      <c r="AY1730" s="21"/>
      <c r="AZ1730" s="21"/>
      <c r="BA1730" s="21"/>
      <c r="BB1730" s="21"/>
      <c r="BC1730" s="21"/>
      <c r="BD1730" s="21"/>
      <c r="BE1730" s="21"/>
      <c r="BF1730" s="21"/>
      <c r="BG1730" s="21"/>
      <c r="BH1730" s="21"/>
      <c r="BI1730" s="21"/>
      <c r="BJ1730" s="21"/>
      <c r="BK1730" s="21"/>
      <c r="BL1730" s="21"/>
      <c r="BM1730" s="21"/>
      <c r="BN1730" s="21"/>
      <c r="BO1730" s="21"/>
      <c r="BP1730" s="21"/>
      <c r="BQ1730" s="21"/>
      <c r="BR1730" s="21"/>
      <c r="BS1730" s="21"/>
      <c r="BT1730" s="21"/>
      <c r="BU1730" s="21"/>
      <c r="BV1730" s="21"/>
      <c r="BW1730" s="21"/>
      <c r="BX1730" s="21"/>
      <c r="BY1730" s="21"/>
      <c r="BZ1730" s="21"/>
    </row>
    <row r="1731" spans="1:78" x14ac:dyDescent="0.35">
      <c r="AM1731"/>
    </row>
    <row r="1732" spans="1:78" customFormat="1" x14ac:dyDescent="0.35">
      <c r="A1732" s="67" t="s">
        <v>438</v>
      </c>
      <c r="B1732" s="68"/>
      <c r="C1732" s="68"/>
      <c r="D1732" s="68"/>
      <c r="E1732" s="68"/>
      <c r="F1732" s="68"/>
      <c r="G1732" s="68"/>
      <c r="H1732" s="68"/>
      <c r="I1732" s="68"/>
      <c r="J1732" s="68"/>
      <c r="K1732" s="68"/>
      <c r="L1732" s="68"/>
      <c r="M1732" s="68"/>
      <c r="N1732" s="68"/>
      <c r="O1732" s="68"/>
      <c r="P1732" s="68"/>
      <c r="Q1732" s="68"/>
      <c r="R1732" s="68"/>
      <c r="S1732" s="68"/>
      <c r="T1732" s="68"/>
      <c r="U1732" s="68"/>
      <c r="V1732" s="68"/>
      <c r="W1732" s="68"/>
      <c r="X1732" s="68"/>
      <c r="Y1732" s="68"/>
      <c r="Z1732" s="68"/>
      <c r="AA1732" s="68"/>
      <c r="AB1732" s="68"/>
      <c r="AC1732" s="68"/>
      <c r="AD1732" s="68"/>
      <c r="AE1732" s="68"/>
      <c r="AF1732" s="68"/>
      <c r="AG1732" s="68"/>
      <c r="AH1732" s="68"/>
      <c r="AI1732" s="68"/>
    </row>
    <row r="1733" spans="1:78" customFormat="1" x14ac:dyDescent="0.35">
      <c r="A1733" s="95" t="s">
        <v>273</v>
      </c>
      <c r="B1733" s="95" t="s">
        <v>274</v>
      </c>
      <c r="C1733" s="95" t="s">
        <v>156</v>
      </c>
      <c r="D1733" s="95" t="s">
        <v>157</v>
      </c>
      <c r="E1733" s="95" t="s">
        <v>158</v>
      </c>
      <c r="F1733" s="95" t="s">
        <v>159</v>
      </c>
      <c r="G1733" s="95" t="s">
        <v>126</v>
      </c>
      <c r="H1733" s="95" t="s">
        <v>160</v>
      </c>
      <c r="I1733" s="95" t="s">
        <v>161</v>
      </c>
      <c r="J1733" s="95" t="s">
        <v>162</v>
      </c>
      <c r="K1733" s="95" t="s">
        <v>163</v>
      </c>
      <c r="L1733" s="95" t="s">
        <v>164</v>
      </c>
      <c r="M1733" s="95" t="s">
        <v>165</v>
      </c>
      <c r="N1733" s="95" t="s">
        <v>166</v>
      </c>
      <c r="O1733" s="95" t="s">
        <v>277</v>
      </c>
      <c r="P1733" s="95" t="s">
        <v>168</v>
      </c>
      <c r="Q1733" s="95" t="s">
        <v>278</v>
      </c>
      <c r="R1733" s="95" t="s">
        <v>276</v>
      </c>
      <c r="S1733" s="113"/>
      <c r="T1733" s="99" t="s">
        <v>271</v>
      </c>
      <c r="U1733" s="100"/>
      <c r="V1733" s="101"/>
      <c r="W1733" s="99" t="s">
        <v>263</v>
      </c>
      <c r="X1733" s="101"/>
      <c r="Y1733" s="100"/>
      <c r="Z1733" s="213" t="s">
        <v>255</v>
      </c>
      <c r="AA1733" s="214"/>
      <c r="AB1733" s="214"/>
      <c r="AC1733" s="214"/>
      <c r="AD1733" s="214"/>
      <c r="AE1733" s="214"/>
      <c r="AF1733" s="215"/>
      <c r="AG1733" s="213" t="s">
        <v>264</v>
      </c>
      <c r="AH1733" s="214"/>
      <c r="AI1733" s="214"/>
      <c r="AJ1733" s="214"/>
      <c r="AK1733" s="214"/>
      <c r="AL1733" s="215"/>
      <c r="AM1733" s="102"/>
      <c r="AN1733" s="21"/>
      <c r="AO1733" s="21"/>
      <c r="AP1733" s="21"/>
      <c r="AR1733" s="21"/>
      <c r="AS1733" s="21"/>
      <c r="AT1733" s="21"/>
      <c r="AU1733" s="21"/>
      <c r="AV1733" s="21"/>
      <c r="AW1733" s="21"/>
      <c r="AX1733" s="21"/>
      <c r="AY1733" s="21"/>
      <c r="AZ1733" s="21"/>
      <c r="BA1733" s="21"/>
      <c r="BB1733" s="21"/>
      <c r="BC1733" s="21"/>
      <c r="BD1733" s="21"/>
      <c r="BE1733" s="21"/>
      <c r="BF1733" s="21"/>
      <c r="BG1733" s="21"/>
      <c r="BH1733" s="21"/>
      <c r="BI1733" s="21"/>
      <c r="BJ1733" s="21"/>
      <c r="BK1733" s="21"/>
      <c r="BL1733" s="21"/>
      <c r="BM1733" s="21"/>
      <c r="BN1733" s="21"/>
      <c r="BO1733" s="21"/>
      <c r="BP1733" s="21"/>
      <c r="BQ1733" s="21"/>
      <c r="BR1733" s="21"/>
      <c r="BS1733" s="21"/>
      <c r="BT1733" s="21"/>
      <c r="BU1733" s="21"/>
      <c r="BV1733" s="21"/>
      <c r="BW1733" s="21"/>
      <c r="BX1733" s="21"/>
      <c r="BY1733" s="21"/>
      <c r="BZ1733" s="21"/>
    </row>
    <row r="1734" spans="1:78" customFormat="1" x14ac:dyDescent="0.35">
      <c r="A1734" s="96"/>
      <c r="B1734" s="96"/>
      <c r="C1734" s="96"/>
      <c r="D1734" s="96"/>
      <c r="E1734" s="96"/>
      <c r="F1734" s="96"/>
      <c r="G1734" s="96"/>
      <c r="H1734" s="96"/>
      <c r="I1734" s="96"/>
      <c r="J1734" s="96"/>
      <c r="K1734" s="96"/>
      <c r="L1734" s="96"/>
      <c r="M1734" s="96"/>
      <c r="N1734" s="96"/>
      <c r="O1734" s="96"/>
      <c r="P1734" s="96"/>
      <c r="Q1734" s="96"/>
      <c r="R1734" s="96"/>
      <c r="S1734" s="96"/>
      <c r="T1734" s="97" t="s">
        <v>169</v>
      </c>
      <c r="U1734" s="97" t="s">
        <v>170</v>
      </c>
      <c r="V1734" s="97" t="s">
        <v>170</v>
      </c>
      <c r="W1734" s="97" t="s">
        <v>251</v>
      </c>
      <c r="X1734" s="97" t="s">
        <v>252</v>
      </c>
      <c r="Y1734" s="97"/>
      <c r="Z1734" s="97" t="s">
        <v>256</v>
      </c>
      <c r="AA1734" s="97" t="s">
        <v>257</v>
      </c>
      <c r="AB1734" s="97" t="s">
        <v>258</v>
      </c>
      <c r="AC1734" s="97" t="s">
        <v>259</v>
      </c>
      <c r="AD1734" s="97" t="s">
        <v>260</v>
      </c>
      <c r="AE1734" s="97" t="s">
        <v>261</v>
      </c>
      <c r="AF1734" s="97" t="s">
        <v>262</v>
      </c>
      <c r="AG1734" s="97" t="s">
        <v>265</v>
      </c>
      <c r="AH1734" s="97" t="s">
        <v>266</v>
      </c>
      <c r="AI1734" s="97" t="s">
        <v>267</v>
      </c>
      <c r="AJ1734" s="97" t="s">
        <v>268</v>
      </c>
      <c r="AK1734" s="97" t="s">
        <v>269</v>
      </c>
      <c r="AL1734" s="97" t="s">
        <v>270</v>
      </c>
      <c r="AM1734" s="102"/>
      <c r="AN1734" s="21"/>
      <c r="AO1734" s="21"/>
      <c r="AP1734" s="21"/>
      <c r="AR1734" s="21"/>
      <c r="AS1734" s="21"/>
      <c r="AT1734" s="21"/>
      <c r="AU1734" s="21"/>
      <c r="AV1734" s="21"/>
      <c r="AW1734" s="21"/>
      <c r="AX1734" s="21"/>
      <c r="AY1734" s="21"/>
      <c r="AZ1734" s="21"/>
      <c r="BA1734" s="21"/>
      <c r="BB1734" s="21"/>
      <c r="BC1734" s="21"/>
      <c r="BD1734" s="21"/>
      <c r="BE1734" s="21"/>
      <c r="BF1734" s="21"/>
      <c r="BG1734" s="21"/>
      <c r="BH1734" s="21"/>
      <c r="BI1734" s="21"/>
      <c r="BJ1734" s="21"/>
      <c r="BK1734" s="21"/>
      <c r="BL1734" s="21"/>
      <c r="BM1734" s="21"/>
      <c r="BN1734" s="21"/>
      <c r="BO1734" s="21"/>
      <c r="BP1734" s="21"/>
      <c r="BQ1734" s="21"/>
      <c r="BR1734" s="21"/>
      <c r="BS1734" s="21"/>
      <c r="BT1734" s="21"/>
      <c r="BU1734" s="21"/>
      <c r="BV1734" s="21"/>
      <c r="BW1734" s="21"/>
      <c r="BX1734" s="21"/>
      <c r="BY1734" s="21"/>
      <c r="BZ1734" s="21"/>
    </row>
    <row r="1735" spans="1:78" customFormat="1" x14ac:dyDescent="0.35">
      <c r="A1735" s="58" t="s">
        <v>70</v>
      </c>
      <c r="B1735" s="32" t="s">
        <v>110</v>
      </c>
      <c r="C1735" s="58" t="s">
        <v>499</v>
      </c>
      <c r="D1735" s="32" t="s">
        <v>172</v>
      </c>
      <c r="E1735" s="59" t="s">
        <v>26</v>
      </c>
      <c r="F1735" s="58" t="s">
        <v>340</v>
      </c>
      <c r="G1735" s="60" t="str">
        <f ca="1">TEXT(TODAY(),"YYYY-MM-DD")</f>
        <v>2023-05-19</v>
      </c>
      <c r="H1735" s="60" t="str">
        <f ca="1">TEXT(TODAY(),"YYYY-MM-DD")</f>
        <v>2023-05-19</v>
      </c>
      <c r="I1735" s="58">
        <v>12</v>
      </c>
      <c r="J1735" s="58">
        <v>12</v>
      </c>
      <c r="K1735" s="58">
        <v>12</v>
      </c>
      <c r="L1735" s="58" t="s">
        <v>341</v>
      </c>
      <c r="M1735" s="58" t="s">
        <v>342</v>
      </c>
      <c r="N1735" s="58" t="s">
        <v>348</v>
      </c>
      <c r="O1735" s="58" t="s">
        <v>348</v>
      </c>
      <c r="P1735" s="58" t="s">
        <v>347</v>
      </c>
      <c r="Q1735" s="58" t="s">
        <v>347</v>
      </c>
      <c r="R1735" s="58" t="s">
        <v>565</v>
      </c>
      <c r="S1735" s="58"/>
      <c r="T1735" s="58" t="s">
        <v>176</v>
      </c>
      <c r="U1735" s="58" t="s">
        <v>177</v>
      </c>
      <c r="V1735" s="58"/>
      <c r="W1735" s="58" t="s">
        <v>254</v>
      </c>
      <c r="X1735" s="58" t="s">
        <v>253</v>
      </c>
      <c r="Y1735" s="58"/>
      <c r="Z1735" s="58"/>
      <c r="AA1735" s="58"/>
      <c r="AB1735" s="58"/>
      <c r="AC1735" s="58"/>
      <c r="AD1735" s="58"/>
      <c r="AE1735" s="58"/>
      <c r="AF1735" s="58"/>
      <c r="AG1735" s="58"/>
      <c r="AH1735" s="58"/>
      <c r="AI1735" s="58"/>
      <c r="AJ1735" s="58"/>
      <c r="AK1735" s="58"/>
      <c r="AL1735" s="58"/>
      <c r="AM1735" s="176" t="s">
        <v>439</v>
      </c>
      <c r="AN1735" s="21"/>
      <c r="AO1735" s="21"/>
      <c r="AP1735" s="21"/>
      <c r="AR1735" s="21"/>
      <c r="AS1735" s="21"/>
      <c r="AT1735" s="21"/>
      <c r="AU1735" s="21"/>
      <c r="AV1735" s="21"/>
      <c r="AW1735" s="21"/>
      <c r="AX1735" s="21"/>
      <c r="AY1735" s="21"/>
      <c r="AZ1735" s="21"/>
      <c r="BA1735" s="21"/>
      <c r="BB1735" s="21"/>
      <c r="BC1735" s="21"/>
      <c r="BD1735" s="21"/>
      <c r="BE1735" s="21"/>
      <c r="BF1735" s="21"/>
      <c r="BG1735" s="21"/>
      <c r="BH1735" s="21"/>
      <c r="BI1735" s="21"/>
      <c r="BJ1735" s="21"/>
      <c r="BK1735" s="21"/>
      <c r="BL1735" s="21"/>
      <c r="BM1735" s="21"/>
      <c r="BN1735" s="21"/>
      <c r="BO1735" s="21"/>
      <c r="BP1735" s="21"/>
      <c r="BQ1735" s="21"/>
      <c r="BR1735" s="21"/>
      <c r="BS1735" s="21"/>
      <c r="BT1735" s="21"/>
      <c r="BU1735" s="21"/>
      <c r="BV1735" s="21"/>
      <c r="BW1735" s="21"/>
      <c r="BX1735" s="21"/>
      <c r="BY1735" s="21"/>
      <c r="BZ1735" s="21"/>
    </row>
    <row r="1736" spans="1:78" x14ac:dyDescent="0.35">
      <c r="AM1736"/>
    </row>
    <row r="1737" spans="1:78" customFormat="1" x14ac:dyDescent="0.35">
      <c r="A1737" s="67" t="s">
        <v>440</v>
      </c>
      <c r="B1737" s="68"/>
      <c r="C1737" s="68"/>
      <c r="D1737" s="68"/>
      <c r="E1737" s="68"/>
      <c r="F1737" s="68"/>
      <c r="G1737" s="68"/>
      <c r="H1737" s="68"/>
      <c r="I1737" s="68"/>
      <c r="J1737" s="68"/>
      <c r="K1737" s="68"/>
      <c r="L1737" s="68"/>
      <c r="M1737" s="68"/>
      <c r="N1737" s="68"/>
      <c r="O1737" s="68"/>
      <c r="P1737" s="68"/>
      <c r="Q1737" s="68"/>
      <c r="R1737" s="68"/>
      <c r="S1737" s="68"/>
      <c r="T1737" s="68"/>
      <c r="U1737" s="68"/>
      <c r="V1737" s="68"/>
      <c r="W1737" s="68"/>
      <c r="X1737" s="68"/>
      <c r="Y1737" s="68"/>
      <c r="Z1737" s="68"/>
      <c r="AA1737" s="68"/>
      <c r="AB1737" s="68"/>
      <c r="AC1737" s="68"/>
      <c r="AD1737" s="68"/>
      <c r="AE1737" s="68"/>
      <c r="AF1737" s="68"/>
      <c r="AG1737" s="68"/>
      <c r="AH1737" s="68"/>
      <c r="AI1737" s="68"/>
    </row>
    <row r="1738" spans="1:78" customFormat="1" x14ac:dyDescent="0.35">
      <c r="A1738" s="95" t="s">
        <v>273</v>
      </c>
      <c r="B1738" s="95" t="s">
        <v>274</v>
      </c>
      <c r="C1738" s="95" t="s">
        <v>156</v>
      </c>
      <c r="D1738" s="95" t="s">
        <v>157</v>
      </c>
      <c r="E1738" s="95" t="s">
        <v>158</v>
      </c>
      <c r="F1738" s="95" t="s">
        <v>159</v>
      </c>
      <c r="G1738" s="95" t="s">
        <v>126</v>
      </c>
      <c r="H1738" s="95" t="s">
        <v>160</v>
      </c>
      <c r="I1738" s="95" t="s">
        <v>161</v>
      </c>
      <c r="J1738" s="95" t="s">
        <v>162</v>
      </c>
      <c r="K1738" s="95" t="s">
        <v>163</v>
      </c>
      <c r="L1738" s="95" t="s">
        <v>164</v>
      </c>
      <c r="M1738" s="95" t="s">
        <v>165</v>
      </c>
      <c r="N1738" s="95" t="s">
        <v>166</v>
      </c>
      <c r="O1738" s="95" t="s">
        <v>277</v>
      </c>
      <c r="P1738" s="95" t="s">
        <v>168</v>
      </c>
      <c r="Q1738" s="95" t="s">
        <v>278</v>
      </c>
      <c r="R1738" s="95" t="s">
        <v>276</v>
      </c>
      <c r="S1738" s="113"/>
      <c r="T1738" s="99" t="s">
        <v>271</v>
      </c>
      <c r="U1738" s="100"/>
      <c r="V1738" s="101"/>
      <c r="W1738" s="99" t="s">
        <v>263</v>
      </c>
      <c r="X1738" s="101"/>
      <c r="Y1738" s="100"/>
      <c r="Z1738" s="213" t="s">
        <v>255</v>
      </c>
      <c r="AA1738" s="214"/>
      <c r="AB1738" s="214"/>
      <c r="AC1738" s="214"/>
      <c r="AD1738" s="214"/>
      <c r="AE1738" s="214"/>
      <c r="AF1738" s="215"/>
      <c r="AG1738" s="213" t="s">
        <v>264</v>
      </c>
      <c r="AH1738" s="214"/>
      <c r="AI1738" s="214"/>
      <c r="AJ1738" s="214"/>
      <c r="AK1738" s="214"/>
      <c r="AL1738" s="215"/>
      <c r="AM1738" s="102"/>
      <c r="AN1738" s="21"/>
      <c r="AO1738" s="21"/>
      <c r="AP1738" s="21"/>
      <c r="AR1738" s="21"/>
      <c r="AS1738" s="21"/>
      <c r="AT1738" s="21"/>
      <c r="AU1738" s="21"/>
      <c r="AV1738" s="21"/>
      <c r="AW1738" s="21"/>
      <c r="AX1738" s="21"/>
      <c r="AY1738" s="21"/>
      <c r="AZ1738" s="21"/>
      <c r="BA1738" s="21"/>
      <c r="BB1738" s="21"/>
      <c r="BC1738" s="21"/>
      <c r="BD1738" s="21"/>
      <c r="BE1738" s="21"/>
      <c r="BF1738" s="21"/>
      <c r="BG1738" s="21"/>
      <c r="BH1738" s="21"/>
      <c r="BI1738" s="21"/>
      <c r="BJ1738" s="21"/>
      <c r="BK1738" s="21"/>
      <c r="BL1738" s="21"/>
      <c r="BM1738" s="21"/>
      <c r="BN1738" s="21"/>
      <c r="BO1738" s="21"/>
      <c r="BP1738" s="21"/>
      <c r="BQ1738" s="21"/>
      <c r="BR1738" s="21"/>
      <c r="BS1738" s="21"/>
      <c r="BT1738" s="21"/>
      <c r="BU1738" s="21"/>
      <c r="BV1738" s="21"/>
      <c r="BW1738" s="21"/>
      <c r="BX1738" s="21"/>
      <c r="BY1738" s="21"/>
      <c r="BZ1738" s="21"/>
    </row>
    <row r="1739" spans="1:78" customFormat="1" x14ac:dyDescent="0.35">
      <c r="A1739" s="96"/>
      <c r="B1739" s="96"/>
      <c r="C1739" s="96"/>
      <c r="D1739" s="96"/>
      <c r="E1739" s="96"/>
      <c r="F1739" s="96"/>
      <c r="G1739" s="96"/>
      <c r="H1739" s="96"/>
      <c r="I1739" s="96"/>
      <c r="J1739" s="96"/>
      <c r="K1739" s="96"/>
      <c r="L1739" s="96"/>
      <c r="M1739" s="96"/>
      <c r="N1739" s="96"/>
      <c r="O1739" s="96"/>
      <c r="P1739" s="96"/>
      <c r="Q1739" s="96"/>
      <c r="R1739" s="96"/>
      <c r="S1739" s="96"/>
      <c r="T1739" s="97" t="s">
        <v>169</v>
      </c>
      <c r="U1739" s="97" t="s">
        <v>170</v>
      </c>
      <c r="V1739" s="97" t="s">
        <v>170</v>
      </c>
      <c r="W1739" s="97" t="s">
        <v>251</v>
      </c>
      <c r="X1739" s="97" t="s">
        <v>252</v>
      </c>
      <c r="Y1739" s="97"/>
      <c r="Z1739" s="97" t="s">
        <v>256</v>
      </c>
      <c r="AA1739" s="97" t="s">
        <v>257</v>
      </c>
      <c r="AB1739" s="97" t="s">
        <v>258</v>
      </c>
      <c r="AC1739" s="97" t="s">
        <v>259</v>
      </c>
      <c r="AD1739" s="97" t="s">
        <v>260</v>
      </c>
      <c r="AE1739" s="97" t="s">
        <v>261</v>
      </c>
      <c r="AF1739" s="97" t="s">
        <v>262</v>
      </c>
      <c r="AG1739" s="97" t="s">
        <v>265</v>
      </c>
      <c r="AH1739" s="97" t="s">
        <v>266</v>
      </c>
      <c r="AI1739" s="97" t="s">
        <v>267</v>
      </c>
      <c r="AJ1739" s="97" t="s">
        <v>268</v>
      </c>
      <c r="AK1739" s="97" t="s">
        <v>269</v>
      </c>
      <c r="AL1739" s="97" t="s">
        <v>270</v>
      </c>
      <c r="AM1739" s="102"/>
      <c r="AN1739" s="21"/>
      <c r="AO1739" s="21"/>
      <c r="AP1739" s="21"/>
      <c r="AR1739" s="21"/>
      <c r="AS1739" s="21"/>
      <c r="AT1739" s="21"/>
      <c r="AU1739" s="21"/>
      <c r="AV1739" s="21"/>
      <c r="AW1739" s="21"/>
      <c r="AX1739" s="21"/>
      <c r="AY1739" s="21"/>
      <c r="AZ1739" s="21"/>
      <c r="BA1739" s="21"/>
      <c r="BB1739" s="21"/>
      <c r="BC1739" s="21"/>
      <c r="BD1739" s="21"/>
      <c r="BE1739" s="21"/>
      <c r="BF1739" s="21"/>
      <c r="BG1739" s="21"/>
      <c r="BH1739" s="21"/>
      <c r="BI1739" s="21"/>
      <c r="BJ1739" s="21"/>
      <c r="BK1739" s="21"/>
      <c r="BL1739" s="21"/>
      <c r="BM1739" s="21"/>
      <c r="BN1739" s="21"/>
      <c r="BO1739" s="21"/>
      <c r="BP1739" s="21"/>
      <c r="BQ1739" s="21"/>
      <c r="BR1739" s="21"/>
      <c r="BS1739" s="21"/>
      <c r="BT1739" s="21"/>
      <c r="BU1739" s="21"/>
      <c r="BV1739" s="21"/>
      <c r="BW1739" s="21"/>
      <c r="BX1739" s="21"/>
      <c r="BY1739" s="21"/>
      <c r="BZ1739" s="21"/>
    </row>
    <row r="1740" spans="1:78" customFormat="1" x14ac:dyDescent="0.35">
      <c r="A1740" s="58" t="s">
        <v>70</v>
      </c>
      <c r="B1740" s="32" t="s">
        <v>110</v>
      </c>
      <c r="C1740" s="58" t="s">
        <v>500</v>
      </c>
      <c r="D1740" s="32" t="s">
        <v>172</v>
      </c>
      <c r="E1740" s="59" t="s">
        <v>26</v>
      </c>
      <c r="F1740" s="58" t="s">
        <v>340</v>
      </c>
      <c r="G1740" s="60" t="str">
        <f ca="1">TEXT(TODAY(),"YYYY-MM-DD")</f>
        <v>2023-05-19</v>
      </c>
      <c r="H1740" s="60" t="str">
        <f ca="1">TEXT(TODAY(),"YYYY-MM-DD")</f>
        <v>2023-05-19</v>
      </c>
      <c r="I1740" s="58">
        <v>12</v>
      </c>
      <c r="J1740" s="58">
        <v>12</v>
      </c>
      <c r="K1740" s="58">
        <v>12</v>
      </c>
      <c r="L1740" s="58" t="s">
        <v>341</v>
      </c>
      <c r="M1740" s="58" t="s">
        <v>342</v>
      </c>
      <c r="N1740" s="58" t="s">
        <v>348</v>
      </c>
      <c r="O1740" s="58" t="s">
        <v>348</v>
      </c>
      <c r="P1740" s="58" t="s">
        <v>347</v>
      </c>
      <c r="Q1740" s="58" t="s">
        <v>347</v>
      </c>
      <c r="R1740" s="58" t="s">
        <v>565</v>
      </c>
      <c r="S1740" s="58"/>
      <c r="T1740" s="58" t="s">
        <v>176</v>
      </c>
      <c r="U1740" s="58" t="s">
        <v>177</v>
      </c>
      <c r="V1740" s="58"/>
      <c r="W1740" s="58" t="s">
        <v>254</v>
      </c>
      <c r="X1740" s="58" t="s">
        <v>253</v>
      </c>
      <c r="Y1740" s="58"/>
      <c r="Z1740" s="58"/>
      <c r="AA1740" s="58"/>
      <c r="AB1740" s="58"/>
      <c r="AC1740" s="58"/>
      <c r="AD1740" s="58"/>
      <c r="AE1740" s="58"/>
      <c r="AF1740" s="58"/>
      <c r="AG1740" s="58"/>
      <c r="AH1740" s="58"/>
      <c r="AI1740" s="58"/>
      <c r="AJ1740" s="58"/>
      <c r="AK1740" s="58"/>
      <c r="AL1740" s="58"/>
      <c r="AM1740" s="176" t="s">
        <v>441</v>
      </c>
      <c r="AN1740" s="21"/>
      <c r="AO1740" s="21"/>
      <c r="AP1740" s="21"/>
      <c r="AR1740" s="21"/>
      <c r="AS1740" s="21"/>
      <c r="AT1740" s="21"/>
      <c r="AU1740" s="21"/>
      <c r="AV1740" s="21"/>
      <c r="AW1740" s="21"/>
      <c r="AX1740" s="21"/>
      <c r="AY1740" s="21"/>
      <c r="AZ1740" s="21"/>
      <c r="BA1740" s="21"/>
      <c r="BB1740" s="21"/>
      <c r="BC1740" s="21"/>
      <c r="BD1740" s="21"/>
      <c r="BE1740" s="21"/>
      <c r="BF1740" s="21"/>
      <c r="BG1740" s="21"/>
      <c r="BH1740" s="21"/>
      <c r="BI1740" s="21"/>
      <c r="BJ1740" s="21"/>
      <c r="BK1740" s="21"/>
      <c r="BL1740" s="21"/>
      <c r="BM1740" s="21"/>
      <c r="BN1740" s="21"/>
      <c r="BO1740" s="21"/>
      <c r="BP1740" s="21"/>
      <c r="BQ1740" s="21"/>
      <c r="BR1740" s="21"/>
      <c r="BS1740" s="21"/>
      <c r="BT1740" s="21"/>
      <c r="BU1740" s="21"/>
      <c r="BV1740" s="21"/>
      <c r="BW1740" s="21"/>
      <c r="BX1740" s="21"/>
      <c r="BY1740" s="21"/>
      <c r="BZ1740" s="21"/>
    </row>
    <row r="1741" spans="1:78" x14ac:dyDescent="0.35">
      <c r="AM1741"/>
    </row>
    <row r="1742" spans="1:78" customFormat="1" x14ac:dyDescent="0.35">
      <c r="A1742" s="67" t="s">
        <v>442</v>
      </c>
      <c r="B1742" s="68"/>
      <c r="C1742" s="68"/>
      <c r="D1742" s="68"/>
      <c r="E1742" s="68"/>
      <c r="F1742" s="68"/>
      <c r="G1742" s="68"/>
      <c r="H1742" s="68"/>
      <c r="I1742" s="68"/>
      <c r="J1742" s="68"/>
      <c r="K1742" s="68"/>
      <c r="L1742" s="68"/>
      <c r="M1742" s="68"/>
      <c r="N1742" s="68"/>
      <c r="O1742" s="68"/>
      <c r="P1742" s="68"/>
      <c r="Q1742" s="68"/>
      <c r="R1742" s="68"/>
      <c r="S1742" s="68"/>
      <c r="T1742" s="68"/>
      <c r="U1742" s="68"/>
      <c r="V1742" s="68"/>
      <c r="W1742" s="68"/>
      <c r="X1742" s="68"/>
      <c r="Y1742" s="68"/>
      <c r="Z1742" s="68"/>
      <c r="AA1742" s="68"/>
      <c r="AB1742" s="68"/>
      <c r="AC1742" s="68"/>
      <c r="AD1742" s="68"/>
      <c r="AE1742" s="68"/>
      <c r="AF1742" s="68"/>
      <c r="AG1742" s="68"/>
      <c r="AH1742" s="68"/>
      <c r="AI1742" s="68"/>
    </row>
    <row r="1743" spans="1:78" customFormat="1" x14ac:dyDescent="0.35">
      <c r="A1743" s="95" t="s">
        <v>273</v>
      </c>
      <c r="B1743" s="95" t="s">
        <v>274</v>
      </c>
      <c r="C1743" s="95" t="s">
        <v>156</v>
      </c>
      <c r="D1743" s="95" t="s">
        <v>157</v>
      </c>
      <c r="E1743" s="95" t="s">
        <v>158</v>
      </c>
      <c r="F1743" s="95" t="s">
        <v>159</v>
      </c>
      <c r="G1743" s="95" t="s">
        <v>126</v>
      </c>
      <c r="H1743" s="95" t="s">
        <v>160</v>
      </c>
      <c r="I1743" s="95" t="s">
        <v>161</v>
      </c>
      <c r="J1743" s="95" t="s">
        <v>162</v>
      </c>
      <c r="K1743" s="95" t="s">
        <v>163</v>
      </c>
      <c r="L1743" s="95" t="s">
        <v>164</v>
      </c>
      <c r="M1743" s="95" t="s">
        <v>165</v>
      </c>
      <c r="N1743" s="95" t="s">
        <v>166</v>
      </c>
      <c r="O1743" s="95" t="s">
        <v>277</v>
      </c>
      <c r="P1743" s="95" t="s">
        <v>168</v>
      </c>
      <c r="Q1743" s="95" t="s">
        <v>278</v>
      </c>
      <c r="R1743" s="95" t="s">
        <v>276</v>
      </c>
      <c r="S1743" s="113"/>
      <c r="T1743" s="99" t="s">
        <v>271</v>
      </c>
      <c r="U1743" s="100"/>
      <c r="V1743" s="101"/>
      <c r="W1743" s="99" t="s">
        <v>263</v>
      </c>
      <c r="X1743" s="101"/>
      <c r="Y1743" s="100"/>
      <c r="Z1743" s="213" t="s">
        <v>255</v>
      </c>
      <c r="AA1743" s="214"/>
      <c r="AB1743" s="214"/>
      <c r="AC1743" s="214"/>
      <c r="AD1743" s="214"/>
      <c r="AE1743" s="214"/>
      <c r="AF1743" s="215"/>
      <c r="AG1743" s="213" t="s">
        <v>264</v>
      </c>
      <c r="AH1743" s="214"/>
      <c r="AI1743" s="214"/>
      <c r="AJ1743" s="214"/>
      <c r="AK1743" s="214"/>
      <c r="AL1743" s="215"/>
      <c r="AM1743" s="102"/>
      <c r="AN1743" s="21"/>
      <c r="AO1743" s="21"/>
      <c r="AP1743" s="21"/>
      <c r="AR1743" s="21"/>
      <c r="AS1743" s="21"/>
      <c r="AT1743" s="21"/>
      <c r="AU1743" s="21"/>
      <c r="AV1743" s="21"/>
      <c r="AW1743" s="21"/>
      <c r="AX1743" s="21"/>
      <c r="AY1743" s="21"/>
      <c r="AZ1743" s="21"/>
      <c r="BA1743" s="21"/>
      <c r="BB1743" s="21"/>
      <c r="BC1743" s="21"/>
      <c r="BD1743" s="21"/>
      <c r="BE1743" s="21"/>
      <c r="BF1743" s="21"/>
      <c r="BG1743" s="21"/>
      <c r="BH1743" s="21"/>
      <c r="BI1743" s="21"/>
      <c r="BJ1743" s="21"/>
      <c r="BK1743" s="21"/>
      <c r="BL1743" s="21"/>
      <c r="BM1743" s="21"/>
      <c r="BN1743" s="21"/>
      <c r="BO1743" s="21"/>
      <c r="BP1743" s="21"/>
      <c r="BQ1743" s="21"/>
      <c r="BR1743" s="21"/>
      <c r="BS1743" s="21"/>
      <c r="BT1743" s="21"/>
      <c r="BU1743" s="21"/>
      <c r="BV1743" s="21"/>
      <c r="BW1743" s="21"/>
      <c r="BX1743" s="21"/>
      <c r="BY1743" s="21"/>
      <c r="BZ1743" s="21"/>
    </row>
    <row r="1744" spans="1:78" customFormat="1" x14ac:dyDescent="0.35">
      <c r="A1744" s="96"/>
      <c r="B1744" s="96"/>
      <c r="C1744" s="96"/>
      <c r="D1744" s="96"/>
      <c r="E1744" s="96"/>
      <c r="F1744" s="96"/>
      <c r="G1744" s="96"/>
      <c r="H1744" s="96"/>
      <c r="I1744" s="96"/>
      <c r="J1744" s="96"/>
      <c r="K1744" s="96"/>
      <c r="L1744" s="96"/>
      <c r="M1744" s="96"/>
      <c r="N1744" s="96"/>
      <c r="O1744" s="96"/>
      <c r="P1744" s="96"/>
      <c r="Q1744" s="96"/>
      <c r="R1744" s="96"/>
      <c r="S1744" s="96"/>
      <c r="T1744" s="97" t="s">
        <v>169</v>
      </c>
      <c r="U1744" s="97" t="s">
        <v>170</v>
      </c>
      <c r="V1744" s="97" t="s">
        <v>170</v>
      </c>
      <c r="W1744" s="97" t="s">
        <v>251</v>
      </c>
      <c r="X1744" s="97" t="s">
        <v>252</v>
      </c>
      <c r="Y1744" s="97"/>
      <c r="Z1744" s="97" t="s">
        <v>256</v>
      </c>
      <c r="AA1744" s="97" t="s">
        <v>257</v>
      </c>
      <c r="AB1744" s="97" t="s">
        <v>258</v>
      </c>
      <c r="AC1744" s="97" t="s">
        <v>259</v>
      </c>
      <c r="AD1744" s="97" t="s">
        <v>260</v>
      </c>
      <c r="AE1744" s="97" t="s">
        <v>261</v>
      </c>
      <c r="AF1744" s="97" t="s">
        <v>262</v>
      </c>
      <c r="AG1744" s="97" t="s">
        <v>265</v>
      </c>
      <c r="AH1744" s="97" t="s">
        <v>266</v>
      </c>
      <c r="AI1744" s="97" t="s">
        <v>267</v>
      </c>
      <c r="AJ1744" s="97" t="s">
        <v>268</v>
      </c>
      <c r="AK1744" s="97" t="s">
        <v>269</v>
      </c>
      <c r="AL1744" s="97" t="s">
        <v>270</v>
      </c>
      <c r="AM1744" s="102"/>
      <c r="AN1744" s="21"/>
      <c r="AO1744" s="21"/>
      <c r="AP1744" s="21"/>
      <c r="AR1744" s="21"/>
      <c r="AS1744" s="21"/>
      <c r="AT1744" s="21"/>
      <c r="AU1744" s="21"/>
      <c r="AV1744" s="21"/>
      <c r="AW1744" s="21"/>
      <c r="AX1744" s="21"/>
      <c r="AY1744" s="21"/>
      <c r="AZ1744" s="21"/>
      <c r="BA1744" s="21"/>
      <c r="BB1744" s="21"/>
      <c r="BC1744" s="21"/>
      <c r="BD1744" s="21"/>
      <c r="BE1744" s="21"/>
      <c r="BF1744" s="21"/>
      <c r="BG1744" s="21"/>
      <c r="BH1744" s="21"/>
      <c r="BI1744" s="21"/>
      <c r="BJ1744" s="21"/>
      <c r="BK1744" s="21"/>
      <c r="BL1744" s="21"/>
      <c r="BM1744" s="21"/>
      <c r="BN1744" s="21"/>
      <c r="BO1744" s="21"/>
      <c r="BP1744" s="21"/>
      <c r="BQ1744" s="21"/>
      <c r="BR1744" s="21"/>
      <c r="BS1744" s="21"/>
      <c r="BT1744" s="21"/>
      <c r="BU1744" s="21"/>
      <c r="BV1744" s="21"/>
      <c r="BW1744" s="21"/>
      <c r="BX1744" s="21"/>
      <c r="BY1744" s="21"/>
      <c r="BZ1744" s="21"/>
    </row>
    <row r="1745" spans="1:78" customFormat="1" x14ac:dyDescent="0.35">
      <c r="A1745" s="58" t="s">
        <v>70</v>
      </c>
      <c r="B1745" s="32" t="s">
        <v>110</v>
      </c>
      <c r="C1745" s="58" t="s">
        <v>501</v>
      </c>
      <c r="D1745" s="32" t="s">
        <v>172</v>
      </c>
      <c r="E1745" s="59" t="s">
        <v>26</v>
      </c>
      <c r="F1745" s="58" t="s">
        <v>340</v>
      </c>
      <c r="G1745" s="60" t="str">
        <f ca="1">TEXT(TODAY(),"YYYY-MM-DD")</f>
        <v>2023-05-19</v>
      </c>
      <c r="H1745" s="60" t="str">
        <f ca="1">TEXT(TODAY(),"YYYY-MM-DD")</f>
        <v>2023-05-19</v>
      </c>
      <c r="I1745" s="58">
        <v>12</v>
      </c>
      <c r="J1745" s="58">
        <v>12</v>
      </c>
      <c r="K1745" s="58">
        <v>12</v>
      </c>
      <c r="L1745" s="58" t="s">
        <v>341</v>
      </c>
      <c r="M1745" s="58" t="s">
        <v>342</v>
      </c>
      <c r="N1745" s="58" t="s">
        <v>348</v>
      </c>
      <c r="O1745" s="58" t="s">
        <v>348</v>
      </c>
      <c r="P1745" s="58" t="s">
        <v>347</v>
      </c>
      <c r="Q1745" s="58" t="s">
        <v>347</v>
      </c>
      <c r="R1745" s="58" t="s">
        <v>565</v>
      </c>
      <c r="S1745" s="58"/>
      <c r="T1745" s="58" t="s">
        <v>176</v>
      </c>
      <c r="U1745" s="58" t="s">
        <v>177</v>
      </c>
      <c r="V1745" s="58"/>
      <c r="W1745" s="58" t="s">
        <v>254</v>
      </c>
      <c r="X1745" s="58" t="s">
        <v>253</v>
      </c>
      <c r="Y1745" s="58"/>
      <c r="Z1745" s="58"/>
      <c r="AA1745" s="58"/>
      <c r="AB1745" s="58"/>
      <c r="AC1745" s="58"/>
      <c r="AD1745" s="58"/>
      <c r="AE1745" s="58"/>
      <c r="AF1745" s="58"/>
      <c r="AG1745" s="58"/>
      <c r="AH1745" s="58"/>
      <c r="AI1745" s="58"/>
      <c r="AJ1745" s="58"/>
      <c r="AK1745" s="58"/>
      <c r="AL1745" s="58"/>
      <c r="AM1745" s="176" t="s">
        <v>444</v>
      </c>
      <c r="AN1745" s="21"/>
      <c r="AO1745" s="21"/>
      <c r="AP1745" s="21"/>
      <c r="AR1745" s="21"/>
      <c r="AS1745" s="21"/>
      <c r="AT1745" s="21"/>
      <c r="AU1745" s="21"/>
      <c r="AV1745" s="21"/>
      <c r="AW1745" s="21"/>
      <c r="AX1745" s="21"/>
      <c r="AY1745" s="21"/>
      <c r="AZ1745" s="21"/>
      <c r="BA1745" s="21"/>
      <c r="BB1745" s="21"/>
      <c r="BC1745" s="21"/>
      <c r="BD1745" s="21"/>
      <c r="BE1745" s="21"/>
      <c r="BF1745" s="21"/>
      <c r="BG1745" s="21"/>
      <c r="BH1745" s="21"/>
      <c r="BI1745" s="21"/>
      <c r="BJ1745" s="21"/>
      <c r="BK1745" s="21"/>
      <c r="BL1745" s="21"/>
      <c r="BM1745" s="21"/>
      <c r="BN1745" s="21"/>
      <c r="BO1745" s="21"/>
      <c r="BP1745" s="21"/>
      <c r="BQ1745" s="21"/>
      <c r="BR1745" s="21"/>
      <c r="BS1745" s="21"/>
      <c r="BT1745" s="21"/>
      <c r="BU1745" s="21"/>
      <c r="BV1745" s="21"/>
      <c r="BW1745" s="21"/>
      <c r="BX1745" s="21"/>
      <c r="BY1745" s="21"/>
      <c r="BZ1745" s="21"/>
    </row>
    <row r="1746" spans="1:78" x14ac:dyDescent="0.35">
      <c r="AM1746"/>
    </row>
    <row r="1747" spans="1:78" customFormat="1" x14ac:dyDescent="0.35">
      <c r="A1747" s="67" t="s">
        <v>443</v>
      </c>
      <c r="B1747" s="68"/>
      <c r="C1747" s="68"/>
      <c r="D1747" s="68"/>
      <c r="E1747" s="68"/>
      <c r="F1747" s="68"/>
      <c r="G1747" s="68"/>
      <c r="H1747" s="68"/>
      <c r="I1747" s="68"/>
      <c r="J1747" s="68"/>
      <c r="K1747" s="68"/>
      <c r="L1747" s="68"/>
      <c r="M1747" s="68"/>
      <c r="N1747" s="68"/>
      <c r="O1747" s="68"/>
      <c r="P1747" s="68"/>
      <c r="Q1747" s="68"/>
      <c r="R1747" s="68"/>
      <c r="S1747" s="68"/>
      <c r="T1747" s="68"/>
      <c r="U1747" s="68"/>
      <c r="V1747" s="68"/>
      <c r="W1747" s="68"/>
      <c r="X1747" s="68"/>
      <c r="Y1747" s="68"/>
      <c r="Z1747" s="68"/>
      <c r="AA1747" s="68"/>
      <c r="AB1747" s="68"/>
      <c r="AC1747" s="68"/>
      <c r="AD1747" s="68"/>
      <c r="AE1747" s="68"/>
      <c r="AF1747" s="68"/>
      <c r="AG1747" s="68"/>
      <c r="AH1747" s="68"/>
      <c r="AI1747" s="68"/>
    </row>
    <row r="1748" spans="1:78" customFormat="1" x14ac:dyDescent="0.35">
      <c r="A1748" s="95" t="s">
        <v>273</v>
      </c>
      <c r="B1748" s="95" t="s">
        <v>274</v>
      </c>
      <c r="C1748" s="95" t="s">
        <v>156</v>
      </c>
      <c r="D1748" s="95" t="s">
        <v>157</v>
      </c>
      <c r="E1748" s="95" t="s">
        <v>158</v>
      </c>
      <c r="F1748" s="95" t="s">
        <v>159</v>
      </c>
      <c r="G1748" s="95" t="s">
        <v>126</v>
      </c>
      <c r="H1748" s="95" t="s">
        <v>160</v>
      </c>
      <c r="I1748" s="95" t="s">
        <v>161</v>
      </c>
      <c r="J1748" s="95" t="s">
        <v>162</v>
      </c>
      <c r="K1748" s="95" t="s">
        <v>163</v>
      </c>
      <c r="L1748" s="95" t="s">
        <v>164</v>
      </c>
      <c r="M1748" s="95" t="s">
        <v>165</v>
      </c>
      <c r="N1748" s="95" t="s">
        <v>166</v>
      </c>
      <c r="O1748" s="95" t="s">
        <v>277</v>
      </c>
      <c r="P1748" s="95" t="s">
        <v>168</v>
      </c>
      <c r="Q1748" s="95" t="s">
        <v>278</v>
      </c>
      <c r="R1748" s="95" t="s">
        <v>276</v>
      </c>
      <c r="S1748" s="113"/>
      <c r="T1748" s="99" t="s">
        <v>271</v>
      </c>
      <c r="U1748" s="100"/>
      <c r="V1748" s="101"/>
      <c r="W1748" s="99" t="s">
        <v>263</v>
      </c>
      <c r="X1748" s="101"/>
      <c r="Y1748" s="100"/>
      <c r="Z1748" s="213" t="s">
        <v>255</v>
      </c>
      <c r="AA1748" s="214"/>
      <c r="AB1748" s="214"/>
      <c r="AC1748" s="214"/>
      <c r="AD1748" s="214"/>
      <c r="AE1748" s="214"/>
      <c r="AF1748" s="215"/>
      <c r="AG1748" s="213" t="s">
        <v>264</v>
      </c>
      <c r="AH1748" s="214"/>
      <c r="AI1748" s="214"/>
      <c r="AJ1748" s="214"/>
      <c r="AK1748" s="214"/>
      <c r="AL1748" s="215"/>
      <c r="AM1748" s="102"/>
      <c r="AN1748" s="21"/>
      <c r="AO1748" s="21"/>
      <c r="AP1748" s="21"/>
      <c r="AR1748" s="21"/>
      <c r="AS1748" s="21"/>
      <c r="AT1748" s="21"/>
      <c r="AU1748" s="21"/>
      <c r="AV1748" s="21"/>
      <c r="AW1748" s="21"/>
      <c r="AX1748" s="21"/>
      <c r="AY1748" s="21"/>
      <c r="AZ1748" s="21"/>
      <c r="BA1748" s="21"/>
      <c r="BB1748" s="21"/>
      <c r="BC1748" s="21"/>
      <c r="BD1748" s="21"/>
      <c r="BE1748" s="21"/>
      <c r="BF1748" s="21"/>
      <c r="BG1748" s="21"/>
      <c r="BH1748" s="21"/>
      <c r="BI1748" s="21"/>
      <c r="BJ1748" s="21"/>
      <c r="BK1748" s="21"/>
      <c r="BL1748" s="21"/>
      <c r="BM1748" s="21"/>
      <c r="BN1748" s="21"/>
      <c r="BO1748" s="21"/>
      <c r="BP1748" s="21"/>
      <c r="BQ1748" s="21"/>
      <c r="BR1748" s="21"/>
      <c r="BS1748" s="21"/>
      <c r="BT1748" s="21"/>
      <c r="BU1748" s="21"/>
      <c r="BV1748" s="21"/>
      <c r="BW1748" s="21"/>
      <c r="BX1748" s="21"/>
      <c r="BY1748" s="21"/>
      <c r="BZ1748" s="21"/>
    </row>
    <row r="1749" spans="1:78" customFormat="1" x14ac:dyDescent="0.35">
      <c r="A1749" s="96"/>
      <c r="B1749" s="96"/>
      <c r="C1749" s="96"/>
      <c r="D1749" s="96"/>
      <c r="E1749" s="96"/>
      <c r="F1749" s="96"/>
      <c r="G1749" s="96"/>
      <c r="H1749" s="96"/>
      <c r="I1749" s="96"/>
      <c r="J1749" s="96"/>
      <c r="K1749" s="96"/>
      <c r="L1749" s="96"/>
      <c r="M1749" s="96"/>
      <c r="N1749" s="96"/>
      <c r="O1749" s="96"/>
      <c r="P1749" s="96"/>
      <c r="Q1749" s="96"/>
      <c r="R1749" s="96"/>
      <c r="S1749" s="96"/>
      <c r="T1749" s="97" t="s">
        <v>169</v>
      </c>
      <c r="U1749" s="97" t="s">
        <v>170</v>
      </c>
      <c r="V1749" s="97" t="s">
        <v>170</v>
      </c>
      <c r="W1749" s="97" t="s">
        <v>251</v>
      </c>
      <c r="X1749" s="97" t="s">
        <v>252</v>
      </c>
      <c r="Y1749" s="97"/>
      <c r="Z1749" s="97" t="s">
        <v>256</v>
      </c>
      <c r="AA1749" s="97" t="s">
        <v>257</v>
      </c>
      <c r="AB1749" s="97" t="s">
        <v>258</v>
      </c>
      <c r="AC1749" s="97" t="s">
        <v>259</v>
      </c>
      <c r="AD1749" s="97" t="s">
        <v>260</v>
      </c>
      <c r="AE1749" s="97" t="s">
        <v>261</v>
      </c>
      <c r="AF1749" s="97" t="s">
        <v>262</v>
      </c>
      <c r="AG1749" s="97" t="s">
        <v>265</v>
      </c>
      <c r="AH1749" s="97" t="s">
        <v>266</v>
      </c>
      <c r="AI1749" s="97" t="s">
        <v>267</v>
      </c>
      <c r="AJ1749" s="97" t="s">
        <v>268</v>
      </c>
      <c r="AK1749" s="97" t="s">
        <v>269</v>
      </c>
      <c r="AL1749" s="97" t="s">
        <v>270</v>
      </c>
      <c r="AM1749" s="102"/>
      <c r="AN1749" s="21"/>
      <c r="AO1749" s="21"/>
      <c r="AP1749" s="21"/>
      <c r="AR1749" s="21"/>
      <c r="AS1749" s="21"/>
      <c r="AT1749" s="21"/>
      <c r="AU1749" s="21"/>
      <c r="AV1749" s="21"/>
      <c r="AW1749" s="21"/>
      <c r="AX1749" s="21"/>
      <c r="AY1749" s="21"/>
      <c r="AZ1749" s="21"/>
      <c r="BA1749" s="21"/>
      <c r="BB1749" s="21"/>
      <c r="BC1749" s="21"/>
      <c r="BD1749" s="21"/>
      <c r="BE1749" s="21"/>
      <c r="BF1749" s="21"/>
      <c r="BG1749" s="21"/>
      <c r="BH1749" s="21"/>
      <c r="BI1749" s="21"/>
      <c r="BJ1749" s="21"/>
      <c r="BK1749" s="21"/>
      <c r="BL1749" s="21"/>
      <c r="BM1749" s="21"/>
      <c r="BN1749" s="21"/>
      <c r="BO1749" s="21"/>
      <c r="BP1749" s="21"/>
      <c r="BQ1749" s="21"/>
      <c r="BR1749" s="21"/>
      <c r="BS1749" s="21"/>
      <c r="BT1749" s="21"/>
      <c r="BU1749" s="21"/>
      <c r="BV1749" s="21"/>
      <c r="BW1749" s="21"/>
      <c r="BX1749" s="21"/>
      <c r="BY1749" s="21"/>
      <c r="BZ1749" s="21"/>
    </row>
    <row r="1750" spans="1:78" customFormat="1" x14ac:dyDescent="0.35">
      <c r="A1750" s="58" t="s">
        <v>70</v>
      </c>
      <c r="B1750" s="32" t="s">
        <v>110</v>
      </c>
      <c r="C1750" s="58" t="s">
        <v>502</v>
      </c>
      <c r="D1750" s="32" t="s">
        <v>172</v>
      </c>
      <c r="E1750" s="59" t="s">
        <v>26</v>
      </c>
      <c r="F1750" s="58" t="s">
        <v>340</v>
      </c>
      <c r="G1750" s="60" t="str">
        <f ca="1">TEXT(TODAY(),"YYYY-MM-DD")</f>
        <v>2023-05-19</v>
      </c>
      <c r="H1750" s="60" t="str">
        <f ca="1">TEXT(TODAY(),"YYYY-MM-DD")</f>
        <v>2023-05-19</v>
      </c>
      <c r="I1750" s="58">
        <v>12</v>
      </c>
      <c r="J1750" s="58">
        <v>12</v>
      </c>
      <c r="K1750" s="58">
        <v>12</v>
      </c>
      <c r="L1750" s="58" t="s">
        <v>341</v>
      </c>
      <c r="M1750" s="58" t="s">
        <v>342</v>
      </c>
      <c r="N1750" s="58" t="s">
        <v>348</v>
      </c>
      <c r="O1750" s="58" t="s">
        <v>348</v>
      </c>
      <c r="P1750" s="58" t="s">
        <v>347</v>
      </c>
      <c r="Q1750" s="58" t="s">
        <v>347</v>
      </c>
      <c r="R1750" s="58" t="s">
        <v>565</v>
      </c>
      <c r="S1750" s="58"/>
      <c r="T1750" s="58" t="s">
        <v>176</v>
      </c>
      <c r="U1750" s="58" t="s">
        <v>177</v>
      </c>
      <c r="V1750" s="58"/>
      <c r="W1750" s="58" t="s">
        <v>254</v>
      </c>
      <c r="X1750" s="58" t="s">
        <v>253</v>
      </c>
      <c r="Y1750" s="58"/>
      <c r="Z1750" s="58"/>
      <c r="AA1750" s="58"/>
      <c r="AB1750" s="58"/>
      <c r="AC1750" s="58"/>
      <c r="AD1750" s="58"/>
      <c r="AE1750" s="58"/>
      <c r="AF1750" s="58"/>
      <c r="AG1750" s="58"/>
      <c r="AH1750" s="58"/>
      <c r="AI1750" s="58"/>
      <c r="AJ1750" s="58"/>
      <c r="AK1750" s="58"/>
      <c r="AL1750" s="58"/>
      <c r="AM1750" s="176" t="s">
        <v>445</v>
      </c>
      <c r="AN1750" s="21"/>
      <c r="AO1750" s="21"/>
      <c r="AP1750" s="21"/>
      <c r="AR1750" s="21"/>
      <c r="AS1750" s="21"/>
      <c r="AT1750" s="21"/>
      <c r="AU1750" s="21"/>
      <c r="AV1750" s="21"/>
      <c r="AW1750" s="21"/>
      <c r="AX1750" s="21"/>
      <c r="AY1750" s="21"/>
      <c r="AZ1750" s="21"/>
      <c r="BA1750" s="21"/>
      <c r="BB1750" s="21"/>
      <c r="BC1750" s="21"/>
      <c r="BD1750" s="21"/>
      <c r="BE1750" s="21"/>
      <c r="BF1750" s="21"/>
      <c r="BG1750" s="21"/>
      <c r="BH1750" s="21"/>
      <c r="BI1750" s="21"/>
      <c r="BJ1750" s="21"/>
      <c r="BK1750" s="21"/>
      <c r="BL1750" s="21"/>
      <c r="BM1750" s="21"/>
      <c r="BN1750" s="21"/>
      <c r="BO1750" s="21"/>
      <c r="BP1750" s="21"/>
      <c r="BQ1750" s="21"/>
      <c r="BR1750" s="21"/>
      <c r="BS1750" s="21"/>
      <c r="BT1750" s="21"/>
      <c r="BU1750" s="21"/>
      <c r="BV1750" s="21"/>
      <c r="BW1750" s="21"/>
      <c r="BX1750" s="21"/>
      <c r="BY1750" s="21"/>
      <c r="BZ1750" s="21"/>
    </row>
    <row r="1751" spans="1:78" x14ac:dyDescent="0.35">
      <c r="AM1751"/>
    </row>
    <row r="1752" spans="1:78" customFormat="1" x14ac:dyDescent="0.35">
      <c r="A1752" s="67" t="s">
        <v>446</v>
      </c>
      <c r="B1752" s="68"/>
      <c r="C1752" s="68"/>
      <c r="D1752" s="68"/>
      <c r="E1752" s="68"/>
      <c r="F1752" s="68"/>
      <c r="G1752" s="68"/>
      <c r="H1752" s="68"/>
      <c r="I1752" s="68"/>
      <c r="J1752" s="68"/>
      <c r="K1752" s="68"/>
      <c r="L1752" s="68"/>
      <c r="M1752" s="68"/>
      <c r="N1752" s="68"/>
      <c r="O1752" s="68"/>
      <c r="P1752" s="68"/>
      <c r="Q1752" s="68"/>
      <c r="R1752" s="68"/>
      <c r="S1752" s="68"/>
      <c r="T1752" s="68"/>
      <c r="U1752" s="68"/>
      <c r="V1752" s="68"/>
      <c r="W1752" s="68"/>
      <c r="X1752" s="68"/>
      <c r="Y1752" s="68"/>
      <c r="Z1752" s="68"/>
      <c r="AA1752" s="68"/>
      <c r="AB1752" s="68"/>
      <c r="AC1752" s="68"/>
      <c r="AD1752" s="68"/>
      <c r="AE1752" s="68"/>
      <c r="AF1752" s="68"/>
      <c r="AG1752" s="68"/>
      <c r="AH1752" s="68"/>
      <c r="AI1752" s="68"/>
    </row>
    <row r="1753" spans="1:78" customFormat="1" x14ac:dyDescent="0.35">
      <c r="A1753" s="95" t="s">
        <v>273</v>
      </c>
      <c r="B1753" s="95" t="s">
        <v>274</v>
      </c>
      <c r="C1753" s="95" t="s">
        <v>156</v>
      </c>
      <c r="D1753" s="95" t="s">
        <v>157</v>
      </c>
      <c r="E1753" s="95" t="s">
        <v>158</v>
      </c>
      <c r="F1753" s="95" t="s">
        <v>159</v>
      </c>
      <c r="G1753" s="95" t="s">
        <v>126</v>
      </c>
      <c r="H1753" s="95" t="s">
        <v>160</v>
      </c>
      <c r="I1753" s="95" t="s">
        <v>161</v>
      </c>
      <c r="J1753" s="95" t="s">
        <v>162</v>
      </c>
      <c r="K1753" s="95" t="s">
        <v>163</v>
      </c>
      <c r="L1753" s="95" t="s">
        <v>164</v>
      </c>
      <c r="M1753" s="95" t="s">
        <v>165</v>
      </c>
      <c r="N1753" s="95" t="s">
        <v>166</v>
      </c>
      <c r="O1753" s="95" t="s">
        <v>277</v>
      </c>
      <c r="P1753" s="95" t="s">
        <v>168</v>
      </c>
      <c r="Q1753" s="95" t="s">
        <v>278</v>
      </c>
      <c r="R1753" s="95" t="s">
        <v>276</v>
      </c>
      <c r="S1753" s="113"/>
      <c r="T1753" s="99" t="s">
        <v>271</v>
      </c>
      <c r="U1753" s="100"/>
      <c r="V1753" s="101"/>
      <c r="W1753" s="99" t="s">
        <v>263</v>
      </c>
      <c r="X1753" s="101"/>
      <c r="Y1753" s="100"/>
      <c r="Z1753" s="213" t="s">
        <v>255</v>
      </c>
      <c r="AA1753" s="214"/>
      <c r="AB1753" s="214"/>
      <c r="AC1753" s="214"/>
      <c r="AD1753" s="214"/>
      <c r="AE1753" s="214"/>
      <c r="AF1753" s="215"/>
      <c r="AG1753" s="213" t="s">
        <v>264</v>
      </c>
      <c r="AH1753" s="214"/>
      <c r="AI1753" s="214"/>
      <c r="AJ1753" s="214"/>
      <c r="AK1753" s="214"/>
      <c r="AL1753" s="215"/>
      <c r="AM1753" s="102"/>
      <c r="AN1753" s="21"/>
      <c r="AO1753" s="21"/>
      <c r="AP1753" s="21"/>
      <c r="AR1753" s="21"/>
      <c r="AS1753" s="21"/>
      <c r="AT1753" s="21"/>
      <c r="AU1753" s="21"/>
      <c r="AV1753" s="21"/>
      <c r="AW1753" s="21"/>
      <c r="AX1753" s="21"/>
      <c r="AY1753" s="21"/>
      <c r="AZ1753" s="21"/>
      <c r="BA1753" s="21"/>
      <c r="BB1753" s="21"/>
      <c r="BC1753" s="21"/>
      <c r="BD1753" s="21"/>
      <c r="BE1753" s="21"/>
      <c r="BF1753" s="21"/>
      <c r="BG1753" s="21"/>
      <c r="BH1753" s="21"/>
      <c r="BI1753" s="21"/>
      <c r="BJ1753" s="21"/>
      <c r="BK1753" s="21"/>
      <c r="BL1753" s="21"/>
      <c r="BM1753" s="21"/>
      <c r="BN1753" s="21"/>
      <c r="BO1753" s="21"/>
      <c r="BP1753" s="21"/>
      <c r="BQ1753" s="21"/>
      <c r="BR1753" s="21"/>
      <c r="BS1753" s="21"/>
      <c r="BT1753" s="21"/>
      <c r="BU1753" s="21"/>
      <c r="BV1753" s="21"/>
      <c r="BW1753" s="21"/>
      <c r="BX1753" s="21"/>
      <c r="BY1753" s="21"/>
      <c r="BZ1753" s="21"/>
    </row>
    <row r="1754" spans="1:78" customFormat="1" x14ac:dyDescent="0.35">
      <c r="A1754" s="96"/>
      <c r="B1754" s="96"/>
      <c r="C1754" s="96"/>
      <c r="D1754" s="96"/>
      <c r="E1754" s="96"/>
      <c r="F1754" s="96"/>
      <c r="G1754" s="96"/>
      <c r="H1754" s="96"/>
      <c r="I1754" s="96"/>
      <c r="J1754" s="96"/>
      <c r="K1754" s="96"/>
      <c r="L1754" s="96"/>
      <c r="M1754" s="96"/>
      <c r="N1754" s="96"/>
      <c r="O1754" s="96"/>
      <c r="P1754" s="96"/>
      <c r="Q1754" s="96"/>
      <c r="R1754" s="96"/>
      <c r="S1754" s="96"/>
      <c r="T1754" s="97" t="s">
        <v>169</v>
      </c>
      <c r="U1754" s="97" t="s">
        <v>170</v>
      </c>
      <c r="V1754" s="97" t="s">
        <v>170</v>
      </c>
      <c r="W1754" s="97" t="s">
        <v>251</v>
      </c>
      <c r="X1754" s="97" t="s">
        <v>252</v>
      </c>
      <c r="Y1754" s="97"/>
      <c r="Z1754" s="97" t="s">
        <v>256</v>
      </c>
      <c r="AA1754" s="97" t="s">
        <v>257</v>
      </c>
      <c r="AB1754" s="97" t="s">
        <v>258</v>
      </c>
      <c r="AC1754" s="97" t="s">
        <v>259</v>
      </c>
      <c r="AD1754" s="97" t="s">
        <v>260</v>
      </c>
      <c r="AE1754" s="97" t="s">
        <v>261</v>
      </c>
      <c r="AF1754" s="97" t="s">
        <v>262</v>
      </c>
      <c r="AG1754" s="97" t="s">
        <v>265</v>
      </c>
      <c r="AH1754" s="97" t="s">
        <v>266</v>
      </c>
      <c r="AI1754" s="97" t="s">
        <v>267</v>
      </c>
      <c r="AJ1754" s="97" t="s">
        <v>268</v>
      </c>
      <c r="AK1754" s="97" t="s">
        <v>269</v>
      </c>
      <c r="AL1754" s="97" t="s">
        <v>270</v>
      </c>
      <c r="AM1754" s="102"/>
      <c r="AN1754" s="21"/>
      <c r="AO1754" s="21"/>
      <c r="AP1754" s="21"/>
      <c r="AR1754" s="21"/>
      <c r="AS1754" s="21"/>
      <c r="AT1754" s="21"/>
      <c r="AU1754" s="21"/>
      <c r="AV1754" s="21"/>
      <c r="AW1754" s="21"/>
      <c r="AX1754" s="21"/>
      <c r="AY1754" s="21"/>
      <c r="AZ1754" s="21"/>
      <c r="BA1754" s="21"/>
      <c r="BB1754" s="21"/>
      <c r="BC1754" s="21"/>
      <c r="BD1754" s="21"/>
      <c r="BE1754" s="21"/>
      <c r="BF1754" s="21"/>
      <c r="BG1754" s="21"/>
      <c r="BH1754" s="21"/>
      <c r="BI1754" s="21"/>
      <c r="BJ1754" s="21"/>
      <c r="BK1754" s="21"/>
      <c r="BL1754" s="21"/>
      <c r="BM1754" s="21"/>
      <c r="BN1754" s="21"/>
      <c r="BO1754" s="21"/>
      <c r="BP1754" s="21"/>
      <c r="BQ1754" s="21"/>
      <c r="BR1754" s="21"/>
      <c r="BS1754" s="21"/>
      <c r="BT1754" s="21"/>
      <c r="BU1754" s="21"/>
      <c r="BV1754" s="21"/>
      <c r="BW1754" s="21"/>
      <c r="BX1754" s="21"/>
      <c r="BY1754" s="21"/>
      <c r="BZ1754" s="21"/>
    </row>
    <row r="1755" spans="1:78" customFormat="1" x14ac:dyDescent="0.35">
      <c r="A1755" s="58" t="s">
        <v>70</v>
      </c>
      <c r="B1755" s="32" t="s">
        <v>110</v>
      </c>
      <c r="C1755" s="58" t="s">
        <v>503</v>
      </c>
      <c r="D1755" s="32" t="s">
        <v>172</v>
      </c>
      <c r="E1755" s="59" t="s">
        <v>26</v>
      </c>
      <c r="F1755" s="58" t="s">
        <v>340</v>
      </c>
      <c r="G1755" s="60" t="str">
        <f ca="1">TEXT(TODAY(),"YYYY-MM-DD")</f>
        <v>2023-05-19</v>
      </c>
      <c r="H1755" s="60" t="str">
        <f ca="1">TEXT(TODAY(),"YYYY-MM-DD")</f>
        <v>2023-05-19</v>
      </c>
      <c r="I1755" s="58">
        <v>12</v>
      </c>
      <c r="J1755" s="58">
        <v>12</v>
      </c>
      <c r="K1755" s="58">
        <v>12</v>
      </c>
      <c r="L1755" s="58" t="s">
        <v>341</v>
      </c>
      <c r="M1755" s="58" t="s">
        <v>342</v>
      </c>
      <c r="N1755" s="58" t="s">
        <v>348</v>
      </c>
      <c r="O1755" s="58" t="s">
        <v>348</v>
      </c>
      <c r="P1755" s="58" t="s">
        <v>347</v>
      </c>
      <c r="Q1755" s="58" t="s">
        <v>347</v>
      </c>
      <c r="R1755" s="58" t="s">
        <v>565</v>
      </c>
      <c r="S1755" s="58"/>
      <c r="T1755" s="58" t="s">
        <v>176</v>
      </c>
      <c r="U1755" s="58" t="s">
        <v>177</v>
      </c>
      <c r="V1755" s="58"/>
      <c r="W1755" s="58" t="s">
        <v>254</v>
      </c>
      <c r="X1755" s="58" t="s">
        <v>253</v>
      </c>
      <c r="Y1755" s="58"/>
      <c r="Z1755" s="58"/>
      <c r="AA1755" s="58"/>
      <c r="AB1755" s="58"/>
      <c r="AC1755" s="58"/>
      <c r="AD1755" s="58"/>
      <c r="AE1755" s="58"/>
      <c r="AF1755" s="58"/>
      <c r="AG1755" s="58"/>
      <c r="AH1755" s="58"/>
      <c r="AI1755" s="58"/>
      <c r="AJ1755" s="58"/>
      <c r="AK1755" s="58"/>
      <c r="AL1755" s="58"/>
      <c r="AM1755" s="176" t="s">
        <v>449</v>
      </c>
      <c r="AN1755" s="21"/>
      <c r="AO1755" s="21"/>
      <c r="AP1755" s="21"/>
      <c r="AR1755" s="21"/>
      <c r="AS1755" s="21"/>
      <c r="AT1755" s="21"/>
      <c r="AU1755" s="21"/>
      <c r="AV1755" s="21"/>
      <c r="AW1755" s="21"/>
      <c r="AX1755" s="21"/>
      <c r="AY1755" s="21"/>
      <c r="AZ1755" s="21"/>
      <c r="BA1755" s="21"/>
      <c r="BB1755" s="21"/>
      <c r="BC1755" s="21"/>
      <c r="BD1755" s="21"/>
      <c r="BE1755" s="21"/>
      <c r="BF1755" s="21"/>
      <c r="BG1755" s="21"/>
      <c r="BH1755" s="21"/>
      <c r="BI1755" s="21"/>
      <c r="BJ1755" s="21"/>
      <c r="BK1755" s="21"/>
      <c r="BL1755" s="21"/>
      <c r="BM1755" s="21"/>
      <c r="BN1755" s="21"/>
      <c r="BO1755" s="21"/>
      <c r="BP1755" s="21"/>
      <c r="BQ1755" s="21"/>
      <c r="BR1755" s="21"/>
      <c r="BS1755" s="21"/>
      <c r="BT1755" s="21"/>
      <c r="BU1755" s="21"/>
      <c r="BV1755" s="21"/>
      <c r="BW1755" s="21"/>
      <c r="BX1755" s="21"/>
      <c r="BY1755" s="21"/>
      <c r="BZ1755" s="21"/>
    </row>
    <row r="1756" spans="1:78" x14ac:dyDescent="0.35">
      <c r="AM1756"/>
    </row>
    <row r="1757" spans="1:78" customFormat="1" x14ac:dyDescent="0.35">
      <c r="A1757" s="67" t="s">
        <v>447</v>
      </c>
      <c r="B1757" s="68"/>
      <c r="C1757" s="68"/>
      <c r="D1757" s="68"/>
      <c r="E1757" s="68"/>
      <c r="F1757" s="68"/>
      <c r="G1757" s="68"/>
      <c r="H1757" s="68"/>
      <c r="I1757" s="68"/>
      <c r="J1757" s="68"/>
      <c r="K1757" s="68"/>
      <c r="L1757" s="68"/>
      <c r="M1757" s="68"/>
      <c r="N1757" s="68"/>
      <c r="O1757" s="68"/>
      <c r="P1757" s="68"/>
      <c r="Q1757" s="68"/>
      <c r="R1757" s="68"/>
      <c r="S1757" s="68"/>
      <c r="T1757" s="68"/>
      <c r="U1757" s="68"/>
      <c r="V1757" s="68"/>
      <c r="W1757" s="68"/>
      <c r="X1757" s="68"/>
      <c r="Y1757" s="68"/>
      <c r="Z1757" s="68"/>
      <c r="AA1757" s="68"/>
      <c r="AB1757" s="68"/>
      <c r="AC1757" s="68"/>
      <c r="AD1757" s="68"/>
      <c r="AE1757" s="68"/>
      <c r="AF1757" s="68"/>
      <c r="AG1757" s="68"/>
      <c r="AH1757" s="68"/>
      <c r="AI1757" s="68"/>
    </row>
    <row r="1758" spans="1:78" customFormat="1" x14ac:dyDescent="0.35">
      <c r="A1758" s="95" t="s">
        <v>273</v>
      </c>
      <c r="B1758" s="95" t="s">
        <v>274</v>
      </c>
      <c r="C1758" s="95" t="s">
        <v>156</v>
      </c>
      <c r="D1758" s="95" t="s">
        <v>157</v>
      </c>
      <c r="E1758" s="95" t="s">
        <v>158</v>
      </c>
      <c r="F1758" s="95" t="s">
        <v>159</v>
      </c>
      <c r="G1758" s="95" t="s">
        <v>126</v>
      </c>
      <c r="H1758" s="95" t="s">
        <v>160</v>
      </c>
      <c r="I1758" s="95" t="s">
        <v>161</v>
      </c>
      <c r="J1758" s="95" t="s">
        <v>162</v>
      </c>
      <c r="K1758" s="95" t="s">
        <v>163</v>
      </c>
      <c r="L1758" s="95" t="s">
        <v>164</v>
      </c>
      <c r="M1758" s="95" t="s">
        <v>165</v>
      </c>
      <c r="N1758" s="95" t="s">
        <v>166</v>
      </c>
      <c r="O1758" s="95" t="s">
        <v>277</v>
      </c>
      <c r="P1758" s="95" t="s">
        <v>168</v>
      </c>
      <c r="Q1758" s="95" t="s">
        <v>278</v>
      </c>
      <c r="R1758" s="95" t="s">
        <v>276</v>
      </c>
      <c r="S1758" s="113"/>
      <c r="T1758" s="99" t="s">
        <v>271</v>
      </c>
      <c r="U1758" s="100"/>
      <c r="V1758" s="101"/>
      <c r="W1758" s="99" t="s">
        <v>263</v>
      </c>
      <c r="X1758" s="101"/>
      <c r="Y1758" s="100"/>
      <c r="Z1758" s="213" t="s">
        <v>255</v>
      </c>
      <c r="AA1758" s="214"/>
      <c r="AB1758" s="214"/>
      <c r="AC1758" s="214"/>
      <c r="AD1758" s="214"/>
      <c r="AE1758" s="214"/>
      <c r="AF1758" s="215"/>
      <c r="AG1758" s="213" t="s">
        <v>264</v>
      </c>
      <c r="AH1758" s="214"/>
      <c r="AI1758" s="214"/>
      <c r="AJ1758" s="214"/>
      <c r="AK1758" s="214"/>
      <c r="AL1758" s="215"/>
      <c r="AM1758" s="102"/>
      <c r="AN1758" s="21"/>
      <c r="AO1758" s="21"/>
      <c r="AP1758" s="21"/>
      <c r="AR1758" s="21"/>
      <c r="AS1758" s="21"/>
      <c r="AT1758" s="21"/>
      <c r="AU1758" s="21"/>
      <c r="AV1758" s="21"/>
      <c r="AW1758" s="21"/>
      <c r="AX1758" s="21"/>
      <c r="AY1758" s="21"/>
      <c r="AZ1758" s="21"/>
      <c r="BA1758" s="21"/>
      <c r="BB1758" s="21"/>
      <c r="BC1758" s="21"/>
      <c r="BD1758" s="21"/>
      <c r="BE1758" s="21"/>
      <c r="BF1758" s="21"/>
      <c r="BG1758" s="21"/>
      <c r="BH1758" s="21"/>
      <c r="BI1758" s="21"/>
      <c r="BJ1758" s="21"/>
      <c r="BK1758" s="21"/>
      <c r="BL1758" s="21"/>
      <c r="BM1758" s="21"/>
      <c r="BN1758" s="21"/>
      <c r="BO1758" s="21"/>
      <c r="BP1758" s="21"/>
      <c r="BQ1758" s="21"/>
      <c r="BR1758" s="21"/>
      <c r="BS1758" s="21"/>
      <c r="BT1758" s="21"/>
      <c r="BU1758" s="21"/>
      <c r="BV1758" s="21"/>
      <c r="BW1758" s="21"/>
      <c r="BX1758" s="21"/>
      <c r="BY1758" s="21"/>
      <c r="BZ1758" s="21"/>
    </row>
    <row r="1759" spans="1:78" customFormat="1" x14ac:dyDescent="0.35">
      <c r="A1759" s="96"/>
      <c r="B1759" s="96"/>
      <c r="C1759" s="96"/>
      <c r="D1759" s="96"/>
      <c r="E1759" s="96"/>
      <c r="F1759" s="96"/>
      <c r="G1759" s="96"/>
      <c r="H1759" s="96"/>
      <c r="I1759" s="96"/>
      <c r="J1759" s="96"/>
      <c r="K1759" s="96"/>
      <c r="L1759" s="96"/>
      <c r="M1759" s="96"/>
      <c r="N1759" s="96"/>
      <c r="O1759" s="96"/>
      <c r="P1759" s="96"/>
      <c r="Q1759" s="96"/>
      <c r="R1759" s="96"/>
      <c r="S1759" s="96"/>
      <c r="T1759" s="97" t="s">
        <v>169</v>
      </c>
      <c r="U1759" s="97" t="s">
        <v>170</v>
      </c>
      <c r="V1759" s="97" t="s">
        <v>170</v>
      </c>
      <c r="W1759" s="97" t="s">
        <v>251</v>
      </c>
      <c r="X1759" s="97" t="s">
        <v>252</v>
      </c>
      <c r="Y1759" s="97"/>
      <c r="Z1759" s="97" t="s">
        <v>256</v>
      </c>
      <c r="AA1759" s="97" t="s">
        <v>257</v>
      </c>
      <c r="AB1759" s="97" t="s">
        <v>258</v>
      </c>
      <c r="AC1759" s="97" t="s">
        <v>259</v>
      </c>
      <c r="AD1759" s="97" t="s">
        <v>260</v>
      </c>
      <c r="AE1759" s="97" t="s">
        <v>261</v>
      </c>
      <c r="AF1759" s="97" t="s">
        <v>262</v>
      </c>
      <c r="AG1759" s="97" t="s">
        <v>265</v>
      </c>
      <c r="AH1759" s="97" t="s">
        <v>266</v>
      </c>
      <c r="AI1759" s="97" t="s">
        <v>267</v>
      </c>
      <c r="AJ1759" s="97" t="s">
        <v>268</v>
      </c>
      <c r="AK1759" s="97" t="s">
        <v>269</v>
      </c>
      <c r="AL1759" s="97" t="s">
        <v>270</v>
      </c>
      <c r="AM1759" s="102"/>
      <c r="AN1759" s="21"/>
      <c r="AO1759" s="21"/>
      <c r="AP1759" s="21"/>
      <c r="AR1759" s="21"/>
      <c r="AS1759" s="21"/>
      <c r="AT1759" s="21"/>
      <c r="AU1759" s="21"/>
      <c r="AV1759" s="21"/>
      <c r="AW1759" s="21"/>
      <c r="AX1759" s="21"/>
      <c r="AY1759" s="21"/>
      <c r="AZ1759" s="21"/>
      <c r="BA1759" s="21"/>
      <c r="BB1759" s="21"/>
      <c r="BC1759" s="21"/>
      <c r="BD1759" s="21"/>
      <c r="BE1759" s="21"/>
      <c r="BF1759" s="21"/>
      <c r="BG1759" s="21"/>
      <c r="BH1759" s="21"/>
      <c r="BI1759" s="21"/>
      <c r="BJ1759" s="21"/>
      <c r="BK1759" s="21"/>
      <c r="BL1759" s="21"/>
      <c r="BM1759" s="21"/>
      <c r="BN1759" s="21"/>
      <c r="BO1759" s="21"/>
      <c r="BP1759" s="21"/>
      <c r="BQ1759" s="21"/>
      <c r="BR1759" s="21"/>
      <c r="BS1759" s="21"/>
      <c r="BT1759" s="21"/>
      <c r="BU1759" s="21"/>
      <c r="BV1759" s="21"/>
      <c r="BW1759" s="21"/>
      <c r="BX1759" s="21"/>
      <c r="BY1759" s="21"/>
      <c r="BZ1759" s="21"/>
    </row>
    <row r="1760" spans="1:78" customFormat="1" x14ac:dyDescent="0.35">
      <c r="A1760" s="58" t="s">
        <v>70</v>
      </c>
      <c r="B1760" s="32" t="s">
        <v>110</v>
      </c>
      <c r="C1760" s="58" t="s">
        <v>504</v>
      </c>
      <c r="D1760" s="32" t="s">
        <v>172</v>
      </c>
      <c r="E1760" s="59" t="s">
        <v>26</v>
      </c>
      <c r="F1760" s="58" t="s">
        <v>340</v>
      </c>
      <c r="G1760" s="60" t="str">
        <f ca="1">TEXT(TODAY(),"YYYY-MM-DD")</f>
        <v>2023-05-19</v>
      </c>
      <c r="H1760" s="60" t="str">
        <f ca="1">TEXT(TODAY(),"YYYY-MM-DD")</f>
        <v>2023-05-19</v>
      </c>
      <c r="I1760" s="58">
        <v>12</v>
      </c>
      <c r="J1760" s="58">
        <v>12</v>
      </c>
      <c r="K1760" s="58">
        <v>12</v>
      </c>
      <c r="L1760" s="58" t="s">
        <v>341</v>
      </c>
      <c r="M1760" s="58" t="s">
        <v>342</v>
      </c>
      <c r="N1760" s="58" t="s">
        <v>348</v>
      </c>
      <c r="O1760" s="58" t="s">
        <v>348</v>
      </c>
      <c r="P1760" s="58" t="s">
        <v>347</v>
      </c>
      <c r="Q1760" s="58" t="s">
        <v>347</v>
      </c>
      <c r="R1760" s="58" t="s">
        <v>565</v>
      </c>
      <c r="S1760" s="58"/>
      <c r="T1760" s="58" t="s">
        <v>176</v>
      </c>
      <c r="U1760" s="58" t="s">
        <v>177</v>
      </c>
      <c r="V1760" s="58"/>
      <c r="W1760" s="58" t="s">
        <v>254</v>
      </c>
      <c r="X1760" s="58" t="s">
        <v>253</v>
      </c>
      <c r="Y1760" s="58"/>
      <c r="Z1760" s="58"/>
      <c r="AA1760" s="58"/>
      <c r="AB1760" s="58"/>
      <c r="AC1760" s="58"/>
      <c r="AD1760" s="58"/>
      <c r="AE1760" s="58"/>
      <c r="AF1760" s="58"/>
      <c r="AG1760" s="58"/>
      <c r="AH1760" s="58"/>
      <c r="AI1760" s="58"/>
      <c r="AJ1760" s="58"/>
      <c r="AK1760" s="58"/>
      <c r="AL1760" s="58"/>
      <c r="AM1760" s="176" t="s">
        <v>450</v>
      </c>
      <c r="AN1760" s="21"/>
      <c r="AO1760" s="21"/>
      <c r="AP1760" s="21"/>
      <c r="AR1760" s="21"/>
      <c r="AS1760" s="21"/>
      <c r="AT1760" s="21"/>
      <c r="AU1760" s="21"/>
      <c r="AV1760" s="21"/>
      <c r="AW1760" s="21"/>
      <c r="AX1760" s="21"/>
      <c r="AY1760" s="21"/>
      <c r="AZ1760" s="21"/>
      <c r="BA1760" s="21"/>
      <c r="BB1760" s="21"/>
      <c r="BC1760" s="21"/>
      <c r="BD1760" s="21"/>
      <c r="BE1760" s="21"/>
      <c r="BF1760" s="21"/>
      <c r="BG1760" s="21"/>
      <c r="BH1760" s="21"/>
      <c r="BI1760" s="21"/>
      <c r="BJ1760" s="21"/>
      <c r="BK1760" s="21"/>
      <c r="BL1760" s="21"/>
      <c r="BM1760" s="21"/>
      <c r="BN1760" s="21"/>
      <c r="BO1760" s="21"/>
      <c r="BP1760" s="21"/>
      <c r="BQ1760" s="21"/>
      <c r="BR1760" s="21"/>
      <c r="BS1760" s="21"/>
      <c r="BT1760" s="21"/>
      <c r="BU1760" s="21"/>
      <c r="BV1760" s="21"/>
      <c r="BW1760" s="21"/>
      <c r="BX1760" s="21"/>
      <c r="BY1760" s="21"/>
      <c r="BZ1760" s="21"/>
    </row>
    <row r="1761" spans="1:78" x14ac:dyDescent="0.35">
      <c r="AM1761"/>
    </row>
    <row r="1762" spans="1:78" customFormat="1" x14ac:dyDescent="0.35">
      <c r="A1762" s="67" t="s">
        <v>448</v>
      </c>
      <c r="B1762" s="68"/>
      <c r="C1762" s="68"/>
      <c r="D1762" s="68"/>
      <c r="E1762" s="68"/>
      <c r="F1762" s="68"/>
      <c r="G1762" s="68"/>
      <c r="H1762" s="68"/>
      <c r="I1762" s="68"/>
      <c r="J1762" s="68"/>
      <c r="K1762" s="68"/>
      <c r="L1762" s="68"/>
      <c r="M1762" s="68"/>
      <c r="N1762" s="68"/>
      <c r="O1762" s="68"/>
      <c r="P1762" s="68"/>
      <c r="Q1762" s="68"/>
      <c r="R1762" s="68"/>
      <c r="S1762" s="68"/>
      <c r="T1762" s="68"/>
      <c r="U1762" s="68"/>
      <c r="V1762" s="68"/>
      <c r="W1762" s="68"/>
      <c r="X1762" s="68"/>
      <c r="Y1762" s="68"/>
      <c r="Z1762" s="68"/>
      <c r="AA1762" s="68"/>
      <c r="AB1762" s="68"/>
      <c r="AC1762" s="68"/>
      <c r="AD1762" s="68"/>
      <c r="AE1762" s="68"/>
      <c r="AF1762" s="68"/>
      <c r="AG1762" s="68"/>
      <c r="AH1762" s="68"/>
      <c r="AI1762" s="68"/>
    </row>
    <row r="1763" spans="1:78" customFormat="1" x14ac:dyDescent="0.35">
      <c r="A1763" s="95" t="s">
        <v>273</v>
      </c>
      <c r="B1763" s="95" t="s">
        <v>274</v>
      </c>
      <c r="C1763" s="95" t="s">
        <v>156</v>
      </c>
      <c r="D1763" s="95" t="s">
        <v>157</v>
      </c>
      <c r="E1763" s="95" t="s">
        <v>158</v>
      </c>
      <c r="F1763" s="95" t="s">
        <v>159</v>
      </c>
      <c r="G1763" s="95" t="s">
        <v>126</v>
      </c>
      <c r="H1763" s="95" t="s">
        <v>160</v>
      </c>
      <c r="I1763" s="95" t="s">
        <v>161</v>
      </c>
      <c r="J1763" s="95" t="s">
        <v>162</v>
      </c>
      <c r="K1763" s="95" t="s">
        <v>163</v>
      </c>
      <c r="L1763" s="95" t="s">
        <v>164</v>
      </c>
      <c r="M1763" s="95" t="s">
        <v>165</v>
      </c>
      <c r="N1763" s="95" t="s">
        <v>166</v>
      </c>
      <c r="O1763" s="95" t="s">
        <v>277</v>
      </c>
      <c r="P1763" s="95" t="s">
        <v>168</v>
      </c>
      <c r="Q1763" s="95" t="s">
        <v>278</v>
      </c>
      <c r="R1763" s="95" t="s">
        <v>276</v>
      </c>
      <c r="S1763" s="113"/>
      <c r="T1763" s="99" t="s">
        <v>271</v>
      </c>
      <c r="U1763" s="100"/>
      <c r="V1763" s="101"/>
      <c r="W1763" s="99" t="s">
        <v>263</v>
      </c>
      <c r="X1763" s="101"/>
      <c r="Y1763" s="100"/>
      <c r="Z1763" s="213" t="s">
        <v>255</v>
      </c>
      <c r="AA1763" s="214"/>
      <c r="AB1763" s="214"/>
      <c r="AC1763" s="214"/>
      <c r="AD1763" s="214"/>
      <c r="AE1763" s="214"/>
      <c r="AF1763" s="215"/>
      <c r="AG1763" s="213" t="s">
        <v>264</v>
      </c>
      <c r="AH1763" s="214"/>
      <c r="AI1763" s="214"/>
      <c r="AJ1763" s="214"/>
      <c r="AK1763" s="214"/>
      <c r="AL1763" s="215"/>
      <c r="AM1763" s="102"/>
      <c r="AN1763" s="21"/>
      <c r="AO1763" s="21"/>
      <c r="AP1763" s="21"/>
      <c r="AR1763" s="21"/>
      <c r="AS1763" s="21"/>
      <c r="AT1763" s="21"/>
      <c r="AU1763" s="21"/>
      <c r="AV1763" s="21"/>
      <c r="AW1763" s="21"/>
      <c r="AX1763" s="21"/>
      <c r="AY1763" s="21"/>
      <c r="AZ1763" s="21"/>
      <c r="BA1763" s="21"/>
      <c r="BB1763" s="21"/>
      <c r="BC1763" s="21"/>
      <c r="BD1763" s="21"/>
      <c r="BE1763" s="21"/>
      <c r="BF1763" s="21"/>
      <c r="BG1763" s="21"/>
      <c r="BH1763" s="21"/>
      <c r="BI1763" s="21"/>
      <c r="BJ1763" s="21"/>
      <c r="BK1763" s="21"/>
      <c r="BL1763" s="21"/>
      <c r="BM1763" s="21"/>
      <c r="BN1763" s="21"/>
      <c r="BO1763" s="21"/>
      <c r="BP1763" s="21"/>
      <c r="BQ1763" s="21"/>
      <c r="BR1763" s="21"/>
      <c r="BS1763" s="21"/>
      <c r="BT1763" s="21"/>
      <c r="BU1763" s="21"/>
      <c r="BV1763" s="21"/>
      <c r="BW1763" s="21"/>
      <c r="BX1763" s="21"/>
      <c r="BY1763" s="21"/>
      <c r="BZ1763" s="21"/>
    </row>
    <row r="1764" spans="1:78" customFormat="1" x14ac:dyDescent="0.35">
      <c r="A1764" s="96"/>
      <c r="B1764" s="96"/>
      <c r="C1764" s="96"/>
      <c r="D1764" s="96"/>
      <c r="E1764" s="96"/>
      <c r="F1764" s="96"/>
      <c r="G1764" s="96"/>
      <c r="H1764" s="96"/>
      <c r="I1764" s="96"/>
      <c r="J1764" s="96"/>
      <c r="K1764" s="96"/>
      <c r="L1764" s="96"/>
      <c r="M1764" s="96"/>
      <c r="N1764" s="96"/>
      <c r="O1764" s="96"/>
      <c r="P1764" s="96"/>
      <c r="Q1764" s="96"/>
      <c r="R1764" s="96"/>
      <c r="S1764" s="96"/>
      <c r="T1764" s="97" t="s">
        <v>169</v>
      </c>
      <c r="U1764" s="97" t="s">
        <v>170</v>
      </c>
      <c r="V1764" s="97" t="s">
        <v>170</v>
      </c>
      <c r="W1764" s="97" t="s">
        <v>251</v>
      </c>
      <c r="X1764" s="97" t="s">
        <v>252</v>
      </c>
      <c r="Y1764" s="97"/>
      <c r="Z1764" s="97" t="s">
        <v>256</v>
      </c>
      <c r="AA1764" s="97" t="s">
        <v>257</v>
      </c>
      <c r="AB1764" s="97" t="s">
        <v>258</v>
      </c>
      <c r="AC1764" s="97" t="s">
        <v>259</v>
      </c>
      <c r="AD1764" s="97" t="s">
        <v>260</v>
      </c>
      <c r="AE1764" s="97" t="s">
        <v>261</v>
      </c>
      <c r="AF1764" s="97" t="s">
        <v>262</v>
      </c>
      <c r="AG1764" s="97" t="s">
        <v>265</v>
      </c>
      <c r="AH1764" s="97" t="s">
        <v>266</v>
      </c>
      <c r="AI1764" s="97" t="s">
        <v>267</v>
      </c>
      <c r="AJ1764" s="97" t="s">
        <v>268</v>
      </c>
      <c r="AK1764" s="97" t="s">
        <v>269</v>
      </c>
      <c r="AL1764" s="97" t="s">
        <v>270</v>
      </c>
      <c r="AM1764" s="102"/>
      <c r="AN1764" s="21"/>
      <c r="AO1764" s="21"/>
      <c r="AP1764" s="21"/>
      <c r="AR1764" s="21"/>
      <c r="AS1764" s="21"/>
      <c r="AT1764" s="21"/>
      <c r="AU1764" s="21"/>
      <c r="AV1764" s="21"/>
      <c r="AW1764" s="21"/>
      <c r="AX1764" s="21"/>
      <c r="AY1764" s="21"/>
      <c r="AZ1764" s="21"/>
      <c r="BA1764" s="21"/>
      <c r="BB1764" s="21"/>
      <c r="BC1764" s="21"/>
      <c r="BD1764" s="21"/>
      <c r="BE1764" s="21"/>
      <c r="BF1764" s="21"/>
      <c r="BG1764" s="21"/>
      <c r="BH1764" s="21"/>
      <c r="BI1764" s="21"/>
      <c r="BJ1764" s="21"/>
      <c r="BK1764" s="21"/>
      <c r="BL1764" s="21"/>
      <c r="BM1764" s="21"/>
      <c r="BN1764" s="21"/>
      <c r="BO1764" s="21"/>
      <c r="BP1764" s="21"/>
      <c r="BQ1764" s="21"/>
      <c r="BR1764" s="21"/>
      <c r="BS1764" s="21"/>
      <c r="BT1764" s="21"/>
      <c r="BU1764" s="21"/>
      <c r="BV1764" s="21"/>
      <c r="BW1764" s="21"/>
      <c r="BX1764" s="21"/>
      <c r="BY1764" s="21"/>
      <c r="BZ1764" s="21"/>
    </row>
    <row r="1765" spans="1:78" customFormat="1" x14ac:dyDescent="0.35">
      <c r="A1765" s="58" t="s">
        <v>70</v>
      </c>
      <c r="B1765" s="32" t="s">
        <v>110</v>
      </c>
      <c r="C1765" s="58" t="s">
        <v>505</v>
      </c>
      <c r="D1765" s="32" t="s">
        <v>172</v>
      </c>
      <c r="E1765" s="59" t="s">
        <v>26</v>
      </c>
      <c r="F1765" s="58" t="s">
        <v>340</v>
      </c>
      <c r="G1765" s="60" t="str">
        <f ca="1">TEXT(TODAY(),"YYYY-MM-DD")</f>
        <v>2023-05-19</v>
      </c>
      <c r="H1765" s="60" t="str">
        <f ca="1">TEXT(TODAY(),"YYYY-MM-DD")</f>
        <v>2023-05-19</v>
      </c>
      <c r="I1765" s="58">
        <v>12</v>
      </c>
      <c r="J1765" s="58">
        <v>12</v>
      </c>
      <c r="K1765" s="58">
        <v>12</v>
      </c>
      <c r="L1765" s="58" t="s">
        <v>341</v>
      </c>
      <c r="M1765" s="58" t="s">
        <v>342</v>
      </c>
      <c r="N1765" s="58" t="s">
        <v>348</v>
      </c>
      <c r="O1765" s="58" t="s">
        <v>348</v>
      </c>
      <c r="P1765" s="58" t="s">
        <v>347</v>
      </c>
      <c r="Q1765" s="58" t="s">
        <v>347</v>
      </c>
      <c r="R1765" s="58" t="s">
        <v>565</v>
      </c>
      <c r="S1765" s="58"/>
      <c r="T1765" s="58" t="s">
        <v>176</v>
      </c>
      <c r="U1765" s="58" t="s">
        <v>177</v>
      </c>
      <c r="V1765" s="58"/>
      <c r="W1765" s="58" t="s">
        <v>254</v>
      </c>
      <c r="X1765" s="58" t="s">
        <v>253</v>
      </c>
      <c r="Y1765" s="58"/>
      <c r="Z1765" s="58"/>
      <c r="AA1765" s="58"/>
      <c r="AB1765" s="58"/>
      <c r="AC1765" s="58"/>
      <c r="AD1765" s="58"/>
      <c r="AE1765" s="58"/>
      <c r="AF1765" s="58"/>
      <c r="AG1765" s="58"/>
      <c r="AH1765" s="58"/>
      <c r="AI1765" s="58"/>
      <c r="AJ1765" s="58"/>
      <c r="AK1765" s="58"/>
      <c r="AL1765" s="58"/>
      <c r="AM1765" s="176" t="s">
        <v>464</v>
      </c>
      <c r="AN1765" s="21"/>
      <c r="AO1765" s="21"/>
      <c r="AP1765" s="21"/>
      <c r="AR1765" s="21"/>
      <c r="AS1765" s="21"/>
      <c r="AT1765" s="21"/>
      <c r="AU1765" s="21"/>
      <c r="AV1765" s="21"/>
      <c r="AW1765" s="21"/>
      <c r="AX1765" s="21"/>
      <c r="AY1765" s="21"/>
      <c r="AZ1765" s="21"/>
      <c r="BA1765" s="21"/>
      <c r="BB1765" s="21"/>
      <c r="BC1765" s="21"/>
      <c r="BD1765" s="21"/>
      <c r="BE1765" s="21"/>
      <c r="BF1765" s="21"/>
      <c r="BG1765" s="21"/>
      <c r="BH1765" s="21"/>
      <c r="BI1765" s="21"/>
      <c r="BJ1765" s="21"/>
      <c r="BK1765" s="21"/>
      <c r="BL1765" s="21"/>
      <c r="BM1765" s="21"/>
      <c r="BN1765" s="21"/>
      <c r="BO1765" s="21"/>
      <c r="BP1765" s="21"/>
      <c r="BQ1765" s="21"/>
      <c r="BR1765" s="21"/>
      <c r="BS1765" s="21"/>
      <c r="BT1765" s="21"/>
      <c r="BU1765" s="21"/>
      <c r="BV1765" s="21"/>
      <c r="BW1765" s="21"/>
      <c r="BX1765" s="21"/>
      <c r="BY1765" s="21"/>
      <c r="BZ1765" s="21"/>
    </row>
    <row r="1766" spans="1:78" x14ac:dyDescent="0.35">
      <c r="AM1766"/>
    </row>
    <row r="1767" spans="1:78" customFormat="1" x14ac:dyDescent="0.35">
      <c r="A1767" s="67" t="s">
        <v>451</v>
      </c>
      <c r="B1767" s="68"/>
      <c r="C1767" s="68"/>
      <c r="D1767" s="68"/>
      <c r="E1767" s="68"/>
      <c r="F1767" s="68"/>
      <c r="G1767" s="68"/>
      <c r="H1767" s="68"/>
      <c r="I1767" s="68"/>
      <c r="J1767" s="68"/>
      <c r="K1767" s="68"/>
      <c r="L1767" s="68"/>
      <c r="M1767" s="68"/>
      <c r="N1767" s="68"/>
      <c r="O1767" s="68"/>
      <c r="P1767" s="68"/>
      <c r="Q1767" s="68"/>
      <c r="R1767" s="68"/>
      <c r="S1767" s="68"/>
      <c r="T1767" s="68"/>
      <c r="U1767" s="68"/>
      <c r="V1767" s="68"/>
      <c r="W1767" s="68"/>
      <c r="X1767" s="68"/>
      <c r="Y1767" s="68"/>
      <c r="Z1767" s="68"/>
      <c r="AA1767" s="68"/>
      <c r="AB1767" s="68"/>
      <c r="AC1767" s="68"/>
      <c r="AD1767" s="68"/>
      <c r="AE1767" s="68"/>
      <c r="AF1767" s="68"/>
      <c r="AG1767" s="68"/>
      <c r="AH1767" s="68"/>
      <c r="AI1767" s="68"/>
    </row>
    <row r="1768" spans="1:78" customFormat="1" x14ac:dyDescent="0.35">
      <c r="A1768" s="95" t="s">
        <v>273</v>
      </c>
      <c r="B1768" s="95" t="s">
        <v>274</v>
      </c>
      <c r="C1768" s="95" t="s">
        <v>156</v>
      </c>
      <c r="D1768" s="95" t="s">
        <v>157</v>
      </c>
      <c r="E1768" s="95" t="s">
        <v>158</v>
      </c>
      <c r="F1768" s="95" t="s">
        <v>159</v>
      </c>
      <c r="G1768" s="95" t="s">
        <v>126</v>
      </c>
      <c r="H1768" s="95" t="s">
        <v>160</v>
      </c>
      <c r="I1768" s="95" t="s">
        <v>161</v>
      </c>
      <c r="J1768" s="95" t="s">
        <v>162</v>
      </c>
      <c r="K1768" s="95" t="s">
        <v>163</v>
      </c>
      <c r="L1768" s="95" t="s">
        <v>164</v>
      </c>
      <c r="M1768" s="95" t="s">
        <v>165</v>
      </c>
      <c r="N1768" s="95" t="s">
        <v>166</v>
      </c>
      <c r="O1768" s="95" t="s">
        <v>277</v>
      </c>
      <c r="P1768" s="95" t="s">
        <v>168</v>
      </c>
      <c r="Q1768" s="95" t="s">
        <v>278</v>
      </c>
      <c r="R1768" s="95" t="s">
        <v>276</v>
      </c>
      <c r="S1768" s="113"/>
      <c r="T1768" s="99" t="s">
        <v>271</v>
      </c>
      <c r="U1768" s="100"/>
      <c r="V1768" s="101"/>
      <c r="W1768" s="99" t="s">
        <v>263</v>
      </c>
      <c r="X1768" s="101"/>
      <c r="Y1768" s="100"/>
      <c r="Z1768" s="213" t="s">
        <v>255</v>
      </c>
      <c r="AA1768" s="214"/>
      <c r="AB1768" s="214"/>
      <c r="AC1768" s="214"/>
      <c r="AD1768" s="214"/>
      <c r="AE1768" s="214"/>
      <c r="AF1768" s="215"/>
      <c r="AG1768" s="213" t="s">
        <v>264</v>
      </c>
      <c r="AH1768" s="214"/>
      <c r="AI1768" s="214"/>
      <c r="AJ1768" s="214"/>
      <c r="AK1768" s="214"/>
      <c r="AL1768" s="215"/>
      <c r="AM1768" s="102"/>
      <c r="AN1768" s="21"/>
      <c r="AO1768" s="21"/>
      <c r="AP1768" s="21"/>
      <c r="AR1768" s="21"/>
      <c r="AS1768" s="21"/>
      <c r="AT1768" s="21"/>
      <c r="AU1768" s="21"/>
      <c r="AV1768" s="21"/>
      <c r="AW1768" s="21"/>
      <c r="AX1768" s="21"/>
      <c r="AY1768" s="21"/>
      <c r="AZ1768" s="21"/>
      <c r="BA1768" s="21"/>
      <c r="BB1768" s="21"/>
      <c r="BC1768" s="21"/>
      <c r="BD1768" s="21"/>
      <c r="BE1768" s="21"/>
      <c r="BF1768" s="21"/>
      <c r="BG1768" s="21"/>
      <c r="BH1768" s="21"/>
      <c r="BI1768" s="21"/>
      <c r="BJ1768" s="21"/>
      <c r="BK1768" s="21"/>
      <c r="BL1768" s="21"/>
      <c r="BM1768" s="21"/>
      <c r="BN1768" s="21"/>
      <c r="BO1768" s="21"/>
      <c r="BP1768" s="21"/>
      <c r="BQ1768" s="21"/>
      <c r="BR1768" s="21"/>
      <c r="BS1768" s="21"/>
      <c r="BT1768" s="21"/>
      <c r="BU1768" s="21"/>
      <c r="BV1768" s="21"/>
      <c r="BW1768" s="21"/>
      <c r="BX1768" s="21"/>
      <c r="BY1768" s="21"/>
      <c r="BZ1768" s="21"/>
    </row>
    <row r="1769" spans="1:78" customFormat="1" x14ac:dyDescent="0.35">
      <c r="A1769" s="96"/>
      <c r="B1769" s="96"/>
      <c r="C1769" s="96"/>
      <c r="D1769" s="96"/>
      <c r="E1769" s="96"/>
      <c r="F1769" s="96"/>
      <c r="G1769" s="96"/>
      <c r="H1769" s="96"/>
      <c r="I1769" s="96"/>
      <c r="J1769" s="96"/>
      <c r="K1769" s="96"/>
      <c r="L1769" s="96"/>
      <c r="M1769" s="96"/>
      <c r="N1769" s="96"/>
      <c r="O1769" s="96"/>
      <c r="P1769" s="96"/>
      <c r="Q1769" s="96"/>
      <c r="R1769" s="96"/>
      <c r="S1769" s="96"/>
      <c r="T1769" s="97" t="s">
        <v>169</v>
      </c>
      <c r="U1769" s="97" t="s">
        <v>170</v>
      </c>
      <c r="V1769" s="97" t="s">
        <v>170</v>
      </c>
      <c r="W1769" s="97" t="s">
        <v>251</v>
      </c>
      <c r="X1769" s="97" t="s">
        <v>252</v>
      </c>
      <c r="Y1769" s="97"/>
      <c r="Z1769" s="97" t="s">
        <v>256</v>
      </c>
      <c r="AA1769" s="97" t="s">
        <v>257</v>
      </c>
      <c r="AB1769" s="97" t="s">
        <v>258</v>
      </c>
      <c r="AC1769" s="97" t="s">
        <v>259</v>
      </c>
      <c r="AD1769" s="97" t="s">
        <v>260</v>
      </c>
      <c r="AE1769" s="97" t="s">
        <v>261</v>
      </c>
      <c r="AF1769" s="97" t="s">
        <v>262</v>
      </c>
      <c r="AG1769" s="97" t="s">
        <v>265</v>
      </c>
      <c r="AH1769" s="97" t="s">
        <v>266</v>
      </c>
      <c r="AI1769" s="97" t="s">
        <v>267</v>
      </c>
      <c r="AJ1769" s="97" t="s">
        <v>268</v>
      </c>
      <c r="AK1769" s="97" t="s">
        <v>269</v>
      </c>
      <c r="AL1769" s="97" t="s">
        <v>270</v>
      </c>
      <c r="AM1769" s="102"/>
      <c r="AN1769" s="21"/>
      <c r="AO1769" s="21"/>
      <c r="AP1769" s="21"/>
      <c r="AR1769" s="21"/>
      <c r="AS1769" s="21"/>
      <c r="AT1769" s="21"/>
      <c r="AU1769" s="21"/>
      <c r="AV1769" s="21"/>
      <c r="AW1769" s="21"/>
      <c r="AX1769" s="21"/>
      <c r="AY1769" s="21"/>
      <c r="AZ1769" s="21"/>
      <c r="BA1769" s="21"/>
      <c r="BB1769" s="21"/>
      <c r="BC1769" s="21"/>
      <c r="BD1769" s="21"/>
      <c r="BE1769" s="21"/>
      <c r="BF1769" s="21"/>
      <c r="BG1769" s="21"/>
      <c r="BH1769" s="21"/>
      <c r="BI1769" s="21"/>
      <c r="BJ1769" s="21"/>
      <c r="BK1769" s="21"/>
      <c r="BL1769" s="21"/>
      <c r="BM1769" s="21"/>
      <c r="BN1769" s="21"/>
      <c r="BO1769" s="21"/>
      <c r="BP1769" s="21"/>
      <c r="BQ1769" s="21"/>
      <c r="BR1769" s="21"/>
      <c r="BS1769" s="21"/>
      <c r="BT1769" s="21"/>
      <c r="BU1769" s="21"/>
      <c r="BV1769" s="21"/>
      <c r="BW1769" s="21"/>
      <c r="BX1769" s="21"/>
      <c r="BY1769" s="21"/>
      <c r="BZ1769" s="21"/>
    </row>
    <row r="1770" spans="1:78" customFormat="1" x14ac:dyDescent="0.35">
      <c r="A1770" s="58" t="s">
        <v>70</v>
      </c>
      <c r="B1770" s="32" t="s">
        <v>110</v>
      </c>
      <c r="C1770" s="58" t="s">
        <v>506</v>
      </c>
      <c r="D1770" s="32" t="s">
        <v>172</v>
      </c>
      <c r="E1770" s="59" t="s">
        <v>26</v>
      </c>
      <c r="F1770" s="58" t="s">
        <v>340</v>
      </c>
      <c r="G1770" s="60" t="str">
        <f ca="1">TEXT(TODAY(),"YYYY-MM-DD")</f>
        <v>2023-05-19</v>
      </c>
      <c r="H1770" s="60" t="str">
        <f ca="1">TEXT(TODAY(),"YYYY-MM-DD")</f>
        <v>2023-05-19</v>
      </c>
      <c r="I1770" s="58">
        <v>12</v>
      </c>
      <c r="J1770" s="58">
        <v>12</v>
      </c>
      <c r="K1770" s="58">
        <v>12</v>
      </c>
      <c r="L1770" s="58" t="s">
        <v>341</v>
      </c>
      <c r="M1770" s="58" t="s">
        <v>342</v>
      </c>
      <c r="N1770" s="58" t="s">
        <v>348</v>
      </c>
      <c r="O1770" s="58" t="s">
        <v>348</v>
      </c>
      <c r="P1770" s="58" t="s">
        <v>347</v>
      </c>
      <c r="Q1770" s="58" t="s">
        <v>347</v>
      </c>
      <c r="R1770" s="58" t="s">
        <v>565</v>
      </c>
      <c r="S1770" s="58"/>
      <c r="T1770" s="58" t="s">
        <v>176</v>
      </c>
      <c r="U1770" s="58" t="s">
        <v>177</v>
      </c>
      <c r="V1770" s="58"/>
      <c r="W1770" s="58" t="s">
        <v>254</v>
      </c>
      <c r="X1770" s="58" t="s">
        <v>253</v>
      </c>
      <c r="Y1770" s="58"/>
      <c r="Z1770" s="58"/>
      <c r="AA1770" s="58"/>
      <c r="AB1770" s="58"/>
      <c r="AC1770" s="58"/>
      <c r="AD1770" s="58"/>
      <c r="AE1770" s="58"/>
      <c r="AF1770" s="58"/>
      <c r="AG1770" s="58"/>
      <c r="AH1770" s="58"/>
      <c r="AI1770" s="58"/>
      <c r="AJ1770" s="58"/>
      <c r="AK1770" s="58"/>
      <c r="AL1770" s="58"/>
      <c r="AM1770" s="176" t="s">
        <v>462</v>
      </c>
      <c r="AN1770" s="21"/>
      <c r="AO1770" s="21"/>
      <c r="AP1770" s="21"/>
      <c r="AR1770" s="21"/>
      <c r="AS1770" s="21"/>
      <c r="AT1770" s="21"/>
      <c r="AU1770" s="21"/>
      <c r="AV1770" s="21"/>
      <c r="AW1770" s="21"/>
      <c r="AX1770" s="21"/>
      <c r="AY1770" s="21"/>
      <c r="AZ1770" s="21"/>
      <c r="BA1770" s="21"/>
      <c r="BB1770" s="21"/>
      <c r="BC1770" s="21"/>
      <c r="BD1770" s="21"/>
      <c r="BE1770" s="21"/>
      <c r="BF1770" s="21"/>
      <c r="BG1770" s="21"/>
      <c r="BH1770" s="21"/>
      <c r="BI1770" s="21"/>
      <c r="BJ1770" s="21"/>
      <c r="BK1770" s="21"/>
      <c r="BL1770" s="21"/>
      <c r="BM1770" s="21"/>
      <c r="BN1770" s="21"/>
      <c r="BO1770" s="21"/>
      <c r="BP1770" s="21"/>
      <c r="BQ1770" s="21"/>
      <c r="BR1770" s="21"/>
      <c r="BS1770" s="21"/>
      <c r="BT1770" s="21"/>
      <c r="BU1770" s="21"/>
      <c r="BV1770" s="21"/>
      <c r="BW1770" s="21"/>
      <c r="BX1770" s="21"/>
      <c r="BY1770" s="21"/>
      <c r="BZ1770" s="21"/>
    </row>
    <row r="1771" spans="1:78" x14ac:dyDescent="0.35">
      <c r="AM1771"/>
    </row>
    <row r="1772" spans="1:78" customFormat="1" x14ac:dyDescent="0.35">
      <c r="A1772" s="67" t="s">
        <v>452</v>
      </c>
      <c r="B1772" s="68"/>
      <c r="C1772" s="68"/>
      <c r="D1772" s="68"/>
      <c r="E1772" s="68"/>
      <c r="F1772" s="68"/>
      <c r="G1772" s="68"/>
      <c r="H1772" s="68"/>
      <c r="I1772" s="68"/>
      <c r="J1772" s="68"/>
      <c r="K1772" s="68"/>
      <c r="L1772" s="68"/>
      <c r="M1772" s="68"/>
      <c r="N1772" s="68"/>
      <c r="O1772" s="68"/>
      <c r="P1772" s="68"/>
      <c r="Q1772" s="68"/>
      <c r="R1772" s="68"/>
      <c r="S1772" s="68"/>
      <c r="T1772" s="68"/>
      <c r="U1772" s="68"/>
      <c r="V1772" s="68"/>
      <c r="W1772" s="68"/>
      <c r="X1772" s="68"/>
      <c r="Y1772" s="68"/>
      <c r="Z1772" s="68"/>
      <c r="AA1772" s="68"/>
      <c r="AB1772" s="68"/>
      <c r="AC1772" s="68"/>
      <c r="AD1772" s="68"/>
      <c r="AE1772" s="68"/>
      <c r="AF1772" s="68"/>
      <c r="AG1772" s="68"/>
      <c r="AH1772" s="68"/>
      <c r="AI1772" s="68"/>
    </row>
    <row r="1773" spans="1:78" customFormat="1" x14ac:dyDescent="0.35">
      <c r="A1773" s="95" t="s">
        <v>273</v>
      </c>
      <c r="B1773" s="95" t="s">
        <v>274</v>
      </c>
      <c r="C1773" s="95" t="s">
        <v>156</v>
      </c>
      <c r="D1773" s="95" t="s">
        <v>157</v>
      </c>
      <c r="E1773" s="95" t="s">
        <v>158</v>
      </c>
      <c r="F1773" s="95" t="s">
        <v>159</v>
      </c>
      <c r="G1773" s="95" t="s">
        <v>126</v>
      </c>
      <c r="H1773" s="95" t="s">
        <v>160</v>
      </c>
      <c r="I1773" s="95" t="s">
        <v>161</v>
      </c>
      <c r="J1773" s="95" t="s">
        <v>162</v>
      </c>
      <c r="K1773" s="95" t="s">
        <v>163</v>
      </c>
      <c r="L1773" s="95" t="s">
        <v>164</v>
      </c>
      <c r="M1773" s="95" t="s">
        <v>165</v>
      </c>
      <c r="N1773" s="95" t="s">
        <v>166</v>
      </c>
      <c r="O1773" s="95" t="s">
        <v>277</v>
      </c>
      <c r="P1773" s="95" t="s">
        <v>168</v>
      </c>
      <c r="Q1773" s="95" t="s">
        <v>278</v>
      </c>
      <c r="R1773" s="95" t="s">
        <v>276</v>
      </c>
      <c r="S1773" s="113"/>
      <c r="T1773" s="99" t="s">
        <v>271</v>
      </c>
      <c r="U1773" s="100"/>
      <c r="V1773" s="101"/>
      <c r="W1773" s="99" t="s">
        <v>263</v>
      </c>
      <c r="X1773" s="101"/>
      <c r="Y1773" s="100"/>
      <c r="Z1773" s="213" t="s">
        <v>255</v>
      </c>
      <c r="AA1773" s="214"/>
      <c r="AB1773" s="214"/>
      <c r="AC1773" s="214"/>
      <c r="AD1773" s="214"/>
      <c r="AE1773" s="214"/>
      <c r="AF1773" s="215"/>
      <c r="AG1773" s="213" t="s">
        <v>264</v>
      </c>
      <c r="AH1773" s="214"/>
      <c r="AI1773" s="214"/>
      <c r="AJ1773" s="214"/>
      <c r="AK1773" s="214"/>
      <c r="AL1773" s="215"/>
      <c r="AM1773" s="102"/>
      <c r="AN1773" s="21"/>
      <c r="AO1773" s="21"/>
      <c r="AP1773" s="21"/>
      <c r="AR1773" s="21"/>
      <c r="AS1773" s="21"/>
      <c r="AT1773" s="21"/>
      <c r="AU1773" s="21"/>
      <c r="AV1773" s="21"/>
      <c r="AW1773" s="21"/>
      <c r="AX1773" s="21"/>
      <c r="AY1773" s="21"/>
      <c r="AZ1773" s="21"/>
      <c r="BA1773" s="21"/>
      <c r="BB1773" s="21"/>
      <c r="BC1773" s="21"/>
      <c r="BD1773" s="21"/>
      <c r="BE1773" s="21"/>
      <c r="BF1773" s="21"/>
      <c r="BG1773" s="21"/>
      <c r="BH1773" s="21"/>
      <c r="BI1773" s="21"/>
      <c r="BJ1773" s="21"/>
      <c r="BK1773" s="21"/>
      <c r="BL1773" s="21"/>
      <c r="BM1773" s="21"/>
      <c r="BN1773" s="21"/>
      <c r="BO1773" s="21"/>
      <c r="BP1773" s="21"/>
      <c r="BQ1773" s="21"/>
      <c r="BR1773" s="21"/>
      <c r="BS1773" s="21"/>
      <c r="BT1773" s="21"/>
      <c r="BU1773" s="21"/>
      <c r="BV1773" s="21"/>
      <c r="BW1773" s="21"/>
      <c r="BX1773" s="21"/>
      <c r="BY1773" s="21"/>
      <c r="BZ1773" s="21"/>
    </row>
    <row r="1774" spans="1:78" customFormat="1" x14ac:dyDescent="0.35">
      <c r="A1774" s="96"/>
      <c r="B1774" s="96"/>
      <c r="C1774" s="96"/>
      <c r="D1774" s="96"/>
      <c r="E1774" s="96"/>
      <c r="F1774" s="96"/>
      <c r="G1774" s="96"/>
      <c r="H1774" s="96"/>
      <c r="I1774" s="96"/>
      <c r="J1774" s="96"/>
      <c r="K1774" s="96"/>
      <c r="L1774" s="96"/>
      <c r="M1774" s="96"/>
      <c r="N1774" s="96"/>
      <c r="O1774" s="96"/>
      <c r="P1774" s="96"/>
      <c r="Q1774" s="96"/>
      <c r="R1774" s="96"/>
      <c r="S1774" s="96"/>
      <c r="T1774" s="97" t="s">
        <v>169</v>
      </c>
      <c r="U1774" s="97" t="s">
        <v>170</v>
      </c>
      <c r="V1774" s="97" t="s">
        <v>170</v>
      </c>
      <c r="W1774" s="97" t="s">
        <v>251</v>
      </c>
      <c r="X1774" s="97" t="s">
        <v>252</v>
      </c>
      <c r="Y1774" s="97"/>
      <c r="Z1774" s="97" t="s">
        <v>256</v>
      </c>
      <c r="AA1774" s="97" t="s">
        <v>257</v>
      </c>
      <c r="AB1774" s="97" t="s">
        <v>258</v>
      </c>
      <c r="AC1774" s="97" t="s">
        <v>259</v>
      </c>
      <c r="AD1774" s="97" t="s">
        <v>260</v>
      </c>
      <c r="AE1774" s="97" t="s">
        <v>261</v>
      </c>
      <c r="AF1774" s="97" t="s">
        <v>262</v>
      </c>
      <c r="AG1774" s="97" t="s">
        <v>265</v>
      </c>
      <c r="AH1774" s="97" t="s">
        <v>266</v>
      </c>
      <c r="AI1774" s="97" t="s">
        <v>267</v>
      </c>
      <c r="AJ1774" s="97" t="s">
        <v>268</v>
      </c>
      <c r="AK1774" s="97" t="s">
        <v>269</v>
      </c>
      <c r="AL1774" s="97" t="s">
        <v>270</v>
      </c>
      <c r="AM1774" s="102"/>
      <c r="AN1774" s="21"/>
      <c r="AO1774" s="21"/>
      <c r="AP1774" s="21"/>
      <c r="AR1774" s="21"/>
      <c r="AS1774" s="21"/>
      <c r="AT1774" s="21"/>
      <c r="AU1774" s="21"/>
      <c r="AV1774" s="21"/>
      <c r="AW1774" s="21"/>
      <c r="AX1774" s="21"/>
      <c r="AY1774" s="21"/>
      <c r="AZ1774" s="21"/>
      <c r="BA1774" s="21"/>
      <c r="BB1774" s="21"/>
      <c r="BC1774" s="21"/>
      <c r="BD1774" s="21"/>
      <c r="BE1774" s="21"/>
      <c r="BF1774" s="21"/>
      <c r="BG1774" s="21"/>
      <c r="BH1774" s="21"/>
      <c r="BI1774" s="21"/>
      <c r="BJ1774" s="21"/>
      <c r="BK1774" s="21"/>
      <c r="BL1774" s="21"/>
      <c r="BM1774" s="21"/>
      <c r="BN1774" s="21"/>
      <c r="BO1774" s="21"/>
      <c r="BP1774" s="21"/>
      <c r="BQ1774" s="21"/>
      <c r="BR1774" s="21"/>
      <c r="BS1774" s="21"/>
      <c r="BT1774" s="21"/>
      <c r="BU1774" s="21"/>
      <c r="BV1774" s="21"/>
      <c r="BW1774" s="21"/>
      <c r="BX1774" s="21"/>
      <c r="BY1774" s="21"/>
      <c r="BZ1774" s="21"/>
    </row>
    <row r="1775" spans="1:78" customFormat="1" x14ac:dyDescent="0.35">
      <c r="A1775" s="58" t="s">
        <v>70</v>
      </c>
      <c r="B1775" s="32" t="s">
        <v>110</v>
      </c>
      <c r="C1775" s="58" t="s">
        <v>507</v>
      </c>
      <c r="D1775" s="32" t="s">
        <v>172</v>
      </c>
      <c r="E1775" s="59" t="s">
        <v>26</v>
      </c>
      <c r="F1775" s="58" t="s">
        <v>340</v>
      </c>
      <c r="G1775" s="60" t="str">
        <f ca="1">TEXT(TODAY(),"YYYY-MM-DD")</f>
        <v>2023-05-19</v>
      </c>
      <c r="H1775" s="60" t="str">
        <f ca="1">TEXT(TODAY(),"YYYY-MM-DD")</f>
        <v>2023-05-19</v>
      </c>
      <c r="I1775" s="58">
        <v>12</v>
      </c>
      <c r="J1775" s="58">
        <v>12</v>
      </c>
      <c r="K1775" s="58">
        <v>12</v>
      </c>
      <c r="L1775" s="58" t="s">
        <v>341</v>
      </c>
      <c r="M1775" s="58" t="s">
        <v>342</v>
      </c>
      <c r="N1775" s="58" t="s">
        <v>348</v>
      </c>
      <c r="O1775" s="58" t="s">
        <v>348</v>
      </c>
      <c r="P1775" s="58" t="s">
        <v>347</v>
      </c>
      <c r="Q1775" s="58" t="s">
        <v>347</v>
      </c>
      <c r="R1775" s="58" t="s">
        <v>347</v>
      </c>
      <c r="S1775" s="58"/>
      <c r="T1775" s="58" t="s">
        <v>176</v>
      </c>
      <c r="U1775" s="58" t="s">
        <v>177</v>
      </c>
      <c r="V1775" s="58"/>
      <c r="W1775" s="58" t="s">
        <v>254</v>
      </c>
      <c r="X1775" s="58" t="s">
        <v>253</v>
      </c>
      <c r="Y1775" s="58"/>
      <c r="Z1775" s="58"/>
      <c r="AA1775" s="58"/>
      <c r="AB1775" s="58"/>
      <c r="AC1775" s="58"/>
      <c r="AD1775" s="58"/>
      <c r="AE1775" s="58"/>
      <c r="AF1775" s="58"/>
      <c r="AG1775" s="58"/>
      <c r="AH1775" s="58"/>
      <c r="AI1775" s="58"/>
      <c r="AJ1775" s="58"/>
      <c r="AK1775" s="58"/>
      <c r="AL1775" s="58"/>
      <c r="AM1775" s="176" t="s">
        <v>465</v>
      </c>
      <c r="AN1775" s="21"/>
      <c r="AO1775" s="21"/>
      <c r="AP1775" s="21"/>
      <c r="AR1775" s="21"/>
      <c r="AS1775" s="21"/>
      <c r="AT1775" s="21"/>
      <c r="AU1775" s="21"/>
      <c r="AV1775" s="21"/>
      <c r="AW1775" s="21"/>
      <c r="AX1775" s="21"/>
      <c r="AY1775" s="21"/>
      <c r="AZ1775" s="21"/>
      <c r="BA1775" s="21"/>
      <c r="BB1775" s="21"/>
      <c r="BC1775" s="21"/>
      <c r="BD1775" s="21"/>
      <c r="BE1775" s="21"/>
      <c r="BF1775" s="21"/>
      <c r="BG1775" s="21"/>
      <c r="BH1775" s="21"/>
      <c r="BI1775" s="21"/>
      <c r="BJ1775" s="21"/>
      <c r="BK1775" s="21"/>
      <c r="BL1775" s="21"/>
      <c r="BM1775" s="21"/>
      <c r="BN1775" s="21"/>
      <c r="BO1775" s="21"/>
      <c r="BP1775" s="21"/>
      <c r="BQ1775" s="21"/>
      <c r="BR1775" s="21"/>
      <c r="BS1775" s="21"/>
      <c r="BT1775" s="21"/>
      <c r="BU1775" s="21"/>
      <c r="BV1775" s="21"/>
      <c r="BW1775" s="21"/>
      <c r="BX1775" s="21"/>
      <c r="BY1775" s="21"/>
      <c r="BZ1775" s="21"/>
    </row>
    <row r="1776" spans="1:78" x14ac:dyDescent="0.35">
      <c r="AM1776"/>
    </row>
    <row r="1777" spans="1:78" customFormat="1" x14ac:dyDescent="0.35">
      <c r="A1777" s="67" t="s">
        <v>453</v>
      </c>
      <c r="B1777" s="68"/>
      <c r="C1777" s="68"/>
      <c r="D1777" s="68"/>
      <c r="E1777" s="68"/>
      <c r="F1777" s="68"/>
      <c r="G1777" s="68"/>
      <c r="H1777" s="68"/>
      <c r="I1777" s="68"/>
      <c r="J1777" s="68"/>
      <c r="K1777" s="68"/>
      <c r="L1777" s="68"/>
      <c r="M1777" s="68"/>
      <c r="N1777" s="68"/>
      <c r="O1777" s="68"/>
      <c r="P1777" s="68"/>
      <c r="Q1777" s="68"/>
      <c r="R1777" s="68"/>
      <c r="S1777" s="68"/>
      <c r="T1777" s="68"/>
      <c r="U1777" s="68"/>
      <c r="V1777" s="68"/>
      <c r="W1777" s="68"/>
      <c r="X1777" s="68"/>
      <c r="Y1777" s="68"/>
      <c r="Z1777" s="68"/>
      <c r="AA1777" s="68"/>
      <c r="AB1777" s="68"/>
      <c r="AC1777" s="68"/>
      <c r="AD1777" s="68"/>
      <c r="AE1777" s="68"/>
      <c r="AF1777" s="68"/>
      <c r="AG1777" s="68"/>
      <c r="AH1777" s="68"/>
      <c r="AI1777" s="68"/>
    </row>
    <row r="1778" spans="1:78" customFormat="1" x14ac:dyDescent="0.35">
      <c r="A1778" s="95" t="s">
        <v>273</v>
      </c>
      <c r="B1778" s="95" t="s">
        <v>274</v>
      </c>
      <c r="C1778" s="95" t="s">
        <v>156</v>
      </c>
      <c r="D1778" s="95" t="s">
        <v>157</v>
      </c>
      <c r="E1778" s="95" t="s">
        <v>158</v>
      </c>
      <c r="F1778" s="95" t="s">
        <v>159</v>
      </c>
      <c r="G1778" s="95" t="s">
        <v>126</v>
      </c>
      <c r="H1778" s="95" t="s">
        <v>160</v>
      </c>
      <c r="I1778" s="95" t="s">
        <v>161</v>
      </c>
      <c r="J1778" s="95" t="s">
        <v>162</v>
      </c>
      <c r="K1778" s="95" t="s">
        <v>163</v>
      </c>
      <c r="L1778" s="95" t="s">
        <v>164</v>
      </c>
      <c r="M1778" s="95" t="s">
        <v>165</v>
      </c>
      <c r="N1778" s="95" t="s">
        <v>166</v>
      </c>
      <c r="O1778" s="95" t="s">
        <v>277</v>
      </c>
      <c r="P1778" s="95" t="s">
        <v>168</v>
      </c>
      <c r="Q1778" s="95" t="s">
        <v>278</v>
      </c>
      <c r="R1778" s="95" t="s">
        <v>276</v>
      </c>
      <c r="S1778" s="113"/>
      <c r="T1778" s="99" t="s">
        <v>271</v>
      </c>
      <c r="U1778" s="100"/>
      <c r="V1778" s="101"/>
      <c r="W1778" s="99" t="s">
        <v>263</v>
      </c>
      <c r="X1778" s="101"/>
      <c r="Y1778" s="100"/>
      <c r="Z1778" s="213" t="s">
        <v>255</v>
      </c>
      <c r="AA1778" s="214"/>
      <c r="AB1778" s="214"/>
      <c r="AC1778" s="214"/>
      <c r="AD1778" s="214"/>
      <c r="AE1778" s="214"/>
      <c r="AF1778" s="215"/>
      <c r="AG1778" s="213" t="s">
        <v>264</v>
      </c>
      <c r="AH1778" s="214"/>
      <c r="AI1778" s="214"/>
      <c r="AJ1778" s="214"/>
      <c r="AK1778" s="214"/>
      <c r="AL1778" s="215"/>
      <c r="AM1778" s="102"/>
      <c r="AN1778" s="21"/>
      <c r="AO1778" s="21"/>
      <c r="AP1778" s="21"/>
      <c r="AR1778" s="21"/>
      <c r="AS1778" s="21"/>
      <c r="AT1778" s="21"/>
      <c r="AU1778" s="21"/>
      <c r="AV1778" s="21"/>
      <c r="AW1778" s="21"/>
      <c r="AX1778" s="21"/>
      <c r="AY1778" s="21"/>
      <c r="AZ1778" s="21"/>
      <c r="BA1778" s="21"/>
      <c r="BB1778" s="21"/>
      <c r="BC1778" s="21"/>
      <c r="BD1778" s="21"/>
      <c r="BE1778" s="21"/>
      <c r="BF1778" s="21"/>
      <c r="BG1778" s="21"/>
      <c r="BH1778" s="21"/>
      <c r="BI1778" s="21"/>
      <c r="BJ1778" s="21"/>
      <c r="BK1778" s="21"/>
      <c r="BL1778" s="21"/>
      <c r="BM1778" s="21"/>
      <c r="BN1778" s="21"/>
      <c r="BO1778" s="21"/>
      <c r="BP1778" s="21"/>
      <c r="BQ1778" s="21"/>
      <c r="BR1778" s="21"/>
      <c r="BS1778" s="21"/>
      <c r="BT1778" s="21"/>
      <c r="BU1778" s="21"/>
      <c r="BV1778" s="21"/>
      <c r="BW1778" s="21"/>
      <c r="BX1778" s="21"/>
      <c r="BY1778" s="21"/>
      <c r="BZ1778" s="21"/>
    </row>
    <row r="1779" spans="1:78" customFormat="1" x14ac:dyDescent="0.35">
      <c r="A1779" s="96"/>
      <c r="B1779" s="96"/>
      <c r="C1779" s="96"/>
      <c r="D1779" s="96"/>
      <c r="E1779" s="96"/>
      <c r="F1779" s="96"/>
      <c r="G1779" s="96"/>
      <c r="H1779" s="96"/>
      <c r="I1779" s="96"/>
      <c r="J1779" s="96"/>
      <c r="K1779" s="96"/>
      <c r="L1779" s="96"/>
      <c r="M1779" s="96"/>
      <c r="N1779" s="96"/>
      <c r="O1779" s="96"/>
      <c r="P1779" s="96"/>
      <c r="Q1779" s="96"/>
      <c r="R1779" s="96"/>
      <c r="S1779" s="96"/>
      <c r="T1779" s="97" t="s">
        <v>169</v>
      </c>
      <c r="U1779" s="97" t="s">
        <v>170</v>
      </c>
      <c r="V1779" s="97" t="s">
        <v>170</v>
      </c>
      <c r="W1779" s="97" t="s">
        <v>251</v>
      </c>
      <c r="X1779" s="97" t="s">
        <v>252</v>
      </c>
      <c r="Y1779" s="97"/>
      <c r="Z1779" s="97" t="s">
        <v>256</v>
      </c>
      <c r="AA1779" s="97" t="s">
        <v>257</v>
      </c>
      <c r="AB1779" s="97" t="s">
        <v>258</v>
      </c>
      <c r="AC1779" s="97" t="s">
        <v>259</v>
      </c>
      <c r="AD1779" s="97" t="s">
        <v>260</v>
      </c>
      <c r="AE1779" s="97" t="s">
        <v>261</v>
      </c>
      <c r="AF1779" s="97" t="s">
        <v>262</v>
      </c>
      <c r="AG1779" s="97" t="s">
        <v>265</v>
      </c>
      <c r="AH1779" s="97" t="s">
        <v>266</v>
      </c>
      <c r="AI1779" s="97" t="s">
        <v>267</v>
      </c>
      <c r="AJ1779" s="97" t="s">
        <v>268</v>
      </c>
      <c r="AK1779" s="97" t="s">
        <v>269</v>
      </c>
      <c r="AL1779" s="97" t="s">
        <v>270</v>
      </c>
      <c r="AM1779" s="102"/>
      <c r="AN1779" s="21"/>
      <c r="AO1779" s="21"/>
      <c r="AP1779" s="21"/>
      <c r="AR1779" s="21"/>
      <c r="AS1779" s="21"/>
      <c r="AT1779" s="21"/>
      <c r="AU1779" s="21"/>
      <c r="AV1779" s="21"/>
      <c r="AW1779" s="21"/>
      <c r="AX1779" s="21"/>
      <c r="AY1779" s="21"/>
      <c r="AZ1779" s="21"/>
      <c r="BA1779" s="21"/>
      <c r="BB1779" s="21"/>
      <c r="BC1779" s="21"/>
      <c r="BD1779" s="21"/>
      <c r="BE1779" s="21"/>
      <c r="BF1779" s="21"/>
      <c r="BG1779" s="21"/>
      <c r="BH1779" s="21"/>
      <c r="BI1779" s="21"/>
      <c r="BJ1779" s="21"/>
      <c r="BK1779" s="21"/>
      <c r="BL1779" s="21"/>
      <c r="BM1779" s="21"/>
      <c r="BN1779" s="21"/>
      <c r="BO1779" s="21"/>
      <c r="BP1779" s="21"/>
      <c r="BQ1779" s="21"/>
      <c r="BR1779" s="21"/>
      <c r="BS1779" s="21"/>
      <c r="BT1779" s="21"/>
      <c r="BU1779" s="21"/>
      <c r="BV1779" s="21"/>
      <c r="BW1779" s="21"/>
      <c r="BX1779" s="21"/>
      <c r="BY1779" s="21"/>
      <c r="BZ1779" s="21"/>
    </row>
    <row r="1780" spans="1:78" customFormat="1" x14ac:dyDescent="0.35">
      <c r="A1780" s="58" t="s">
        <v>70</v>
      </c>
      <c r="B1780" s="32" t="s">
        <v>110</v>
      </c>
      <c r="C1780" s="58" t="s">
        <v>508</v>
      </c>
      <c r="D1780" s="32" t="s">
        <v>172</v>
      </c>
      <c r="E1780" s="59" t="s">
        <v>26</v>
      </c>
      <c r="F1780" s="58" t="s">
        <v>340</v>
      </c>
      <c r="G1780" s="60" t="str">
        <f ca="1">TEXT(TODAY(),"YYYY-MM-DD")</f>
        <v>2023-05-19</v>
      </c>
      <c r="H1780" s="60" t="str">
        <f ca="1">TEXT(TODAY(),"YYYY-MM-DD")</f>
        <v>2023-05-19</v>
      </c>
      <c r="I1780" s="58">
        <v>12</v>
      </c>
      <c r="J1780" s="58">
        <v>12</v>
      </c>
      <c r="K1780" s="58">
        <v>12</v>
      </c>
      <c r="L1780" s="58" t="s">
        <v>341</v>
      </c>
      <c r="M1780" s="58" t="s">
        <v>342</v>
      </c>
      <c r="N1780" s="58" t="s">
        <v>348</v>
      </c>
      <c r="O1780" s="58" t="s">
        <v>348</v>
      </c>
      <c r="P1780" s="58" t="s">
        <v>347</v>
      </c>
      <c r="Q1780" s="58" t="s">
        <v>347</v>
      </c>
      <c r="R1780" s="58" t="s">
        <v>565</v>
      </c>
      <c r="S1780" s="58"/>
      <c r="T1780" s="58" t="s">
        <v>176</v>
      </c>
      <c r="U1780" s="58" t="s">
        <v>177</v>
      </c>
      <c r="V1780" s="58"/>
      <c r="W1780" s="58" t="s">
        <v>254</v>
      </c>
      <c r="X1780" s="58" t="s">
        <v>253</v>
      </c>
      <c r="Y1780" s="58"/>
      <c r="Z1780" s="58"/>
      <c r="AA1780" s="58"/>
      <c r="AB1780" s="58"/>
      <c r="AC1780" s="58"/>
      <c r="AD1780" s="58"/>
      <c r="AE1780" s="58"/>
      <c r="AF1780" s="58"/>
      <c r="AG1780" s="58"/>
      <c r="AH1780" s="58"/>
      <c r="AI1780" s="58"/>
      <c r="AJ1780" s="58"/>
      <c r="AK1780" s="58"/>
      <c r="AL1780" s="58"/>
      <c r="AM1780" s="176" t="s">
        <v>461</v>
      </c>
      <c r="AN1780" s="21"/>
      <c r="AO1780" s="21"/>
      <c r="AP1780" s="21"/>
      <c r="AR1780" s="21"/>
      <c r="AS1780" s="21"/>
      <c r="AT1780" s="21"/>
      <c r="AU1780" s="21"/>
      <c r="AV1780" s="21"/>
      <c r="AW1780" s="21"/>
      <c r="AX1780" s="21"/>
      <c r="AY1780" s="21"/>
      <c r="AZ1780" s="21"/>
      <c r="BA1780" s="21"/>
      <c r="BB1780" s="21"/>
      <c r="BC1780" s="21"/>
      <c r="BD1780" s="21"/>
      <c r="BE1780" s="21"/>
      <c r="BF1780" s="21"/>
      <c r="BG1780" s="21"/>
      <c r="BH1780" s="21"/>
      <c r="BI1780" s="21"/>
      <c r="BJ1780" s="21"/>
      <c r="BK1780" s="21"/>
      <c r="BL1780" s="21"/>
      <c r="BM1780" s="21"/>
      <c r="BN1780" s="21"/>
      <c r="BO1780" s="21"/>
      <c r="BP1780" s="21"/>
      <c r="BQ1780" s="21"/>
      <c r="BR1780" s="21"/>
      <c r="BS1780" s="21"/>
      <c r="BT1780" s="21"/>
      <c r="BU1780" s="21"/>
      <c r="BV1780" s="21"/>
      <c r="BW1780" s="21"/>
      <c r="BX1780" s="21"/>
      <c r="BY1780" s="21"/>
      <c r="BZ1780" s="21"/>
    </row>
    <row r="1781" spans="1:78" x14ac:dyDescent="0.35">
      <c r="AM1781"/>
    </row>
    <row r="1782" spans="1:78" customFormat="1" x14ac:dyDescent="0.35">
      <c r="A1782" s="67" t="s">
        <v>454</v>
      </c>
      <c r="B1782" s="68"/>
      <c r="C1782" s="68"/>
      <c r="D1782" s="68"/>
      <c r="E1782" s="68"/>
      <c r="F1782" s="68"/>
      <c r="G1782" s="68"/>
      <c r="H1782" s="68"/>
      <c r="I1782" s="68"/>
      <c r="J1782" s="68"/>
      <c r="K1782" s="68"/>
      <c r="L1782" s="68"/>
      <c r="M1782" s="68"/>
      <c r="N1782" s="68"/>
      <c r="O1782" s="68"/>
      <c r="P1782" s="68"/>
      <c r="Q1782" s="68"/>
      <c r="R1782" s="68"/>
      <c r="S1782" s="68"/>
      <c r="T1782" s="68"/>
      <c r="U1782" s="68"/>
      <c r="V1782" s="68"/>
      <c r="W1782" s="68"/>
      <c r="X1782" s="68"/>
      <c r="Y1782" s="68"/>
      <c r="Z1782" s="68"/>
      <c r="AA1782" s="68"/>
      <c r="AB1782" s="68"/>
      <c r="AC1782" s="68"/>
      <c r="AD1782" s="68"/>
      <c r="AE1782" s="68"/>
      <c r="AF1782" s="68"/>
      <c r="AG1782" s="68"/>
      <c r="AH1782" s="68"/>
      <c r="AI1782" s="68"/>
    </row>
    <row r="1783" spans="1:78" customFormat="1" x14ac:dyDescent="0.35">
      <c r="A1783" s="95" t="s">
        <v>273</v>
      </c>
      <c r="B1783" s="95" t="s">
        <v>274</v>
      </c>
      <c r="C1783" s="95" t="s">
        <v>156</v>
      </c>
      <c r="D1783" s="95" t="s">
        <v>157</v>
      </c>
      <c r="E1783" s="95" t="s">
        <v>158</v>
      </c>
      <c r="F1783" s="95" t="s">
        <v>159</v>
      </c>
      <c r="G1783" s="95" t="s">
        <v>126</v>
      </c>
      <c r="H1783" s="95" t="s">
        <v>160</v>
      </c>
      <c r="I1783" s="95" t="s">
        <v>161</v>
      </c>
      <c r="J1783" s="95" t="s">
        <v>162</v>
      </c>
      <c r="K1783" s="95" t="s">
        <v>163</v>
      </c>
      <c r="L1783" s="95" t="s">
        <v>164</v>
      </c>
      <c r="M1783" s="95" t="s">
        <v>165</v>
      </c>
      <c r="N1783" s="95" t="s">
        <v>166</v>
      </c>
      <c r="O1783" s="95" t="s">
        <v>277</v>
      </c>
      <c r="P1783" s="95" t="s">
        <v>168</v>
      </c>
      <c r="Q1783" s="95" t="s">
        <v>278</v>
      </c>
      <c r="R1783" s="95" t="s">
        <v>276</v>
      </c>
      <c r="S1783" s="113"/>
      <c r="T1783" s="99" t="s">
        <v>271</v>
      </c>
      <c r="U1783" s="100"/>
      <c r="V1783" s="101"/>
      <c r="W1783" s="99" t="s">
        <v>263</v>
      </c>
      <c r="X1783" s="101"/>
      <c r="Y1783" s="100"/>
      <c r="Z1783" s="213" t="s">
        <v>255</v>
      </c>
      <c r="AA1783" s="214"/>
      <c r="AB1783" s="214"/>
      <c r="AC1783" s="214"/>
      <c r="AD1783" s="214"/>
      <c r="AE1783" s="214"/>
      <c r="AF1783" s="215"/>
      <c r="AG1783" s="213" t="s">
        <v>264</v>
      </c>
      <c r="AH1783" s="214"/>
      <c r="AI1783" s="214"/>
      <c r="AJ1783" s="214"/>
      <c r="AK1783" s="214"/>
      <c r="AL1783" s="215"/>
      <c r="AM1783" s="102"/>
      <c r="AN1783" s="21"/>
      <c r="AO1783" s="21"/>
      <c r="AP1783" s="21"/>
      <c r="AR1783" s="21"/>
      <c r="AS1783" s="21"/>
      <c r="AT1783" s="21"/>
      <c r="AU1783" s="21"/>
      <c r="AV1783" s="21"/>
      <c r="AW1783" s="21"/>
      <c r="AX1783" s="21"/>
      <c r="AY1783" s="21"/>
      <c r="AZ1783" s="21"/>
      <c r="BA1783" s="21"/>
      <c r="BB1783" s="21"/>
      <c r="BC1783" s="21"/>
      <c r="BD1783" s="21"/>
      <c r="BE1783" s="21"/>
      <c r="BF1783" s="21"/>
      <c r="BG1783" s="21"/>
      <c r="BH1783" s="21"/>
      <c r="BI1783" s="21"/>
      <c r="BJ1783" s="21"/>
      <c r="BK1783" s="21"/>
      <c r="BL1783" s="21"/>
      <c r="BM1783" s="21"/>
      <c r="BN1783" s="21"/>
      <c r="BO1783" s="21"/>
      <c r="BP1783" s="21"/>
      <c r="BQ1783" s="21"/>
      <c r="BR1783" s="21"/>
      <c r="BS1783" s="21"/>
      <c r="BT1783" s="21"/>
      <c r="BU1783" s="21"/>
      <c r="BV1783" s="21"/>
      <c r="BW1783" s="21"/>
      <c r="BX1783" s="21"/>
      <c r="BY1783" s="21"/>
      <c r="BZ1783" s="21"/>
    </row>
    <row r="1784" spans="1:78" customFormat="1" x14ac:dyDescent="0.35">
      <c r="A1784" s="96"/>
      <c r="B1784" s="96"/>
      <c r="C1784" s="96"/>
      <c r="D1784" s="96"/>
      <c r="E1784" s="96"/>
      <c r="F1784" s="96"/>
      <c r="G1784" s="96"/>
      <c r="H1784" s="96"/>
      <c r="I1784" s="96"/>
      <c r="J1784" s="96"/>
      <c r="K1784" s="96"/>
      <c r="L1784" s="96"/>
      <c r="M1784" s="96"/>
      <c r="N1784" s="96"/>
      <c r="O1784" s="96"/>
      <c r="P1784" s="96"/>
      <c r="Q1784" s="96"/>
      <c r="R1784" s="96"/>
      <c r="S1784" s="96"/>
      <c r="T1784" s="97" t="s">
        <v>169</v>
      </c>
      <c r="U1784" s="97" t="s">
        <v>170</v>
      </c>
      <c r="V1784" s="97" t="s">
        <v>170</v>
      </c>
      <c r="W1784" s="97" t="s">
        <v>251</v>
      </c>
      <c r="X1784" s="97" t="s">
        <v>252</v>
      </c>
      <c r="Y1784" s="97"/>
      <c r="Z1784" s="97" t="s">
        <v>256</v>
      </c>
      <c r="AA1784" s="97" t="s">
        <v>257</v>
      </c>
      <c r="AB1784" s="97" t="s">
        <v>258</v>
      </c>
      <c r="AC1784" s="97" t="s">
        <v>259</v>
      </c>
      <c r="AD1784" s="97" t="s">
        <v>260</v>
      </c>
      <c r="AE1784" s="97" t="s">
        <v>261</v>
      </c>
      <c r="AF1784" s="97" t="s">
        <v>262</v>
      </c>
      <c r="AG1784" s="97" t="s">
        <v>265</v>
      </c>
      <c r="AH1784" s="97" t="s">
        <v>266</v>
      </c>
      <c r="AI1784" s="97" t="s">
        <v>267</v>
      </c>
      <c r="AJ1784" s="97" t="s">
        <v>268</v>
      </c>
      <c r="AK1784" s="97" t="s">
        <v>269</v>
      </c>
      <c r="AL1784" s="97" t="s">
        <v>270</v>
      </c>
      <c r="AM1784" s="102"/>
      <c r="AN1784" s="21"/>
      <c r="AO1784" s="21"/>
      <c r="AP1784" s="21"/>
      <c r="AR1784" s="21"/>
      <c r="AS1784" s="21"/>
      <c r="AT1784" s="21"/>
      <c r="AU1784" s="21"/>
      <c r="AV1784" s="21"/>
      <c r="AW1784" s="21"/>
      <c r="AX1784" s="21"/>
      <c r="AY1784" s="21"/>
      <c r="AZ1784" s="21"/>
      <c r="BA1784" s="21"/>
      <c r="BB1784" s="21"/>
      <c r="BC1784" s="21"/>
      <c r="BD1784" s="21"/>
      <c r="BE1784" s="21"/>
      <c r="BF1784" s="21"/>
      <c r="BG1784" s="21"/>
      <c r="BH1784" s="21"/>
      <c r="BI1784" s="21"/>
      <c r="BJ1784" s="21"/>
      <c r="BK1784" s="21"/>
      <c r="BL1784" s="21"/>
      <c r="BM1784" s="21"/>
      <c r="BN1784" s="21"/>
      <c r="BO1784" s="21"/>
      <c r="BP1784" s="21"/>
      <c r="BQ1784" s="21"/>
      <c r="BR1784" s="21"/>
      <c r="BS1784" s="21"/>
      <c r="BT1784" s="21"/>
      <c r="BU1784" s="21"/>
      <c r="BV1784" s="21"/>
      <c r="BW1784" s="21"/>
      <c r="BX1784" s="21"/>
      <c r="BY1784" s="21"/>
      <c r="BZ1784" s="21"/>
    </row>
    <row r="1785" spans="1:78" customFormat="1" x14ac:dyDescent="0.35">
      <c r="A1785" s="58" t="s">
        <v>70</v>
      </c>
      <c r="B1785" s="32" t="s">
        <v>110</v>
      </c>
      <c r="C1785" s="58" t="s">
        <v>509</v>
      </c>
      <c r="D1785" s="32" t="s">
        <v>172</v>
      </c>
      <c r="E1785" s="59" t="s">
        <v>26</v>
      </c>
      <c r="F1785" s="58" t="s">
        <v>340</v>
      </c>
      <c r="G1785" s="60" t="str">
        <f ca="1">TEXT(TODAY(),"YYYY-MM-DD")</f>
        <v>2023-05-19</v>
      </c>
      <c r="H1785" s="60" t="str">
        <f ca="1">TEXT(TODAY(),"YYYY-MM-DD")</f>
        <v>2023-05-19</v>
      </c>
      <c r="I1785" s="58">
        <v>12</v>
      </c>
      <c r="J1785" s="58">
        <v>12</v>
      </c>
      <c r="K1785" s="58">
        <v>12</v>
      </c>
      <c r="L1785" s="58" t="s">
        <v>341</v>
      </c>
      <c r="M1785" s="58" t="s">
        <v>342</v>
      </c>
      <c r="N1785" s="58" t="s">
        <v>348</v>
      </c>
      <c r="O1785" s="58" t="s">
        <v>348</v>
      </c>
      <c r="P1785" s="58" t="s">
        <v>347</v>
      </c>
      <c r="Q1785" s="58" t="s">
        <v>347</v>
      </c>
      <c r="R1785" s="58" t="s">
        <v>565</v>
      </c>
      <c r="S1785" s="58"/>
      <c r="T1785" s="58" t="s">
        <v>176</v>
      </c>
      <c r="U1785" s="58" t="s">
        <v>177</v>
      </c>
      <c r="V1785" s="58"/>
      <c r="W1785" s="58" t="s">
        <v>254</v>
      </c>
      <c r="X1785" s="58" t="s">
        <v>253</v>
      </c>
      <c r="Y1785" s="58"/>
      <c r="Z1785" s="58"/>
      <c r="AA1785" s="58"/>
      <c r="AB1785" s="58"/>
      <c r="AC1785" s="58"/>
      <c r="AD1785" s="58"/>
      <c r="AE1785" s="58"/>
      <c r="AF1785" s="58"/>
      <c r="AG1785" s="58"/>
      <c r="AH1785" s="58"/>
      <c r="AI1785" s="58"/>
      <c r="AJ1785" s="58"/>
      <c r="AK1785" s="58"/>
      <c r="AL1785" s="58"/>
      <c r="AM1785" s="176" t="s">
        <v>460</v>
      </c>
      <c r="AN1785" s="21"/>
      <c r="AO1785" s="21"/>
      <c r="AP1785" s="21"/>
      <c r="AR1785" s="21"/>
      <c r="AS1785" s="21"/>
      <c r="AT1785" s="21"/>
      <c r="AU1785" s="21"/>
      <c r="AV1785" s="21"/>
      <c r="AW1785" s="21"/>
      <c r="AX1785" s="21"/>
      <c r="AY1785" s="21"/>
      <c r="AZ1785" s="21"/>
      <c r="BA1785" s="21"/>
      <c r="BB1785" s="21"/>
      <c r="BC1785" s="21"/>
      <c r="BD1785" s="21"/>
      <c r="BE1785" s="21"/>
      <c r="BF1785" s="21"/>
      <c r="BG1785" s="21"/>
      <c r="BH1785" s="21"/>
      <c r="BI1785" s="21"/>
      <c r="BJ1785" s="21"/>
      <c r="BK1785" s="21"/>
      <c r="BL1785" s="21"/>
      <c r="BM1785" s="21"/>
      <c r="BN1785" s="21"/>
      <c r="BO1785" s="21"/>
      <c r="BP1785" s="21"/>
      <c r="BQ1785" s="21"/>
      <c r="BR1785" s="21"/>
      <c r="BS1785" s="21"/>
      <c r="BT1785" s="21"/>
      <c r="BU1785" s="21"/>
      <c r="BV1785" s="21"/>
      <c r="BW1785" s="21"/>
      <c r="BX1785" s="21"/>
      <c r="BY1785" s="21"/>
      <c r="BZ1785" s="21"/>
    </row>
    <row r="1786" spans="1:78" x14ac:dyDescent="0.35">
      <c r="AM1786"/>
    </row>
    <row r="1787" spans="1:78" customFormat="1" x14ac:dyDescent="0.35">
      <c r="A1787" s="67" t="s">
        <v>455</v>
      </c>
      <c r="B1787" s="68"/>
      <c r="C1787" s="68"/>
      <c r="D1787" s="68"/>
      <c r="E1787" s="68"/>
      <c r="F1787" s="68"/>
      <c r="G1787" s="68"/>
      <c r="H1787" s="68"/>
      <c r="I1787" s="68"/>
      <c r="J1787" s="68"/>
      <c r="K1787" s="68"/>
      <c r="L1787" s="68"/>
      <c r="M1787" s="68"/>
      <c r="N1787" s="68"/>
      <c r="O1787" s="68"/>
      <c r="P1787" s="68"/>
      <c r="Q1787" s="68"/>
      <c r="R1787" s="68"/>
      <c r="S1787" s="68"/>
      <c r="T1787" s="68"/>
      <c r="U1787" s="68"/>
      <c r="V1787" s="68"/>
      <c r="W1787" s="68"/>
      <c r="X1787" s="68"/>
      <c r="Y1787" s="68"/>
      <c r="Z1787" s="68"/>
      <c r="AA1787" s="68"/>
      <c r="AB1787" s="68"/>
      <c r="AC1787" s="68"/>
      <c r="AD1787" s="68"/>
      <c r="AE1787" s="68"/>
      <c r="AF1787" s="68"/>
      <c r="AG1787" s="68"/>
      <c r="AH1787" s="68"/>
      <c r="AI1787" s="68"/>
    </row>
    <row r="1788" spans="1:78" customFormat="1" x14ac:dyDescent="0.35">
      <c r="A1788" s="95" t="s">
        <v>273</v>
      </c>
      <c r="B1788" s="95" t="s">
        <v>274</v>
      </c>
      <c r="C1788" s="95" t="s">
        <v>156</v>
      </c>
      <c r="D1788" s="95" t="s">
        <v>157</v>
      </c>
      <c r="E1788" s="95" t="s">
        <v>158</v>
      </c>
      <c r="F1788" s="95" t="s">
        <v>159</v>
      </c>
      <c r="G1788" s="95" t="s">
        <v>126</v>
      </c>
      <c r="H1788" s="95" t="s">
        <v>160</v>
      </c>
      <c r="I1788" s="95" t="s">
        <v>161</v>
      </c>
      <c r="J1788" s="95" t="s">
        <v>162</v>
      </c>
      <c r="K1788" s="95" t="s">
        <v>163</v>
      </c>
      <c r="L1788" s="95" t="s">
        <v>164</v>
      </c>
      <c r="M1788" s="95" t="s">
        <v>165</v>
      </c>
      <c r="N1788" s="95" t="s">
        <v>166</v>
      </c>
      <c r="O1788" s="95" t="s">
        <v>277</v>
      </c>
      <c r="P1788" s="95" t="s">
        <v>168</v>
      </c>
      <c r="Q1788" s="95" t="s">
        <v>278</v>
      </c>
      <c r="R1788" s="95" t="s">
        <v>276</v>
      </c>
      <c r="S1788" s="113"/>
      <c r="T1788" s="99" t="s">
        <v>271</v>
      </c>
      <c r="U1788" s="100"/>
      <c r="V1788" s="101"/>
      <c r="W1788" s="99" t="s">
        <v>263</v>
      </c>
      <c r="X1788" s="101"/>
      <c r="Y1788" s="100"/>
      <c r="Z1788" s="213" t="s">
        <v>255</v>
      </c>
      <c r="AA1788" s="214"/>
      <c r="AB1788" s="214"/>
      <c r="AC1788" s="214"/>
      <c r="AD1788" s="214"/>
      <c r="AE1788" s="214"/>
      <c r="AF1788" s="215"/>
      <c r="AG1788" s="213" t="s">
        <v>264</v>
      </c>
      <c r="AH1788" s="214"/>
      <c r="AI1788" s="214"/>
      <c r="AJ1788" s="214"/>
      <c r="AK1788" s="214"/>
      <c r="AL1788" s="215"/>
      <c r="AM1788" s="102"/>
      <c r="AN1788" s="21"/>
      <c r="AO1788" s="21"/>
      <c r="AP1788" s="21"/>
      <c r="AR1788" s="21"/>
      <c r="AS1788" s="21"/>
      <c r="AT1788" s="21"/>
      <c r="AU1788" s="21"/>
      <c r="AV1788" s="21"/>
      <c r="AW1788" s="21"/>
      <c r="AX1788" s="21"/>
      <c r="AY1788" s="21"/>
      <c r="AZ1788" s="21"/>
      <c r="BA1788" s="21"/>
      <c r="BB1788" s="21"/>
      <c r="BC1788" s="21"/>
      <c r="BD1788" s="21"/>
      <c r="BE1788" s="21"/>
      <c r="BF1788" s="21"/>
      <c r="BG1788" s="21"/>
      <c r="BH1788" s="21"/>
      <c r="BI1788" s="21"/>
      <c r="BJ1788" s="21"/>
      <c r="BK1788" s="21"/>
      <c r="BL1788" s="21"/>
      <c r="BM1788" s="21"/>
      <c r="BN1788" s="21"/>
      <c r="BO1788" s="21"/>
      <c r="BP1788" s="21"/>
      <c r="BQ1788" s="21"/>
      <c r="BR1788" s="21"/>
      <c r="BS1788" s="21"/>
      <c r="BT1788" s="21"/>
      <c r="BU1788" s="21"/>
      <c r="BV1788" s="21"/>
      <c r="BW1788" s="21"/>
      <c r="BX1788" s="21"/>
      <c r="BY1788" s="21"/>
      <c r="BZ1788" s="21"/>
    </row>
    <row r="1789" spans="1:78" customFormat="1" x14ac:dyDescent="0.35">
      <c r="A1789" s="96"/>
      <c r="B1789" s="96"/>
      <c r="C1789" s="96"/>
      <c r="D1789" s="96"/>
      <c r="E1789" s="96"/>
      <c r="F1789" s="96"/>
      <c r="G1789" s="96"/>
      <c r="H1789" s="96"/>
      <c r="I1789" s="96"/>
      <c r="J1789" s="96"/>
      <c r="K1789" s="96"/>
      <c r="L1789" s="96"/>
      <c r="M1789" s="96"/>
      <c r="N1789" s="96"/>
      <c r="O1789" s="96"/>
      <c r="P1789" s="96"/>
      <c r="Q1789" s="96"/>
      <c r="R1789" s="96"/>
      <c r="S1789" s="96"/>
      <c r="T1789" s="97" t="s">
        <v>169</v>
      </c>
      <c r="U1789" s="97" t="s">
        <v>170</v>
      </c>
      <c r="V1789" s="97" t="s">
        <v>170</v>
      </c>
      <c r="W1789" s="97" t="s">
        <v>251</v>
      </c>
      <c r="X1789" s="97" t="s">
        <v>252</v>
      </c>
      <c r="Y1789" s="97"/>
      <c r="Z1789" s="97" t="s">
        <v>256</v>
      </c>
      <c r="AA1789" s="97" t="s">
        <v>257</v>
      </c>
      <c r="AB1789" s="97" t="s">
        <v>258</v>
      </c>
      <c r="AC1789" s="97" t="s">
        <v>259</v>
      </c>
      <c r="AD1789" s="97" t="s">
        <v>260</v>
      </c>
      <c r="AE1789" s="97" t="s">
        <v>261</v>
      </c>
      <c r="AF1789" s="97" t="s">
        <v>262</v>
      </c>
      <c r="AG1789" s="97" t="s">
        <v>265</v>
      </c>
      <c r="AH1789" s="97" t="s">
        <v>266</v>
      </c>
      <c r="AI1789" s="97" t="s">
        <v>267</v>
      </c>
      <c r="AJ1789" s="97" t="s">
        <v>268</v>
      </c>
      <c r="AK1789" s="97" t="s">
        <v>269</v>
      </c>
      <c r="AL1789" s="97" t="s">
        <v>270</v>
      </c>
      <c r="AM1789" s="102"/>
      <c r="AN1789" s="21"/>
      <c r="AO1789" s="21"/>
      <c r="AP1789" s="21"/>
      <c r="AR1789" s="21"/>
      <c r="AS1789" s="21"/>
      <c r="AT1789" s="21"/>
      <c r="AU1789" s="21"/>
      <c r="AV1789" s="21"/>
      <c r="AW1789" s="21"/>
      <c r="AX1789" s="21"/>
      <c r="AY1789" s="21"/>
      <c r="AZ1789" s="21"/>
      <c r="BA1789" s="21"/>
      <c r="BB1789" s="21"/>
      <c r="BC1789" s="21"/>
      <c r="BD1789" s="21"/>
      <c r="BE1789" s="21"/>
      <c r="BF1789" s="21"/>
      <c r="BG1789" s="21"/>
      <c r="BH1789" s="21"/>
      <c r="BI1789" s="21"/>
      <c r="BJ1789" s="21"/>
      <c r="BK1789" s="21"/>
      <c r="BL1789" s="21"/>
      <c r="BM1789" s="21"/>
      <c r="BN1789" s="21"/>
      <c r="BO1789" s="21"/>
      <c r="BP1789" s="21"/>
      <c r="BQ1789" s="21"/>
      <c r="BR1789" s="21"/>
      <c r="BS1789" s="21"/>
      <c r="BT1789" s="21"/>
      <c r="BU1789" s="21"/>
      <c r="BV1789" s="21"/>
      <c r="BW1789" s="21"/>
      <c r="BX1789" s="21"/>
      <c r="BY1789" s="21"/>
      <c r="BZ1789" s="21"/>
    </row>
    <row r="1790" spans="1:78" customFormat="1" x14ac:dyDescent="0.35">
      <c r="A1790" s="58" t="s">
        <v>70</v>
      </c>
      <c r="B1790" s="32" t="s">
        <v>110</v>
      </c>
      <c r="C1790" s="58" t="s">
        <v>510</v>
      </c>
      <c r="D1790" s="32" t="s">
        <v>172</v>
      </c>
      <c r="E1790" s="59" t="s">
        <v>26</v>
      </c>
      <c r="F1790" s="58" t="s">
        <v>340</v>
      </c>
      <c r="G1790" s="60" t="str">
        <f ca="1">TEXT(TODAY(),"YYYY-MM-DD")</f>
        <v>2023-05-19</v>
      </c>
      <c r="H1790" s="60" t="str">
        <f ca="1">TEXT(TODAY(),"YYYY-MM-DD")</f>
        <v>2023-05-19</v>
      </c>
      <c r="I1790" s="58">
        <v>12</v>
      </c>
      <c r="J1790" s="58">
        <v>12</v>
      </c>
      <c r="K1790" s="58">
        <v>12</v>
      </c>
      <c r="L1790" s="58" t="s">
        <v>341</v>
      </c>
      <c r="M1790" s="58" t="s">
        <v>342</v>
      </c>
      <c r="N1790" s="58" t="s">
        <v>348</v>
      </c>
      <c r="O1790" s="58" t="s">
        <v>348</v>
      </c>
      <c r="P1790" s="58" t="s">
        <v>347</v>
      </c>
      <c r="Q1790" s="58" t="s">
        <v>347</v>
      </c>
      <c r="R1790" s="58" t="s">
        <v>565</v>
      </c>
      <c r="S1790" s="58"/>
      <c r="T1790" s="58" t="s">
        <v>176</v>
      </c>
      <c r="U1790" s="58" t="s">
        <v>177</v>
      </c>
      <c r="V1790" s="58"/>
      <c r="W1790" s="58" t="s">
        <v>254</v>
      </c>
      <c r="X1790" s="58" t="s">
        <v>253</v>
      </c>
      <c r="Y1790" s="58"/>
      <c r="Z1790" s="58"/>
      <c r="AA1790" s="58"/>
      <c r="AB1790" s="58"/>
      <c r="AC1790" s="58"/>
      <c r="AD1790" s="58"/>
      <c r="AE1790" s="58"/>
      <c r="AF1790" s="58"/>
      <c r="AG1790" s="58"/>
      <c r="AH1790" s="58"/>
      <c r="AI1790" s="58"/>
      <c r="AJ1790" s="58"/>
      <c r="AK1790" s="58"/>
      <c r="AL1790" s="58"/>
      <c r="AM1790" s="176" t="s">
        <v>459</v>
      </c>
      <c r="AN1790" s="21"/>
      <c r="AO1790" s="21"/>
      <c r="AP1790" s="21"/>
      <c r="AR1790" s="21"/>
      <c r="AS1790" s="21"/>
      <c r="AT1790" s="21"/>
      <c r="AU1790" s="21"/>
      <c r="AV1790" s="21"/>
      <c r="AW1790" s="21"/>
      <c r="AX1790" s="21"/>
      <c r="AY1790" s="21"/>
      <c r="AZ1790" s="21"/>
      <c r="BA1790" s="21"/>
      <c r="BB1790" s="21"/>
      <c r="BC1790" s="21"/>
      <c r="BD1790" s="21"/>
      <c r="BE1790" s="21"/>
      <c r="BF1790" s="21"/>
      <c r="BG1790" s="21"/>
      <c r="BH1790" s="21"/>
      <c r="BI1790" s="21"/>
      <c r="BJ1790" s="21"/>
      <c r="BK1790" s="21"/>
      <c r="BL1790" s="21"/>
      <c r="BM1790" s="21"/>
      <c r="BN1790" s="21"/>
      <c r="BO1790" s="21"/>
      <c r="BP1790" s="21"/>
      <c r="BQ1790" s="21"/>
      <c r="BR1790" s="21"/>
      <c r="BS1790" s="21"/>
      <c r="BT1790" s="21"/>
      <c r="BU1790" s="21"/>
      <c r="BV1790" s="21"/>
      <c r="BW1790" s="21"/>
      <c r="BX1790" s="21"/>
      <c r="BY1790" s="21"/>
      <c r="BZ1790" s="21"/>
    </row>
    <row r="1791" spans="1:78" x14ac:dyDescent="0.35">
      <c r="AM1791"/>
    </row>
    <row r="1792" spans="1:78" customFormat="1" x14ac:dyDescent="0.35">
      <c r="A1792" s="67" t="s">
        <v>456</v>
      </c>
      <c r="B1792" s="68"/>
      <c r="C1792" s="68"/>
      <c r="D1792" s="68"/>
      <c r="E1792" s="68"/>
      <c r="F1792" s="68"/>
      <c r="G1792" s="68"/>
      <c r="H1792" s="68"/>
      <c r="I1792" s="68"/>
      <c r="J1792" s="68"/>
      <c r="K1792" s="68"/>
      <c r="L1792" s="68"/>
      <c r="M1792" s="68"/>
      <c r="N1792" s="68"/>
      <c r="O1792" s="68"/>
      <c r="P1792" s="68"/>
      <c r="Q1792" s="68"/>
      <c r="R1792" s="68"/>
      <c r="S1792" s="68"/>
      <c r="T1792" s="68"/>
      <c r="U1792" s="68"/>
      <c r="V1792" s="68"/>
      <c r="W1792" s="68"/>
      <c r="X1792" s="68"/>
      <c r="Y1792" s="68"/>
      <c r="Z1792" s="68"/>
      <c r="AA1792" s="68"/>
      <c r="AB1792" s="68"/>
      <c r="AC1792" s="68"/>
      <c r="AD1792" s="68"/>
      <c r="AE1792" s="68"/>
      <c r="AF1792" s="68"/>
      <c r="AG1792" s="68"/>
      <c r="AH1792" s="68"/>
      <c r="AI1792" s="68"/>
    </row>
    <row r="1793" spans="1:78" customFormat="1" x14ac:dyDescent="0.35">
      <c r="A1793" s="95" t="s">
        <v>273</v>
      </c>
      <c r="B1793" s="95" t="s">
        <v>274</v>
      </c>
      <c r="C1793" s="95" t="s">
        <v>156</v>
      </c>
      <c r="D1793" s="95" t="s">
        <v>157</v>
      </c>
      <c r="E1793" s="95" t="s">
        <v>158</v>
      </c>
      <c r="F1793" s="95" t="s">
        <v>159</v>
      </c>
      <c r="G1793" s="95" t="s">
        <v>126</v>
      </c>
      <c r="H1793" s="95" t="s">
        <v>160</v>
      </c>
      <c r="I1793" s="95" t="s">
        <v>161</v>
      </c>
      <c r="J1793" s="95" t="s">
        <v>162</v>
      </c>
      <c r="K1793" s="95" t="s">
        <v>163</v>
      </c>
      <c r="L1793" s="95" t="s">
        <v>164</v>
      </c>
      <c r="M1793" s="95" t="s">
        <v>165</v>
      </c>
      <c r="N1793" s="95" t="s">
        <v>166</v>
      </c>
      <c r="O1793" s="95" t="s">
        <v>277</v>
      </c>
      <c r="P1793" s="95" t="s">
        <v>168</v>
      </c>
      <c r="Q1793" s="95" t="s">
        <v>278</v>
      </c>
      <c r="R1793" s="95" t="s">
        <v>276</v>
      </c>
      <c r="S1793" s="113"/>
      <c r="T1793" s="99" t="s">
        <v>271</v>
      </c>
      <c r="U1793" s="100"/>
      <c r="V1793" s="101"/>
      <c r="W1793" s="99" t="s">
        <v>263</v>
      </c>
      <c r="X1793" s="101"/>
      <c r="Y1793" s="100"/>
      <c r="Z1793" s="213" t="s">
        <v>255</v>
      </c>
      <c r="AA1793" s="214"/>
      <c r="AB1793" s="214"/>
      <c r="AC1793" s="214"/>
      <c r="AD1793" s="214"/>
      <c r="AE1793" s="214"/>
      <c r="AF1793" s="215"/>
      <c r="AG1793" s="213" t="s">
        <v>264</v>
      </c>
      <c r="AH1793" s="214"/>
      <c r="AI1793" s="214"/>
      <c r="AJ1793" s="214"/>
      <c r="AK1793" s="214"/>
      <c r="AL1793" s="215"/>
      <c r="AM1793" s="102"/>
      <c r="AN1793" s="21"/>
      <c r="AO1793" s="21"/>
      <c r="AP1793" s="21"/>
      <c r="AR1793" s="21"/>
      <c r="AS1793" s="21"/>
      <c r="AT1793" s="21"/>
      <c r="AU1793" s="21"/>
      <c r="AV1793" s="21"/>
      <c r="AW1793" s="21"/>
      <c r="AX1793" s="21"/>
      <c r="AY1793" s="21"/>
      <c r="AZ1793" s="21"/>
      <c r="BA1793" s="21"/>
      <c r="BB1793" s="21"/>
      <c r="BC1793" s="21"/>
      <c r="BD1793" s="21"/>
      <c r="BE1793" s="21"/>
      <c r="BF1793" s="21"/>
      <c r="BG1793" s="21"/>
      <c r="BH1793" s="21"/>
      <c r="BI1793" s="21"/>
      <c r="BJ1793" s="21"/>
      <c r="BK1793" s="21"/>
      <c r="BL1793" s="21"/>
      <c r="BM1793" s="21"/>
      <c r="BN1793" s="21"/>
      <c r="BO1793" s="21"/>
      <c r="BP1793" s="21"/>
      <c r="BQ1793" s="21"/>
      <c r="BR1793" s="21"/>
      <c r="BS1793" s="21"/>
      <c r="BT1793" s="21"/>
      <c r="BU1793" s="21"/>
      <c r="BV1793" s="21"/>
      <c r="BW1793" s="21"/>
      <c r="BX1793" s="21"/>
      <c r="BY1793" s="21"/>
      <c r="BZ1793" s="21"/>
    </row>
    <row r="1794" spans="1:78" customFormat="1" x14ac:dyDescent="0.35">
      <c r="A1794" s="96"/>
      <c r="B1794" s="96"/>
      <c r="C1794" s="96"/>
      <c r="D1794" s="96"/>
      <c r="E1794" s="96"/>
      <c r="F1794" s="96"/>
      <c r="G1794" s="96"/>
      <c r="H1794" s="96"/>
      <c r="I1794" s="96"/>
      <c r="J1794" s="96"/>
      <c r="K1794" s="96"/>
      <c r="L1794" s="96"/>
      <c r="M1794" s="96"/>
      <c r="N1794" s="96"/>
      <c r="O1794" s="96"/>
      <c r="P1794" s="96"/>
      <c r="Q1794" s="96"/>
      <c r="R1794" s="96"/>
      <c r="S1794" s="96"/>
      <c r="T1794" s="97" t="s">
        <v>169</v>
      </c>
      <c r="U1794" s="97" t="s">
        <v>170</v>
      </c>
      <c r="V1794" s="97" t="s">
        <v>170</v>
      </c>
      <c r="W1794" s="97" t="s">
        <v>251</v>
      </c>
      <c r="X1794" s="97" t="s">
        <v>252</v>
      </c>
      <c r="Y1794" s="97"/>
      <c r="Z1794" s="97" t="s">
        <v>256</v>
      </c>
      <c r="AA1794" s="97" t="s">
        <v>257</v>
      </c>
      <c r="AB1794" s="97" t="s">
        <v>258</v>
      </c>
      <c r="AC1794" s="97" t="s">
        <v>259</v>
      </c>
      <c r="AD1794" s="97" t="s">
        <v>260</v>
      </c>
      <c r="AE1794" s="97" t="s">
        <v>261</v>
      </c>
      <c r="AF1794" s="97" t="s">
        <v>262</v>
      </c>
      <c r="AG1794" s="97" t="s">
        <v>265</v>
      </c>
      <c r="AH1794" s="97" t="s">
        <v>266</v>
      </c>
      <c r="AI1794" s="97" t="s">
        <v>267</v>
      </c>
      <c r="AJ1794" s="97" t="s">
        <v>268</v>
      </c>
      <c r="AK1794" s="97" t="s">
        <v>269</v>
      </c>
      <c r="AL1794" s="97" t="s">
        <v>270</v>
      </c>
      <c r="AM1794" s="102"/>
      <c r="AN1794" s="21"/>
      <c r="AO1794" s="21"/>
      <c r="AP1794" s="21"/>
      <c r="AR1794" s="21"/>
      <c r="AS1794" s="21"/>
      <c r="AT1794" s="21"/>
      <c r="AU1794" s="21"/>
      <c r="AV1794" s="21"/>
      <c r="AW1794" s="21"/>
      <c r="AX1794" s="21"/>
      <c r="AY1794" s="21"/>
      <c r="AZ1794" s="21"/>
      <c r="BA1794" s="21"/>
      <c r="BB1794" s="21"/>
      <c r="BC1794" s="21"/>
      <c r="BD1794" s="21"/>
      <c r="BE1794" s="21"/>
      <c r="BF1794" s="21"/>
      <c r="BG1794" s="21"/>
      <c r="BH1794" s="21"/>
      <c r="BI1794" s="21"/>
      <c r="BJ1794" s="21"/>
      <c r="BK1794" s="21"/>
      <c r="BL1794" s="21"/>
      <c r="BM1794" s="21"/>
      <c r="BN1794" s="21"/>
      <c r="BO1794" s="21"/>
      <c r="BP1794" s="21"/>
      <c r="BQ1794" s="21"/>
      <c r="BR1794" s="21"/>
      <c r="BS1794" s="21"/>
      <c r="BT1794" s="21"/>
      <c r="BU1794" s="21"/>
      <c r="BV1794" s="21"/>
      <c r="BW1794" s="21"/>
      <c r="BX1794" s="21"/>
      <c r="BY1794" s="21"/>
      <c r="BZ1794" s="21"/>
    </row>
    <row r="1795" spans="1:78" customFormat="1" x14ac:dyDescent="0.35">
      <c r="A1795" s="58" t="s">
        <v>70</v>
      </c>
      <c r="B1795" s="32" t="s">
        <v>110</v>
      </c>
      <c r="C1795" s="58" t="s">
        <v>511</v>
      </c>
      <c r="D1795" s="32" t="s">
        <v>172</v>
      </c>
      <c r="E1795" s="59" t="s">
        <v>26</v>
      </c>
      <c r="F1795" s="58" t="s">
        <v>340</v>
      </c>
      <c r="G1795" s="60" t="str">
        <f ca="1">TEXT(TODAY(),"YYYY-MM-DD")</f>
        <v>2023-05-19</v>
      </c>
      <c r="H1795" s="60" t="str">
        <f ca="1">TEXT(TODAY(),"YYYY-MM-DD")</f>
        <v>2023-05-19</v>
      </c>
      <c r="I1795" s="58">
        <v>12</v>
      </c>
      <c r="J1795" s="58">
        <v>12</v>
      </c>
      <c r="K1795" s="58">
        <v>12</v>
      </c>
      <c r="L1795" s="58" t="s">
        <v>341</v>
      </c>
      <c r="M1795" s="58" t="s">
        <v>342</v>
      </c>
      <c r="N1795" s="58" t="s">
        <v>348</v>
      </c>
      <c r="O1795" s="58" t="s">
        <v>348</v>
      </c>
      <c r="P1795" s="58" t="s">
        <v>347</v>
      </c>
      <c r="Q1795" s="58" t="s">
        <v>347</v>
      </c>
      <c r="R1795" s="58" t="s">
        <v>565</v>
      </c>
      <c r="S1795" s="58"/>
      <c r="T1795" s="58" t="s">
        <v>176</v>
      </c>
      <c r="U1795" s="58" t="s">
        <v>177</v>
      </c>
      <c r="V1795" s="58"/>
      <c r="W1795" s="58" t="s">
        <v>254</v>
      </c>
      <c r="X1795" s="58" t="s">
        <v>253</v>
      </c>
      <c r="Y1795" s="58"/>
      <c r="Z1795" s="58"/>
      <c r="AA1795" s="58"/>
      <c r="AB1795" s="58"/>
      <c r="AC1795" s="58"/>
      <c r="AD1795" s="58"/>
      <c r="AE1795" s="58"/>
      <c r="AF1795" s="58"/>
      <c r="AG1795" s="58"/>
      <c r="AH1795" s="58"/>
      <c r="AI1795" s="58"/>
      <c r="AJ1795" s="58"/>
      <c r="AK1795" s="58"/>
      <c r="AL1795" s="58"/>
      <c r="AM1795" s="176" t="s">
        <v>463</v>
      </c>
      <c r="AN1795" s="21"/>
      <c r="AO1795" s="21"/>
      <c r="AP1795" s="21"/>
      <c r="AR1795" s="21"/>
      <c r="AS1795" s="21"/>
      <c r="AT1795" s="21"/>
      <c r="AU1795" s="21"/>
      <c r="AV1795" s="21"/>
      <c r="AW1795" s="21"/>
      <c r="AX1795" s="21"/>
      <c r="AY1795" s="21"/>
      <c r="AZ1795" s="21"/>
      <c r="BA1795" s="21"/>
      <c r="BB1795" s="21"/>
      <c r="BC1795" s="21"/>
      <c r="BD1795" s="21"/>
      <c r="BE1795" s="21"/>
      <c r="BF1795" s="21"/>
      <c r="BG1795" s="21"/>
      <c r="BH1795" s="21"/>
      <c r="BI1795" s="21"/>
      <c r="BJ1795" s="21"/>
      <c r="BK1795" s="21"/>
      <c r="BL1795" s="21"/>
      <c r="BM1795" s="21"/>
      <c r="BN1795" s="21"/>
      <c r="BO1795" s="21"/>
      <c r="BP1795" s="21"/>
      <c r="BQ1795" s="21"/>
      <c r="BR1795" s="21"/>
      <c r="BS1795" s="21"/>
      <c r="BT1795" s="21"/>
      <c r="BU1795" s="21"/>
      <c r="BV1795" s="21"/>
      <c r="BW1795" s="21"/>
      <c r="BX1795" s="21"/>
      <c r="BY1795" s="21"/>
      <c r="BZ1795" s="21"/>
    </row>
    <row r="1796" spans="1:78" x14ac:dyDescent="0.35">
      <c r="AM1796"/>
    </row>
    <row r="1797" spans="1:78" customFormat="1" x14ac:dyDescent="0.35">
      <c r="A1797" s="67" t="s">
        <v>457</v>
      </c>
      <c r="B1797" s="68"/>
      <c r="C1797" s="68"/>
      <c r="D1797" s="68"/>
      <c r="E1797" s="68"/>
      <c r="F1797" s="68"/>
      <c r="G1797" s="68"/>
      <c r="H1797" s="68"/>
      <c r="I1797" s="68"/>
      <c r="J1797" s="68"/>
      <c r="K1797" s="68"/>
      <c r="L1797" s="68"/>
      <c r="M1797" s="68"/>
      <c r="N1797" s="68"/>
      <c r="O1797" s="68"/>
      <c r="P1797" s="68"/>
      <c r="Q1797" s="68"/>
      <c r="R1797" s="68"/>
      <c r="S1797" s="68"/>
      <c r="T1797" s="68"/>
      <c r="U1797" s="68"/>
      <c r="V1797" s="68"/>
      <c r="W1797" s="68"/>
      <c r="X1797" s="68"/>
      <c r="Y1797" s="68"/>
      <c r="Z1797" s="68"/>
      <c r="AA1797" s="68"/>
      <c r="AB1797" s="68"/>
      <c r="AC1797" s="68"/>
      <c r="AD1797" s="68"/>
      <c r="AE1797" s="68"/>
      <c r="AF1797" s="68"/>
      <c r="AG1797" s="68"/>
      <c r="AH1797" s="68"/>
      <c r="AI1797" s="68"/>
    </row>
    <row r="1798" spans="1:78" customFormat="1" x14ac:dyDescent="0.35">
      <c r="A1798" s="95" t="s">
        <v>273</v>
      </c>
      <c r="B1798" s="95" t="s">
        <v>274</v>
      </c>
      <c r="C1798" s="95" t="s">
        <v>156</v>
      </c>
      <c r="D1798" s="95" t="s">
        <v>157</v>
      </c>
      <c r="E1798" s="95" t="s">
        <v>158</v>
      </c>
      <c r="F1798" s="95" t="s">
        <v>159</v>
      </c>
      <c r="G1798" s="95" t="s">
        <v>126</v>
      </c>
      <c r="H1798" s="95" t="s">
        <v>160</v>
      </c>
      <c r="I1798" s="95" t="s">
        <v>161</v>
      </c>
      <c r="J1798" s="95" t="s">
        <v>162</v>
      </c>
      <c r="K1798" s="95" t="s">
        <v>163</v>
      </c>
      <c r="L1798" s="95" t="s">
        <v>164</v>
      </c>
      <c r="M1798" s="95" t="s">
        <v>165</v>
      </c>
      <c r="N1798" s="95" t="s">
        <v>166</v>
      </c>
      <c r="O1798" s="95" t="s">
        <v>277</v>
      </c>
      <c r="P1798" s="95" t="s">
        <v>168</v>
      </c>
      <c r="Q1798" s="95" t="s">
        <v>278</v>
      </c>
      <c r="R1798" s="95" t="s">
        <v>276</v>
      </c>
      <c r="S1798" s="113"/>
      <c r="T1798" s="99" t="s">
        <v>271</v>
      </c>
      <c r="U1798" s="100"/>
      <c r="V1798" s="101"/>
      <c r="W1798" s="99" t="s">
        <v>263</v>
      </c>
      <c r="X1798" s="101"/>
      <c r="Y1798" s="100"/>
      <c r="Z1798" s="213" t="s">
        <v>255</v>
      </c>
      <c r="AA1798" s="214"/>
      <c r="AB1798" s="214"/>
      <c r="AC1798" s="214"/>
      <c r="AD1798" s="214"/>
      <c r="AE1798" s="214"/>
      <c r="AF1798" s="215"/>
      <c r="AG1798" s="213" t="s">
        <v>264</v>
      </c>
      <c r="AH1798" s="214"/>
      <c r="AI1798" s="214"/>
      <c r="AJ1798" s="214"/>
      <c r="AK1798" s="214"/>
      <c r="AL1798" s="215"/>
      <c r="AM1798" s="102"/>
      <c r="AN1798" s="21"/>
      <c r="AO1798" s="21"/>
      <c r="AP1798" s="21"/>
      <c r="AR1798" s="21"/>
      <c r="AS1798" s="21"/>
      <c r="AT1798" s="21"/>
      <c r="AU1798" s="21"/>
      <c r="AV1798" s="21"/>
      <c r="AW1798" s="21"/>
      <c r="AX1798" s="21"/>
      <c r="AY1798" s="21"/>
      <c r="AZ1798" s="21"/>
      <c r="BA1798" s="21"/>
      <c r="BB1798" s="21"/>
      <c r="BC1798" s="21"/>
      <c r="BD1798" s="21"/>
      <c r="BE1798" s="21"/>
      <c r="BF1798" s="21"/>
      <c r="BG1798" s="21"/>
      <c r="BH1798" s="21"/>
      <c r="BI1798" s="21"/>
      <c r="BJ1798" s="21"/>
      <c r="BK1798" s="21"/>
      <c r="BL1798" s="21"/>
      <c r="BM1798" s="21"/>
      <c r="BN1798" s="21"/>
      <c r="BO1798" s="21"/>
      <c r="BP1798" s="21"/>
      <c r="BQ1798" s="21"/>
      <c r="BR1798" s="21"/>
      <c r="BS1798" s="21"/>
      <c r="BT1798" s="21"/>
      <c r="BU1798" s="21"/>
      <c r="BV1798" s="21"/>
      <c r="BW1798" s="21"/>
      <c r="BX1798" s="21"/>
      <c r="BY1798" s="21"/>
      <c r="BZ1798" s="21"/>
    </row>
    <row r="1799" spans="1:78" customFormat="1" x14ac:dyDescent="0.35">
      <c r="A1799" s="96"/>
      <c r="B1799" s="96"/>
      <c r="C1799" s="96"/>
      <c r="D1799" s="96"/>
      <c r="E1799" s="96"/>
      <c r="F1799" s="96"/>
      <c r="G1799" s="96"/>
      <c r="H1799" s="96"/>
      <c r="I1799" s="96"/>
      <c r="J1799" s="96"/>
      <c r="K1799" s="96"/>
      <c r="L1799" s="96"/>
      <c r="M1799" s="96"/>
      <c r="N1799" s="96"/>
      <c r="O1799" s="96"/>
      <c r="P1799" s="96"/>
      <c r="Q1799" s="96"/>
      <c r="R1799" s="96"/>
      <c r="S1799" s="96"/>
      <c r="T1799" s="97" t="s">
        <v>169</v>
      </c>
      <c r="U1799" s="97" t="s">
        <v>170</v>
      </c>
      <c r="V1799" s="97" t="s">
        <v>170</v>
      </c>
      <c r="W1799" s="97" t="s">
        <v>251</v>
      </c>
      <c r="X1799" s="97" t="s">
        <v>252</v>
      </c>
      <c r="Y1799" s="97"/>
      <c r="Z1799" s="97" t="s">
        <v>256</v>
      </c>
      <c r="AA1799" s="97" t="s">
        <v>257</v>
      </c>
      <c r="AB1799" s="97" t="s">
        <v>258</v>
      </c>
      <c r="AC1799" s="97" t="s">
        <v>259</v>
      </c>
      <c r="AD1799" s="97" t="s">
        <v>260</v>
      </c>
      <c r="AE1799" s="97" t="s">
        <v>261</v>
      </c>
      <c r="AF1799" s="97" t="s">
        <v>262</v>
      </c>
      <c r="AG1799" s="97" t="s">
        <v>265</v>
      </c>
      <c r="AH1799" s="97" t="s">
        <v>266</v>
      </c>
      <c r="AI1799" s="97" t="s">
        <v>267</v>
      </c>
      <c r="AJ1799" s="97" t="s">
        <v>268</v>
      </c>
      <c r="AK1799" s="97" t="s">
        <v>269</v>
      </c>
      <c r="AL1799" s="97" t="s">
        <v>270</v>
      </c>
      <c r="AM1799" s="102"/>
      <c r="AN1799" s="21"/>
      <c r="AO1799" s="21"/>
      <c r="AP1799" s="21"/>
      <c r="AR1799" s="21"/>
      <c r="AS1799" s="21"/>
      <c r="AT1799" s="21"/>
      <c r="AU1799" s="21"/>
      <c r="AV1799" s="21"/>
      <c r="AW1799" s="21"/>
      <c r="AX1799" s="21"/>
      <c r="AY1799" s="21"/>
      <c r="AZ1799" s="21"/>
      <c r="BA1799" s="21"/>
      <c r="BB1799" s="21"/>
      <c r="BC1799" s="21"/>
      <c r="BD1799" s="21"/>
      <c r="BE1799" s="21"/>
      <c r="BF1799" s="21"/>
      <c r="BG1799" s="21"/>
      <c r="BH1799" s="21"/>
      <c r="BI1799" s="21"/>
      <c r="BJ1799" s="21"/>
      <c r="BK1799" s="21"/>
      <c r="BL1799" s="21"/>
      <c r="BM1799" s="21"/>
      <c r="BN1799" s="21"/>
      <c r="BO1799" s="21"/>
      <c r="BP1799" s="21"/>
      <c r="BQ1799" s="21"/>
      <c r="BR1799" s="21"/>
      <c r="BS1799" s="21"/>
      <c r="BT1799" s="21"/>
      <c r="BU1799" s="21"/>
      <c r="BV1799" s="21"/>
      <c r="BW1799" s="21"/>
      <c r="BX1799" s="21"/>
      <c r="BY1799" s="21"/>
      <c r="BZ1799" s="21"/>
    </row>
    <row r="1800" spans="1:78" customFormat="1" x14ac:dyDescent="0.35">
      <c r="A1800" s="58" t="s">
        <v>70</v>
      </c>
      <c r="B1800" s="32" t="s">
        <v>110</v>
      </c>
      <c r="C1800" s="58" t="s">
        <v>512</v>
      </c>
      <c r="D1800" s="32" t="s">
        <v>172</v>
      </c>
      <c r="E1800" s="59" t="s">
        <v>26</v>
      </c>
      <c r="F1800" s="58" t="s">
        <v>340</v>
      </c>
      <c r="G1800" s="60" t="str">
        <f ca="1">TEXT(TODAY(),"YYYY-MM-DD")</f>
        <v>2023-05-19</v>
      </c>
      <c r="H1800" s="60" t="str">
        <f ca="1">TEXT(TODAY(),"YYYY-MM-DD")</f>
        <v>2023-05-19</v>
      </c>
      <c r="I1800" s="58">
        <v>12</v>
      </c>
      <c r="J1800" s="58">
        <v>12</v>
      </c>
      <c r="K1800" s="58">
        <v>12</v>
      </c>
      <c r="L1800" s="58" t="s">
        <v>341</v>
      </c>
      <c r="M1800" s="58" t="s">
        <v>342</v>
      </c>
      <c r="N1800" s="58" t="s">
        <v>348</v>
      </c>
      <c r="O1800" s="58" t="s">
        <v>348</v>
      </c>
      <c r="P1800" s="58" t="s">
        <v>347</v>
      </c>
      <c r="Q1800" s="58" t="s">
        <v>347</v>
      </c>
      <c r="R1800" s="58" t="s">
        <v>565</v>
      </c>
      <c r="S1800" s="58"/>
      <c r="T1800" s="58" t="s">
        <v>176</v>
      </c>
      <c r="U1800" s="58" t="s">
        <v>177</v>
      </c>
      <c r="V1800" s="58"/>
      <c r="W1800" s="58" t="s">
        <v>254</v>
      </c>
      <c r="X1800" s="58" t="s">
        <v>253</v>
      </c>
      <c r="Y1800" s="58"/>
      <c r="Z1800" s="58"/>
      <c r="AA1800" s="58"/>
      <c r="AB1800" s="58"/>
      <c r="AC1800" s="58"/>
      <c r="AD1800" s="58"/>
      <c r="AE1800" s="58"/>
      <c r="AF1800" s="58"/>
      <c r="AG1800" s="58"/>
      <c r="AH1800" s="58"/>
      <c r="AI1800" s="58"/>
      <c r="AJ1800" s="58"/>
      <c r="AK1800" s="58"/>
      <c r="AL1800" s="58"/>
      <c r="AM1800" s="176" t="s">
        <v>458</v>
      </c>
      <c r="AN1800" s="21"/>
      <c r="AO1800" s="21"/>
      <c r="AP1800" s="21"/>
      <c r="AR1800" s="21"/>
      <c r="AS1800" s="21"/>
      <c r="AT1800" s="21"/>
      <c r="AU1800" s="21"/>
      <c r="AV1800" s="21"/>
      <c r="AW1800" s="21"/>
      <c r="AX1800" s="21"/>
      <c r="AY1800" s="21"/>
      <c r="AZ1800" s="21"/>
      <c r="BA1800" s="21"/>
      <c r="BB1800" s="21"/>
      <c r="BC1800" s="21"/>
      <c r="BD1800" s="21"/>
      <c r="BE1800" s="21"/>
      <c r="BF1800" s="21"/>
      <c r="BG1800" s="21"/>
      <c r="BH1800" s="21"/>
      <c r="BI1800" s="21"/>
      <c r="BJ1800" s="21"/>
      <c r="BK1800" s="21"/>
      <c r="BL1800" s="21"/>
      <c r="BM1800" s="21"/>
      <c r="BN1800" s="21"/>
      <c r="BO1800" s="21"/>
      <c r="BP1800" s="21"/>
      <c r="BQ1800" s="21"/>
      <c r="BR1800" s="21"/>
      <c r="BS1800" s="21"/>
      <c r="BT1800" s="21"/>
      <c r="BU1800" s="21"/>
      <c r="BV1800" s="21"/>
      <c r="BW1800" s="21"/>
      <c r="BX1800" s="21"/>
      <c r="BY1800" s="21"/>
      <c r="BZ1800" s="21"/>
    </row>
    <row r="1801" spans="1:78" x14ac:dyDescent="0.35">
      <c r="AM1801"/>
    </row>
    <row r="1802" spans="1:78" customFormat="1" x14ac:dyDescent="0.35">
      <c r="A1802" s="67" t="s">
        <v>516</v>
      </c>
      <c r="B1802" s="68"/>
      <c r="C1802" s="68"/>
      <c r="D1802" s="68"/>
      <c r="E1802" s="68"/>
      <c r="F1802" s="68"/>
      <c r="G1802" s="68"/>
      <c r="H1802" s="68"/>
      <c r="I1802" s="68"/>
      <c r="J1802" s="68"/>
      <c r="K1802" s="68"/>
      <c r="L1802" s="68"/>
      <c r="M1802" s="68"/>
      <c r="N1802" s="68"/>
      <c r="O1802" s="68"/>
      <c r="P1802" s="68"/>
      <c r="Q1802" s="68"/>
      <c r="R1802" s="68"/>
      <c r="S1802" s="68"/>
      <c r="T1802" s="68"/>
      <c r="U1802" s="68"/>
      <c r="V1802" s="68"/>
      <c r="W1802" s="68"/>
      <c r="X1802" s="68"/>
      <c r="Y1802" s="68"/>
      <c r="Z1802" s="68"/>
      <c r="AA1802" s="68"/>
      <c r="AB1802" s="68"/>
      <c r="AC1802" s="68"/>
      <c r="AD1802" s="68"/>
      <c r="AE1802" s="68"/>
      <c r="AF1802" s="68"/>
      <c r="AG1802" s="68"/>
      <c r="AH1802" s="68"/>
      <c r="AI1802" s="68"/>
    </row>
    <row r="1803" spans="1:78" customFormat="1" x14ac:dyDescent="0.35">
      <c r="A1803" s="95" t="s">
        <v>273</v>
      </c>
      <c r="B1803" s="95" t="s">
        <v>274</v>
      </c>
      <c r="C1803" s="95" t="s">
        <v>156</v>
      </c>
      <c r="D1803" s="95" t="s">
        <v>157</v>
      </c>
      <c r="E1803" s="95" t="s">
        <v>158</v>
      </c>
      <c r="F1803" s="95" t="s">
        <v>159</v>
      </c>
      <c r="G1803" s="95" t="s">
        <v>126</v>
      </c>
      <c r="H1803" s="95" t="s">
        <v>160</v>
      </c>
      <c r="I1803" s="95" t="s">
        <v>161</v>
      </c>
      <c r="J1803" s="95" t="s">
        <v>162</v>
      </c>
      <c r="K1803" s="95" t="s">
        <v>163</v>
      </c>
      <c r="L1803" s="95" t="s">
        <v>164</v>
      </c>
      <c r="M1803" s="95" t="s">
        <v>165</v>
      </c>
      <c r="N1803" s="95" t="s">
        <v>166</v>
      </c>
      <c r="O1803" s="95" t="s">
        <v>277</v>
      </c>
      <c r="P1803" s="95" t="s">
        <v>168</v>
      </c>
      <c r="Q1803" s="95" t="s">
        <v>278</v>
      </c>
      <c r="R1803" s="95" t="s">
        <v>276</v>
      </c>
      <c r="S1803" s="113" t="s">
        <v>204</v>
      </c>
      <c r="T1803" s="210" t="s">
        <v>271</v>
      </c>
      <c r="U1803" s="211"/>
      <c r="V1803" s="212"/>
      <c r="W1803" s="210" t="s">
        <v>263</v>
      </c>
      <c r="X1803" s="212"/>
      <c r="Y1803" s="190"/>
      <c r="Z1803" s="213" t="s">
        <v>255</v>
      </c>
      <c r="AA1803" s="214"/>
      <c r="AB1803" s="214"/>
      <c r="AC1803" s="214"/>
      <c r="AD1803" s="214"/>
      <c r="AE1803" s="214"/>
      <c r="AF1803" s="215"/>
      <c r="AG1803" s="213" t="s">
        <v>264</v>
      </c>
      <c r="AH1803" s="214"/>
      <c r="AI1803" s="214"/>
      <c r="AJ1803" s="214"/>
      <c r="AK1803" s="214"/>
      <c r="AL1803" s="215"/>
      <c r="AM1803" s="95"/>
      <c r="AN1803" s="21"/>
      <c r="AO1803" s="21"/>
      <c r="AP1803" s="21"/>
      <c r="AR1803" s="21"/>
      <c r="AS1803" s="21"/>
      <c r="AT1803" s="21"/>
      <c r="AU1803" s="21"/>
      <c r="AV1803" s="21"/>
      <c r="AW1803" s="21"/>
      <c r="AX1803" s="21"/>
      <c r="AY1803" s="21"/>
      <c r="AZ1803" s="21"/>
      <c r="BA1803" s="21"/>
      <c r="BB1803" s="21"/>
      <c r="BC1803" s="21"/>
      <c r="BD1803" s="21"/>
      <c r="BE1803" s="21"/>
      <c r="BF1803" s="21"/>
      <c r="BG1803" s="21"/>
      <c r="BH1803" s="21"/>
      <c r="BI1803" s="21"/>
      <c r="BJ1803" s="21"/>
      <c r="BK1803" s="21"/>
      <c r="BL1803" s="21"/>
      <c r="BM1803" s="21"/>
      <c r="BN1803" s="21"/>
      <c r="BO1803" s="21"/>
      <c r="BP1803" s="21"/>
      <c r="BQ1803" s="21"/>
      <c r="BR1803" s="21"/>
      <c r="BS1803" s="21"/>
      <c r="BT1803" s="21"/>
      <c r="BU1803" s="21"/>
      <c r="BV1803" s="21"/>
      <c r="BW1803" s="21"/>
      <c r="BX1803" s="21"/>
      <c r="BY1803" s="21"/>
      <c r="BZ1803" s="21"/>
    </row>
    <row r="1804" spans="1:78" customFormat="1" x14ac:dyDescent="0.35">
      <c r="A1804" s="96"/>
      <c r="B1804" s="96"/>
      <c r="C1804" s="96"/>
      <c r="D1804" s="96"/>
      <c r="E1804" s="96"/>
      <c r="F1804" s="96"/>
      <c r="G1804" s="96"/>
      <c r="H1804" s="96"/>
      <c r="I1804" s="96"/>
      <c r="J1804" s="96"/>
      <c r="K1804" s="96"/>
      <c r="L1804" s="96"/>
      <c r="M1804" s="96"/>
      <c r="N1804" s="96"/>
      <c r="O1804" s="96"/>
      <c r="P1804" s="96"/>
      <c r="Q1804" s="96"/>
      <c r="R1804" s="96"/>
      <c r="S1804" s="96"/>
      <c r="T1804" s="97" t="s">
        <v>169</v>
      </c>
      <c r="U1804" s="97" t="s">
        <v>170</v>
      </c>
      <c r="V1804" s="97" t="s">
        <v>170</v>
      </c>
      <c r="W1804" s="97" t="s">
        <v>251</v>
      </c>
      <c r="X1804" s="97" t="s">
        <v>350</v>
      </c>
      <c r="Y1804" s="97" t="s">
        <v>349</v>
      </c>
      <c r="Z1804" s="97" t="s">
        <v>256</v>
      </c>
      <c r="AA1804" s="97" t="s">
        <v>257</v>
      </c>
      <c r="AB1804" s="97" t="s">
        <v>258</v>
      </c>
      <c r="AC1804" s="97" t="s">
        <v>259</v>
      </c>
      <c r="AD1804" s="97" t="s">
        <v>260</v>
      </c>
      <c r="AE1804" s="97" t="s">
        <v>261</v>
      </c>
      <c r="AF1804" s="97" t="s">
        <v>262</v>
      </c>
      <c r="AG1804" s="97" t="s">
        <v>265</v>
      </c>
      <c r="AH1804" s="97" t="s">
        <v>266</v>
      </c>
      <c r="AI1804" s="97" t="s">
        <v>267</v>
      </c>
      <c r="AJ1804" s="97" t="s">
        <v>268</v>
      </c>
      <c r="AK1804" s="97" t="s">
        <v>269</v>
      </c>
      <c r="AL1804" s="97" t="s">
        <v>270</v>
      </c>
      <c r="AM1804" s="96"/>
      <c r="AN1804" s="21"/>
      <c r="AO1804" s="21"/>
      <c r="AP1804" s="21"/>
      <c r="AR1804" s="21"/>
      <c r="AS1804" s="21"/>
      <c r="AT1804" s="21"/>
      <c r="AU1804" s="21"/>
      <c r="AV1804" s="21"/>
      <c r="AW1804" s="21"/>
      <c r="AX1804" s="21"/>
      <c r="AY1804" s="21"/>
      <c r="AZ1804" s="21"/>
      <c r="BA1804" s="21"/>
      <c r="BB1804" s="21"/>
      <c r="BC1804" s="21"/>
      <c r="BD1804" s="21"/>
      <c r="BE1804" s="21"/>
      <c r="BF1804" s="21"/>
      <c r="BG1804" s="21"/>
      <c r="BH1804" s="21"/>
      <c r="BI1804" s="21"/>
      <c r="BJ1804" s="21"/>
      <c r="BK1804" s="21"/>
      <c r="BL1804" s="21"/>
      <c r="BM1804" s="21"/>
      <c r="BN1804" s="21"/>
      <c r="BO1804" s="21"/>
      <c r="BP1804" s="21"/>
      <c r="BQ1804" s="21"/>
      <c r="BR1804" s="21"/>
      <c r="BS1804" s="21"/>
      <c r="BT1804" s="21"/>
      <c r="BU1804" s="21"/>
      <c r="BV1804" s="21"/>
      <c r="BW1804" s="21"/>
      <c r="BX1804" s="21"/>
      <c r="BY1804" s="21"/>
      <c r="BZ1804" s="21"/>
    </row>
    <row r="1805" spans="1:78" customFormat="1" x14ac:dyDescent="0.35">
      <c r="A1805" s="58" t="s">
        <v>183</v>
      </c>
      <c r="B1805" s="32" t="s">
        <v>521</v>
      </c>
      <c r="C1805" s="58" t="s">
        <v>522</v>
      </c>
      <c r="D1805" s="32" t="s">
        <v>172</v>
      </c>
      <c r="E1805" s="59" t="s">
        <v>26</v>
      </c>
      <c r="F1805" s="58" t="s">
        <v>287</v>
      </c>
      <c r="G1805" s="60" t="str">
        <f ca="1">TEXT(TODAY(),"YYYY-MM-DD")</f>
        <v>2023-05-19</v>
      </c>
      <c r="H1805" s="60" t="str">
        <f ca="1">TEXT(TODAY(),"YYYY-MM-DD")</f>
        <v>2023-05-19</v>
      </c>
      <c r="I1805" s="58">
        <v>12</v>
      </c>
      <c r="J1805" s="58">
        <v>12</v>
      </c>
      <c r="K1805" s="58">
        <v>12</v>
      </c>
      <c r="L1805" s="58" t="s">
        <v>387</v>
      </c>
      <c r="M1805" s="58" t="s">
        <v>388</v>
      </c>
      <c r="N1805" s="114" t="s">
        <v>348</v>
      </c>
      <c r="O1805" s="114" t="s">
        <v>348</v>
      </c>
      <c r="P1805" s="114" t="s">
        <v>347</v>
      </c>
      <c r="Q1805" s="114" t="s">
        <v>347</v>
      </c>
      <c r="R1805" s="114" t="s">
        <v>347</v>
      </c>
      <c r="S1805" s="59"/>
      <c r="T1805" s="59" t="s">
        <v>176</v>
      </c>
      <c r="U1805" s="59" t="s">
        <v>177</v>
      </c>
      <c r="V1805" s="59"/>
      <c r="W1805" s="59" t="s">
        <v>254</v>
      </c>
      <c r="X1805" s="59" t="s">
        <v>253</v>
      </c>
      <c r="Y1805" s="59"/>
      <c r="Z1805" s="59"/>
      <c r="AA1805" s="59"/>
      <c r="AB1805" s="59"/>
      <c r="AC1805" s="59"/>
      <c r="AD1805" s="59" t="s">
        <v>347</v>
      </c>
      <c r="AE1805" s="59" t="s">
        <v>347</v>
      </c>
      <c r="AF1805" s="59" t="s">
        <v>347</v>
      </c>
      <c r="AG1805" s="59"/>
      <c r="AH1805" s="59"/>
      <c r="AI1805" s="59"/>
      <c r="AJ1805" s="59" t="s">
        <v>347</v>
      </c>
      <c r="AK1805" s="59" t="s">
        <v>347</v>
      </c>
      <c r="AL1805" s="59" t="s">
        <v>347</v>
      </c>
      <c r="AM1805" s="58"/>
      <c r="AN1805" s="21"/>
      <c r="AO1805" s="21"/>
      <c r="AP1805" s="21"/>
      <c r="AR1805" s="21"/>
      <c r="AS1805" s="21"/>
      <c r="AT1805" s="21"/>
      <c r="AU1805" s="21"/>
      <c r="AV1805" s="21"/>
      <c r="AW1805" s="21"/>
      <c r="AX1805" s="21"/>
      <c r="AY1805" s="21"/>
      <c r="AZ1805" s="21"/>
      <c r="BA1805" s="21"/>
      <c r="BB1805" s="21"/>
      <c r="BC1805" s="21"/>
      <c r="BD1805" s="21"/>
      <c r="BE1805" s="21"/>
      <c r="BF1805" s="21"/>
      <c r="BG1805" s="21"/>
      <c r="BH1805" s="21"/>
      <c r="BI1805" s="21"/>
      <c r="BJ1805" s="21"/>
      <c r="BK1805" s="21"/>
      <c r="BL1805" s="21"/>
      <c r="BM1805" s="21"/>
      <c r="BN1805" s="21"/>
      <c r="BO1805" s="21"/>
      <c r="BP1805" s="21"/>
      <c r="BQ1805" s="21"/>
      <c r="BR1805" s="21"/>
      <c r="BS1805" s="21"/>
      <c r="BT1805" s="21"/>
      <c r="BU1805" s="21"/>
      <c r="BV1805" s="21"/>
      <c r="BW1805" s="21"/>
      <c r="BX1805" s="21"/>
      <c r="BY1805" s="21"/>
      <c r="BZ1805" s="21"/>
    </row>
    <row r="1806" spans="1:78" customFormat="1" ht="19" customHeight="1" x14ac:dyDescent="0.35">
      <c r="A1806" s="21"/>
      <c r="B1806" s="21"/>
      <c r="C1806" s="21"/>
      <c r="D1806" s="21"/>
      <c r="E1806" s="21"/>
      <c r="F1806" s="21"/>
      <c r="G1806" s="21"/>
      <c r="H1806" s="21"/>
      <c r="I1806" s="21"/>
      <c r="J1806" s="21"/>
      <c r="K1806" s="21"/>
      <c r="L1806" s="21"/>
    </row>
    <row r="1807" spans="1:78" customFormat="1" ht="18.5" x14ac:dyDescent="0.35">
      <c r="A1807" s="216" t="s">
        <v>517</v>
      </c>
      <c r="B1807" s="217"/>
      <c r="C1807" s="217"/>
      <c r="D1807" s="217"/>
      <c r="E1807" s="217"/>
      <c r="F1807" s="217"/>
      <c r="G1807" s="217"/>
      <c r="H1807" s="217"/>
      <c r="I1807" s="217"/>
      <c r="J1807" s="217"/>
      <c r="K1807" s="217"/>
      <c r="L1807" s="217"/>
      <c r="M1807" s="145"/>
      <c r="N1807" s="145"/>
      <c r="O1807" s="145"/>
      <c r="P1807" s="145"/>
      <c r="Q1807" s="145"/>
      <c r="R1807" s="145"/>
      <c r="S1807" s="145"/>
      <c r="T1807" s="145"/>
      <c r="U1807" s="145"/>
      <c r="V1807" s="145"/>
      <c r="W1807" s="145"/>
      <c r="X1807" s="145"/>
      <c r="Y1807" s="145"/>
      <c r="Z1807" s="145"/>
      <c r="AA1807" s="145"/>
      <c r="AB1807" s="145"/>
      <c r="AC1807" s="145"/>
      <c r="AD1807" s="145"/>
      <c r="AE1807" s="145"/>
      <c r="AF1807" s="145"/>
      <c r="AG1807" s="145"/>
      <c r="AH1807" s="145"/>
      <c r="AI1807" s="145"/>
      <c r="AJ1807" s="145"/>
      <c r="AK1807" s="145"/>
      <c r="AL1807" s="145"/>
      <c r="AN1807" s="21"/>
      <c r="AO1807" s="21"/>
      <c r="AP1807" s="21"/>
      <c r="AR1807" s="21"/>
      <c r="AS1807" s="21"/>
      <c r="AT1807" s="21"/>
      <c r="AU1807" s="21"/>
      <c r="AV1807" s="21"/>
      <c r="AW1807" s="21"/>
      <c r="AX1807" s="21"/>
      <c r="AY1807" s="21"/>
      <c r="AZ1807" s="21"/>
      <c r="BA1807" s="21"/>
      <c r="BB1807" s="21"/>
      <c r="BC1807" s="21"/>
      <c r="BD1807" s="21"/>
      <c r="BE1807" s="21"/>
      <c r="BF1807" s="21"/>
      <c r="BG1807" s="21"/>
      <c r="BH1807" s="21"/>
      <c r="BI1807" s="21"/>
      <c r="BJ1807" s="21"/>
      <c r="BK1807" s="21"/>
      <c r="BL1807" s="21"/>
      <c r="BM1807" s="21"/>
      <c r="BN1807" s="21"/>
      <c r="BO1807" s="21"/>
      <c r="BP1807" s="21"/>
      <c r="BQ1807" s="21"/>
      <c r="BR1807" s="21"/>
      <c r="BS1807" s="21"/>
      <c r="BT1807" s="21"/>
      <c r="BU1807" s="21"/>
      <c r="BV1807" s="21"/>
      <c r="BW1807" s="21"/>
      <c r="BX1807" s="21"/>
      <c r="BY1807" s="21"/>
      <c r="BZ1807" s="21"/>
    </row>
    <row r="1808" spans="1:78" customFormat="1" ht="15.5" x14ac:dyDescent="0.35">
      <c r="A1808" s="1" t="s">
        <v>27</v>
      </c>
      <c r="B1808" s="1" t="s">
        <v>28</v>
      </c>
      <c r="C1808" s="1" t="s">
        <v>29</v>
      </c>
      <c r="D1808" s="1" t="s">
        <v>4</v>
      </c>
      <c r="E1808" s="1" t="s">
        <v>30</v>
      </c>
      <c r="F1808" s="1" t="s">
        <v>373</v>
      </c>
      <c r="G1808" s="1" t="s">
        <v>374</v>
      </c>
      <c r="H1808" s="1" t="s">
        <v>375</v>
      </c>
      <c r="I1808" s="1" t="s">
        <v>376</v>
      </c>
      <c r="J1808" s="1" t="s">
        <v>43</v>
      </c>
      <c r="K1808" s="1" t="s">
        <v>377</v>
      </c>
      <c r="L1808" s="145"/>
      <c r="M1808" s="145"/>
      <c r="N1808" s="145"/>
      <c r="O1808" s="145"/>
      <c r="P1808" s="145"/>
      <c r="Q1808" s="145"/>
      <c r="R1808" s="145"/>
      <c r="S1808" s="145"/>
      <c r="T1808" s="145"/>
      <c r="U1808" s="145"/>
      <c r="V1808" s="145"/>
      <c r="W1808" s="145"/>
      <c r="X1808" s="145"/>
      <c r="Y1808" s="145"/>
      <c r="Z1808" s="145"/>
      <c r="AA1808" s="145"/>
      <c r="AB1808" s="145"/>
      <c r="AC1808" s="145"/>
      <c r="AD1808" s="145"/>
      <c r="AE1808" s="145"/>
      <c r="AF1808" s="145"/>
      <c r="AG1808" s="145"/>
      <c r="AH1808" s="145"/>
      <c r="AI1808" s="145"/>
      <c r="AJ1808" s="145"/>
      <c r="AK1808" s="145"/>
      <c r="AL1808" s="145"/>
      <c r="AN1808" s="21"/>
      <c r="AO1808" s="21"/>
      <c r="AP1808" s="21"/>
      <c r="AR1808" s="21"/>
      <c r="AS1808" s="21"/>
      <c r="AT1808" s="21"/>
      <c r="AU1808" s="21"/>
      <c r="AV1808" s="21"/>
      <c r="AW1808" s="21"/>
      <c r="AX1808" s="21"/>
      <c r="AY1808" s="21"/>
      <c r="AZ1808" s="21"/>
      <c r="BA1808" s="21"/>
      <c r="BB1808" s="21"/>
      <c r="BC1808" s="21"/>
      <c r="BD1808" s="21"/>
      <c r="BE1808" s="21"/>
      <c r="BF1808" s="21"/>
      <c r="BG1808" s="21"/>
      <c r="BH1808" s="21"/>
      <c r="BI1808" s="21"/>
      <c r="BJ1808" s="21"/>
      <c r="BK1808" s="21"/>
      <c r="BL1808" s="21"/>
      <c r="BM1808" s="21"/>
      <c r="BN1808" s="21"/>
      <c r="BO1808" s="21"/>
      <c r="BP1808" s="21"/>
      <c r="BQ1808" s="21"/>
      <c r="BR1808" s="21"/>
      <c r="BS1808" s="21"/>
      <c r="BT1808" s="21"/>
      <c r="BU1808" s="21"/>
      <c r="BV1808" s="21"/>
      <c r="BW1808" s="21"/>
      <c r="BX1808" s="21"/>
      <c r="BY1808" s="21"/>
      <c r="BZ1808" s="21"/>
    </row>
    <row r="1809" spans="1:78" customFormat="1" x14ac:dyDescent="0.35">
      <c r="A1809" s="2" t="s">
        <v>378</v>
      </c>
      <c r="B1809" s="2" t="s">
        <v>231</v>
      </c>
      <c r="C1809" s="2" t="str">
        <f ca="1">TEXT(TODAY(),"YYYY-MM-DD")</f>
        <v>2023-05-19</v>
      </c>
      <c r="D1809" s="2" t="s">
        <v>13</v>
      </c>
      <c r="E1809" s="2" t="s">
        <v>520</v>
      </c>
      <c r="F1809" s="151" t="str">
        <f ca="1">TEXT(TODAY(),"YYYY-MM-DD")</f>
        <v>2023-05-19</v>
      </c>
      <c r="G1809" s="60" t="s">
        <v>347</v>
      </c>
      <c r="H1809" s="2" t="s">
        <v>521</v>
      </c>
      <c r="I1809" s="2" t="s">
        <v>379</v>
      </c>
      <c r="J1809" s="2" t="s">
        <v>380</v>
      </c>
      <c r="K1809" s="2"/>
      <c r="L1809" s="145"/>
      <c r="M1809" s="145"/>
      <c r="N1809" s="145"/>
      <c r="O1809" s="145"/>
      <c r="P1809" s="145"/>
      <c r="Q1809" s="145"/>
      <c r="R1809" s="145"/>
      <c r="S1809" s="145"/>
      <c r="T1809" s="145"/>
      <c r="U1809" s="145"/>
      <c r="V1809" s="145"/>
      <c r="W1809" s="145"/>
      <c r="X1809" s="145"/>
      <c r="Y1809" s="145"/>
      <c r="Z1809" s="145"/>
      <c r="AA1809" s="145"/>
      <c r="AB1809" s="145"/>
      <c r="AC1809" s="145"/>
      <c r="AD1809" s="145"/>
      <c r="AE1809" s="145"/>
      <c r="AF1809" s="145"/>
      <c r="AG1809" s="145"/>
      <c r="AH1809" s="145"/>
      <c r="AI1809" s="145"/>
      <c r="AJ1809" s="145"/>
      <c r="AK1809" s="145"/>
      <c r="AL1809" s="145"/>
      <c r="AN1809" s="21"/>
      <c r="AO1809" s="21"/>
      <c r="AP1809" s="21"/>
      <c r="AR1809" s="21"/>
      <c r="AS1809" s="21"/>
      <c r="AT1809" s="21"/>
      <c r="AU1809" s="21"/>
      <c r="AV1809" s="21"/>
      <c r="AW1809" s="21"/>
      <c r="AX1809" s="21"/>
      <c r="AY1809" s="21"/>
      <c r="AZ1809" s="21"/>
      <c r="BA1809" s="21"/>
      <c r="BB1809" s="21"/>
      <c r="BC1809" s="21"/>
      <c r="BD1809" s="21"/>
      <c r="BE1809" s="21"/>
      <c r="BF1809" s="21"/>
      <c r="BG1809" s="21"/>
      <c r="BH1809" s="21"/>
      <c r="BI1809" s="21"/>
      <c r="BJ1809" s="21"/>
      <c r="BK1809" s="21"/>
      <c r="BL1809" s="21"/>
      <c r="BM1809" s="21"/>
      <c r="BN1809" s="21"/>
      <c r="BO1809" s="21"/>
      <c r="BP1809" s="21"/>
      <c r="BQ1809" s="21"/>
      <c r="BR1809" s="21"/>
      <c r="BS1809" s="21"/>
      <c r="BT1809" s="21"/>
      <c r="BU1809" s="21"/>
      <c r="BV1809" s="21"/>
      <c r="BW1809" s="21"/>
      <c r="BX1809" s="21"/>
      <c r="BY1809" s="21"/>
      <c r="BZ1809" s="21"/>
    </row>
    <row r="1810" spans="1:78" customFormat="1" x14ac:dyDescent="0.35">
      <c r="A1810" s="2" t="s">
        <v>31</v>
      </c>
      <c r="B1810" s="2" t="s">
        <v>223</v>
      </c>
      <c r="C1810" s="2" t="str">
        <f ca="1">TEXT(TODAY(),"YYYY-MM-DD")</f>
        <v>2023-05-19</v>
      </c>
      <c r="D1810" s="2" t="s">
        <v>13</v>
      </c>
      <c r="E1810" s="2" t="s">
        <v>382</v>
      </c>
      <c r="F1810" s="151" t="str">
        <f ca="1">TEXT(TODAY(),"YYYY-MM-DD")</f>
        <v>2023-05-19</v>
      </c>
      <c r="G1810" s="60" t="s">
        <v>347</v>
      </c>
      <c r="H1810" s="2" t="s">
        <v>521</v>
      </c>
      <c r="I1810" s="2" t="s">
        <v>379</v>
      </c>
      <c r="J1810" s="2" t="s">
        <v>71</v>
      </c>
      <c r="K1810" s="2"/>
      <c r="L1810" s="145"/>
      <c r="M1810" s="145"/>
      <c r="N1810" s="145"/>
      <c r="O1810" s="145"/>
      <c r="P1810" s="145"/>
      <c r="Q1810" s="145"/>
      <c r="R1810" s="145"/>
      <c r="S1810" s="145"/>
      <c r="T1810" s="145"/>
      <c r="U1810" s="145"/>
      <c r="V1810" s="145"/>
      <c r="W1810" s="145"/>
      <c r="X1810" s="145"/>
      <c r="Y1810" s="145"/>
      <c r="Z1810" s="145"/>
      <c r="AA1810" s="145"/>
      <c r="AB1810" s="145"/>
      <c r="AC1810" s="145"/>
      <c r="AD1810" s="145"/>
      <c r="AE1810" s="145"/>
      <c r="AF1810" s="145"/>
      <c r="AG1810" s="145"/>
      <c r="AH1810" s="145"/>
      <c r="AI1810" s="145"/>
      <c r="AJ1810" s="145"/>
      <c r="AK1810" s="145"/>
      <c r="AL1810" s="145"/>
      <c r="AN1810" s="21"/>
      <c r="AO1810" s="21"/>
      <c r="AP1810" s="21"/>
      <c r="AR1810" s="21"/>
      <c r="AS1810" s="21"/>
      <c r="AT1810" s="21"/>
      <c r="AU1810" s="21"/>
      <c r="AV1810" s="21"/>
      <c r="AW1810" s="21"/>
      <c r="AX1810" s="21"/>
      <c r="AY1810" s="21"/>
      <c r="AZ1810" s="21"/>
      <c r="BA1810" s="21"/>
      <c r="BB1810" s="21"/>
      <c r="BC1810" s="21"/>
      <c r="BD1810" s="21"/>
      <c r="BE1810" s="21"/>
      <c r="BF1810" s="21"/>
      <c r="BG1810" s="21"/>
      <c r="BH1810" s="21"/>
      <c r="BI1810" s="21"/>
      <c r="BJ1810" s="21"/>
      <c r="BK1810" s="21"/>
      <c r="BL1810" s="21"/>
      <c r="BM1810" s="21"/>
      <c r="BN1810" s="21"/>
      <c r="BO1810" s="21"/>
      <c r="BP1810" s="21"/>
      <c r="BQ1810" s="21"/>
      <c r="BR1810" s="21"/>
      <c r="BS1810" s="21"/>
      <c r="BT1810" s="21"/>
      <c r="BU1810" s="21"/>
      <c r="BV1810" s="21"/>
      <c r="BW1810" s="21"/>
      <c r="BX1810" s="21"/>
      <c r="BY1810" s="21"/>
      <c r="BZ1810" s="21"/>
    </row>
    <row r="1811" spans="1:78" x14ac:dyDescent="0.35">
      <c r="AM1811"/>
    </row>
    <row r="1812" spans="1:78" customFormat="1" x14ac:dyDescent="0.35">
      <c r="A1812" s="218" t="s">
        <v>518</v>
      </c>
      <c r="B1812" s="219"/>
      <c r="C1812" s="219"/>
      <c r="D1812" s="219"/>
      <c r="E1812" s="219"/>
      <c r="F1812" s="219"/>
      <c r="G1812" s="219"/>
      <c r="H1812" s="219"/>
      <c r="I1812" s="219"/>
      <c r="J1812" s="219"/>
      <c r="K1812" s="219"/>
      <c r="L1812" s="219"/>
      <c r="M1812" s="219"/>
      <c r="N1812" s="219"/>
      <c r="O1812" s="219"/>
      <c r="P1812" s="219"/>
      <c r="Q1812" s="219"/>
      <c r="R1812" s="219"/>
      <c r="S1812" s="189"/>
    </row>
    <row r="1813" spans="1:78" customFormat="1" x14ac:dyDescent="0.35">
      <c r="A1813" s="187" t="s">
        <v>200</v>
      </c>
      <c r="B1813" s="187" t="s">
        <v>201</v>
      </c>
      <c r="C1813" s="187" t="s">
        <v>202</v>
      </c>
      <c r="D1813" s="70" t="s">
        <v>203</v>
      </c>
      <c r="E1813" s="70" t="s">
        <v>204</v>
      </c>
      <c r="F1813" s="70" t="s">
        <v>205</v>
      </c>
      <c r="G1813" s="187" t="s">
        <v>206</v>
      </c>
      <c r="H1813" s="187" t="s">
        <v>207</v>
      </c>
      <c r="I1813" s="70" t="s">
        <v>208</v>
      </c>
      <c r="J1813" s="70" t="s">
        <v>209</v>
      </c>
      <c r="K1813" s="70" t="s">
        <v>210</v>
      </c>
      <c r="L1813" s="70" t="s">
        <v>211</v>
      </c>
      <c r="M1813" s="70" t="s">
        <v>212</v>
      </c>
      <c r="N1813" s="70" t="s">
        <v>213</v>
      </c>
      <c r="O1813" s="70" t="s">
        <v>214</v>
      </c>
      <c r="P1813" s="70" t="s">
        <v>215</v>
      </c>
      <c r="Q1813" s="70" t="s">
        <v>216</v>
      </c>
      <c r="R1813" s="70" t="s">
        <v>217</v>
      </c>
      <c r="S1813" s="106"/>
    </row>
    <row r="1814" spans="1:78" customFormat="1" x14ac:dyDescent="0.35">
      <c r="A1814" s="71" t="s">
        <v>218</v>
      </c>
      <c r="B1814" s="72"/>
      <c r="C1814" s="73" t="s">
        <v>219</v>
      </c>
      <c r="D1814" s="73"/>
      <c r="E1814" s="73"/>
      <c r="F1814" s="94" t="str">
        <f>TEXT(21,"0")</f>
        <v>21</v>
      </c>
      <c r="G1814" s="73" t="str">
        <f>CONCATENATE("USD,FLAT ",TEXT(F1814,"0.00"))</f>
        <v>USD,FLAT 21.00</v>
      </c>
      <c r="H1814" s="94" t="str">
        <f>TEXT(21,"0")</f>
        <v>21</v>
      </c>
      <c r="I1814" s="73" t="s">
        <v>139</v>
      </c>
      <c r="J1814" s="75">
        <v>1</v>
      </c>
      <c r="K1814" s="90" t="str">
        <f>TEXT(21,"0")</f>
        <v>21</v>
      </c>
      <c r="L1814" s="73"/>
      <c r="M1814" s="90" t="str">
        <f>TEXT(13,"0")</f>
        <v>13</v>
      </c>
      <c r="N1814" s="73"/>
      <c r="O1814" s="73" t="s">
        <v>220</v>
      </c>
      <c r="P1814" s="73" t="s">
        <v>351</v>
      </c>
      <c r="Q1814" s="73"/>
      <c r="R1814" s="73"/>
      <c r="S1814" s="107"/>
    </row>
    <row r="1815" spans="1:78" customFormat="1" x14ac:dyDescent="0.35">
      <c r="A1815" s="72"/>
      <c r="B1815" s="72"/>
      <c r="C1815" s="76" t="s">
        <v>221</v>
      </c>
      <c r="D1815" s="76"/>
      <c r="E1815" s="76"/>
      <c r="F1815" s="77"/>
      <c r="G1815" s="76"/>
      <c r="H1815" s="77"/>
      <c r="I1815" s="76"/>
      <c r="J1815" s="78"/>
      <c r="K1815" s="91"/>
      <c r="L1815" s="76"/>
      <c r="M1815" s="77"/>
      <c r="N1815" s="76"/>
      <c r="O1815" s="76"/>
      <c r="P1815" s="76"/>
      <c r="Q1815" s="76"/>
      <c r="R1815" s="76"/>
      <c r="S1815" s="108"/>
    </row>
    <row r="1816" spans="1:78" customFormat="1" x14ac:dyDescent="0.35">
      <c r="A1816" s="72"/>
      <c r="B1816" s="72"/>
      <c r="C1816" s="85" t="s">
        <v>228</v>
      </c>
      <c r="D1816" s="85"/>
      <c r="E1816" s="85"/>
      <c r="F1816" s="85"/>
      <c r="G1816" s="85"/>
      <c r="H1816" s="85"/>
      <c r="I1816" s="85"/>
      <c r="J1816" s="85"/>
      <c r="K1816" s="88"/>
      <c r="L1816" s="85"/>
      <c r="M1816" s="85"/>
      <c r="N1816" s="85"/>
      <c r="O1816" s="85"/>
      <c r="P1816" s="85"/>
      <c r="Q1816" s="85"/>
      <c r="R1816" s="85"/>
      <c r="S1816" s="109"/>
    </row>
    <row r="1817" spans="1:78" customFormat="1" x14ac:dyDescent="0.35">
      <c r="A1817" s="72"/>
      <c r="B1817" s="72"/>
      <c r="C1817" s="86" t="s">
        <v>229</v>
      </c>
      <c r="D1817" s="86"/>
      <c r="E1817" s="86"/>
      <c r="F1817" s="86"/>
      <c r="G1817" s="86"/>
      <c r="H1817" s="86"/>
      <c r="I1817" s="86"/>
      <c r="J1817" s="86"/>
      <c r="K1817" s="89"/>
      <c r="L1817" s="86"/>
      <c r="M1817" s="86"/>
      <c r="N1817" s="86"/>
      <c r="O1817" s="86"/>
      <c r="P1817" s="86"/>
      <c r="Q1817" s="86"/>
      <c r="R1817" s="86"/>
      <c r="S1817" s="110"/>
    </row>
    <row r="1818" spans="1:78" customFormat="1" x14ac:dyDescent="0.35">
      <c r="A1818" s="71" t="s">
        <v>222</v>
      </c>
      <c r="B1818" s="72"/>
      <c r="C1818" s="73" t="s">
        <v>219</v>
      </c>
      <c r="D1818" s="73"/>
      <c r="E1818" s="73"/>
      <c r="F1818" s="94" t="str">
        <f>TEXT(25,"0")</f>
        <v>25</v>
      </c>
      <c r="G1818" s="73" t="str">
        <f>CONCATENATE("USD,FLAT ",TEXT(F1818,"0.00"))</f>
        <v>USD,FLAT 25.00</v>
      </c>
      <c r="H1818" s="94" t="str">
        <f>TEXT(25,"0")</f>
        <v>25</v>
      </c>
      <c r="I1818" s="73" t="s">
        <v>139</v>
      </c>
      <c r="J1818" s="75">
        <v>1</v>
      </c>
      <c r="K1818" s="90" t="str">
        <f>TEXT(25,"0")</f>
        <v>25</v>
      </c>
      <c r="L1818" s="90"/>
      <c r="M1818" s="90" t="str">
        <f>TEXT(13,"0")</f>
        <v>13</v>
      </c>
      <c r="N1818" s="73" t="s">
        <v>223</v>
      </c>
      <c r="O1818" s="73" t="s">
        <v>224</v>
      </c>
      <c r="P1818" s="73" t="s">
        <v>351</v>
      </c>
      <c r="Q1818" s="73"/>
      <c r="R1818" s="73"/>
      <c r="S1818" s="107"/>
    </row>
    <row r="1819" spans="1:78" customFormat="1" x14ac:dyDescent="0.35">
      <c r="A1819" s="72"/>
      <c r="B1819" s="72"/>
      <c r="C1819" s="76" t="s">
        <v>221</v>
      </c>
      <c r="D1819" s="76"/>
      <c r="E1819" s="76"/>
      <c r="F1819" s="76"/>
      <c r="G1819" s="76"/>
      <c r="H1819" s="77"/>
      <c r="I1819" s="76"/>
      <c r="J1819" s="78"/>
      <c r="K1819" s="91"/>
      <c r="L1819" s="76"/>
      <c r="M1819" s="76"/>
      <c r="N1819" s="76"/>
      <c r="O1819" s="76"/>
      <c r="P1819" s="76"/>
      <c r="Q1819" s="76"/>
      <c r="R1819" s="76"/>
      <c r="S1819" s="108"/>
    </row>
    <row r="1820" spans="1:78" customFormat="1" x14ac:dyDescent="0.35">
      <c r="A1820" s="72"/>
      <c r="B1820" s="72"/>
      <c r="C1820" s="85" t="s">
        <v>228</v>
      </c>
      <c r="D1820" s="85"/>
      <c r="E1820" s="85"/>
      <c r="F1820" s="85"/>
      <c r="G1820" s="85"/>
      <c r="H1820" s="85"/>
      <c r="I1820" s="85"/>
      <c r="J1820" s="85"/>
      <c r="K1820" s="88"/>
      <c r="L1820" s="85"/>
      <c r="M1820" s="85"/>
      <c r="N1820" s="85"/>
      <c r="O1820" s="85"/>
      <c r="P1820" s="85"/>
      <c r="Q1820" s="85"/>
      <c r="R1820" s="85"/>
      <c r="S1820" s="109"/>
    </row>
    <row r="1821" spans="1:78" customFormat="1" x14ac:dyDescent="0.35">
      <c r="A1821" s="72"/>
      <c r="B1821" s="72"/>
      <c r="C1821" s="86" t="s">
        <v>229</v>
      </c>
      <c r="D1821" s="86"/>
      <c r="E1821" s="86"/>
      <c r="F1821" s="86"/>
      <c r="G1821" s="86"/>
      <c r="H1821" s="86"/>
      <c r="I1821" s="86"/>
      <c r="J1821" s="86"/>
      <c r="K1821" s="89"/>
      <c r="L1821" s="86"/>
      <c r="M1821" s="86"/>
      <c r="N1821" s="86"/>
      <c r="O1821" s="86"/>
      <c r="P1821" s="86"/>
      <c r="Q1821" s="86"/>
      <c r="R1821" s="86"/>
      <c r="S1821" s="110"/>
    </row>
    <row r="1822" spans="1:78" customFormat="1" x14ac:dyDescent="0.35">
      <c r="A1822" s="71" t="s">
        <v>225</v>
      </c>
      <c r="B1822" s="72"/>
      <c r="C1822" s="73" t="s">
        <v>219</v>
      </c>
      <c r="D1822" s="73"/>
      <c r="E1822" s="73"/>
      <c r="F1822" s="73">
        <v>25</v>
      </c>
      <c r="G1822" s="73" t="str">
        <f>CONCATENATE("USD,FLAT ",TEXT(F1822,"0.00"))</f>
        <v>USD,FLAT 25.00</v>
      </c>
      <c r="H1822" s="94" t="str">
        <f>TEXT(25,"0")</f>
        <v>25</v>
      </c>
      <c r="I1822" s="73" t="s">
        <v>139</v>
      </c>
      <c r="J1822" s="75">
        <v>1</v>
      </c>
      <c r="K1822" s="90" t="str">
        <f>TEXT(25,"0")</f>
        <v>25</v>
      </c>
      <c r="L1822" s="90"/>
      <c r="M1822" s="90" t="str">
        <f>TEXT(13,"0")</f>
        <v>13</v>
      </c>
      <c r="N1822" s="73" t="s">
        <v>223</v>
      </c>
      <c r="O1822" s="73" t="s">
        <v>224</v>
      </c>
      <c r="P1822" s="73" t="s">
        <v>351</v>
      </c>
      <c r="Q1822" s="73"/>
      <c r="R1822" s="73"/>
      <c r="S1822" s="107"/>
    </row>
    <row r="1823" spans="1:78" customFormat="1" x14ac:dyDescent="0.35">
      <c r="A1823" s="72"/>
      <c r="B1823" s="72"/>
      <c r="C1823" s="76" t="s">
        <v>221</v>
      </c>
      <c r="D1823" s="76"/>
      <c r="E1823" s="76"/>
      <c r="F1823" s="76"/>
      <c r="G1823" s="76"/>
      <c r="H1823" s="77"/>
      <c r="I1823" s="76"/>
      <c r="J1823" s="78"/>
      <c r="K1823" s="91"/>
      <c r="L1823" s="76"/>
      <c r="M1823" s="76"/>
      <c r="N1823" s="76"/>
      <c r="O1823" s="76"/>
      <c r="P1823" s="76"/>
      <c r="Q1823" s="76"/>
      <c r="R1823" s="76"/>
      <c r="S1823" s="108"/>
    </row>
    <row r="1824" spans="1:78" customFormat="1" x14ac:dyDescent="0.35">
      <c r="A1824" s="72"/>
      <c r="B1824" s="72"/>
      <c r="C1824" s="85" t="s">
        <v>228</v>
      </c>
      <c r="D1824" s="85"/>
      <c r="E1824" s="85"/>
      <c r="F1824" s="85"/>
      <c r="G1824" s="85"/>
      <c r="H1824" s="85"/>
      <c r="I1824" s="85"/>
      <c r="J1824" s="85"/>
      <c r="K1824" s="88"/>
      <c r="L1824" s="85"/>
      <c r="M1824" s="85"/>
      <c r="N1824" s="85"/>
      <c r="O1824" s="85"/>
      <c r="P1824" s="85"/>
      <c r="Q1824" s="85"/>
      <c r="R1824" s="85"/>
      <c r="S1824" s="109"/>
    </row>
    <row r="1825" spans="1:19" customFormat="1" x14ac:dyDescent="0.35">
      <c r="A1825" s="72"/>
      <c r="B1825" s="72"/>
      <c r="C1825" s="86" t="s">
        <v>229</v>
      </c>
      <c r="D1825" s="86"/>
      <c r="E1825" s="86"/>
      <c r="F1825" s="86"/>
      <c r="G1825" s="86"/>
      <c r="H1825" s="86"/>
      <c r="I1825" s="86"/>
      <c r="J1825" s="86"/>
      <c r="K1825" s="89"/>
      <c r="L1825" s="86"/>
      <c r="M1825" s="86"/>
      <c r="N1825" s="86"/>
      <c r="O1825" s="86"/>
      <c r="P1825" s="86"/>
      <c r="Q1825" s="86"/>
      <c r="R1825" s="86"/>
      <c r="S1825" s="110"/>
    </row>
    <row r="1826" spans="1:19" customFormat="1" x14ac:dyDescent="0.35">
      <c r="A1826" s="71" t="s">
        <v>136</v>
      </c>
      <c r="B1826" s="72"/>
      <c r="C1826" s="73" t="s">
        <v>219</v>
      </c>
      <c r="D1826" s="73"/>
      <c r="E1826" s="73"/>
      <c r="F1826" s="73"/>
      <c r="G1826" s="73"/>
      <c r="H1826" s="94"/>
      <c r="I1826" s="73"/>
      <c r="J1826" s="75"/>
      <c r="K1826" s="90"/>
      <c r="L1826" s="90"/>
      <c r="M1826" s="90"/>
      <c r="N1826" s="73"/>
      <c r="O1826" s="73"/>
      <c r="P1826" s="73"/>
      <c r="Q1826" s="73"/>
      <c r="R1826" s="73"/>
      <c r="S1826" s="107"/>
    </row>
    <row r="1827" spans="1:19" customFormat="1" x14ac:dyDescent="0.35">
      <c r="A1827" s="71" t="s">
        <v>136</v>
      </c>
      <c r="B1827" s="72"/>
      <c r="C1827" s="76" t="s">
        <v>221</v>
      </c>
      <c r="D1827" s="76"/>
      <c r="E1827" s="76"/>
      <c r="F1827" s="76">
        <v>25</v>
      </c>
      <c r="G1827" s="76" t="str">
        <f>CONCATENATE("USD,FLAT ",TEXT(F1827,"0.00"))</f>
        <v>USD,FLAT 25.00</v>
      </c>
      <c r="H1827" s="76" t="str">
        <f>TEXT(25,"0")</f>
        <v>25</v>
      </c>
      <c r="I1827" s="76" t="s">
        <v>139</v>
      </c>
      <c r="J1827" s="76">
        <v>150</v>
      </c>
      <c r="K1827" s="76" t="str">
        <f>TEXT(3750,"0")</f>
        <v>3750</v>
      </c>
      <c r="L1827" s="76"/>
      <c r="M1827" s="76" t="str">
        <f>TEXT(460,"0")</f>
        <v>460</v>
      </c>
      <c r="N1827" s="76" t="s">
        <v>223</v>
      </c>
      <c r="O1827" s="76" t="s">
        <v>224</v>
      </c>
      <c r="P1827" s="76" t="s">
        <v>351</v>
      </c>
      <c r="Q1827" s="76"/>
      <c r="R1827" s="76"/>
      <c r="S1827" s="76"/>
    </row>
    <row r="1828" spans="1:19" customFormat="1" x14ac:dyDescent="0.35">
      <c r="A1828" s="72"/>
      <c r="B1828" s="72"/>
      <c r="C1828" s="85" t="s">
        <v>228</v>
      </c>
      <c r="D1828" s="85"/>
      <c r="E1828" s="85"/>
      <c r="F1828" s="85"/>
      <c r="G1828" s="85"/>
      <c r="H1828" s="85"/>
      <c r="I1828" s="85"/>
      <c r="J1828" s="85"/>
      <c r="K1828" s="88"/>
      <c r="L1828" s="85"/>
      <c r="M1828" s="85"/>
      <c r="N1828" s="85"/>
      <c r="O1828" s="85"/>
      <c r="P1828" s="85"/>
      <c r="Q1828" s="85"/>
      <c r="R1828" s="85"/>
      <c r="S1828" s="109"/>
    </row>
    <row r="1829" spans="1:19" customFormat="1" x14ac:dyDescent="0.35">
      <c r="A1829" s="72"/>
      <c r="B1829" s="72"/>
      <c r="C1829" s="86" t="s">
        <v>229</v>
      </c>
      <c r="D1829" s="86"/>
      <c r="E1829" s="86"/>
      <c r="F1829" s="86"/>
      <c r="G1829" s="86"/>
      <c r="H1829" s="86"/>
      <c r="I1829" s="86"/>
      <c r="J1829" s="86"/>
      <c r="K1829" s="89"/>
      <c r="L1829" s="86"/>
      <c r="M1829" s="86"/>
      <c r="N1829" s="86"/>
      <c r="O1829" s="86"/>
      <c r="P1829" s="86"/>
      <c r="Q1829" s="86"/>
      <c r="R1829" s="86"/>
      <c r="S1829" s="110"/>
    </row>
    <row r="1830" spans="1:19" customFormat="1" x14ac:dyDescent="0.35">
      <c r="A1830" s="79" t="s">
        <v>226</v>
      </c>
      <c r="B1830" s="79"/>
      <c r="C1830" s="79" t="s">
        <v>219</v>
      </c>
      <c r="D1830" s="79"/>
      <c r="E1830" s="79"/>
      <c r="F1830" s="79"/>
      <c r="G1830" s="79"/>
      <c r="H1830" s="79"/>
      <c r="I1830" s="79"/>
      <c r="J1830" s="80"/>
      <c r="K1830" s="146"/>
      <c r="L1830" s="79"/>
      <c r="M1830" s="79"/>
      <c r="N1830" s="79"/>
      <c r="O1830" s="79"/>
      <c r="P1830" s="79"/>
      <c r="Q1830" s="79"/>
      <c r="R1830" s="79"/>
      <c r="S1830" s="111"/>
    </row>
    <row r="1831" spans="1:19" customFormat="1" x14ac:dyDescent="0.35">
      <c r="A1831" s="79" t="s">
        <v>226</v>
      </c>
      <c r="B1831" s="79"/>
      <c r="C1831" s="79" t="s">
        <v>221</v>
      </c>
      <c r="D1831" s="79"/>
      <c r="E1831" s="79"/>
      <c r="F1831" s="79"/>
      <c r="G1831" s="79"/>
      <c r="H1831" s="79"/>
      <c r="I1831" s="79"/>
      <c r="J1831" s="80"/>
      <c r="K1831" s="146"/>
      <c r="L1831" s="79"/>
      <c r="M1831" s="79"/>
      <c r="N1831" s="79"/>
      <c r="O1831" s="79"/>
      <c r="P1831" s="79"/>
      <c r="Q1831" s="79"/>
      <c r="R1831" s="79"/>
      <c r="S1831" s="111"/>
    </row>
    <row r="1832" spans="1:19" customFormat="1" x14ac:dyDescent="0.35">
      <c r="A1832" s="82" t="s">
        <v>227</v>
      </c>
      <c r="B1832" s="82"/>
      <c r="C1832" s="82" t="s">
        <v>219</v>
      </c>
      <c r="D1832" s="82"/>
      <c r="E1832" s="82"/>
      <c r="F1832" s="82"/>
      <c r="G1832" s="82"/>
      <c r="H1832" s="82"/>
      <c r="I1832" s="82"/>
      <c r="J1832" s="83"/>
      <c r="K1832" s="147"/>
      <c r="L1832" s="82"/>
      <c r="M1832" s="82"/>
      <c r="N1832" s="82"/>
      <c r="O1832" s="82"/>
      <c r="P1832" s="82"/>
      <c r="Q1832" s="82"/>
      <c r="R1832" s="82"/>
      <c r="S1832" s="112"/>
    </row>
    <row r="1833" spans="1:19" customFormat="1" x14ac:dyDescent="0.35">
      <c r="A1833" s="82" t="s">
        <v>227</v>
      </c>
      <c r="B1833" s="82"/>
      <c r="C1833" s="82" t="s">
        <v>221</v>
      </c>
      <c r="D1833" s="82"/>
      <c r="E1833" s="82"/>
      <c r="F1833" s="82"/>
      <c r="G1833" s="82"/>
      <c r="H1833" s="82"/>
      <c r="I1833" s="82"/>
      <c r="J1833" s="83"/>
      <c r="K1833" s="147"/>
      <c r="L1833" s="82"/>
      <c r="M1833" s="82"/>
      <c r="N1833" s="82"/>
      <c r="O1833" s="82"/>
      <c r="P1833" s="82"/>
      <c r="Q1833" s="82"/>
      <c r="R1833" s="82"/>
      <c r="S1833" s="112"/>
    </row>
    <row r="1834" spans="1:19" customFormat="1" x14ac:dyDescent="0.35">
      <c r="A1834" s="71" t="s">
        <v>246</v>
      </c>
      <c r="B1834" s="72"/>
      <c r="C1834" s="73" t="s">
        <v>219</v>
      </c>
      <c r="D1834" s="73"/>
      <c r="E1834" s="73"/>
      <c r="F1834" s="73">
        <v>0.25</v>
      </c>
      <c r="G1834" s="73" t="str">
        <f>CONCATENATE("USD,FLAT ",TEXT(F1834,"0.00"))</f>
        <v>USD,FLAT 0.25</v>
      </c>
      <c r="H1834" s="73">
        <v>0.25</v>
      </c>
      <c r="I1834" s="73" t="s">
        <v>139</v>
      </c>
      <c r="J1834" s="75">
        <v>1</v>
      </c>
      <c r="K1834" s="90" t="str">
        <f>TEXT(0.25,"0.00")</f>
        <v>0.25</v>
      </c>
      <c r="L1834" s="90"/>
      <c r="M1834" s="90" t="str">
        <f>TEXT(13,"0")</f>
        <v>13</v>
      </c>
      <c r="N1834" s="73" t="s">
        <v>231</v>
      </c>
      <c r="O1834" s="73" t="s">
        <v>224</v>
      </c>
      <c r="P1834" s="73" t="s">
        <v>352</v>
      </c>
      <c r="Q1834" s="73"/>
      <c r="R1834" s="73"/>
      <c r="S1834" s="107"/>
    </row>
    <row r="1835" spans="1:19" customFormat="1" x14ac:dyDescent="0.35">
      <c r="A1835" s="72"/>
      <c r="B1835" s="72"/>
      <c r="C1835" s="76" t="s">
        <v>221</v>
      </c>
      <c r="D1835" s="76"/>
      <c r="E1835" s="76"/>
      <c r="F1835" s="76"/>
      <c r="G1835" s="76"/>
      <c r="H1835" s="76"/>
      <c r="I1835" s="77"/>
      <c r="J1835" s="78"/>
      <c r="K1835" s="91"/>
      <c r="L1835" s="76"/>
      <c r="M1835" s="76"/>
      <c r="N1835" s="76"/>
      <c r="O1835" s="76"/>
      <c r="P1835" s="76"/>
      <c r="Q1835" s="76"/>
      <c r="R1835" s="76"/>
      <c r="S1835" s="108"/>
    </row>
    <row r="1836" spans="1:19" customFormat="1" x14ac:dyDescent="0.35">
      <c r="A1836" s="72"/>
      <c r="B1836" s="72"/>
      <c r="C1836" s="85" t="s">
        <v>228</v>
      </c>
      <c r="D1836" s="85"/>
      <c r="E1836" s="85"/>
      <c r="F1836" s="85"/>
      <c r="G1836" s="85"/>
      <c r="H1836" s="85"/>
      <c r="I1836" s="85"/>
      <c r="J1836" s="85"/>
      <c r="K1836" s="88"/>
      <c r="L1836" s="85"/>
      <c r="M1836" s="85"/>
      <c r="N1836" s="85"/>
      <c r="O1836" s="85"/>
      <c r="P1836" s="85"/>
      <c r="Q1836" s="85"/>
      <c r="R1836" s="85"/>
      <c r="S1836" s="109"/>
    </row>
    <row r="1837" spans="1:19" customFormat="1" x14ac:dyDescent="0.35">
      <c r="A1837" s="72"/>
      <c r="B1837" s="72"/>
      <c r="C1837" s="86" t="s">
        <v>229</v>
      </c>
      <c r="D1837" s="86"/>
      <c r="E1837" s="86"/>
      <c r="F1837" s="86"/>
      <c r="G1837" s="86"/>
      <c r="H1837" s="86"/>
      <c r="I1837" s="86"/>
      <c r="J1837" s="86"/>
      <c r="K1837" s="89"/>
      <c r="L1837" s="86"/>
      <c r="M1837" s="86"/>
      <c r="N1837" s="86"/>
      <c r="O1837" s="86"/>
      <c r="P1837" s="86"/>
      <c r="Q1837" s="86"/>
      <c r="R1837" s="86"/>
      <c r="S1837" s="110"/>
    </row>
    <row r="1838" spans="1:19" customFormat="1" x14ac:dyDescent="0.35">
      <c r="A1838" s="71" t="s">
        <v>230</v>
      </c>
      <c r="B1838" s="72"/>
      <c r="C1838" s="73" t="s">
        <v>219</v>
      </c>
      <c r="D1838" s="73"/>
      <c r="E1838" s="73"/>
      <c r="F1838" s="73">
        <v>112.04</v>
      </c>
      <c r="G1838" s="73" t="str">
        <f>CONCATENATE("USD,FLAT ",TEXT(F1838,"0.00"))</f>
        <v>USD,FLAT 112.04</v>
      </c>
      <c r="H1838" s="73" t="str">
        <f>TEXT(112.04,"0.00")</f>
        <v>112.04</v>
      </c>
      <c r="I1838" s="73" t="s">
        <v>139</v>
      </c>
      <c r="J1838" s="75">
        <v>1</v>
      </c>
      <c r="K1838" s="90" t="str">
        <f>TEXT(112.04,"0.00")</f>
        <v>112.04</v>
      </c>
      <c r="L1838" s="90"/>
      <c r="M1838" s="90" t="str">
        <f>TEXT(13,"0")</f>
        <v>13</v>
      </c>
      <c r="N1838" s="73" t="s">
        <v>231</v>
      </c>
      <c r="O1838" s="73" t="s">
        <v>224</v>
      </c>
      <c r="P1838" s="73" t="s">
        <v>352</v>
      </c>
      <c r="Q1838" s="73"/>
      <c r="R1838" s="73"/>
      <c r="S1838" s="107"/>
    </row>
    <row r="1839" spans="1:19" customFormat="1" x14ac:dyDescent="0.35">
      <c r="A1839" s="72"/>
      <c r="B1839" s="72"/>
      <c r="C1839" s="76" t="s">
        <v>221</v>
      </c>
      <c r="D1839" s="76"/>
      <c r="E1839" s="76"/>
      <c r="F1839" s="76"/>
      <c r="G1839" s="76"/>
      <c r="H1839" s="76"/>
      <c r="I1839" s="77"/>
      <c r="J1839" s="78"/>
      <c r="K1839" s="91"/>
      <c r="L1839" s="76"/>
      <c r="M1839" s="76"/>
      <c r="N1839" s="76"/>
      <c r="O1839" s="76"/>
      <c r="P1839" s="76"/>
      <c r="Q1839" s="76"/>
      <c r="R1839" s="76"/>
      <c r="S1839" s="108"/>
    </row>
    <row r="1840" spans="1:19" customFormat="1" x14ac:dyDescent="0.35">
      <c r="A1840" s="72"/>
      <c r="B1840" s="72"/>
      <c r="C1840" s="85" t="s">
        <v>228</v>
      </c>
      <c r="D1840" s="85"/>
      <c r="E1840" s="85"/>
      <c r="F1840" s="85"/>
      <c r="G1840" s="85"/>
      <c r="H1840" s="85"/>
      <c r="I1840" s="85"/>
      <c r="J1840" s="85"/>
      <c r="K1840" s="88"/>
      <c r="L1840" s="85"/>
      <c r="M1840" s="85"/>
      <c r="N1840" s="85"/>
      <c r="O1840" s="85"/>
      <c r="P1840" s="85"/>
      <c r="Q1840" s="85"/>
      <c r="R1840" s="85"/>
      <c r="S1840" s="109"/>
    </row>
    <row r="1841" spans="1:19" customFormat="1" x14ac:dyDescent="0.35">
      <c r="A1841" s="72"/>
      <c r="B1841" s="72"/>
      <c r="C1841" s="86" t="s">
        <v>229</v>
      </c>
      <c r="D1841" s="86"/>
      <c r="E1841" s="86"/>
      <c r="F1841" s="86"/>
      <c r="G1841" s="86"/>
      <c r="H1841" s="86"/>
      <c r="I1841" s="86"/>
      <c r="J1841" s="86"/>
      <c r="K1841" s="89"/>
      <c r="L1841" s="86"/>
      <c r="M1841" s="86"/>
      <c r="N1841" s="86"/>
      <c r="O1841" s="86"/>
      <c r="P1841" s="86"/>
      <c r="Q1841" s="86"/>
      <c r="R1841" s="86"/>
      <c r="S1841" s="110"/>
    </row>
    <row r="1842" spans="1:19" customFormat="1" x14ac:dyDescent="0.35">
      <c r="A1842" s="71" t="s">
        <v>232</v>
      </c>
      <c r="B1842" s="72"/>
      <c r="C1842" s="73" t="s">
        <v>219</v>
      </c>
      <c r="D1842" s="73"/>
      <c r="E1842" s="73"/>
      <c r="F1842" s="73">
        <v>276.25</v>
      </c>
      <c r="G1842" s="73" t="str">
        <f>CONCATENATE("USD,FLAT ",TEXT(F1842,"0.00"))</f>
        <v>USD,FLAT 276.25</v>
      </c>
      <c r="H1842" s="73" t="str">
        <f>TEXT(276.25,"0.00")</f>
        <v>276.25</v>
      </c>
      <c r="I1842" s="73" t="s">
        <v>139</v>
      </c>
      <c r="J1842" s="75"/>
      <c r="K1842" s="90" t="str">
        <f>TEXT(6906.25,"0.00")</f>
        <v>6906.25</v>
      </c>
      <c r="L1842" s="90"/>
      <c r="M1842" s="90" t="str">
        <f>TEXT(0,"0")</f>
        <v>0</v>
      </c>
      <c r="N1842" s="73" t="s">
        <v>231</v>
      </c>
      <c r="O1842" s="73" t="s">
        <v>224</v>
      </c>
      <c r="P1842" s="73" t="s">
        <v>351</v>
      </c>
      <c r="Q1842" s="73"/>
      <c r="R1842" s="73"/>
      <c r="S1842" s="107"/>
    </row>
    <row r="1843" spans="1:19" customFormat="1" x14ac:dyDescent="0.35">
      <c r="A1843" s="72"/>
      <c r="B1843" s="72"/>
      <c r="C1843" s="76" t="s">
        <v>221</v>
      </c>
      <c r="D1843" s="76"/>
      <c r="E1843" s="76"/>
      <c r="F1843" s="76"/>
      <c r="G1843" s="76"/>
      <c r="H1843" s="76"/>
      <c r="I1843" s="77"/>
      <c r="J1843" s="78"/>
      <c r="K1843" s="91"/>
      <c r="L1843" s="76"/>
      <c r="M1843" s="76"/>
      <c r="N1843" s="76"/>
      <c r="O1843" s="76"/>
      <c r="P1843" s="76"/>
      <c r="Q1843" s="76"/>
      <c r="R1843" s="76"/>
      <c r="S1843" s="108"/>
    </row>
    <row r="1844" spans="1:19" customFormat="1" x14ac:dyDescent="0.35">
      <c r="A1844" s="72"/>
      <c r="B1844" s="72"/>
      <c r="C1844" s="85" t="s">
        <v>228</v>
      </c>
      <c r="D1844" s="85"/>
      <c r="E1844" s="85"/>
      <c r="F1844" s="85"/>
      <c r="G1844" s="85"/>
      <c r="H1844" s="85"/>
      <c r="I1844" s="85"/>
      <c r="J1844" s="85"/>
      <c r="K1844" s="88"/>
      <c r="L1844" s="85"/>
      <c r="M1844" s="85"/>
      <c r="N1844" s="85"/>
      <c r="O1844" s="85"/>
      <c r="P1844" s="85"/>
      <c r="Q1844" s="73"/>
      <c r="R1844" s="85"/>
      <c r="S1844" s="109"/>
    </row>
    <row r="1845" spans="1:19" customFormat="1" x14ac:dyDescent="0.35">
      <c r="A1845" s="72"/>
      <c r="B1845" s="72"/>
      <c r="C1845" s="86" t="s">
        <v>229</v>
      </c>
      <c r="D1845" s="86"/>
      <c r="E1845" s="86"/>
      <c r="F1845" s="86"/>
      <c r="G1845" s="86"/>
      <c r="H1845" s="86"/>
      <c r="I1845" s="86"/>
      <c r="J1845" s="86"/>
      <c r="K1845" s="89"/>
      <c r="L1845" s="86"/>
      <c r="M1845" s="86"/>
      <c r="N1845" s="86"/>
      <c r="O1845" s="86"/>
      <c r="P1845" s="86"/>
      <c r="Q1845" s="86"/>
      <c r="R1845" s="86"/>
      <c r="S1845" s="110"/>
    </row>
    <row r="1846" spans="1:19" customFormat="1" x14ac:dyDescent="0.35">
      <c r="A1846" s="71" t="s">
        <v>233</v>
      </c>
      <c r="B1846" s="72"/>
      <c r="C1846" s="73" t="s">
        <v>219</v>
      </c>
      <c r="D1846" s="73"/>
      <c r="E1846" s="73"/>
      <c r="F1846" s="73">
        <v>112.04</v>
      </c>
      <c r="G1846" s="73" t="str">
        <f>CONCATENATE("USD,FLAT ",TEXT(F1846,"0.00"))</f>
        <v>USD,FLAT 112.04</v>
      </c>
      <c r="H1846" s="73" t="str">
        <f>TEXT(112.04,"0.00")</f>
        <v>112.04</v>
      </c>
      <c r="I1846" s="73" t="s">
        <v>139</v>
      </c>
      <c r="J1846" s="75"/>
      <c r="K1846" s="90" t="str">
        <f>TEXT(2801,"0")</f>
        <v>2801</v>
      </c>
      <c r="L1846" s="90"/>
      <c r="M1846" s="90" t="str">
        <f>TEXT(0,"0")</f>
        <v>0</v>
      </c>
      <c r="N1846" s="73" t="s">
        <v>231</v>
      </c>
      <c r="O1846" s="73" t="s">
        <v>224</v>
      </c>
      <c r="P1846" s="73" t="s">
        <v>351</v>
      </c>
      <c r="Q1846" s="73"/>
      <c r="R1846" s="73"/>
      <c r="S1846" s="107"/>
    </row>
    <row r="1847" spans="1:19" customFormat="1" x14ac:dyDescent="0.35">
      <c r="A1847" s="72"/>
      <c r="B1847" s="72"/>
      <c r="C1847" s="76" t="s">
        <v>221</v>
      </c>
      <c r="D1847" s="76"/>
      <c r="E1847" s="76"/>
      <c r="F1847" s="76"/>
      <c r="G1847" s="76"/>
      <c r="H1847" s="76"/>
      <c r="I1847" s="77"/>
      <c r="J1847" s="77"/>
      <c r="K1847" s="91"/>
      <c r="L1847" s="77"/>
      <c r="M1847" s="77"/>
      <c r="N1847" s="76"/>
      <c r="O1847" s="76"/>
      <c r="P1847" s="76"/>
      <c r="Q1847" s="76"/>
      <c r="R1847" s="76"/>
      <c r="S1847" s="108"/>
    </row>
    <row r="1848" spans="1:19" customFormat="1" x14ac:dyDescent="0.35">
      <c r="A1848" s="72"/>
      <c r="B1848" s="72"/>
      <c r="C1848" s="85" t="s">
        <v>228</v>
      </c>
      <c r="D1848" s="85"/>
      <c r="E1848" s="85"/>
      <c r="F1848" s="85"/>
      <c r="G1848" s="85"/>
      <c r="H1848" s="85"/>
      <c r="I1848" s="85"/>
      <c r="J1848" s="85"/>
      <c r="K1848" s="88"/>
      <c r="L1848" s="85"/>
      <c r="M1848" s="85"/>
      <c r="N1848" s="85"/>
      <c r="O1848" s="85"/>
      <c r="P1848" s="85"/>
      <c r="Q1848" s="85"/>
      <c r="R1848" s="85"/>
      <c r="S1848" s="109"/>
    </row>
    <row r="1849" spans="1:19" customFormat="1" x14ac:dyDescent="0.35">
      <c r="A1849" s="72"/>
      <c r="B1849" s="72"/>
      <c r="C1849" s="86" t="s">
        <v>229</v>
      </c>
      <c r="D1849" s="86"/>
      <c r="E1849" s="86"/>
      <c r="F1849" s="86"/>
      <c r="G1849" s="86"/>
      <c r="H1849" s="86"/>
      <c r="I1849" s="86"/>
      <c r="J1849" s="86"/>
      <c r="K1849" s="89"/>
      <c r="L1849" s="86"/>
      <c r="M1849" s="86"/>
      <c r="N1849" s="86"/>
      <c r="O1849" s="86"/>
      <c r="P1849" s="86"/>
      <c r="Q1849" s="86"/>
      <c r="R1849" s="86"/>
      <c r="S1849" s="110"/>
    </row>
    <row r="1850" spans="1:19" customFormat="1" x14ac:dyDescent="0.35">
      <c r="A1850" s="82" t="s">
        <v>234</v>
      </c>
      <c r="B1850" s="82"/>
      <c r="C1850" s="82" t="s">
        <v>219</v>
      </c>
      <c r="D1850" s="82"/>
      <c r="E1850" s="82"/>
      <c r="F1850" s="82"/>
      <c r="G1850" s="82"/>
      <c r="H1850" s="82"/>
      <c r="I1850" s="82"/>
      <c r="J1850" s="83"/>
      <c r="K1850" s="147"/>
      <c r="L1850" s="82"/>
      <c r="M1850" s="82"/>
      <c r="N1850" s="82"/>
      <c r="O1850" s="82"/>
      <c r="P1850" s="82"/>
      <c r="Q1850" s="82"/>
      <c r="R1850" s="82"/>
      <c r="S1850" s="112"/>
    </row>
    <row r="1851" spans="1:19" customFormat="1" x14ac:dyDescent="0.35">
      <c r="A1851" s="82" t="s">
        <v>234</v>
      </c>
      <c r="B1851" s="82"/>
      <c r="C1851" s="82" t="s">
        <v>221</v>
      </c>
      <c r="D1851" s="82"/>
      <c r="E1851" s="82"/>
      <c r="F1851" s="82"/>
      <c r="G1851" s="82"/>
      <c r="H1851" s="82"/>
      <c r="I1851" s="82"/>
      <c r="J1851" s="83"/>
      <c r="K1851" s="147"/>
      <c r="L1851" s="82"/>
      <c r="M1851" s="82"/>
      <c r="N1851" s="82"/>
      <c r="O1851" s="82"/>
      <c r="P1851" s="82"/>
      <c r="Q1851" s="82"/>
      <c r="R1851" s="82"/>
      <c r="S1851" s="112"/>
    </row>
    <row r="1852" spans="1:19" customFormat="1" ht="29" x14ac:dyDescent="0.35">
      <c r="A1852" s="71" t="s">
        <v>235</v>
      </c>
      <c r="B1852" s="72"/>
      <c r="C1852" s="73" t="s">
        <v>219</v>
      </c>
      <c r="D1852" s="73"/>
      <c r="E1852" s="73"/>
      <c r="F1852" s="93" t="s">
        <v>247</v>
      </c>
      <c r="G1852" s="94" t="s">
        <v>236</v>
      </c>
      <c r="H1852" s="93" t="str">
        <f>TEXT(12.95,"0.00")</f>
        <v>12.95</v>
      </c>
      <c r="I1852" s="73" t="s">
        <v>139</v>
      </c>
      <c r="J1852" s="75">
        <v>1</v>
      </c>
      <c r="K1852" s="90" t="str">
        <f>TEXT(12.95,"0.00")</f>
        <v>12.95</v>
      </c>
      <c r="L1852" s="90"/>
      <c r="M1852" s="90" t="str">
        <f>TEXT(13,"0")</f>
        <v>13</v>
      </c>
      <c r="N1852" s="87" t="s">
        <v>231</v>
      </c>
      <c r="O1852" s="73" t="s">
        <v>224</v>
      </c>
      <c r="P1852" s="73" t="s">
        <v>369</v>
      </c>
      <c r="Q1852" s="73"/>
      <c r="R1852" s="73"/>
      <c r="S1852" s="107"/>
    </row>
    <row r="1853" spans="1:19" customFormat="1" x14ac:dyDescent="0.35">
      <c r="A1853" s="72"/>
      <c r="B1853" s="72"/>
      <c r="C1853" s="76" t="s">
        <v>221</v>
      </c>
      <c r="D1853" s="76"/>
      <c r="E1853" s="76"/>
      <c r="F1853" s="76"/>
      <c r="G1853" s="76"/>
      <c r="H1853" s="76"/>
      <c r="I1853" s="76"/>
      <c r="J1853" s="78"/>
      <c r="K1853" s="91"/>
      <c r="L1853" s="76"/>
      <c r="M1853" s="76"/>
      <c r="N1853" s="76"/>
      <c r="O1853" s="76"/>
      <c r="P1853" s="76"/>
      <c r="Q1853" s="76"/>
      <c r="R1853" s="76"/>
      <c r="S1853" s="108"/>
    </row>
    <row r="1854" spans="1:19" customFormat="1" x14ac:dyDescent="0.35">
      <c r="A1854" s="72"/>
      <c r="B1854" s="72"/>
      <c r="C1854" s="85" t="s">
        <v>228</v>
      </c>
      <c r="D1854" s="85"/>
      <c r="E1854" s="85"/>
      <c r="F1854" s="85"/>
      <c r="G1854" s="85"/>
      <c r="H1854" s="85"/>
      <c r="I1854" s="85"/>
      <c r="J1854" s="85"/>
      <c r="K1854" s="88"/>
      <c r="L1854" s="85"/>
      <c r="M1854" s="85"/>
      <c r="N1854" s="85"/>
      <c r="O1854" s="85"/>
      <c r="P1854" s="85"/>
      <c r="Q1854" s="85"/>
      <c r="R1854" s="85"/>
      <c r="S1854" s="109"/>
    </row>
    <row r="1855" spans="1:19" customFormat="1" x14ac:dyDescent="0.35">
      <c r="A1855" s="72"/>
      <c r="B1855" s="72"/>
      <c r="C1855" s="86" t="s">
        <v>229</v>
      </c>
      <c r="D1855" s="86"/>
      <c r="E1855" s="86"/>
      <c r="F1855" s="86"/>
      <c r="G1855" s="86"/>
      <c r="H1855" s="86"/>
      <c r="I1855" s="86"/>
      <c r="J1855" s="86"/>
      <c r="K1855" s="89"/>
      <c r="L1855" s="86"/>
      <c r="M1855" s="86"/>
      <c r="N1855" s="86"/>
      <c r="O1855" s="86"/>
      <c r="P1855" s="86"/>
      <c r="Q1855" s="86"/>
      <c r="R1855" s="86"/>
      <c r="S1855" s="110"/>
    </row>
    <row r="1856" spans="1:19" customFormat="1" ht="29" x14ac:dyDescent="0.35">
      <c r="A1856" s="71" t="s">
        <v>237</v>
      </c>
      <c r="B1856" s="72"/>
      <c r="C1856" s="73" t="s">
        <v>219</v>
      </c>
      <c r="D1856" s="73"/>
      <c r="E1856" s="73"/>
      <c r="F1856" s="93" t="s">
        <v>247</v>
      </c>
      <c r="G1856" s="94" t="s">
        <v>248</v>
      </c>
      <c r="H1856" s="93" t="str">
        <f>TEXT(12.95,"0.00")</f>
        <v>12.95</v>
      </c>
      <c r="I1856" s="73" t="s">
        <v>139</v>
      </c>
      <c r="J1856" s="75">
        <v>1</v>
      </c>
      <c r="K1856" s="90" t="str">
        <f>TEXT(12.95,"0.00")</f>
        <v>12.95</v>
      </c>
      <c r="L1856" s="90"/>
      <c r="M1856" s="90" t="str">
        <f>TEXT(13,"0")</f>
        <v>13</v>
      </c>
      <c r="N1856" s="87" t="s">
        <v>231</v>
      </c>
      <c r="O1856" s="73" t="s">
        <v>224</v>
      </c>
      <c r="P1856" s="73" t="s">
        <v>369</v>
      </c>
      <c r="Q1856" s="73"/>
      <c r="R1856" s="73"/>
      <c r="S1856" s="107"/>
    </row>
    <row r="1857" spans="1:19" customFormat="1" x14ac:dyDescent="0.35">
      <c r="A1857" s="72"/>
      <c r="B1857" s="72"/>
      <c r="C1857" s="76" t="s">
        <v>221</v>
      </c>
      <c r="D1857" s="76"/>
      <c r="E1857" s="76"/>
      <c r="F1857" s="76"/>
      <c r="G1857" s="76"/>
      <c r="H1857" s="76"/>
      <c r="I1857" s="76"/>
      <c r="J1857" s="78"/>
      <c r="K1857" s="91"/>
      <c r="L1857" s="76"/>
      <c r="M1857" s="76"/>
      <c r="N1857" s="76"/>
      <c r="O1857" s="76"/>
      <c r="P1857" s="76"/>
      <c r="Q1857" s="76"/>
      <c r="R1857" s="76"/>
      <c r="S1857" s="108"/>
    </row>
    <row r="1858" spans="1:19" customFormat="1" x14ac:dyDescent="0.35">
      <c r="A1858" s="72"/>
      <c r="B1858" s="72"/>
      <c r="C1858" s="85" t="s">
        <v>228</v>
      </c>
      <c r="D1858" s="85"/>
      <c r="E1858" s="85"/>
      <c r="F1858" s="85"/>
      <c r="G1858" s="85"/>
      <c r="H1858" s="85"/>
      <c r="I1858" s="85"/>
      <c r="J1858" s="85"/>
      <c r="K1858" s="88"/>
      <c r="L1858" s="85"/>
      <c r="M1858" s="85"/>
      <c r="N1858" s="85"/>
      <c r="O1858" s="85"/>
      <c r="P1858" s="85"/>
      <c r="Q1858" s="85"/>
      <c r="R1858" s="85"/>
      <c r="S1858" s="109"/>
    </row>
    <row r="1859" spans="1:19" customFormat="1" x14ac:dyDescent="0.35">
      <c r="A1859" s="72"/>
      <c r="B1859" s="72"/>
      <c r="C1859" s="86" t="s">
        <v>229</v>
      </c>
      <c r="D1859" s="86"/>
      <c r="E1859" s="86"/>
      <c r="F1859" s="86"/>
      <c r="G1859" s="86"/>
      <c r="H1859" s="86"/>
      <c r="I1859" s="86"/>
      <c r="J1859" s="86"/>
      <c r="K1859" s="89"/>
      <c r="L1859" s="86"/>
      <c r="M1859" s="86"/>
      <c r="N1859" s="86"/>
      <c r="O1859" s="86"/>
      <c r="P1859" s="86"/>
      <c r="Q1859" s="86"/>
      <c r="R1859" s="86"/>
      <c r="S1859" s="110"/>
    </row>
    <row r="1860" spans="1:19" customFormat="1" ht="21" customHeight="1" x14ac:dyDescent="0.35">
      <c r="A1860" s="71" t="s">
        <v>238</v>
      </c>
      <c r="B1860" s="72"/>
      <c r="C1860" s="73" t="s">
        <v>219</v>
      </c>
      <c r="D1860" s="73"/>
      <c r="E1860" s="73"/>
      <c r="F1860" s="93" t="s">
        <v>249</v>
      </c>
      <c r="G1860" s="94" t="s">
        <v>239</v>
      </c>
      <c r="H1860" s="93" t="str">
        <f>TEXT(38.12,"0.00")</f>
        <v>38.12</v>
      </c>
      <c r="I1860" s="73" t="s">
        <v>139</v>
      </c>
      <c r="J1860" s="75">
        <v>1</v>
      </c>
      <c r="K1860" s="90" t="str">
        <f>TEXT(38.12,"0.00")</f>
        <v>38.12</v>
      </c>
      <c r="L1860" s="90"/>
      <c r="M1860" s="90" t="str">
        <f>TEXT(13,"0")</f>
        <v>13</v>
      </c>
      <c r="N1860" s="87" t="s">
        <v>231</v>
      </c>
      <c r="O1860" s="73" t="s">
        <v>224</v>
      </c>
      <c r="P1860" s="73" t="s">
        <v>369</v>
      </c>
      <c r="Q1860" s="73"/>
      <c r="R1860" s="73"/>
      <c r="S1860" s="107"/>
    </row>
    <row r="1861" spans="1:19" customFormat="1" x14ac:dyDescent="0.35">
      <c r="A1861" s="72"/>
      <c r="B1861" s="72"/>
      <c r="C1861" s="76" t="s">
        <v>221</v>
      </c>
      <c r="D1861" s="76"/>
      <c r="E1861" s="76"/>
      <c r="F1861" s="76"/>
      <c r="G1861" s="76"/>
      <c r="H1861" s="76"/>
      <c r="I1861" s="76"/>
      <c r="J1861" s="78"/>
      <c r="K1861" s="91"/>
      <c r="L1861" s="76"/>
      <c r="M1861" s="76"/>
      <c r="N1861" s="76"/>
      <c r="O1861" s="76"/>
      <c r="P1861" s="76"/>
      <c r="Q1861" s="76"/>
      <c r="R1861" s="76"/>
      <c r="S1861" s="108"/>
    </row>
    <row r="1862" spans="1:19" customFormat="1" x14ac:dyDescent="0.35">
      <c r="A1862" s="72"/>
      <c r="B1862" s="72"/>
      <c r="C1862" s="85" t="s">
        <v>228</v>
      </c>
      <c r="D1862" s="85"/>
      <c r="E1862" s="85"/>
      <c r="F1862" s="85"/>
      <c r="G1862" s="85"/>
      <c r="H1862" s="85"/>
      <c r="I1862" s="85"/>
      <c r="J1862" s="85"/>
      <c r="K1862" s="88"/>
      <c r="L1862" s="85"/>
      <c r="M1862" s="85"/>
      <c r="N1862" s="85"/>
      <c r="O1862" s="85"/>
      <c r="P1862" s="85"/>
      <c r="Q1862" s="85"/>
      <c r="R1862" s="85"/>
      <c r="S1862" s="109"/>
    </row>
    <row r="1863" spans="1:19" customFormat="1" x14ac:dyDescent="0.35">
      <c r="A1863" s="72"/>
      <c r="B1863" s="72"/>
      <c r="C1863" s="86" t="s">
        <v>229</v>
      </c>
      <c r="D1863" s="86"/>
      <c r="E1863" s="86"/>
      <c r="F1863" s="86"/>
      <c r="G1863" s="86"/>
      <c r="H1863" s="86"/>
      <c r="I1863" s="86"/>
      <c r="J1863" s="86"/>
      <c r="K1863" s="89"/>
      <c r="L1863" s="86"/>
      <c r="M1863" s="86"/>
      <c r="N1863" s="86"/>
      <c r="O1863" s="86"/>
      <c r="P1863" s="86"/>
      <c r="Q1863" s="86"/>
      <c r="R1863" s="86"/>
      <c r="S1863" s="110"/>
    </row>
    <row r="1864" spans="1:19" customFormat="1" x14ac:dyDescent="0.35">
      <c r="A1864" s="82" t="s">
        <v>240</v>
      </c>
      <c r="B1864" s="82"/>
      <c r="C1864" s="82" t="s">
        <v>219</v>
      </c>
      <c r="D1864" s="82"/>
      <c r="E1864" s="82"/>
      <c r="F1864" s="82"/>
      <c r="G1864" s="82"/>
      <c r="H1864" s="82"/>
      <c r="I1864" s="82"/>
      <c r="J1864" s="83"/>
      <c r="K1864" s="83"/>
      <c r="L1864" s="82"/>
      <c r="M1864" s="82"/>
      <c r="N1864" s="82"/>
      <c r="O1864" s="82"/>
      <c r="P1864" s="82"/>
      <c r="Q1864" s="82"/>
      <c r="R1864" s="82"/>
      <c r="S1864" s="112"/>
    </row>
    <row r="1865" spans="1:19" customFormat="1" x14ac:dyDescent="0.35">
      <c r="A1865" s="82" t="s">
        <v>240</v>
      </c>
      <c r="B1865" s="82"/>
      <c r="C1865" s="82" t="s">
        <v>221</v>
      </c>
      <c r="D1865" s="82"/>
      <c r="E1865" s="82"/>
      <c r="F1865" s="82"/>
      <c r="G1865" s="82"/>
      <c r="H1865" s="82"/>
      <c r="I1865" s="82"/>
      <c r="J1865" s="83"/>
      <c r="K1865" s="147"/>
      <c r="L1865" s="82"/>
      <c r="M1865" s="82"/>
      <c r="N1865" s="82"/>
      <c r="O1865" s="82"/>
      <c r="P1865" s="82"/>
      <c r="Q1865" s="82"/>
      <c r="R1865" s="82"/>
      <c r="S1865" s="112"/>
    </row>
    <row r="1866" spans="1:19" customFormat="1" x14ac:dyDescent="0.35">
      <c r="A1866" s="71" t="s">
        <v>241</v>
      </c>
      <c r="B1866" s="72"/>
      <c r="C1866" s="73" t="s">
        <v>219</v>
      </c>
      <c r="D1866" s="73"/>
      <c r="E1866" s="73"/>
      <c r="F1866" s="90">
        <v>0.15</v>
      </c>
      <c r="G1866" s="73" t="str">
        <f>CONCATENATE("USD,FLAT ",TEXT(F1866,"0.00"))</f>
        <v>USD,FLAT 0.15</v>
      </c>
      <c r="H1866" s="90" t="str">
        <f>TEXT(3000.15,"0.00")</f>
        <v>3000.15</v>
      </c>
      <c r="I1866" s="73" t="s">
        <v>139</v>
      </c>
      <c r="J1866" s="75">
        <v>1</v>
      </c>
      <c r="K1866" s="90" t="str">
        <f>TEXT(3000.15,"0.00")</f>
        <v>3000.15</v>
      </c>
      <c r="L1866" s="90"/>
      <c r="M1866" s="90" t="str">
        <f>TEXT(13,"0")</f>
        <v>13</v>
      </c>
      <c r="N1866" s="87" t="s">
        <v>231</v>
      </c>
      <c r="O1866" s="73" t="s">
        <v>224</v>
      </c>
      <c r="P1866" s="73" t="s">
        <v>369</v>
      </c>
      <c r="Q1866" s="73"/>
      <c r="R1866" s="73"/>
      <c r="S1866" s="107"/>
    </row>
    <row r="1867" spans="1:19" customFormat="1" x14ac:dyDescent="0.35">
      <c r="A1867" s="72"/>
      <c r="B1867" s="72"/>
      <c r="C1867" s="76" t="s">
        <v>221</v>
      </c>
      <c r="D1867" s="76"/>
      <c r="E1867" s="76"/>
      <c r="F1867" s="76"/>
      <c r="G1867" s="76"/>
      <c r="H1867" s="76"/>
      <c r="I1867" s="76"/>
      <c r="J1867" s="78"/>
      <c r="K1867" s="91"/>
      <c r="L1867" s="76"/>
      <c r="M1867" s="76"/>
      <c r="N1867" s="76"/>
      <c r="O1867" s="76"/>
      <c r="P1867" s="76"/>
      <c r="Q1867" s="76"/>
      <c r="R1867" s="76"/>
      <c r="S1867" s="108"/>
    </row>
    <row r="1868" spans="1:19" customFormat="1" x14ac:dyDescent="0.35">
      <c r="A1868" s="72"/>
      <c r="B1868" s="72"/>
      <c r="C1868" s="85" t="s">
        <v>228</v>
      </c>
      <c r="D1868" s="85"/>
      <c r="E1868" s="85"/>
      <c r="F1868" s="85"/>
      <c r="G1868" s="85"/>
      <c r="H1868" s="85"/>
      <c r="I1868" s="85"/>
      <c r="J1868" s="85"/>
      <c r="K1868" s="88"/>
      <c r="L1868" s="85"/>
      <c r="M1868" s="85"/>
      <c r="N1868" s="85"/>
      <c r="O1868" s="85"/>
      <c r="P1868" s="85"/>
      <c r="Q1868" s="85"/>
      <c r="R1868" s="85"/>
      <c r="S1868" s="109"/>
    </row>
    <row r="1869" spans="1:19" customFormat="1" x14ac:dyDescent="0.35">
      <c r="A1869" s="72"/>
      <c r="B1869" s="72"/>
      <c r="C1869" s="86" t="s">
        <v>229</v>
      </c>
      <c r="D1869" s="86"/>
      <c r="E1869" s="86"/>
      <c r="F1869" s="86"/>
      <c r="G1869" s="86"/>
      <c r="H1869" s="86"/>
      <c r="I1869" s="86"/>
      <c r="J1869" s="86"/>
      <c r="K1869" s="89"/>
      <c r="L1869" s="86"/>
      <c r="M1869" s="86"/>
      <c r="N1869" s="86"/>
      <c r="O1869" s="86"/>
      <c r="P1869" s="86"/>
      <c r="Q1869" s="86"/>
      <c r="R1869" s="86"/>
      <c r="S1869" s="110"/>
    </row>
    <row r="1870" spans="1:19" customFormat="1" x14ac:dyDescent="0.35">
      <c r="A1870" s="71" t="s">
        <v>242</v>
      </c>
      <c r="B1870" s="72"/>
      <c r="C1870" s="73" t="s">
        <v>219</v>
      </c>
      <c r="D1870" s="73"/>
      <c r="E1870" s="73"/>
      <c r="F1870" s="90">
        <v>2.0499999999999998</v>
      </c>
      <c r="G1870" s="73" t="str">
        <f>CONCATENATE("USD,FLAT ",TEXT(F1870,"0.00"))</f>
        <v>USD,FLAT 2.05</v>
      </c>
      <c r="H1870" s="90" t="str">
        <f>TEXT(2.05,"0.00")</f>
        <v>2.05</v>
      </c>
      <c r="I1870" s="73" t="s">
        <v>139</v>
      </c>
      <c r="J1870" s="75">
        <v>1</v>
      </c>
      <c r="K1870" s="90" t="str">
        <f>TEXT(2.05,"0.00")</f>
        <v>2.05</v>
      </c>
      <c r="L1870" s="90"/>
      <c r="M1870" s="90" t="str">
        <f>TEXT(13,"0")</f>
        <v>13</v>
      </c>
      <c r="N1870" s="87" t="s">
        <v>231</v>
      </c>
      <c r="O1870" s="73" t="s">
        <v>224</v>
      </c>
      <c r="P1870" s="73" t="s">
        <v>369</v>
      </c>
      <c r="Q1870" s="73"/>
      <c r="R1870" s="73"/>
      <c r="S1870" s="107"/>
    </row>
    <row r="1871" spans="1:19" customFormat="1" x14ac:dyDescent="0.35">
      <c r="A1871" s="72"/>
      <c r="B1871" s="72"/>
      <c r="C1871" s="76" t="s">
        <v>221</v>
      </c>
      <c r="D1871" s="76"/>
      <c r="E1871" s="76"/>
      <c r="F1871" s="76"/>
      <c r="G1871" s="76"/>
      <c r="H1871" s="76"/>
      <c r="I1871" s="76"/>
      <c r="J1871" s="78"/>
      <c r="K1871" s="91"/>
      <c r="L1871" s="76"/>
      <c r="M1871" s="76"/>
      <c r="N1871" s="76"/>
      <c r="O1871" s="76"/>
      <c r="P1871" s="76"/>
      <c r="Q1871" s="76"/>
      <c r="R1871" s="76"/>
      <c r="S1871" s="108"/>
    </row>
    <row r="1872" spans="1:19" customFormat="1" x14ac:dyDescent="0.35">
      <c r="A1872" s="72"/>
      <c r="B1872" s="72"/>
      <c r="C1872" s="85" t="s">
        <v>228</v>
      </c>
      <c r="D1872" s="85"/>
      <c r="E1872" s="85"/>
      <c r="F1872" s="85"/>
      <c r="G1872" s="85"/>
      <c r="H1872" s="85"/>
      <c r="I1872" s="85"/>
      <c r="J1872" s="85"/>
      <c r="K1872" s="88"/>
      <c r="L1872" s="85"/>
      <c r="M1872" s="85"/>
      <c r="N1872" s="85"/>
      <c r="O1872" s="85"/>
      <c r="P1872" s="85"/>
      <c r="Q1872" s="85"/>
      <c r="R1872" s="85"/>
      <c r="S1872" s="109"/>
    </row>
    <row r="1873" spans="1:19" customFormat="1" x14ac:dyDescent="0.35">
      <c r="A1873" s="72"/>
      <c r="B1873" s="72"/>
      <c r="C1873" s="86" t="s">
        <v>229</v>
      </c>
      <c r="D1873" s="86"/>
      <c r="E1873" s="86"/>
      <c r="F1873" s="86"/>
      <c r="G1873" s="86"/>
      <c r="H1873" s="86"/>
      <c r="I1873" s="86"/>
      <c r="J1873" s="86"/>
      <c r="K1873" s="89"/>
      <c r="L1873" s="86"/>
      <c r="M1873" s="86"/>
      <c r="N1873" s="86"/>
      <c r="O1873" s="86"/>
      <c r="P1873" s="86"/>
      <c r="Q1873" s="86"/>
      <c r="R1873" s="86"/>
      <c r="S1873" s="110"/>
    </row>
    <row r="1874" spans="1:19" customFormat="1" x14ac:dyDescent="0.35">
      <c r="A1874" s="71" t="s">
        <v>242</v>
      </c>
      <c r="B1874" s="72" t="s">
        <v>513</v>
      </c>
      <c r="C1874" s="73" t="s">
        <v>219</v>
      </c>
      <c r="D1874" s="73"/>
      <c r="E1874" s="73"/>
      <c r="F1874" s="90">
        <v>0.75</v>
      </c>
      <c r="G1874" s="73" t="str">
        <f>CONCATENATE("USD,FLAT ",TEXT(F1874,"0.00"))</f>
        <v>USD,FLAT 0.75</v>
      </c>
      <c r="H1874" s="90" t="str">
        <f>TEXT(0.75,"0.00")</f>
        <v>0.75</v>
      </c>
      <c r="I1874" s="73" t="s">
        <v>139</v>
      </c>
      <c r="J1874" s="75">
        <v>1</v>
      </c>
      <c r="K1874" s="90" t="str">
        <f>TEXT(0.75,"0.00")</f>
        <v>0.75</v>
      </c>
      <c r="L1874" s="90"/>
      <c r="M1874" s="90" t="str">
        <f>TEXT(13,"0")</f>
        <v>13</v>
      </c>
      <c r="N1874" s="87" t="s">
        <v>231</v>
      </c>
      <c r="O1874" s="73" t="s">
        <v>224</v>
      </c>
      <c r="P1874" s="73" t="s">
        <v>369</v>
      </c>
      <c r="Q1874" s="73"/>
      <c r="R1874" s="73"/>
      <c r="S1874" s="107"/>
    </row>
    <row r="1875" spans="1:19" customFormat="1" x14ac:dyDescent="0.35">
      <c r="A1875" s="72"/>
      <c r="B1875" s="72"/>
      <c r="C1875" s="76" t="s">
        <v>221</v>
      </c>
      <c r="D1875" s="76"/>
      <c r="E1875" s="76"/>
      <c r="F1875" s="76"/>
      <c r="G1875" s="76"/>
      <c r="H1875" s="76"/>
      <c r="I1875" s="76"/>
      <c r="J1875" s="78"/>
      <c r="K1875" s="91"/>
      <c r="L1875" s="76"/>
      <c r="M1875" s="76"/>
      <c r="N1875" s="76"/>
      <c r="O1875" s="76"/>
      <c r="P1875" s="76"/>
      <c r="Q1875" s="76"/>
      <c r="R1875" s="76"/>
      <c r="S1875" s="108"/>
    </row>
    <row r="1876" spans="1:19" customFormat="1" x14ac:dyDescent="0.35">
      <c r="A1876" s="72"/>
      <c r="B1876" s="72"/>
      <c r="C1876" s="85" t="s">
        <v>228</v>
      </c>
      <c r="D1876" s="85"/>
      <c r="E1876" s="85"/>
      <c r="F1876" s="85"/>
      <c r="G1876" s="85"/>
      <c r="H1876" s="85"/>
      <c r="I1876" s="85"/>
      <c r="J1876" s="85"/>
      <c r="K1876" s="88"/>
      <c r="L1876" s="85"/>
      <c r="M1876" s="85"/>
      <c r="N1876" s="85"/>
      <c r="O1876" s="85"/>
      <c r="P1876" s="85"/>
      <c r="Q1876" s="85"/>
      <c r="R1876" s="85"/>
      <c r="S1876" s="109"/>
    </row>
    <row r="1877" spans="1:19" customFormat="1" x14ac:dyDescent="0.35">
      <c r="A1877" s="72"/>
      <c r="B1877" s="72"/>
      <c r="C1877" s="86" t="s">
        <v>229</v>
      </c>
      <c r="D1877" s="86"/>
      <c r="E1877" s="86"/>
      <c r="F1877" s="86"/>
      <c r="G1877" s="86"/>
      <c r="H1877" s="86"/>
      <c r="I1877" s="86"/>
      <c r="J1877" s="86"/>
      <c r="K1877" s="89"/>
      <c r="L1877" s="86"/>
      <c r="M1877" s="86"/>
      <c r="N1877" s="86"/>
      <c r="O1877" s="86"/>
      <c r="P1877" s="86"/>
      <c r="Q1877" s="86"/>
      <c r="R1877" s="86"/>
      <c r="S1877" s="110"/>
    </row>
    <row r="1878" spans="1:19" customFormat="1" x14ac:dyDescent="0.35">
      <c r="A1878" s="71" t="s">
        <v>242</v>
      </c>
      <c r="B1878" s="72" t="s">
        <v>514</v>
      </c>
      <c r="C1878" s="73" t="s">
        <v>219</v>
      </c>
      <c r="D1878" s="73"/>
      <c r="E1878" s="73"/>
      <c r="F1878" s="90">
        <v>0.3</v>
      </c>
      <c r="G1878" s="73" t="str">
        <f>CONCATENATE("USD,FLAT ",TEXT(F1878,"0.00"))</f>
        <v>USD,FLAT 0.30</v>
      </c>
      <c r="H1878" s="90" t="str">
        <f>TEXT(0.3,"0.0")</f>
        <v>0.3</v>
      </c>
      <c r="I1878" s="73" t="s">
        <v>139</v>
      </c>
      <c r="J1878" s="75">
        <v>1</v>
      </c>
      <c r="K1878" s="90" t="str">
        <f>TEXT(0.3,"0.0")</f>
        <v>0.3</v>
      </c>
      <c r="L1878" s="90"/>
      <c r="M1878" s="90" t="str">
        <f>TEXT(13,"0")</f>
        <v>13</v>
      </c>
      <c r="N1878" s="87" t="s">
        <v>231</v>
      </c>
      <c r="O1878" s="73" t="s">
        <v>224</v>
      </c>
      <c r="P1878" s="73" t="s">
        <v>369</v>
      </c>
      <c r="Q1878" s="73"/>
      <c r="R1878" s="73"/>
      <c r="S1878" s="107"/>
    </row>
    <row r="1879" spans="1:19" customFormat="1" x14ac:dyDescent="0.35">
      <c r="A1879" s="72"/>
      <c r="B1879" s="72"/>
      <c r="C1879" s="76" t="s">
        <v>221</v>
      </c>
      <c r="D1879" s="76"/>
      <c r="E1879" s="76"/>
      <c r="F1879" s="76"/>
      <c r="G1879" s="76"/>
      <c r="H1879" s="76"/>
      <c r="I1879" s="76"/>
      <c r="J1879" s="78"/>
      <c r="K1879" s="91"/>
      <c r="L1879" s="76"/>
      <c r="M1879" s="76"/>
      <c r="N1879" s="76"/>
      <c r="O1879" s="76"/>
      <c r="P1879" s="76"/>
      <c r="Q1879" s="76"/>
      <c r="R1879" s="76"/>
      <c r="S1879" s="108"/>
    </row>
    <row r="1880" spans="1:19" customFormat="1" x14ac:dyDescent="0.35">
      <c r="A1880" s="72"/>
      <c r="B1880" s="72"/>
      <c r="C1880" s="85" t="s">
        <v>228</v>
      </c>
      <c r="D1880" s="85"/>
      <c r="E1880" s="85"/>
      <c r="F1880" s="85"/>
      <c r="G1880" s="85"/>
      <c r="H1880" s="85"/>
      <c r="I1880" s="85"/>
      <c r="J1880" s="85"/>
      <c r="K1880" s="88"/>
      <c r="L1880" s="85"/>
      <c r="M1880" s="85"/>
      <c r="N1880" s="85"/>
      <c r="O1880" s="85"/>
      <c r="P1880" s="85"/>
      <c r="Q1880" s="85"/>
      <c r="R1880" s="85"/>
      <c r="S1880" s="109"/>
    </row>
    <row r="1881" spans="1:19" customFormat="1" x14ac:dyDescent="0.35">
      <c r="A1881" s="72"/>
      <c r="B1881" s="72"/>
      <c r="C1881" s="86" t="s">
        <v>229</v>
      </c>
      <c r="D1881" s="86"/>
      <c r="E1881" s="86"/>
      <c r="F1881" s="86"/>
      <c r="G1881" s="86"/>
      <c r="H1881" s="86"/>
      <c r="I1881" s="86"/>
      <c r="J1881" s="86"/>
      <c r="K1881" s="89"/>
      <c r="L1881" s="86"/>
      <c r="M1881" s="86"/>
      <c r="N1881" s="86"/>
      <c r="O1881" s="86"/>
      <c r="P1881" s="86"/>
      <c r="Q1881" s="86"/>
      <c r="R1881" s="86"/>
      <c r="S1881" s="110"/>
    </row>
    <row r="1882" spans="1:19" customFormat="1" x14ac:dyDescent="0.35">
      <c r="A1882" s="71" t="s">
        <v>242</v>
      </c>
      <c r="B1882" s="72" t="s">
        <v>515</v>
      </c>
      <c r="C1882" s="73" t="s">
        <v>219</v>
      </c>
      <c r="D1882" s="73"/>
      <c r="E1882" s="73"/>
      <c r="F1882" s="90">
        <v>6.67</v>
      </c>
      <c r="G1882" s="73" t="str">
        <f>CONCATENATE("USD,FLAT ",TEXT(F1882,"0.00"))</f>
        <v>USD,FLAT 6.67</v>
      </c>
      <c r="H1882" s="90" t="str">
        <f>TEXT(6.67,"0.00")</f>
        <v>6.67</v>
      </c>
      <c r="I1882" s="73" t="s">
        <v>139</v>
      </c>
      <c r="J1882" s="75">
        <v>1</v>
      </c>
      <c r="K1882" s="90" t="str">
        <f>TEXT(6.67,"0.00")</f>
        <v>6.67</v>
      </c>
      <c r="L1882" s="90"/>
      <c r="M1882" s="90" t="str">
        <f>TEXT(13,"0")</f>
        <v>13</v>
      </c>
      <c r="N1882" s="87" t="s">
        <v>231</v>
      </c>
      <c r="O1882" s="73" t="s">
        <v>224</v>
      </c>
      <c r="P1882" s="73" t="s">
        <v>369</v>
      </c>
      <c r="Q1882" s="73"/>
      <c r="R1882" s="73"/>
      <c r="S1882" s="107"/>
    </row>
    <row r="1883" spans="1:19" customFormat="1" x14ac:dyDescent="0.35">
      <c r="A1883" s="72"/>
      <c r="B1883" s="72"/>
      <c r="C1883" s="76" t="s">
        <v>221</v>
      </c>
      <c r="D1883" s="76"/>
      <c r="E1883" s="76"/>
      <c r="F1883" s="76"/>
      <c r="G1883" s="76"/>
      <c r="H1883" s="76"/>
      <c r="I1883" s="76"/>
      <c r="J1883" s="78"/>
      <c r="K1883" s="91"/>
      <c r="L1883" s="76"/>
      <c r="M1883" s="76"/>
      <c r="N1883" s="76"/>
      <c r="O1883" s="76"/>
      <c r="P1883" s="76"/>
      <c r="Q1883" s="76"/>
      <c r="R1883" s="76"/>
      <c r="S1883" s="108"/>
    </row>
    <row r="1884" spans="1:19" customFormat="1" x14ac:dyDescent="0.35">
      <c r="A1884" s="72"/>
      <c r="B1884" s="72"/>
      <c r="C1884" s="85" t="s">
        <v>228</v>
      </c>
      <c r="D1884" s="85"/>
      <c r="E1884" s="85"/>
      <c r="F1884" s="85"/>
      <c r="G1884" s="85"/>
      <c r="H1884" s="85"/>
      <c r="I1884" s="85"/>
      <c r="J1884" s="85"/>
      <c r="K1884" s="88"/>
      <c r="L1884" s="85"/>
      <c r="M1884" s="85"/>
      <c r="N1884" s="85"/>
      <c r="O1884" s="85"/>
      <c r="P1884" s="85"/>
      <c r="Q1884" s="85"/>
      <c r="R1884" s="85"/>
      <c r="S1884" s="109"/>
    </row>
    <row r="1885" spans="1:19" customFormat="1" x14ac:dyDescent="0.35">
      <c r="A1885" s="72"/>
      <c r="B1885" s="72"/>
      <c r="C1885" s="86" t="s">
        <v>229</v>
      </c>
      <c r="D1885" s="86"/>
      <c r="E1885" s="86"/>
      <c r="F1885" s="86"/>
      <c r="G1885" s="86"/>
      <c r="H1885" s="86"/>
      <c r="I1885" s="86"/>
      <c r="J1885" s="86"/>
      <c r="K1885" s="89"/>
      <c r="L1885" s="86"/>
      <c r="M1885" s="86"/>
      <c r="N1885" s="86"/>
      <c r="O1885" s="86"/>
      <c r="P1885" s="86"/>
      <c r="Q1885" s="86"/>
      <c r="R1885" s="86"/>
      <c r="S1885" s="110"/>
    </row>
    <row r="1886" spans="1:19" customFormat="1" x14ac:dyDescent="0.35">
      <c r="A1886" s="71" t="s">
        <v>243</v>
      </c>
      <c r="B1886" s="72"/>
      <c r="C1886" s="73" t="s">
        <v>219</v>
      </c>
      <c r="D1886" s="73"/>
      <c r="E1886" s="73"/>
      <c r="F1886" s="90">
        <v>0.4</v>
      </c>
      <c r="G1886" s="73" t="str">
        <f>CONCATENATE("USD,FLAT ",TEXT(F1886,"0.00"))</f>
        <v>USD,FLAT 0.40</v>
      </c>
      <c r="H1886" s="90" t="str">
        <f>TEXT(0.4,"0.0")</f>
        <v>0.4</v>
      </c>
      <c r="I1886" s="73" t="s">
        <v>139</v>
      </c>
      <c r="J1886" s="75">
        <v>1</v>
      </c>
      <c r="K1886" s="90" t="str">
        <f>TEXT(0.4,"0.0")</f>
        <v>0.4</v>
      </c>
      <c r="L1886" s="90"/>
      <c r="M1886" s="90" t="str">
        <f>TEXT(13,"0")</f>
        <v>13</v>
      </c>
      <c r="N1886" s="87" t="s">
        <v>231</v>
      </c>
      <c r="O1886" s="73" t="s">
        <v>224</v>
      </c>
      <c r="P1886" s="73" t="s">
        <v>369</v>
      </c>
      <c r="Q1886" s="73"/>
      <c r="R1886" s="73"/>
      <c r="S1886" s="107"/>
    </row>
    <row r="1887" spans="1:19" customFormat="1" x14ac:dyDescent="0.35">
      <c r="A1887" s="72"/>
      <c r="B1887" s="72"/>
      <c r="C1887" s="76" t="s">
        <v>221</v>
      </c>
      <c r="D1887" s="76"/>
      <c r="E1887" s="76"/>
      <c r="F1887" s="76"/>
      <c r="G1887" s="76"/>
      <c r="H1887" s="76"/>
      <c r="I1887" s="76"/>
      <c r="J1887" s="78"/>
      <c r="K1887" s="91"/>
      <c r="L1887" s="76"/>
      <c r="M1887" s="76"/>
      <c r="N1887" s="76"/>
      <c r="O1887" s="76"/>
      <c r="P1887" s="76"/>
      <c r="Q1887" s="76"/>
      <c r="R1887" s="76"/>
      <c r="S1887" s="108"/>
    </row>
    <row r="1888" spans="1:19" customFormat="1" x14ac:dyDescent="0.35">
      <c r="A1888" s="72"/>
      <c r="B1888" s="72"/>
      <c r="C1888" s="85" t="s">
        <v>228</v>
      </c>
      <c r="D1888" s="85"/>
      <c r="E1888" s="85"/>
      <c r="F1888" s="85"/>
      <c r="G1888" s="85"/>
      <c r="H1888" s="85"/>
      <c r="I1888" s="85"/>
      <c r="J1888" s="85"/>
      <c r="K1888" s="88"/>
      <c r="L1888" s="85"/>
      <c r="M1888" s="85"/>
      <c r="N1888" s="85"/>
      <c r="O1888" s="85"/>
      <c r="P1888" s="85"/>
      <c r="Q1888" s="85"/>
      <c r="R1888" s="85"/>
      <c r="S1888" s="109"/>
    </row>
    <row r="1889" spans="1:19" customFormat="1" x14ac:dyDescent="0.35">
      <c r="A1889" s="72"/>
      <c r="B1889" s="72"/>
      <c r="C1889" s="86" t="s">
        <v>229</v>
      </c>
      <c r="D1889" s="86"/>
      <c r="E1889" s="86"/>
      <c r="F1889" s="86"/>
      <c r="G1889" s="86"/>
      <c r="H1889" s="86"/>
      <c r="I1889" s="86"/>
      <c r="J1889" s="86"/>
      <c r="K1889" s="89"/>
      <c r="L1889" s="86"/>
      <c r="M1889" s="86"/>
      <c r="N1889" s="86"/>
      <c r="O1889" s="86"/>
      <c r="P1889" s="86"/>
      <c r="Q1889" s="86"/>
      <c r="R1889" s="86"/>
      <c r="S1889" s="110"/>
    </row>
    <row r="1890" spans="1:19" customFormat="1" x14ac:dyDescent="0.35">
      <c r="A1890" s="71" t="s">
        <v>244</v>
      </c>
      <c r="B1890" s="72"/>
      <c r="C1890" s="73" t="s">
        <v>219</v>
      </c>
      <c r="D1890" s="73"/>
      <c r="E1890" s="73"/>
      <c r="F1890" s="90">
        <v>0.6</v>
      </c>
      <c r="G1890" s="73" t="str">
        <f>CONCATENATE("USD,FLAT ",TEXT(F1890,"0.00"))</f>
        <v>USD,FLAT 0.60</v>
      </c>
      <c r="H1890" s="90" t="str">
        <f>TEXT(0.6,"0.0")</f>
        <v>0.6</v>
      </c>
      <c r="I1890" s="73" t="s">
        <v>139</v>
      </c>
      <c r="J1890" s="75">
        <v>1</v>
      </c>
      <c r="K1890" s="90" t="str">
        <f>TEXT(0.6,"0.0")</f>
        <v>0.6</v>
      </c>
      <c r="L1890" s="90"/>
      <c r="M1890" s="90" t="str">
        <f>TEXT(13,"0")</f>
        <v>13</v>
      </c>
      <c r="N1890" s="87" t="s">
        <v>231</v>
      </c>
      <c r="O1890" s="73" t="s">
        <v>224</v>
      </c>
      <c r="P1890" s="73" t="s">
        <v>369</v>
      </c>
      <c r="Q1890" s="73"/>
      <c r="R1890" s="73"/>
      <c r="S1890" s="107"/>
    </row>
    <row r="1891" spans="1:19" customFormat="1" x14ac:dyDescent="0.35">
      <c r="A1891" s="72"/>
      <c r="B1891" s="72"/>
      <c r="C1891" s="76" t="s">
        <v>221</v>
      </c>
      <c r="D1891" s="76"/>
      <c r="E1891" s="76"/>
      <c r="F1891" s="76"/>
      <c r="G1891" s="76"/>
      <c r="H1891" s="76"/>
      <c r="I1891" s="76"/>
      <c r="J1891" s="78"/>
      <c r="K1891" s="91"/>
      <c r="L1891" s="76"/>
      <c r="M1891" s="76"/>
      <c r="N1891" s="76"/>
      <c r="O1891" s="76"/>
      <c r="P1891" s="76"/>
      <c r="Q1891" s="76"/>
      <c r="R1891" s="76"/>
      <c r="S1891" s="108"/>
    </row>
    <row r="1892" spans="1:19" customFormat="1" x14ac:dyDescent="0.35">
      <c r="A1892" s="72"/>
      <c r="B1892" s="72"/>
      <c r="C1892" s="85" t="s">
        <v>228</v>
      </c>
      <c r="D1892" s="85"/>
      <c r="E1892" s="85"/>
      <c r="F1892" s="85"/>
      <c r="G1892" s="85"/>
      <c r="H1892" s="85"/>
      <c r="I1892" s="85"/>
      <c r="J1892" s="85"/>
      <c r="K1892" s="88"/>
      <c r="L1892" s="85"/>
      <c r="M1892" s="85"/>
      <c r="N1892" s="85"/>
      <c r="O1892" s="85"/>
      <c r="P1892" s="85"/>
      <c r="Q1892" s="85"/>
      <c r="R1892" s="85"/>
      <c r="S1892" s="109"/>
    </row>
    <row r="1893" spans="1:19" customFormat="1" x14ac:dyDescent="0.35">
      <c r="A1893" s="72"/>
      <c r="B1893" s="72"/>
      <c r="C1893" s="86" t="s">
        <v>229</v>
      </c>
      <c r="D1893" s="86"/>
      <c r="E1893" s="86"/>
      <c r="F1893" s="86"/>
      <c r="G1893" s="86"/>
      <c r="H1893" s="86"/>
      <c r="I1893" s="86"/>
      <c r="J1893" s="86"/>
      <c r="K1893" s="89"/>
      <c r="L1893" s="86"/>
      <c r="M1893" s="86"/>
      <c r="N1893" s="86"/>
      <c r="O1893" s="86"/>
      <c r="P1893" s="86"/>
      <c r="Q1893" s="86"/>
      <c r="R1893" s="86"/>
      <c r="S1893" s="110"/>
    </row>
    <row r="1894" spans="1:19" customFormat="1" x14ac:dyDescent="0.35">
      <c r="A1894" s="71" t="s">
        <v>245</v>
      </c>
      <c r="B1894" s="92"/>
      <c r="C1894" s="73" t="s">
        <v>219</v>
      </c>
      <c r="D1894" s="73"/>
      <c r="E1894" s="73"/>
      <c r="F1894" s="73">
        <v>16.66</v>
      </c>
      <c r="G1894" s="73" t="str">
        <f>CONCATENATE("USD,FLAT ",TEXT(F1894,"0.00"))</f>
        <v>USD,FLAT 16.66</v>
      </c>
      <c r="H1894" s="73" t="str">
        <f>TEXT(16.66,"0.00")</f>
        <v>16.66</v>
      </c>
      <c r="I1894" s="73" t="s">
        <v>139</v>
      </c>
      <c r="J1894" s="75">
        <v>1</v>
      </c>
      <c r="K1894" s="90" t="str">
        <f>TEXT(16.66,"0.00")</f>
        <v>16.66</v>
      </c>
      <c r="L1894" s="90"/>
      <c r="M1894" s="90" t="str">
        <f>TEXT(13,"0")</f>
        <v>13</v>
      </c>
      <c r="N1894" s="87" t="s">
        <v>231</v>
      </c>
      <c r="O1894" s="73" t="s">
        <v>224</v>
      </c>
      <c r="P1894" s="73" t="s">
        <v>369</v>
      </c>
      <c r="Q1894" s="73"/>
      <c r="R1894" s="73"/>
      <c r="S1894" s="107"/>
    </row>
    <row r="1895" spans="1:19" customFormat="1" x14ac:dyDescent="0.35">
      <c r="A1895" s="72"/>
      <c r="B1895" s="92"/>
      <c r="C1895" s="76" t="s">
        <v>221</v>
      </c>
      <c r="D1895" s="76"/>
      <c r="E1895" s="76"/>
      <c r="F1895" s="76"/>
      <c r="G1895" s="76"/>
      <c r="H1895" s="76"/>
      <c r="I1895" s="76"/>
      <c r="J1895" s="78"/>
      <c r="K1895" s="91"/>
      <c r="L1895" s="76"/>
      <c r="M1895" s="76"/>
      <c r="N1895" s="76"/>
      <c r="O1895" s="76"/>
      <c r="P1895" s="76"/>
      <c r="Q1895" s="76"/>
      <c r="R1895" s="76"/>
      <c r="S1895" s="108"/>
    </row>
    <row r="1896" spans="1:19" customFormat="1" x14ac:dyDescent="0.35">
      <c r="A1896" s="72"/>
      <c r="B1896" s="72"/>
      <c r="C1896" s="85" t="s">
        <v>228</v>
      </c>
      <c r="D1896" s="85"/>
      <c r="E1896" s="85"/>
      <c r="F1896" s="85"/>
      <c r="G1896" s="85"/>
      <c r="H1896" s="85"/>
      <c r="I1896" s="85"/>
      <c r="J1896" s="85"/>
      <c r="K1896" s="116"/>
      <c r="L1896" s="85"/>
      <c r="M1896" s="85"/>
      <c r="N1896" s="85"/>
      <c r="O1896" s="85"/>
      <c r="P1896" s="85"/>
      <c r="Q1896" s="85"/>
      <c r="R1896" s="85"/>
      <c r="S1896" s="109"/>
    </row>
    <row r="1897" spans="1:19" customFormat="1" x14ac:dyDescent="0.35">
      <c r="A1897" s="72"/>
      <c r="B1897" s="72"/>
      <c r="C1897" s="86" t="s">
        <v>229</v>
      </c>
      <c r="D1897" s="86"/>
      <c r="E1897" s="86"/>
      <c r="F1897" s="86"/>
      <c r="G1897" s="86"/>
      <c r="H1897" s="86"/>
      <c r="I1897" s="86"/>
      <c r="J1897" s="86"/>
      <c r="K1897" s="89"/>
      <c r="L1897" s="86"/>
      <c r="M1897" s="86"/>
      <c r="N1897" s="86"/>
      <c r="O1897" s="86"/>
      <c r="P1897" s="86"/>
      <c r="Q1897" s="86"/>
      <c r="R1897" s="86"/>
      <c r="S1897" s="110"/>
    </row>
    <row r="1899" spans="1:19" customFormat="1" x14ac:dyDescent="0.35">
      <c r="A1899" s="220" t="s">
        <v>519</v>
      </c>
      <c r="B1899" s="221"/>
      <c r="C1899" s="221"/>
      <c r="D1899" s="221"/>
      <c r="E1899" s="221"/>
      <c r="F1899" s="221"/>
      <c r="G1899" s="221"/>
      <c r="H1899" s="221"/>
      <c r="I1899" s="221"/>
      <c r="J1899" s="221"/>
    </row>
    <row r="1900" spans="1:19" customFormat="1" x14ac:dyDescent="0.35">
      <c r="A1900" s="188"/>
      <c r="B1900" s="189"/>
      <c r="C1900" s="222" t="s">
        <v>353</v>
      </c>
      <c r="D1900" s="222"/>
      <c r="E1900" s="222"/>
      <c r="F1900" s="222"/>
      <c r="G1900" s="222"/>
      <c r="H1900" s="222"/>
      <c r="I1900" s="222"/>
      <c r="J1900" s="222"/>
      <c r="K1900" s="222"/>
    </row>
    <row r="1901" spans="1:19" customFormat="1" x14ac:dyDescent="0.35">
      <c r="A1901" s="223" t="s">
        <v>354</v>
      </c>
      <c r="B1901" s="223" t="s">
        <v>355</v>
      </c>
      <c r="C1901" s="225" t="s">
        <v>356</v>
      </c>
      <c r="D1901" s="226"/>
      <c r="E1901" s="226"/>
      <c r="F1901" s="227"/>
      <c r="G1901" s="228" t="s">
        <v>357</v>
      </c>
      <c r="H1901" s="229"/>
      <c r="I1901" s="229"/>
      <c r="J1901" s="230"/>
      <c r="K1901" s="223" t="s">
        <v>466</v>
      </c>
      <c r="L1901" s="223" t="s">
        <v>361</v>
      </c>
    </row>
    <row r="1902" spans="1:19" customFormat="1" x14ac:dyDescent="0.35">
      <c r="A1902" s="224"/>
      <c r="B1902" s="224"/>
      <c r="C1902" s="132" t="s">
        <v>210</v>
      </c>
      <c r="D1902" s="132" t="s">
        <v>212</v>
      </c>
      <c r="E1902" s="132" t="s">
        <v>358</v>
      </c>
      <c r="F1902" s="132" t="s">
        <v>359</v>
      </c>
      <c r="G1902" s="133" t="s">
        <v>210</v>
      </c>
      <c r="H1902" s="133" t="s">
        <v>212</v>
      </c>
      <c r="I1902" s="133" t="s">
        <v>358</v>
      </c>
      <c r="J1902" s="133" t="s">
        <v>359</v>
      </c>
      <c r="K1902" s="224"/>
      <c r="L1902" s="224"/>
    </row>
    <row r="1903" spans="1:19" customFormat="1" x14ac:dyDescent="0.35">
      <c r="A1903" s="59" t="s">
        <v>121</v>
      </c>
      <c r="B1903" s="59" t="s">
        <v>362</v>
      </c>
      <c r="C1903" s="114" t="str">
        <f>TEXT(16732.14,"0.00")</f>
        <v>16732.14</v>
      </c>
      <c r="D1903" s="114" t="str">
        <f>TEXT(668,"0")</f>
        <v>668</v>
      </c>
      <c r="E1903" s="114" t="str">
        <f>TEXT(16064.14,"0.00")</f>
        <v>16064.14</v>
      </c>
      <c r="F1903" s="114" t="str">
        <f>TEXT(96.01,"0.00")</f>
        <v>96.01</v>
      </c>
      <c r="G1903" s="114" t="str">
        <f>TEXT(3750,"0")</f>
        <v>3750</v>
      </c>
      <c r="H1903" s="114" t="str">
        <f>TEXT(460,"0")</f>
        <v>460</v>
      </c>
      <c r="I1903" s="114" t="str">
        <f>TEXT(3290,"0")</f>
        <v>3290</v>
      </c>
      <c r="J1903" s="114" t="str">
        <f>TEXT(87.73,"0.00")</f>
        <v>87.73</v>
      </c>
      <c r="K1903" s="114" t="str">
        <f>TEXT(346.19,"0.00")</f>
        <v>346.19</v>
      </c>
      <c r="L1903" s="59" t="s">
        <v>26</v>
      </c>
    </row>
    <row r="1905" spans="1:78" customFormat="1" x14ac:dyDescent="0.35">
      <c r="A1905" s="67" t="s">
        <v>523</v>
      </c>
      <c r="B1905" s="68"/>
      <c r="C1905" s="68"/>
      <c r="D1905" s="68"/>
      <c r="E1905" s="68"/>
      <c r="F1905" s="68"/>
      <c r="G1905" s="68"/>
      <c r="H1905" s="68"/>
      <c r="I1905" s="68"/>
      <c r="J1905" s="68"/>
      <c r="K1905" s="68"/>
      <c r="L1905" s="68"/>
      <c r="M1905" s="68"/>
      <c r="N1905" s="68"/>
      <c r="O1905" s="68"/>
      <c r="P1905" s="68"/>
      <c r="Q1905" s="68"/>
      <c r="R1905" s="68"/>
      <c r="S1905" s="68"/>
      <c r="T1905" s="68"/>
      <c r="U1905" s="68"/>
      <c r="V1905" s="68"/>
      <c r="W1905" s="68"/>
      <c r="X1905" s="68"/>
      <c r="Y1905" s="68"/>
      <c r="Z1905" s="68"/>
      <c r="AA1905" s="68"/>
      <c r="AB1905" s="68"/>
      <c r="AC1905" s="68"/>
      <c r="AD1905" s="68"/>
      <c r="AE1905" s="68"/>
      <c r="AF1905" s="68"/>
      <c r="AG1905" s="68"/>
      <c r="AH1905" s="68"/>
      <c r="AI1905" s="68"/>
    </row>
    <row r="1906" spans="1:78" customFormat="1" x14ac:dyDescent="0.35">
      <c r="A1906" s="95" t="s">
        <v>273</v>
      </c>
      <c r="B1906" s="95" t="s">
        <v>274</v>
      </c>
      <c r="C1906" s="95" t="s">
        <v>156</v>
      </c>
      <c r="D1906" s="95" t="s">
        <v>157</v>
      </c>
      <c r="E1906" s="95" t="s">
        <v>158</v>
      </c>
      <c r="F1906" s="95" t="s">
        <v>159</v>
      </c>
      <c r="G1906" s="95" t="s">
        <v>126</v>
      </c>
      <c r="H1906" s="95" t="s">
        <v>160</v>
      </c>
      <c r="I1906" s="95" t="s">
        <v>161</v>
      </c>
      <c r="J1906" s="95" t="s">
        <v>162</v>
      </c>
      <c r="K1906" s="95" t="s">
        <v>163</v>
      </c>
      <c r="L1906" s="95" t="s">
        <v>164</v>
      </c>
      <c r="M1906" s="95" t="s">
        <v>165</v>
      </c>
      <c r="N1906" s="95" t="s">
        <v>166</v>
      </c>
      <c r="O1906" s="95" t="s">
        <v>277</v>
      </c>
      <c r="P1906" s="95" t="s">
        <v>168</v>
      </c>
      <c r="Q1906" s="95" t="s">
        <v>278</v>
      </c>
      <c r="R1906" s="95" t="s">
        <v>276</v>
      </c>
      <c r="S1906" s="113" t="s">
        <v>204</v>
      </c>
      <c r="T1906" s="210" t="s">
        <v>271</v>
      </c>
      <c r="U1906" s="211"/>
      <c r="V1906" s="212"/>
      <c r="W1906" s="210" t="s">
        <v>263</v>
      </c>
      <c r="X1906" s="212"/>
      <c r="Y1906" s="194"/>
      <c r="Z1906" s="213" t="s">
        <v>255</v>
      </c>
      <c r="AA1906" s="214"/>
      <c r="AB1906" s="214"/>
      <c r="AC1906" s="214"/>
      <c r="AD1906" s="214"/>
      <c r="AE1906" s="214"/>
      <c r="AF1906" s="215"/>
      <c r="AG1906" s="213" t="s">
        <v>264</v>
      </c>
      <c r="AH1906" s="214"/>
      <c r="AI1906" s="214"/>
      <c r="AJ1906" s="214"/>
      <c r="AK1906" s="214"/>
      <c r="AL1906" s="215"/>
      <c r="AM1906" s="95"/>
      <c r="AN1906" s="21"/>
      <c r="AO1906" s="21"/>
      <c r="AP1906" s="21"/>
      <c r="AR1906" s="21"/>
      <c r="AS1906" s="21"/>
      <c r="AT1906" s="21"/>
      <c r="AU1906" s="21"/>
      <c r="AV1906" s="21"/>
      <c r="AW1906" s="21"/>
      <c r="AX1906" s="21"/>
      <c r="AY1906" s="21"/>
      <c r="AZ1906" s="21"/>
      <c r="BA1906" s="21"/>
      <c r="BB1906" s="21"/>
      <c r="BC1906" s="21"/>
      <c r="BD1906" s="21"/>
      <c r="BE1906" s="21"/>
      <c r="BF1906" s="21"/>
      <c r="BG1906" s="21"/>
      <c r="BH1906" s="21"/>
      <c r="BI1906" s="21"/>
      <c r="BJ1906" s="21"/>
      <c r="BK1906" s="21"/>
      <c r="BL1906" s="21"/>
      <c r="BM1906" s="21"/>
      <c r="BN1906" s="21"/>
      <c r="BO1906" s="21"/>
      <c r="BP1906" s="21"/>
      <c r="BQ1906" s="21"/>
      <c r="BR1906" s="21"/>
      <c r="BS1906" s="21"/>
      <c r="BT1906" s="21"/>
      <c r="BU1906" s="21"/>
      <c r="BV1906" s="21"/>
      <c r="BW1906" s="21"/>
      <c r="BX1906" s="21"/>
      <c r="BY1906" s="21"/>
      <c r="BZ1906" s="21"/>
    </row>
    <row r="1907" spans="1:78" customFormat="1" x14ac:dyDescent="0.35">
      <c r="A1907" s="96"/>
      <c r="B1907" s="96"/>
      <c r="C1907" s="96"/>
      <c r="D1907" s="96"/>
      <c r="E1907" s="96"/>
      <c r="F1907" s="96"/>
      <c r="G1907" s="96"/>
      <c r="H1907" s="96"/>
      <c r="I1907" s="96"/>
      <c r="J1907" s="96"/>
      <c r="K1907" s="96"/>
      <c r="L1907" s="96"/>
      <c r="M1907" s="96"/>
      <c r="N1907" s="96"/>
      <c r="O1907" s="96"/>
      <c r="P1907" s="96"/>
      <c r="Q1907" s="96"/>
      <c r="R1907" s="96"/>
      <c r="S1907" s="96"/>
      <c r="T1907" s="97" t="s">
        <v>169</v>
      </c>
      <c r="U1907" s="97" t="s">
        <v>170</v>
      </c>
      <c r="V1907" s="97" t="s">
        <v>170</v>
      </c>
      <c r="W1907" s="97" t="s">
        <v>251</v>
      </c>
      <c r="X1907" s="97" t="s">
        <v>350</v>
      </c>
      <c r="Y1907" s="97" t="s">
        <v>349</v>
      </c>
      <c r="Z1907" s="97" t="s">
        <v>256</v>
      </c>
      <c r="AA1907" s="97" t="s">
        <v>257</v>
      </c>
      <c r="AB1907" s="97" t="s">
        <v>258</v>
      </c>
      <c r="AC1907" s="97" t="s">
        <v>259</v>
      </c>
      <c r="AD1907" s="97" t="s">
        <v>260</v>
      </c>
      <c r="AE1907" s="97" t="s">
        <v>261</v>
      </c>
      <c r="AF1907" s="97" t="s">
        <v>262</v>
      </c>
      <c r="AG1907" s="97" t="s">
        <v>265</v>
      </c>
      <c r="AH1907" s="97" t="s">
        <v>266</v>
      </c>
      <c r="AI1907" s="97" t="s">
        <v>267</v>
      </c>
      <c r="AJ1907" s="97" t="s">
        <v>268</v>
      </c>
      <c r="AK1907" s="97" t="s">
        <v>269</v>
      </c>
      <c r="AL1907" s="97" t="s">
        <v>270</v>
      </c>
      <c r="AM1907" s="96"/>
      <c r="AN1907" s="21"/>
      <c r="AO1907" s="21"/>
      <c r="AP1907" s="21"/>
      <c r="AR1907" s="21"/>
      <c r="AS1907" s="21"/>
      <c r="AT1907" s="21"/>
      <c r="AU1907" s="21"/>
      <c r="AV1907" s="21"/>
      <c r="AW1907" s="21"/>
      <c r="AX1907" s="21"/>
      <c r="AY1907" s="21"/>
      <c r="AZ1907" s="21"/>
      <c r="BA1907" s="21"/>
      <c r="BB1907" s="21"/>
      <c r="BC1907" s="21"/>
      <c r="BD1907" s="21"/>
      <c r="BE1907" s="21"/>
      <c r="BF1907" s="21"/>
      <c r="BG1907" s="21"/>
      <c r="BH1907" s="21"/>
      <c r="BI1907" s="21"/>
      <c r="BJ1907" s="21"/>
      <c r="BK1907" s="21"/>
      <c r="BL1907" s="21"/>
      <c r="BM1907" s="21"/>
      <c r="BN1907" s="21"/>
      <c r="BO1907" s="21"/>
      <c r="BP1907" s="21"/>
      <c r="BQ1907" s="21"/>
      <c r="BR1907" s="21"/>
      <c r="BS1907" s="21"/>
      <c r="BT1907" s="21"/>
      <c r="BU1907" s="21"/>
      <c r="BV1907" s="21"/>
      <c r="BW1907" s="21"/>
      <c r="BX1907" s="21"/>
      <c r="BY1907" s="21"/>
      <c r="BZ1907" s="21"/>
    </row>
    <row r="1908" spans="1:78" customFormat="1" x14ac:dyDescent="0.35">
      <c r="A1908" s="58" t="s">
        <v>183</v>
      </c>
      <c r="B1908" s="32" t="s">
        <v>521</v>
      </c>
      <c r="C1908" s="58" t="s">
        <v>527</v>
      </c>
      <c r="D1908" s="32" t="s">
        <v>172</v>
      </c>
      <c r="E1908" s="59" t="s">
        <v>26</v>
      </c>
      <c r="F1908" s="58" t="s">
        <v>287</v>
      </c>
      <c r="G1908" s="60" t="str">
        <f ca="1">TEXT(TODAY(),"YYYY-MM-DD")</f>
        <v>2023-05-19</v>
      </c>
      <c r="H1908" s="60" t="str">
        <f ca="1">TEXT(TODAY(),"YYYY-MM-DD")</f>
        <v>2023-05-19</v>
      </c>
      <c r="I1908" s="58"/>
      <c r="J1908" s="58">
        <v>12</v>
      </c>
      <c r="K1908" s="58">
        <v>3</v>
      </c>
      <c r="L1908" s="58" t="s">
        <v>387</v>
      </c>
      <c r="M1908" s="58" t="s">
        <v>388</v>
      </c>
      <c r="N1908" s="114" t="s">
        <v>347</v>
      </c>
      <c r="O1908" s="114" t="s">
        <v>348</v>
      </c>
      <c r="P1908" s="114" t="s">
        <v>347</v>
      </c>
      <c r="Q1908" s="114" t="s">
        <v>347</v>
      </c>
      <c r="R1908" s="114" t="s">
        <v>347</v>
      </c>
      <c r="S1908" s="59"/>
      <c r="T1908" s="59" t="s">
        <v>176</v>
      </c>
      <c r="U1908" s="59" t="s">
        <v>177</v>
      </c>
      <c r="V1908" s="59"/>
      <c r="W1908" s="59" t="s">
        <v>254</v>
      </c>
      <c r="X1908" s="59" t="s">
        <v>253</v>
      </c>
      <c r="Y1908" s="59"/>
      <c r="Z1908" s="59"/>
      <c r="AA1908" s="59"/>
      <c r="AB1908" s="59"/>
      <c r="AC1908" s="59" t="s">
        <v>143</v>
      </c>
      <c r="AD1908" s="59" t="s">
        <v>348</v>
      </c>
      <c r="AE1908" s="59" t="s">
        <v>348</v>
      </c>
      <c r="AF1908" s="59" t="s">
        <v>347</v>
      </c>
      <c r="AG1908" s="59"/>
      <c r="AH1908" s="59"/>
      <c r="AI1908" s="59"/>
      <c r="AJ1908" s="59" t="s">
        <v>347</v>
      </c>
      <c r="AK1908" s="59" t="s">
        <v>347</v>
      </c>
      <c r="AL1908" s="59" t="s">
        <v>347</v>
      </c>
      <c r="AM1908" s="58"/>
      <c r="AN1908" s="21"/>
      <c r="AO1908" s="21"/>
      <c r="AP1908" s="21"/>
      <c r="AR1908" s="21"/>
      <c r="AS1908" s="21"/>
      <c r="AT1908" s="21"/>
      <c r="AU1908" s="21"/>
      <c r="AV1908" s="21"/>
      <c r="AW1908" s="21"/>
      <c r="AX1908" s="21"/>
      <c r="AY1908" s="21"/>
      <c r="AZ1908" s="21"/>
      <c r="BA1908" s="21"/>
      <c r="BB1908" s="21"/>
      <c r="BC1908" s="21"/>
      <c r="BD1908" s="21"/>
      <c r="BE1908" s="21"/>
      <c r="BF1908" s="21"/>
      <c r="BG1908" s="21"/>
      <c r="BH1908" s="21"/>
      <c r="BI1908" s="21"/>
      <c r="BJ1908" s="21"/>
      <c r="BK1908" s="21"/>
      <c r="BL1908" s="21"/>
      <c r="BM1908" s="21"/>
      <c r="BN1908" s="21"/>
      <c r="BO1908" s="21"/>
      <c r="BP1908" s="21"/>
      <c r="BQ1908" s="21"/>
      <c r="BR1908" s="21"/>
      <c r="BS1908" s="21"/>
      <c r="BT1908" s="21"/>
      <c r="BU1908" s="21"/>
      <c r="BV1908" s="21"/>
      <c r="BW1908" s="21"/>
      <c r="BX1908" s="21"/>
      <c r="BY1908" s="21"/>
      <c r="BZ1908" s="21"/>
    </row>
    <row r="1909" spans="1:78" customFormat="1" ht="19" customHeight="1" x14ac:dyDescent="0.35">
      <c r="A1909" s="21"/>
      <c r="B1909" s="21"/>
      <c r="C1909" s="21"/>
      <c r="D1909" s="21"/>
      <c r="E1909" s="21"/>
      <c r="F1909" s="21"/>
      <c r="G1909" s="21"/>
      <c r="H1909" s="21"/>
      <c r="I1909" s="21"/>
      <c r="J1909" s="21"/>
      <c r="K1909" s="21"/>
      <c r="L1909" s="21"/>
    </row>
    <row r="1910" spans="1:78" customFormat="1" ht="18.5" x14ac:dyDescent="0.35">
      <c r="A1910" s="216" t="s">
        <v>526</v>
      </c>
      <c r="B1910" s="217"/>
      <c r="C1910" s="217"/>
      <c r="D1910" s="217"/>
      <c r="E1910" s="217"/>
      <c r="F1910" s="217"/>
      <c r="G1910" s="217"/>
      <c r="H1910" s="217"/>
      <c r="I1910" s="217"/>
      <c r="J1910" s="217"/>
      <c r="K1910" s="217"/>
      <c r="L1910" s="217"/>
      <c r="M1910" s="145"/>
      <c r="N1910" s="145"/>
      <c r="O1910" s="145"/>
      <c r="P1910" s="145"/>
      <c r="Q1910" s="145"/>
      <c r="R1910" s="145"/>
      <c r="S1910" s="145"/>
      <c r="T1910" s="145"/>
      <c r="U1910" s="145"/>
      <c r="V1910" s="145"/>
      <c r="W1910" s="145"/>
      <c r="X1910" s="145"/>
      <c r="Y1910" s="145"/>
      <c r="Z1910" s="145"/>
      <c r="AA1910" s="145"/>
      <c r="AB1910" s="145"/>
      <c r="AC1910" s="145"/>
      <c r="AD1910" s="145"/>
      <c r="AE1910" s="145"/>
      <c r="AF1910" s="145"/>
      <c r="AG1910" s="145"/>
      <c r="AH1910" s="145"/>
      <c r="AI1910" s="145"/>
      <c r="AJ1910" s="145"/>
      <c r="AK1910" s="145"/>
      <c r="AL1910" s="145"/>
      <c r="AN1910" s="21"/>
      <c r="AO1910" s="21"/>
      <c r="AP1910" s="21"/>
      <c r="AR1910" s="21"/>
      <c r="AS1910" s="21"/>
      <c r="AT1910" s="21"/>
      <c r="AU1910" s="21"/>
      <c r="AV1910" s="21"/>
      <c r="AW1910" s="21"/>
      <c r="AX1910" s="21"/>
      <c r="AY1910" s="21"/>
      <c r="AZ1910" s="21"/>
      <c r="BA1910" s="21"/>
      <c r="BB1910" s="21"/>
      <c r="BC1910" s="21"/>
      <c r="BD1910" s="21"/>
      <c r="BE1910" s="21"/>
      <c r="BF1910" s="21"/>
      <c r="BG1910" s="21"/>
      <c r="BH1910" s="21"/>
      <c r="BI1910" s="21"/>
      <c r="BJ1910" s="21"/>
      <c r="BK1910" s="21"/>
      <c r="BL1910" s="21"/>
      <c r="BM1910" s="21"/>
      <c r="BN1910" s="21"/>
      <c r="BO1910" s="21"/>
      <c r="BP1910" s="21"/>
      <c r="BQ1910" s="21"/>
      <c r="BR1910" s="21"/>
      <c r="BS1910" s="21"/>
      <c r="BT1910" s="21"/>
      <c r="BU1910" s="21"/>
      <c r="BV1910" s="21"/>
      <c r="BW1910" s="21"/>
      <c r="BX1910" s="21"/>
      <c r="BY1910" s="21"/>
      <c r="BZ1910" s="21"/>
    </row>
    <row r="1911" spans="1:78" customFormat="1" ht="15.5" x14ac:dyDescent="0.35">
      <c r="A1911" s="1" t="s">
        <v>27</v>
      </c>
      <c r="B1911" s="1" t="s">
        <v>28</v>
      </c>
      <c r="C1911" s="1" t="s">
        <v>29</v>
      </c>
      <c r="D1911" s="1" t="s">
        <v>4</v>
      </c>
      <c r="E1911" s="1" t="s">
        <v>30</v>
      </c>
      <c r="F1911" s="1" t="s">
        <v>373</v>
      </c>
      <c r="G1911" s="1" t="s">
        <v>374</v>
      </c>
      <c r="H1911" s="1" t="s">
        <v>375</v>
      </c>
      <c r="I1911" s="1" t="s">
        <v>376</v>
      </c>
      <c r="J1911" s="1" t="s">
        <v>43</v>
      </c>
      <c r="K1911" s="1" t="s">
        <v>377</v>
      </c>
      <c r="L1911" s="145"/>
      <c r="M1911" s="145"/>
      <c r="N1911" s="145"/>
      <c r="O1911" s="145"/>
      <c r="P1911" s="145"/>
      <c r="Q1911" s="145"/>
      <c r="R1911" s="145"/>
      <c r="S1911" s="145"/>
      <c r="T1911" s="145"/>
      <c r="U1911" s="145"/>
      <c r="V1911" s="145"/>
      <c r="W1911" s="145"/>
      <c r="X1911" s="145"/>
      <c r="Y1911" s="145"/>
      <c r="Z1911" s="145"/>
      <c r="AA1911" s="145"/>
      <c r="AB1911" s="145"/>
      <c r="AC1911" s="145"/>
      <c r="AD1911" s="145"/>
      <c r="AE1911" s="145"/>
      <c r="AF1911" s="145"/>
      <c r="AG1911" s="145"/>
      <c r="AH1911" s="145"/>
      <c r="AI1911" s="145"/>
      <c r="AJ1911" s="145"/>
      <c r="AK1911" s="145"/>
      <c r="AL1911" s="145"/>
      <c r="AN1911" s="21"/>
      <c r="AO1911" s="21"/>
      <c r="AP1911" s="21"/>
      <c r="AR1911" s="21"/>
      <c r="AS1911" s="21"/>
      <c r="AT1911" s="21"/>
      <c r="AU1911" s="21"/>
      <c r="AV1911" s="21"/>
      <c r="AW1911" s="21"/>
      <c r="AX1911" s="21"/>
      <c r="AY1911" s="21"/>
      <c r="AZ1911" s="21"/>
      <c r="BA1911" s="21"/>
      <c r="BB1911" s="21"/>
      <c r="BC1911" s="21"/>
      <c r="BD1911" s="21"/>
      <c r="BE1911" s="21"/>
      <c r="BF1911" s="21"/>
      <c r="BG1911" s="21"/>
      <c r="BH1911" s="21"/>
      <c r="BI1911" s="21"/>
      <c r="BJ1911" s="21"/>
      <c r="BK1911" s="21"/>
      <c r="BL1911" s="21"/>
      <c r="BM1911" s="21"/>
      <c r="BN1911" s="21"/>
      <c r="BO1911" s="21"/>
      <c r="BP1911" s="21"/>
      <c r="BQ1911" s="21"/>
      <c r="BR1911" s="21"/>
      <c r="BS1911" s="21"/>
      <c r="BT1911" s="21"/>
      <c r="BU1911" s="21"/>
      <c r="BV1911" s="21"/>
      <c r="BW1911" s="21"/>
      <c r="BX1911" s="21"/>
      <c r="BY1911" s="21"/>
      <c r="BZ1911" s="21"/>
    </row>
    <row r="1912" spans="1:78" customFormat="1" x14ac:dyDescent="0.35">
      <c r="A1912" s="2" t="s">
        <v>378</v>
      </c>
      <c r="B1912" s="2" t="s">
        <v>231</v>
      </c>
      <c r="C1912" s="2" t="str">
        <f ca="1">TEXT(TODAY(),"YYYY-MM-DD")</f>
        <v>2023-05-19</v>
      </c>
      <c r="D1912" s="2" t="s">
        <v>13</v>
      </c>
      <c r="E1912" s="2" t="s">
        <v>382</v>
      </c>
      <c r="F1912" s="151" t="str">
        <f ca="1">TEXT(TODAY(),"YYYY-MM-DD")</f>
        <v>2023-05-19</v>
      </c>
      <c r="G1912" s="60" t="s">
        <v>347</v>
      </c>
      <c r="H1912" s="2" t="s">
        <v>521</v>
      </c>
      <c r="I1912" s="2" t="s">
        <v>379</v>
      </c>
      <c r="J1912" s="2" t="s">
        <v>380</v>
      </c>
      <c r="K1912" s="2"/>
      <c r="L1912" s="145"/>
      <c r="M1912" s="145"/>
      <c r="N1912" s="145"/>
      <c r="O1912" s="145"/>
      <c r="P1912" s="145"/>
      <c r="Q1912" s="145"/>
      <c r="R1912" s="145"/>
      <c r="S1912" s="145"/>
      <c r="T1912" s="145"/>
      <c r="U1912" s="145"/>
      <c r="V1912" s="145"/>
      <c r="W1912" s="145"/>
      <c r="X1912" s="145"/>
      <c r="Y1912" s="145"/>
      <c r="Z1912" s="145"/>
      <c r="AA1912" s="145"/>
      <c r="AB1912" s="145"/>
      <c r="AC1912" s="145"/>
      <c r="AD1912" s="145"/>
      <c r="AE1912" s="145"/>
      <c r="AF1912" s="145"/>
      <c r="AG1912" s="145"/>
      <c r="AH1912" s="145"/>
      <c r="AI1912" s="145"/>
      <c r="AJ1912" s="145"/>
      <c r="AK1912" s="145"/>
      <c r="AL1912" s="145"/>
      <c r="AN1912" s="21"/>
      <c r="AO1912" s="21"/>
      <c r="AP1912" s="21"/>
      <c r="AR1912" s="21"/>
      <c r="AS1912" s="21"/>
      <c r="AT1912" s="21"/>
      <c r="AU1912" s="21"/>
      <c r="AV1912" s="21"/>
      <c r="AW1912" s="21"/>
      <c r="AX1912" s="21"/>
      <c r="AY1912" s="21"/>
      <c r="AZ1912" s="21"/>
      <c r="BA1912" s="21"/>
      <c r="BB1912" s="21"/>
      <c r="BC1912" s="21"/>
      <c r="BD1912" s="21"/>
      <c r="BE1912" s="21"/>
      <c r="BF1912" s="21"/>
      <c r="BG1912" s="21"/>
      <c r="BH1912" s="21"/>
      <c r="BI1912" s="21"/>
      <c r="BJ1912" s="21"/>
      <c r="BK1912" s="21"/>
      <c r="BL1912" s="21"/>
      <c r="BM1912" s="21"/>
      <c r="BN1912" s="21"/>
      <c r="BO1912" s="21"/>
      <c r="BP1912" s="21"/>
      <c r="BQ1912" s="21"/>
      <c r="BR1912" s="21"/>
      <c r="BS1912" s="21"/>
      <c r="BT1912" s="21"/>
      <c r="BU1912" s="21"/>
      <c r="BV1912" s="21"/>
      <c r="BW1912" s="21"/>
      <c r="BX1912" s="21"/>
      <c r="BY1912" s="21"/>
      <c r="BZ1912" s="21"/>
    </row>
    <row r="1913" spans="1:78" customFormat="1" x14ac:dyDescent="0.35">
      <c r="A1913" s="2" t="s">
        <v>31</v>
      </c>
      <c r="B1913" s="2" t="s">
        <v>223</v>
      </c>
      <c r="C1913" s="2" t="str">
        <f ca="1">TEXT(TODAY(),"YYYY-MM-DD")</f>
        <v>2023-05-19</v>
      </c>
      <c r="D1913" s="2" t="s">
        <v>13</v>
      </c>
      <c r="E1913" s="2" t="s">
        <v>33</v>
      </c>
      <c r="F1913" s="151" t="str">
        <f ca="1">TEXT(TODAY(),"YYYY-MM-DD")</f>
        <v>2023-05-19</v>
      </c>
      <c r="G1913" s="60" t="s">
        <v>347</v>
      </c>
      <c r="H1913" s="2" t="s">
        <v>521</v>
      </c>
      <c r="I1913" s="2" t="s">
        <v>379</v>
      </c>
      <c r="J1913" s="2" t="s">
        <v>71</v>
      </c>
      <c r="K1913" s="2"/>
      <c r="L1913" s="145"/>
      <c r="M1913" s="145"/>
      <c r="N1913" s="145"/>
      <c r="O1913" s="145"/>
      <c r="P1913" s="145"/>
      <c r="Q1913" s="145"/>
      <c r="R1913" s="145"/>
      <c r="S1913" s="145"/>
      <c r="T1913" s="145"/>
      <c r="U1913" s="145"/>
      <c r="V1913" s="145"/>
      <c r="W1913" s="145"/>
      <c r="X1913" s="145"/>
      <c r="Y1913" s="145"/>
      <c r="Z1913" s="145"/>
      <c r="AA1913" s="145"/>
      <c r="AB1913" s="145"/>
      <c r="AC1913" s="145"/>
      <c r="AD1913" s="145"/>
      <c r="AE1913" s="145"/>
      <c r="AF1913" s="145"/>
      <c r="AG1913" s="145"/>
      <c r="AH1913" s="145"/>
      <c r="AI1913" s="145"/>
      <c r="AJ1913" s="145"/>
      <c r="AK1913" s="145"/>
      <c r="AL1913" s="145"/>
      <c r="AN1913" s="21"/>
      <c r="AO1913" s="21"/>
      <c r="AP1913" s="21"/>
      <c r="AR1913" s="21"/>
      <c r="AS1913" s="21"/>
      <c r="AT1913" s="21"/>
      <c r="AU1913" s="21"/>
      <c r="AV1913" s="21"/>
      <c r="AW1913" s="21"/>
      <c r="AX1913" s="21"/>
      <c r="AY1913" s="21"/>
      <c r="AZ1913" s="21"/>
      <c r="BA1913" s="21"/>
      <c r="BB1913" s="21"/>
      <c r="BC1913" s="21"/>
      <c r="BD1913" s="21"/>
      <c r="BE1913" s="21"/>
      <c r="BF1913" s="21"/>
      <c r="BG1913" s="21"/>
      <c r="BH1913" s="21"/>
      <c r="BI1913" s="21"/>
      <c r="BJ1913" s="21"/>
      <c r="BK1913" s="21"/>
      <c r="BL1913" s="21"/>
      <c r="BM1913" s="21"/>
      <c r="BN1913" s="21"/>
      <c r="BO1913" s="21"/>
      <c r="BP1913" s="21"/>
      <c r="BQ1913" s="21"/>
      <c r="BR1913" s="21"/>
      <c r="BS1913" s="21"/>
      <c r="BT1913" s="21"/>
      <c r="BU1913" s="21"/>
      <c r="BV1913" s="21"/>
      <c r="BW1913" s="21"/>
      <c r="BX1913" s="21"/>
      <c r="BY1913" s="21"/>
      <c r="BZ1913" s="21"/>
    </row>
    <row r="1914" spans="1:78" customFormat="1" x14ac:dyDescent="0.35">
      <c r="A1914" s="2" t="s">
        <v>529</v>
      </c>
      <c r="B1914" s="2" t="s">
        <v>528</v>
      </c>
      <c r="C1914" s="2" t="str">
        <f ca="1">TEXT(TODAY(),"YYYY-MM-DD")</f>
        <v>2023-05-19</v>
      </c>
      <c r="D1914" s="2" t="s">
        <v>13</v>
      </c>
      <c r="E1914" s="2" t="s">
        <v>520</v>
      </c>
      <c r="F1914" s="151" t="str">
        <f ca="1">TEXT(TODAY(),"YYYY-MM-DD")</f>
        <v>2023-05-19</v>
      </c>
      <c r="G1914" s="60" t="s">
        <v>347</v>
      </c>
      <c r="H1914" s="2" t="s">
        <v>521</v>
      </c>
      <c r="I1914" s="2" t="s">
        <v>379</v>
      </c>
      <c r="J1914" s="2" t="s">
        <v>380</v>
      </c>
      <c r="K1914" s="2"/>
      <c r="L1914" s="145"/>
      <c r="M1914" s="145"/>
      <c r="N1914" s="145"/>
      <c r="O1914" s="145"/>
      <c r="P1914" s="145"/>
      <c r="Q1914" s="145"/>
      <c r="R1914" s="145"/>
      <c r="S1914" s="145"/>
      <c r="T1914" s="145"/>
      <c r="U1914" s="145"/>
      <c r="V1914" s="145"/>
      <c r="W1914" s="145"/>
      <c r="X1914" s="145"/>
      <c r="Y1914" s="145"/>
      <c r="Z1914" s="145"/>
      <c r="AA1914" s="145"/>
      <c r="AB1914" s="145"/>
      <c r="AC1914" s="145"/>
      <c r="AD1914" s="145"/>
      <c r="AE1914" s="145"/>
      <c r="AF1914" s="145"/>
      <c r="AG1914" s="145"/>
      <c r="AH1914" s="145"/>
      <c r="AI1914" s="145"/>
      <c r="AJ1914" s="145"/>
      <c r="AK1914" s="145"/>
      <c r="AL1914" s="145"/>
      <c r="AN1914" s="21"/>
      <c r="AO1914" s="21"/>
      <c r="AP1914" s="21"/>
      <c r="AR1914" s="21"/>
      <c r="AS1914" s="21"/>
      <c r="AT1914" s="21"/>
      <c r="AU1914" s="21"/>
      <c r="AV1914" s="21"/>
      <c r="AW1914" s="21"/>
      <c r="AX1914" s="21"/>
      <c r="AY1914" s="21"/>
      <c r="AZ1914" s="21"/>
      <c r="BA1914" s="21"/>
      <c r="BB1914" s="21"/>
      <c r="BC1914" s="21"/>
      <c r="BD1914" s="21"/>
      <c r="BE1914" s="21"/>
      <c r="BF1914" s="21"/>
      <c r="BG1914" s="21"/>
      <c r="BH1914" s="21"/>
      <c r="BI1914" s="21"/>
      <c r="BJ1914" s="21"/>
      <c r="BK1914" s="21"/>
      <c r="BL1914" s="21"/>
      <c r="BM1914" s="21"/>
      <c r="BN1914" s="21"/>
      <c r="BO1914" s="21"/>
      <c r="BP1914" s="21"/>
      <c r="BQ1914" s="21"/>
      <c r="BR1914" s="21"/>
      <c r="BS1914" s="21"/>
      <c r="BT1914" s="21"/>
      <c r="BU1914" s="21"/>
      <c r="BV1914" s="21"/>
      <c r="BW1914" s="21"/>
      <c r="BX1914" s="21"/>
      <c r="BY1914" s="21"/>
      <c r="BZ1914" s="21"/>
    </row>
    <row r="1915" spans="1:78" x14ac:dyDescent="0.35">
      <c r="AM1915"/>
    </row>
    <row r="1916" spans="1:78" customFormat="1" x14ac:dyDescent="0.35">
      <c r="A1916" s="218" t="s">
        <v>525</v>
      </c>
      <c r="B1916" s="219"/>
      <c r="C1916" s="219"/>
      <c r="D1916" s="219"/>
      <c r="E1916" s="219"/>
      <c r="F1916" s="219"/>
      <c r="G1916" s="219"/>
      <c r="H1916" s="219"/>
      <c r="I1916" s="219"/>
      <c r="J1916" s="219"/>
      <c r="K1916" s="219"/>
      <c r="L1916" s="219"/>
      <c r="M1916" s="219"/>
      <c r="N1916" s="219"/>
      <c r="O1916" s="219"/>
      <c r="P1916" s="219"/>
      <c r="Q1916" s="219"/>
      <c r="R1916" s="219"/>
      <c r="S1916" s="193"/>
    </row>
    <row r="1917" spans="1:78" customFormat="1" x14ac:dyDescent="0.35">
      <c r="A1917" s="191" t="s">
        <v>200</v>
      </c>
      <c r="B1917" s="191" t="s">
        <v>201</v>
      </c>
      <c r="C1917" s="191" t="s">
        <v>202</v>
      </c>
      <c r="D1917" s="70" t="s">
        <v>203</v>
      </c>
      <c r="E1917" s="70" t="s">
        <v>204</v>
      </c>
      <c r="F1917" s="70" t="s">
        <v>205</v>
      </c>
      <c r="G1917" s="191" t="s">
        <v>206</v>
      </c>
      <c r="H1917" s="191" t="s">
        <v>207</v>
      </c>
      <c r="I1917" s="70" t="s">
        <v>208</v>
      </c>
      <c r="J1917" s="70" t="s">
        <v>209</v>
      </c>
      <c r="K1917" s="70" t="s">
        <v>210</v>
      </c>
      <c r="L1917" s="70" t="s">
        <v>211</v>
      </c>
      <c r="M1917" s="70" t="s">
        <v>212</v>
      </c>
      <c r="N1917" s="70" t="s">
        <v>213</v>
      </c>
      <c r="O1917" s="70" t="s">
        <v>214</v>
      </c>
      <c r="P1917" s="70" t="s">
        <v>215</v>
      </c>
      <c r="Q1917" s="70" t="s">
        <v>216</v>
      </c>
      <c r="R1917" s="70" t="s">
        <v>217</v>
      </c>
      <c r="S1917" s="106"/>
    </row>
    <row r="1918" spans="1:78" customFormat="1" x14ac:dyDescent="0.35">
      <c r="A1918" s="71" t="s">
        <v>218</v>
      </c>
      <c r="B1918" s="72"/>
      <c r="C1918" s="73" t="s">
        <v>219</v>
      </c>
      <c r="D1918" s="73"/>
      <c r="E1918" s="73"/>
      <c r="F1918" s="94" t="str">
        <f>TEXT(21.33,"0.00")</f>
        <v>21.33</v>
      </c>
      <c r="G1918" s="73" t="str">
        <f>CONCATENATE("USD,FLAT ",TEXT(F1918,"0.00"))</f>
        <v>USD,FLAT 21.33</v>
      </c>
      <c r="H1918" s="94" t="str">
        <f>F1918</f>
        <v>21.33</v>
      </c>
      <c r="I1918" s="73" t="s">
        <v>139</v>
      </c>
      <c r="J1918" s="75">
        <v>1</v>
      </c>
      <c r="K1918" s="90" t="str">
        <f>TEXT(21.33,"0.00")</f>
        <v>21.33</v>
      </c>
      <c r="L1918" s="73"/>
      <c r="M1918" s="90" t="str">
        <f>TEXT(13,"0")</f>
        <v>13</v>
      </c>
      <c r="N1918" s="73"/>
      <c r="O1918" s="73" t="s">
        <v>220</v>
      </c>
      <c r="P1918" s="73" t="s">
        <v>351</v>
      </c>
      <c r="Q1918" s="73"/>
      <c r="R1918" s="73"/>
      <c r="S1918" s="107"/>
    </row>
    <row r="1919" spans="1:78" customFormat="1" x14ac:dyDescent="0.35">
      <c r="A1919" s="72"/>
      <c r="B1919" s="72"/>
      <c r="C1919" s="76" t="s">
        <v>221</v>
      </c>
      <c r="D1919" s="76"/>
      <c r="E1919" s="76"/>
      <c r="F1919" s="77"/>
      <c r="G1919" s="76"/>
      <c r="H1919" s="77"/>
      <c r="I1919" s="76"/>
      <c r="J1919" s="78"/>
      <c r="K1919" s="91"/>
      <c r="L1919" s="76"/>
      <c r="M1919" s="77"/>
      <c r="N1919" s="76"/>
      <c r="O1919" s="76"/>
      <c r="P1919" s="76"/>
      <c r="Q1919" s="76"/>
      <c r="R1919" s="76"/>
      <c r="S1919" s="108"/>
    </row>
    <row r="1920" spans="1:78" customFormat="1" x14ac:dyDescent="0.35">
      <c r="A1920" s="72"/>
      <c r="B1920" s="72"/>
      <c r="C1920" s="85" t="s">
        <v>228</v>
      </c>
      <c r="D1920" s="85"/>
      <c r="E1920" s="85"/>
      <c r="F1920" s="85"/>
      <c r="G1920" s="85"/>
      <c r="H1920" s="85"/>
      <c r="I1920" s="85"/>
      <c r="J1920" s="85"/>
      <c r="K1920" s="88"/>
      <c r="L1920" s="85"/>
      <c r="M1920" s="85"/>
      <c r="N1920" s="85"/>
      <c r="O1920" s="85"/>
      <c r="P1920" s="85"/>
      <c r="Q1920" s="85"/>
      <c r="R1920" s="85"/>
      <c r="S1920" s="109"/>
    </row>
    <row r="1921" spans="1:19" customFormat="1" x14ac:dyDescent="0.35">
      <c r="A1921" s="72"/>
      <c r="B1921" s="72"/>
      <c r="C1921" s="86" t="s">
        <v>229</v>
      </c>
      <c r="D1921" s="86"/>
      <c r="E1921" s="86"/>
      <c r="F1921" s="86"/>
      <c r="G1921" s="86"/>
      <c r="H1921" s="86"/>
      <c r="I1921" s="86"/>
      <c r="J1921" s="86"/>
      <c r="K1921" s="89"/>
      <c r="L1921" s="86"/>
      <c r="M1921" s="86"/>
      <c r="N1921" s="86"/>
      <c r="O1921" s="86"/>
      <c r="P1921" s="86"/>
      <c r="Q1921" s="86"/>
      <c r="R1921" s="86"/>
      <c r="S1921" s="110"/>
    </row>
    <row r="1922" spans="1:19" customFormat="1" x14ac:dyDescent="0.35">
      <c r="A1922" s="71" t="s">
        <v>222</v>
      </c>
      <c r="B1922" s="72"/>
      <c r="C1922" s="73" t="s">
        <v>219</v>
      </c>
      <c r="D1922" s="73"/>
      <c r="E1922" s="73"/>
      <c r="F1922" s="94" t="str">
        <f>TEXT(25,"0")</f>
        <v>25</v>
      </c>
      <c r="G1922" s="73" t="str">
        <f>CONCATENATE("USD,FLAT ",TEXT(F1922,"0.00"))</f>
        <v>USD,FLAT 25.00</v>
      </c>
      <c r="H1922" s="94" t="str">
        <f>TEXT(25,"0")</f>
        <v>25</v>
      </c>
      <c r="I1922" s="73" t="s">
        <v>139</v>
      </c>
      <c r="J1922" s="75">
        <v>1</v>
      </c>
      <c r="K1922" s="90" t="str">
        <f>TEXT(25,"0")</f>
        <v>25</v>
      </c>
      <c r="L1922" s="90"/>
      <c r="M1922" s="90" t="str">
        <f>TEXT(13,"0")</f>
        <v>13</v>
      </c>
      <c r="N1922" s="73" t="s">
        <v>223</v>
      </c>
      <c r="O1922" s="73" t="s">
        <v>224</v>
      </c>
      <c r="P1922" s="73" t="s">
        <v>351</v>
      </c>
      <c r="Q1922" s="73"/>
      <c r="R1922" s="73"/>
      <c r="S1922" s="107"/>
    </row>
    <row r="1923" spans="1:19" customFormat="1" x14ac:dyDescent="0.35">
      <c r="A1923" s="72"/>
      <c r="B1923" s="72"/>
      <c r="C1923" s="76" t="s">
        <v>221</v>
      </c>
      <c r="D1923" s="76"/>
      <c r="E1923" s="76"/>
      <c r="F1923" s="76"/>
      <c r="G1923" s="76"/>
      <c r="H1923" s="77"/>
      <c r="I1923" s="76"/>
      <c r="J1923" s="78"/>
      <c r="K1923" s="91"/>
      <c r="L1923" s="76"/>
      <c r="M1923" s="76"/>
      <c r="N1923" s="76"/>
      <c r="O1923" s="76"/>
      <c r="P1923" s="76"/>
      <c r="Q1923" s="76"/>
      <c r="R1923" s="76"/>
      <c r="S1923" s="108"/>
    </row>
    <row r="1924" spans="1:19" customFormat="1" x14ac:dyDescent="0.35">
      <c r="A1924" s="72"/>
      <c r="B1924" s="72"/>
      <c r="C1924" s="85" t="s">
        <v>228</v>
      </c>
      <c r="D1924" s="85"/>
      <c r="E1924" s="85"/>
      <c r="F1924" s="85"/>
      <c r="G1924" s="85"/>
      <c r="H1924" s="85"/>
      <c r="I1924" s="85"/>
      <c r="J1924" s="85"/>
      <c r="K1924" s="88"/>
      <c r="L1924" s="85"/>
      <c r="M1924" s="85"/>
      <c r="N1924" s="85"/>
      <c r="O1924" s="85"/>
      <c r="P1924" s="85"/>
      <c r="Q1924" s="85"/>
      <c r="R1924" s="85"/>
      <c r="S1924" s="109"/>
    </row>
    <row r="1925" spans="1:19" customFormat="1" x14ac:dyDescent="0.35">
      <c r="A1925" s="72"/>
      <c r="B1925" s="72"/>
      <c r="C1925" s="86" t="s">
        <v>229</v>
      </c>
      <c r="D1925" s="86"/>
      <c r="E1925" s="86"/>
      <c r="F1925" s="86"/>
      <c r="G1925" s="86"/>
      <c r="H1925" s="86"/>
      <c r="I1925" s="86"/>
      <c r="J1925" s="86"/>
      <c r="K1925" s="89"/>
      <c r="L1925" s="86"/>
      <c r="M1925" s="86"/>
      <c r="N1925" s="86"/>
      <c r="O1925" s="86"/>
      <c r="P1925" s="86"/>
      <c r="Q1925" s="86"/>
      <c r="R1925" s="86"/>
      <c r="S1925" s="110"/>
    </row>
    <row r="1926" spans="1:19" customFormat="1" x14ac:dyDescent="0.35">
      <c r="A1926" s="71" t="s">
        <v>225</v>
      </c>
      <c r="B1926" s="72"/>
      <c r="C1926" s="73" t="s">
        <v>219</v>
      </c>
      <c r="D1926" s="73"/>
      <c r="E1926" s="73"/>
      <c r="F1926" s="73">
        <v>25</v>
      </c>
      <c r="G1926" s="73" t="str">
        <f>CONCATENATE("USD,FLAT ",TEXT(F1926,"0.00"))</f>
        <v>USD,FLAT 25.00</v>
      </c>
      <c r="H1926" s="94" t="str">
        <f>TEXT(25,"0")</f>
        <v>25</v>
      </c>
      <c r="I1926" s="73" t="s">
        <v>139</v>
      </c>
      <c r="J1926" s="75">
        <v>1</v>
      </c>
      <c r="K1926" s="90" t="str">
        <f>TEXT(25,"0")</f>
        <v>25</v>
      </c>
      <c r="L1926" s="90"/>
      <c r="M1926" s="90" t="str">
        <f>TEXT(13,"0")</f>
        <v>13</v>
      </c>
      <c r="N1926" s="73" t="s">
        <v>223</v>
      </c>
      <c r="O1926" s="73" t="s">
        <v>224</v>
      </c>
      <c r="P1926" s="73" t="s">
        <v>351</v>
      </c>
      <c r="Q1926" s="73"/>
      <c r="R1926" s="73"/>
      <c r="S1926" s="107"/>
    </row>
    <row r="1927" spans="1:19" customFormat="1" x14ac:dyDescent="0.35">
      <c r="A1927" s="72"/>
      <c r="B1927" s="72"/>
      <c r="C1927" s="76" t="s">
        <v>221</v>
      </c>
      <c r="D1927" s="76"/>
      <c r="E1927" s="76"/>
      <c r="F1927" s="76"/>
      <c r="G1927" s="76"/>
      <c r="H1927" s="77"/>
      <c r="I1927" s="76"/>
      <c r="J1927" s="78"/>
      <c r="K1927" s="91"/>
      <c r="L1927" s="76"/>
      <c r="M1927" s="76"/>
      <c r="N1927" s="76"/>
      <c r="O1927" s="76"/>
      <c r="P1927" s="76"/>
      <c r="Q1927" s="76"/>
      <c r="R1927" s="76"/>
      <c r="S1927" s="108"/>
    </row>
    <row r="1928" spans="1:19" customFormat="1" x14ac:dyDescent="0.35">
      <c r="A1928" s="72"/>
      <c r="B1928" s="72"/>
      <c r="C1928" s="85" t="s">
        <v>228</v>
      </c>
      <c r="D1928" s="85"/>
      <c r="E1928" s="85"/>
      <c r="F1928" s="85"/>
      <c r="G1928" s="85"/>
      <c r="H1928" s="85"/>
      <c r="I1928" s="85"/>
      <c r="J1928" s="85"/>
      <c r="K1928" s="88"/>
      <c r="L1928" s="85"/>
      <c r="M1928" s="85"/>
      <c r="N1928" s="85"/>
      <c r="O1928" s="85"/>
      <c r="P1928" s="85"/>
      <c r="Q1928" s="85"/>
      <c r="R1928" s="85"/>
      <c r="S1928" s="109"/>
    </row>
    <row r="1929" spans="1:19" customFormat="1" x14ac:dyDescent="0.35">
      <c r="A1929" s="72"/>
      <c r="B1929" s="72"/>
      <c r="C1929" s="86" t="s">
        <v>229</v>
      </c>
      <c r="D1929" s="86"/>
      <c r="E1929" s="86"/>
      <c r="F1929" s="86"/>
      <c r="G1929" s="86"/>
      <c r="H1929" s="86"/>
      <c r="I1929" s="86"/>
      <c r="J1929" s="86"/>
      <c r="K1929" s="89"/>
      <c r="L1929" s="86"/>
      <c r="M1929" s="86"/>
      <c r="N1929" s="86"/>
      <c r="O1929" s="86"/>
      <c r="P1929" s="86"/>
      <c r="Q1929" s="86"/>
      <c r="R1929" s="86"/>
      <c r="S1929" s="110"/>
    </row>
    <row r="1930" spans="1:19" customFormat="1" x14ac:dyDescent="0.35">
      <c r="A1930" s="71" t="s">
        <v>136</v>
      </c>
      <c r="B1930" s="72"/>
      <c r="C1930" s="73" t="s">
        <v>219</v>
      </c>
      <c r="D1930" s="73"/>
      <c r="E1930" s="73"/>
      <c r="F1930" s="73">
        <v>25</v>
      </c>
      <c r="G1930" s="73" t="str">
        <f>CONCATENATE("USD,FLAT ",TEXT(F1930,"0.00"))</f>
        <v>USD,FLAT 25.00</v>
      </c>
      <c r="H1930" s="94" t="str">
        <f>TEXT(25,"0")</f>
        <v>25</v>
      </c>
      <c r="I1930" s="73" t="s">
        <v>139</v>
      </c>
      <c r="J1930" s="75">
        <v>1</v>
      </c>
      <c r="K1930" s="90" t="str">
        <f>TEXT(25,"0")</f>
        <v>25</v>
      </c>
      <c r="L1930" s="90"/>
      <c r="M1930" s="90" t="str">
        <f>TEXT(13,"0")</f>
        <v>13</v>
      </c>
      <c r="N1930" s="73" t="s">
        <v>223</v>
      </c>
      <c r="O1930" s="73" t="s">
        <v>224</v>
      </c>
      <c r="P1930" s="73" t="s">
        <v>351</v>
      </c>
      <c r="Q1930" s="73"/>
      <c r="R1930" s="73"/>
      <c r="S1930" s="107"/>
    </row>
    <row r="1931" spans="1:19" customFormat="1" x14ac:dyDescent="0.35">
      <c r="A1931" s="72"/>
      <c r="B1931" s="72"/>
      <c r="C1931" s="76" t="s">
        <v>221</v>
      </c>
      <c r="D1931" s="76"/>
      <c r="E1931" s="76"/>
      <c r="F1931" s="76"/>
      <c r="G1931" s="76"/>
      <c r="H1931" s="77"/>
      <c r="I1931" s="76"/>
      <c r="J1931" s="78"/>
      <c r="K1931" s="91"/>
      <c r="L1931" s="76"/>
      <c r="M1931" s="76"/>
      <c r="N1931" s="76"/>
      <c r="O1931" s="76"/>
      <c r="P1931" s="76"/>
      <c r="Q1931" s="76"/>
      <c r="R1931" s="76"/>
      <c r="S1931" s="108"/>
    </row>
    <row r="1932" spans="1:19" customFormat="1" x14ac:dyDescent="0.35">
      <c r="A1932" s="72"/>
      <c r="B1932" s="72"/>
      <c r="C1932" s="85" t="s">
        <v>228</v>
      </c>
      <c r="D1932" s="85"/>
      <c r="E1932" s="85"/>
      <c r="F1932" s="85"/>
      <c r="G1932" s="85"/>
      <c r="H1932" s="85"/>
      <c r="I1932" s="85"/>
      <c r="J1932" s="85"/>
      <c r="K1932" s="88"/>
      <c r="L1932" s="85"/>
      <c r="M1932" s="85"/>
      <c r="N1932" s="85"/>
      <c r="O1932" s="85"/>
      <c r="P1932" s="85"/>
      <c r="Q1932" s="85"/>
      <c r="R1932" s="85"/>
      <c r="S1932" s="109"/>
    </row>
    <row r="1933" spans="1:19" customFormat="1" x14ac:dyDescent="0.35">
      <c r="A1933" s="72"/>
      <c r="B1933" s="72"/>
      <c r="C1933" s="86" t="s">
        <v>229</v>
      </c>
      <c r="D1933" s="86"/>
      <c r="E1933" s="86"/>
      <c r="F1933" s="86"/>
      <c r="G1933" s="86"/>
      <c r="H1933" s="86"/>
      <c r="I1933" s="86"/>
      <c r="J1933" s="86"/>
      <c r="K1933" s="89"/>
      <c r="L1933" s="86"/>
      <c r="M1933" s="86"/>
      <c r="N1933" s="86"/>
      <c r="O1933" s="86"/>
      <c r="P1933" s="86"/>
      <c r="Q1933" s="86"/>
      <c r="R1933" s="86"/>
      <c r="S1933" s="110"/>
    </row>
    <row r="1934" spans="1:19" customFormat="1" x14ac:dyDescent="0.35">
      <c r="A1934" s="79" t="s">
        <v>226</v>
      </c>
      <c r="B1934" s="79"/>
      <c r="C1934" s="79" t="s">
        <v>219</v>
      </c>
      <c r="D1934" s="79"/>
      <c r="E1934" s="79"/>
      <c r="F1934" s="79"/>
      <c r="G1934" s="79"/>
      <c r="H1934" s="79"/>
      <c r="I1934" s="79"/>
      <c r="J1934" s="80"/>
      <c r="K1934" s="146"/>
      <c r="L1934" s="79"/>
      <c r="M1934" s="79"/>
      <c r="N1934" s="79"/>
      <c r="O1934" s="79"/>
      <c r="P1934" s="79"/>
      <c r="Q1934" s="79"/>
      <c r="R1934" s="79"/>
      <c r="S1934" s="111"/>
    </row>
    <row r="1935" spans="1:19" customFormat="1" x14ac:dyDescent="0.35">
      <c r="A1935" s="79" t="s">
        <v>226</v>
      </c>
      <c r="B1935" s="79"/>
      <c r="C1935" s="79" t="s">
        <v>221</v>
      </c>
      <c r="D1935" s="79"/>
      <c r="E1935" s="79"/>
      <c r="F1935" s="79"/>
      <c r="G1935" s="79"/>
      <c r="H1935" s="79"/>
      <c r="I1935" s="79"/>
      <c r="J1935" s="80"/>
      <c r="K1935" s="146"/>
      <c r="L1935" s="79"/>
      <c r="M1935" s="79"/>
      <c r="N1935" s="79"/>
      <c r="O1935" s="79"/>
      <c r="P1935" s="79"/>
      <c r="Q1935" s="79"/>
      <c r="R1935" s="79"/>
      <c r="S1935" s="111"/>
    </row>
    <row r="1936" spans="1:19" customFormat="1" x14ac:dyDescent="0.35">
      <c r="A1936" s="82" t="s">
        <v>227</v>
      </c>
      <c r="B1936" s="82"/>
      <c r="C1936" s="82" t="s">
        <v>219</v>
      </c>
      <c r="D1936" s="82"/>
      <c r="E1936" s="82"/>
      <c r="F1936" s="82"/>
      <c r="G1936" s="82"/>
      <c r="H1936" s="82"/>
      <c r="I1936" s="82"/>
      <c r="J1936" s="83"/>
      <c r="K1936" s="147"/>
      <c r="L1936" s="82"/>
      <c r="M1936" s="82"/>
      <c r="N1936" s="82"/>
      <c r="O1936" s="82"/>
      <c r="P1936" s="82"/>
      <c r="Q1936" s="82"/>
      <c r="R1936" s="82"/>
      <c r="S1936" s="112"/>
    </row>
    <row r="1937" spans="1:19" customFormat="1" x14ac:dyDescent="0.35">
      <c r="A1937" s="82" t="s">
        <v>227</v>
      </c>
      <c r="B1937" s="82"/>
      <c r="C1937" s="82" t="s">
        <v>221</v>
      </c>
      <c r="D1937" s="82"/>
      <c r="E1937" s="82"/>
      <c r="F1937" s="82"/>
      <c r="G1937" s="82"/>
      <c r="H1937" s="82"/>
      <c r="I1937" s="82"/>
      <c r="J1937" s="83"/>
      <c r="K1937" s="147"/>
      <c r="L1937" s="82"/>
      <c r="M1937" s="82"/>
      <c r="N1937" s="82"/>
      <c r="O1937" s="82"/>
      <c r="P1937" s="82"/>
      <c r="Q1937" s="82"/>
      <c r="R1937" s="82"/>
      <c r="S1937" s="112"/>
    </row>
    <row r="1938" spans="1:19" customFormat="1" x14ac:dyDescent="0.35">
      <c r="A1938" s="71" t="s">
        <v>530</v>
      </c>
      <c r="B1938" s="72"/>
      <c r="C1938" s="73" t="s">
        <v>219</v>
      </c>
      <c r="D1938" s="73"/>
      <c r="E1938" s="73"/>
      <c r="F1938" s="73" t="str">
        <f>TEXT(0.4,"0.0")</f>
        <v>0.4</v>
      </c>
      <c r="G1938" s="73" t="str">
        <f>CONCATENATE("USD,FLAT ",TEXT(F1938,"0.00"))</f>
        <v>USD,FLAT 0.40</v>
      </c>
      <c r="H1938" s="73" t="str">
        <f>F1938</f>
        <v>0.4</v>
      </c>
      <c r="I1938" s="73" t="s">
        <v>139</v>
      </c>
      <c r="J1938" s="75">
        <v>1</v>
      </c>
      <c r="K1938" s="90" t="str">
        <f>TEXT(0.4,"0.0")</f>
        <v>0.4</v>
      </c>
      <c r="L1938" s="90"/>
      <c r="M1938" s="90" t="str">
        <f>TEXT(13,"0")</f>
        <v>13</v>
      </c>
      <c r="N1938" s="73" t="s">
        <v>528</v>
      </c>
      <c r="O1938" s="73" t="s">
        <v>224</v>
      </c>
      <c r="P1938" s="73" t="s">
        <v>351</v>
      </c>
      <c r="Q1938" s="73"/>
      <c r="R1938" s="73"/>
      <c r="S1938" s="107"/>
    </row>
    <row r="1939" spans="1:19" customFormat="1" x14ac:dyDescent="0.35">
      <c r="A1939" s="72"/>
      <c r="B1939" s="72"/>
      <c r="C1939" s="76" t="s">
        <v>221</v>
      </c>
      <c r="D1939" s="76"/>
      <c r="E1939" s="76"/>
      <c r="F1939" s="76"/>
      <c r="G1939" s="76"/>
      <c r="H1939" s="76"/>
      <c r="I1939" s="77"/>
      <c r="J1939" s="78"/>
      <c r="K1939" s="91"/>
      <c r="L1939" s="76"/>
      <c r="M1939" s="76"/>
      <c r="N1939" s="76"/>
      <c r="O1939" s="76"/>
      <c r="P1939" s="76"/>
      <c r="Q1939" s="76"/>
      <c r="R1939" s="76"/>
      <c r="S1939" s="108"/>
    </row>
    <row r="1940" spans="1:19" customFormat="1" x14ac:dyDescent="0.35">
      <c r="A1940" s="72"/>
      <c r="B1940" s="72"/>
      <c r="C1940" s="85" t="s">
        <v>228</v>
      </c>
      <c r="D1940" s="85"/>
      <c r="E1940" s="85"/>
      <c r="F1940" s="85"/>
      <c r="G1940" s="85"/>
      <c r="H1940" s="85"/>
      <c r="I1940" s="85"/>
      <c r="J1940" s="85"/>
      <c r="K1940" s="88"/>
      <c r="L1940" s="85"/>
      <c r="M1940" s="85"/>
      <c r="N1940" s="85"/>
      <c r="O1940" s="85"/>
      <c r="P1940" s="85"/>
      <c r="Q1940" s="85"/>
      <c r="R1940" s="85"/>
      <c r="S1940" s="109"/>
    </row>
    <row r="1941" spans="1:19" customFormat="1" x14ac:dyDescent="0.35">
      <c r="A1941" s="72"/>
      <c r="B1941" s="72"/>
      <c r="C1941" s="86" t="s">
        <v>229</v>
      </c>
      <c r="D1941" s="86"/>
      <c r="E1941" s="86"/>
      <c r="F1941" s="86"/>
      <c r="G1941" s="86"/>
      <c r="H1941" s="86"/>
      <c r="I1941" s="86"/>
      <c r="J1941" s="86"/>
      <c r="K1941" s="89"/>
      <c r="L1941" s="86"/>
      <c r="M1941" s="86"/>
      <c r="N1941" s="86"/>
      <c r="O1941" s="86"/>
      <c r="P1941" s="86"/>
      <c r="Q1941" s="86"/>
      <c r="R1941" s="86"/>
      <c r="S1941" s="110"/>
    </row>
    <row r="1942" spans="1:19" customFormat="1" x14ac:dyDescent="0.35">
      <c r="A1942" s="71" t="s">
        <v>531</v>
      </c>
      <c r="B1942" s="72"/>
      <c r="C1942" s="73" t="s">
        <v>219</v>
      </c>
      <c r="D1942" s="73"/>
      <c r="E1942" s="73"/>
      <c r="F1942" s="73" t="str">
        <f>TEXT(0.6,"0.0")</f>
        <v>0.6</v>
      </c>
      <c r="G1942" s="73" t="str">
        <f>CONCATENATE("USD,FLAT ",TEXT(F1942,"0.00"))</f>
        <v>USD,FLAT 0.60</v>
      </c>
      <c r="H1942" s="73" t="str">
        <f>F1942</f>
        <v>0.6</v>
      </c>
      <c r="I1942" s="73" t="s">
        <v>139</v>
      </c>
      <c r="J1942" s="75">
        <v>1</v>
      </c>
      <c r="K1942" s="90" t="str">
        <f>TEXT(0.6,"0.0")</f>
        <v>0.6</v>
      </c>
      <c r="L1942" s="90"/>
      <c r="M1942" s="90" t="str">
        <f>TEXT(13,"0")</f>
        <v>13</v>
      </c>
      <c r="N1942" s="73" t="s">
        <v>528</v>
      </c>
      <c r="O1942" s="73" t="s">
        <v>224</v>
      </c>
      <c r="P1942" s="73" t="s">
        <v>369</v>
      </c>
      <c r="Q1942" s="73"/>
      <c r="R1942" s="73"/>
      <c r="S1942" s="107"/>
    </row>
    <row r="1943" spans="1:19" customFormat="1" x14ac:dyDescent="0.35">
      <c r="A1943" s="72"/>
      <c r="B1943" s="72"/>
      <c r="C1943" s="76" t="s">
        <v>221</v>
      </c>
      <c r="D1943" s="76"/>
      <c r="E1943" s="76"/>
      <c r="F1943" s="76"/>
      <c r="G1943" s="76"/>
      <c r="H1943" s="76"/>
      <c r="I1943" s="77"/>
      <c r="J1943" s="78"/>
      <c r="K1943" s="91"/>
      <c r="L1943" s="76"/>
      <c r="M1943" s="76"/>
      <c r="N1943" s="76"/>
      <c r="O1943" s="76"/>
      <c r="P1943" s="76"/>
      <c r="Q1943" s="76"/>
      <c r="R1943" s="76"/>
      <c r="S1943" s="108"/>
    </row>
    <row r="1944" spans="1:19" customFormat="1" x14ac:dyDescent="0.35">
      <c r="A1944" s="72"/>
      <c r="B1944" s="72"/>
      <c r="C1944" s="85" t="s">
        <v>228</v>
      </c>
      <c r="D1944" s="85"/>
      <c r="E1944" s="85"/>
      <c r="F1944" s="85"/>
      <c r="G1944" s="85"/>
      <c r="H1944" s="85"/>
      <c r="I1944" s="85"/>
      <c r="J1944" s="85"/>
      <c r="K1944" s="88"/>
      <c r="L1944" s="85"/>
      <c r="M1944" s="85"/>
      <c r="N1944" s="85"/>
      <c r="O1944" s="85"/>
      <c r="P1944" s="85"/>
      <c r="Q1944" s="85"/>
      <c r="R1944" s="85"/>
      <c r="S1944" s="109"/>
    </row>
    <row r="1945" spans="1:19" customFormat="1" x14ac:dyDescent="0.35">
      <c r="A1945" s="72"/>
      <c r="B1945" s="72"/>
      <c r="C1945" s="86" t="s">
        <v>229</v>
      </c>
      <c r="D1945" s="86"/>
      <c r="E1945" s="86"/>
      <c r="F1945" s="86"/>
      <c r="G1945" s="86"/>
      <c r="H1945" s="86"/>
      <c r="I1945" s="86"/>
      <c r="J1945" s="86"/>
      <c r="K1945" s="89"/>
      <c r="L1945" s="86"/>
      <c r="M1945" s="86"/>
      <c r="N1945" s="86"/>
      <c r="O1945" s="86"/>
      <c r="P1945" s="86"/>
      <c r="Q1945" s="86"/>
      <c r="R1945" s="86"/>
      <c r="S1945" s="110"/>
    </row>
    <row r="1946" spans="1:19" customFormat="1" x14ac:dyDescent="0.35">
      <c r="A1946" s="71" t="s">
        <v>246</v>
      </c>
      <c r="B1946" s="72"/>
      <c r="C1946" s="73" t="s">
        <v>219</v>
      </c>
      <c r="D1946" s="73"/>
      <c r="E1946" s="73"/>
      <c r="F1946" s="73">
        <v>0.25</v>
      </c>
      <c r="G1946" s="73" t="str">
        <f>CONCATENATE("USD,FLAT ",TEXT(F1946,"0.00"))</f>
        <v>USD,FLAT 0.25</v>
      </c>
      <c r="H1946" s="73">
        <v>0.25</v>
      </c>
      <c r="I1946" s="73" t="s">
        <v>139</v>
      </c>
      <c r="J1946" s="75">
        <v>1</v>
      </c>
      <c r="K1946" s="90" t="str">
        <f>TEXT(0.25,"0.00")</f>
        <v>0.25</v>
      </c>
      <c r="L1946" s="90"/>
      <c r="M1946" s="90" t="str">
        <f>TEXT(13,"0")</f>
        <v>13</v>
      </c>
      <c r="N1946" s="73" t="s">
        <v>231</v>
      </c>
      <c r="O1946" s="73" t="s">
        <v>224</v>
      </c>
      <c r="P1946" s="73" t="s">
        <v>352</v>
      </c>
      <c r="Q1946" s="73"/>
      <c r="R1946" s="73"/>
      <c r="S1946" s="107"/>
    </row>
    <row r="1947" spans="1:19" customFormat="1" x14ac:dyDescent="0.35">
      <c r="A1947" s="72"/>
      <c r="B1947" s="72"/>
      <c r="C1947" s="76" t="s">
        <v>221</v>
      </c>
      <c r="D1947" s="76"/>
      <c r="E1947" s="76"/>
      <c r="F1947" s="76"/>
      <c r="G1947" s="76"/>
      <c r="H1947" s="76"/>
      <c r="I1947" s="77"/>
      <c r="J1947" s="78"/>
      <c r="K1947" s="91"/>
      <c r="L1947" s="76"/>
      <c r="M1947" s="76"/>
      <c r="N1947" s="76"/>
      <c r="O1947" s="76"/>
      <c r="P1947" s="76"/>
      <c r="Q1947" s="76"/>
      <c r="R1947" s="76"/>
      <c r="S1947" s="108"/>
    </row>
    <row r="1948" spans="1:19" customFormat="1" x14ac:dyDescent="0.35">
      <c r="A1948" s="72"/>
      <c r="B1948" s="72"/>
      <c r="C1948" s="85" t="s">
        <v>228</v>
      </c>
      <c r="D1948" s="85"/>
      <c r="E1948" s="85"/>
      <c r="F1948" s="85"/>
      <c r="G1948" s="85"/>
      <c r="H1948" s="85"/>
      <c r="I1948" s="85"/>
      <c r="J1948" s="85"/>
      <c r="K1948" s="88"/>
      <c r="L1948" s="85"/>
      <c r="M1948" s="85"/>
      <c r="N1948" s="85"/>
      <c r="O1948" s="85"/>
      <c r="P1948" s="85"/>
      <c r="Q1948" s="85"/>
      <c r="R1948" s="85"/>
      <c r="S1948" s="109"/>
    </row>
    <row r="1949" spans="1:19" customFormat="1" x14ac:dyDescent="0.35">
      <c r="A1949" s="72"/>
      <c r="B1949" s="72"/>
      <c r="C1949" s="86" t="s">
        <v>229</v>
      </c>
      <c r="D1949" s="86"/>
      <c r="E1949" s="86"/>
      <c r="F1949" s="86"/>
      <c r="G1949" s="86"/>
      <c r="H1949" s="86"/>
      <c r="I1949" s="86"/>
      <c r="J1949" s="86"/>
      <c r="K1949" s="89"/>
      <c r="L1949" s="86"/>
      <c r="M1949" s="86"/>
      <c r="N1949" s="86"/>
      <c r="O1949" s="86"/>
      <c r="P1949" s="86"/>
      <c r="Q1949" s="86"/>
      <c r="R1949" s="86"/>
      <c r="S1949" s="110"/>
    </row>
    <row r="1950" spans="1:19" customFormat="1" x14ac:dyDescent="0.35">
      <c r="A1950" s="71" t="s">
        <v>230</v>
      </c>
      <c r="B1950" s="72"/>
      <c r="C1950" s="73" t="s">
        <v>219</v>
      </c>
      <c r="D1950" s="73"/>
      <c r="E1950" s="73"/>
      <c r="F1950" s="73">
        <v>112.04</v>
      </c>
      <c r="G1950" s="73" t="str">
        <f>CONCATENATE("USD,FLAT ",TEXT(F1950,"0.00"))</f>
        <v>USD,FLAT 112.04</v>
      </c>
      <c r="H1950" s="73" t="str">
        <f>TEXT(112.04,"0.00")</f>
        <v>112.04</v>
      </c>
      <c r="I1950" s="73" t="s">
        <v>139</v>
      </c>
      <c r="J1950" s="75">
        <v>1</v>
      </c>
      <c r="K1950" s="90" t="str">
        <f>TEXT(112.04,"0.00")</f>
        <v>112.04</v>
      </c>
      <c r="L1950" s="90"/>
      <c r="M1950" s="90" t="str">
        <f>TEXT(13,"0")</f>
        <v>13</v>
      </c>
      <c r="N1950" s="73" t="s">
        <v>231</v>
      </c>
      <c r="O1950" s="73" t="s">
        <v>224</v>
      </c>
      <c r="P1950" s="73" t="s">
        <v>352</v>
      </c>
      <c r="Q1950" s="73"/>
      <c r="R1950" s="73"/>
      <c r="S1950" s="107"/>
    </row>
    <row r="1951" spans="1:19" customFormat="1" x14ac:dyDescent="0.35">
      <c r="A1951" s="72"/>
      <c r="B1951" s="72"/>
      <c r="C1951" s="76" t="s">
        <v>221</v>
      </c>
      <c r="D1951" s="76"/>
      <c r="E1951" s="76"/>
      <c r="F1951" s="76"/>
      <c r="G1951" s="76"/>
      <c r="H1951" s="76"/>
      <c r="I1951" s="77"/>
      <c r="J1951" s="78"/>
      <c r="K1951" s="91"/>
      <c r="L1951" s="76"/>
      <c r="M1951" s="76"/>
      <c r="N1951" s="76"/>
      <c r="O1951" s="76"/>
      <c r="P1951" s="76"/>
      <c r="Q1951" s="76"/>
      <c r="R1951" s="76"/>
      <c r="S1951" s="108"/>
    </row>
    <row r="1952" spans="1:19" customFormat="1" x14ac:dyDescent="0.35">
      <c r="A1952" s="72"/>
      <c r="B1952" s="72"/>
      <c r="C1952" s="85" t="s">
        <v>228</v>
      </c>
      <c r="D1952" s="85"/>
      <c r="E1952" s="85"/>
      <c r="F1952" s="85"/>
      <c r="G1952" s="85"/>
      <c r="H1952" s="85"/>
      <c r="I1952" s="85"/>
      <c r="J1952" s="85"/>
      <c r="K1952" s="88"/>
      <c r="L1952" s="85"/>
      <c r="M1952" s="85"/>
      <c r="N1952" s="85"/>
      <c r="O1952" s="85"/>
      <c r="P1952" s="85"/>
      <c r="Q1952" s="85"/>
      <c r="R1952" s="85"/>
      <c r="S1952" s="109"/>
    </row>
    <row r="1953" spans="1:19" customFormat="1" x14ac:dyDescent="0.35">
      <c r="A1953" s="72"/>
      <c r="B1953" s="72"/>
      <c r="C1953" s="86" t="s">
        <v>229</v>
      </c>
      <c r="D1953" s="86"/>
      <c r="E1953" s="86"/>
      <c r="F1953" s="86"/>
      <c r="G1953" s="86"/>
      <c r="H1953" s="86"/>
      <c r="I1953" s="86"/>
      <c r="J1953" s="86"/>
      <c r="K1953" s="89"/>
      <c r="L1953" s="86"/>
      <c r="M1953" s="86"/>
      <c r="N1953" s="86"/>
      <c r="O1953" s="86"/>
      <c r="P1953" s="86"/>
      <c r="Q1953" s="86"/>
      <c r="R1953" s="86"/>
      <c r="S1953" s="110"/>
    </row>
    <row r="1954" spans="1:19" customFormat="1" x14ac:dyDescent="0.35">
      <c r="A1954" s="71" t="s">
        <v>232</v>
      </c>
      <c r="B1954" s="72"/>
      <c r="C1954" s="73" t="s">
        <v>219</v>
      </c>
      <c r="D1954" s="73"/>
      <c r="E1954" s="73"/>
      <c r="F1954" s="73">
        <v>276.25</v>
      </c>
      <c r="G1954" s="73" t="str">
        <f>CONCATENATE("USD,FLAT ",TEXT(F1954,"0.00"))</f>
        <v>USD,FLAT 276.25</v>
      </c>
      <c r="H1954" s="73" t="str">
        <f>TEXT(276.25,"0.00")</f>
        <v>276.25</v>
      </c>
      <c r="I1954" s="73" t="s">
        <v>139</v>
      </c>
      <c r="J1954" s="75"/>
      <c r="K1954" s="90" t="str">
        <f>TEXT(6906.25,"0.00")</f>
        <v>6906.25</v>
      </c>
      <c r="L1954" s="90"/>
      <c r="M1954" s="90" t="str">
        <f>TEXT(0,"0")</f>
        <v>0</v>
      </c>
      <c r="N1954" s="73" t="s">
        <v>231</v>
      </c>
      <c r="O1954" s="199" t="s">
        <v>224</v>
      </c>
      <c r="P1954" s="73" t="s">
        <v>351</v>
      </c>
      <c r="Q1954" s="73"/>
      <c r="R1954" s="73"/>
      <c r="S1954" s="107"/>
    </row>
    <row r="1955" spans="1:19" customFormat="1" x14ac:dyDescent="0.35">
      <c r="A1955" s="72"/>
      <c r="B1955" s="72"/>
      <c r="C1955" s="76" t="s">
        <v>221</v>
      </c>
      <c r="D1955" s="76"/>
      <c r="E1955" s="76"/>
      <c r="F1955" s="76"/>
      <c r="G1955" s="76"/>
      <c r="H1955" s="76"/>
      <c r="I1955" s="77"/>
      <c r="J1955" s="78"/>
      <c r="K1955" s="91"/>
      <c r="L1955" s="76"/>
      <c r="M1955" s="76"/>
      <c r="N1955" s="76"/>
      <c r="O1955" s="199"/>
      <c r="P1955" s="76"/>
      <c r="Q1955" s="76"/>
      <c r="R1955" s="76"/>
      <c r="S1955" s="108"/>
    </row>
    <row r="1956" spans="1:19" customFormat="1" x14ac:dyDescent="0.35">
      <c r="A1956" s="72"/>
      <c r="B1956" s="72"/>
      <c r="C1956" s="85" t="s">
        <v>228</v>
      </c>
      <c r="D1956" s="85"/>
      <c r="E1956" s="85"/>
      <c r="F1956" s="85"/>
      <c r="G1956" s="85"/>
      <c r="H1956" s="85"/>
      <c r="I1956" s="85"/>
      <c r="J1956" s="85"/>
      <c r="K1956" s="88"/>
      <c r="L1956" s="85"/>
      <c r="M1956" s="85"/>
      <c r="N1956" s="85"/>
      <c r="O1956" s="199"/>
      <c r="P1956" s="85"/>
      <c r="Q1956" s="73"/>
      <c r="R1956" s="85"/>
      <c r="S1956" s="109"/>
    </row>
    <row r="1957" spans="1:19" customFormat="1" x14ac:dyDescent="0.35">
      <c r="A1957" s="72"/>
      <c r="B1957" s="72"/>
      <c r="C1957" s="86" t="s">
        <v>229</v>
      </c>
      <c r="D1957" s="86"/>
      <c r="E1957" s="86"/>
      <c r="F1957" s="86"/>
      <c r="G1957" s="86"/>
      <c r="H1957" s="86"/>
      <c r="I1957" s="86"/>
      <c r="J1957" s="86"/>
      <c r="K1957" s="89"/>
      <c r="L1957" s="86"/>
      <c r="M1957" s="86"/>
      <c r="N1957" s="86"/>
      <c r="O1957" s="199"/>
      <c r="P1957" s="86"/>
      <c r="Q1957" s="86"/>
      <c r="R1957" s="86"/>
      <c r="S1957" s="110"/>
    </row>
    <row r="1958" spans="1:19" customFormat="1" x14ac:dyDescent="0.35">
      <c r="A1958" s="71" t="s">
        <v>233</v>
      </c>
      <c r="B1958" s="72"/>
      <c r="C1958" s="73" t="s">
        <v>219</v>
      </c>
      <c r="D1958" s="73"/>
      <c r="E1958" s="73"/>
      <c r="F1958" s="73">
        <v>112.04</v>
      </c>
      <c r="G1958" s="73" t="str">
        <f>CONCATENATE("USD,FLAT ",TEXT(F1958,"0.00"))</f>
        <v>USD,FLAT 112.04</v>
      </c>
      <c r="H1958" s="73" t="str">
        <f>TEXT(112.04,"0.00")</f>
        <v>112.04</v>
      </c>
      <c r="I1958" s="73" t="s">
        <v>139</v>
      </c>
      <c r="J1958" s="75"/>
      <c r="K1958" s="90" t="str">
        <f>TEXT(2801,"0")</f>
        <v>2801</v>
      </c>
      <c r="L1958" s="90"/>
      <c r="M1958" s="90" t="str">
        <f>TEXT(0,"0")</f>
        <v>0</v>
      </c>
      <c r="N1958" s="73" t="s">
        <v>231</v>
      </c>
      <c r="O1958" s="199" t="s">
        <v>224</v>
      </c>
      <c r="P1958" s="73" t="s">
        <v>351</v>
      </c>
      <c r="Q1958" s="73"/>
      <c r="R1958" s="73"/>
      <c r="S1958" s="107"/>
    </row>
    <row r="1959" spans="1:19" customFormat="1" x14ac:dyDescent="0.35">
      <c r="A1959" s="72"/>
      <c r="B1959" s="72"/>
      <c r="C1959" s="76" t="s">
        <v>221</v>
      </c>
      <c r="D1959" s="76"/>
      <c r="E1959" s="76"/>
      <c r="F1959" s="76"/>
      <c r="G1959" s="76"/>
      <c r="H1959" s="76"/>
      <c r="I1959" s="77"/>
      <c r="J1959" s="77"/>
      <c r="K1959" s="91"/>
      <c r="L1959" s="77"/>
      <c r="M1959" s="77"/>
      <c r="N1959" s="76"/>
      <c r="O1959" s="76"/>
      <c r="P1959" s="76"/>
      <c r="Q1959" s="76"/>
      <c r="R1959" s="76"/>
      <c r="S1959" s="108"/>
    </row>
    <row r="1960" spans="1:19" customFormat="1" x14ac:dyDescent="0.35">
      <c r="A1960" s="72"/>
      <c r="B1960" s="72"/>
      <c r="C1960" s="85" t="s">
        <v>228</v>
      </c>
      <c r="D1960" s="85"/>
      <c r="E1960" s="85"/>
      <c r="F1960" s="85"/>
      <c r="G1960" s="85"/>
      <c r="H1960" s="85"/>
      <c r="I1960" s="85"/>
      <c r="J1960" s="85"/>
      <c r="K1960" s="88"/>
      <c r="L1960" s="85"/>
      <c r="M1960" s="85"/>
      <c r="N1960" s="85"/>
      <c r="O1960" s="85"/>
      <c r="P1960" s="85"/>
      <c r="Q1960" s="85"/>
      <c r="R1960" s="85"/>
      <c r="S1960" s="109"/>
    </row>
    <row r="1961" spans="1:19" customFormat="1" x14ac:dyDescent="0.35">
      <c r="A1961" s="72"/>
      <c r="B1961" s="72"/>
      <c r="C1961" s="86" t="s">
        <v>229</v>
      </c>
      <c r="D1961" s="86"/>
      <c r="E1961" s="86"/>
      <c r="F1961" s="86"/>
      <c r="G1961" s="86"/>
      <c r="H1961" s="86"/>
      <c r="I1961" s="86"/>
      <c r="J1961" s="86"/>
      <c r="K1961" s="89"/>
      <c r="L1961" s="86"/>
      <c r="M1961" s="86"/>
      <c r="N1961" s="86"/>
      <c r="O1961" s="86"/>
      <c r="P1961" s="86"/>
      <c r="Q1961" s="86"/>
      <c r="R1961" s="86"/>
      <c r="S1961" s="110"/>
    </row>
    <row r="1962" spans="1:19" customFormat="1" x14ac:dyDescent="0.35">
      <c r="A1962" s="82" t="s">
        <v>234</v>
      </c>
      <c r="B1962" s="82"/>
      <c r="C1962" s="82" t="s">
        <v>219</v>
      </c>
      <c r="D1962" s="82"/>
      <c r="E1962" s="82"/>
      <c r="F1962" s="82"/>
      <c r="G1962" s="82"/>
      <c r="H1962" s="82"/>
      <c r="I1962" s="82"/>
      <c r="J1962" s="83"/>
      <c r="K1962" s="147"/>
      <c r="L1962" s="82"/>
      <c r="M1962" s="82"/>
      <c r="N1962" s="82"/>
      <c r="O1962" s="82"/>
      <c r="P1962" s="82"/>
      <c r="Q1962" s="82"/>
      <c r="R1962" s="82"/>
      <c r="S1962" s="112"/>
    </row>
    <row r="1963" spans="1:19" customFormat="1" x14ac:dyDescent="0.35">
      <c r="A1963" s="82" t="s">
        <v>234</v>
      </c>
      <c r="B1963" s="82"/>
      <c r="C1963" s="82" t="s">
        <v>221</v>
      </c>
      <c r="D1963" s="82"/>
      <c r="E1963" s="82"/>
      <c r="F1963" s="82"/>
      <c r="G1963" s="82"/>
      <c r="H1963" s="82"/>
      <c r="I1963" s="82"/>
      <c r="J1963" s="83"/>
      <c r="K1963" s="147"/>
      <c r="L1963" s="82"/>
      <c r="M1963" s="82"/>
      <c r="N1963" s="82"/>
      <c r="O1963" s="82"/>
      <c r="P1963" s="82"/>
      <c r="Q1963" s="82"/>
      <c r="R1963" s="82"/>
      <c r="S1963" s="112"/>
    </row>
    <row r="1964" spans="1:19" customFormat="1" ht="29" x14ac:dyDescent="0.35">
      <c r="A1964" s="71" t="s">
        <v>235</v>
      </c>
      <c r="B1964" s="72"/>
      <c r="C1964" s="73" t="s">
        <v>219</v>
      </c>
      <c r="D1964" s="73"/>
      <c r="E1964" s="73"/>
      <c r="F1964" s="93" t="s">
        <v>247</v>
      </c>
      <c r="G1964" s="94" t="s">
        <v>236</v>
      </c>
      <c r="H1964" s="90" t="str">
        <f>TEXT(24.33,"0.00")</f>
        <v>24.33</v>
      </c>
      <c r="I1964" s="73" t="s">
        <v>139</v>
      </c>
      <c r="J1964" s="75">
        <v>1</v>
      </c>
      <c r="K1964" s="90" t="str">
        <f>TEXT(24.33,"0.00")</f>
        <v>24.33</v>
      </c>
      <c r="L1964" s="90"/>
      <c r="M1964" s="90" t="str">
        <f>TEXT(13,"0")</f>
        <v>13</v>
      </c>
      <c r="N1964" s="87"/>
      <c r="O1964" s="73" t="s">
        <v>220</v>
      </c>
      <c r="P1964" s="73" t="s">
        <v>369</v>
      </c>
      <c r="Q1964" s="73"/>
      <c r="R1964" s="73"/>
      <c r="S1964" s="107"/>
    </row>
    <row r="1965" spans="1:19" customFormat="1" x14ac:dyDescent="0.35">
      <c r="A1965" s="72"/>
      <c r="B1965" s="72"/>
      <c r="C1965" s="76" t="s">
        <v>221</v>
      </c>
      <c r="D1965" s="76"/>
      <c r="E1965" s="76"/>
      <c r="F1965" s="76"/>
      <c r="G1965" s="76"/>
      <c r="H1965" s="91"/>
      <c r="I1965" s="76"/>
      <c r="J1965" s="78"/>
      <c r="K1965" s="91"/>
      <c r="L1965" s="76"/>
      <c r="M1965" s="76"/>
      <c r="N1965" s="76"/>
      <c r="O1965" s="76"/>
      <c r="P1965" s="76"/>
      <c r="Q1965" s="76"/>
      <c r="R1965" s="76"/>
      <c r="S1965" s="108"/>
    </row>
    <row r="1966" spans="1:19" customFormat="1" x14ac:dyDescent="0.35">
      <c r="A1966" s="72"/>
      <c r="B1966" s="72"/>
      <c r="C1966" s="85" t="s">
        <v>228</v>
      </c>
      <c r="D1966" s="85"/>
      <c r="E1966" s="85"/>
      <c r="F1966" s="85"/>
      <c r="G1966" s="85"/>
      <c r="H1966" s="88"/>
      <c r="I1966" s="85"/>
      <c r="J1966" s="85"/>
      <c r="K1966" s="88"/>
      <c r="L1966" s="85"/>
      <c r="M1966" s="85"/>
      <c r="N1966" s="85"/>
      <c r="O1966" s="85"/>
      <c r="P1966" s="85"/>
      <c r="Q1966" s="85"/>
      <c r="R1966" s="85"/>
      <c r="S1966" s="109"/>
    </row>
    <row r="1967" spans="1:19" customFormat="1" x14ac:dyDescent="0.35">
      <c r="A1967" s="72"/>
      <c r="B1967" s="72"/>
      <c r="C1967" s="86" t="s">
        <v>229</v>
      </c>
      <c r="D1967" s="86"/>
      <c r="E1967" s="86"/>
      <c r="F1967" s="86"/>
      <c r="G1967" s="86"/>
      <c r="H1967" s="89"/>
      <c r="I1967" s="86"/>
      <c r="J1967" s="86"/>
      <c r="K1967" s="89"/>
      <c r="L1967" s="86"/>
      <c r="M1967" s="86"/>
      <c r="N1967" s="86"/>
      <c r="O1967" s="86"/>
      <c r="P1967" s="86"/>
      <c r="Q1967" s="86"/>
      <c r="R1967" s="86"/>
      <c r="S1967" s="110"/>
    </row>
    <row r="1968" spans="1:19" customFormat="1" ht="29" x14ac:dyDescent="0.35">
      <c r="A1968" s="71" t="s">
        <v>237</v>
      </c>
      <c r="B1968" s="72"/>
      <c r="C1968" s="73" t="s">
        <v>219</v>
      </c>
      <c r="D1968" s="73"/>
      <c r="E1968" s="73"/>
      <c r="F1968" s="93" t="s">
        <v>247</v>
      </c>
      <c r="G1968" s="94" t="s">
        <v>248</v>
      </c>
      <c r="H1968" s="90" t="str">
        <f>TEXT(25.33,"0.00")</f>
        <v>25.33</v>
      </c>
      <c r="I1968" s="73" t="s">
        <v>139</v>
      </c>
      <c r="J1968" s="75">
        <v>1</v>
      </c>
      <c r="K1968" s="90" t="str">
        <f>TEXT(25.33,"0.00")</f>
        <v>25.33</v>
      </c>
      <c r="L1968" s="90"/>
      <c r="M1968" s="90" t="str">
        <f>TEXT(13,"0")</f>
        <v>13</v>
      </c>
      <c r="N1968" s="87"/>
      <c r="O1968" s="73" t="s">
        <v>220</v>
      </c>
      <c r="P1968" s="73" t="s">
        <v>369</v>
      </c>
      <c r="Q1968" s="73"/>
      <c r="R1968" s="73"/>
      <c r="S1968" s="107"/>
    </row>
    <row r="1969" spans="1:19" customFormat="1" x14ac:dyDescent="0.35">
      <c r="A1969" s="72"/>
      <c r="B1969" s="72"/>
      <c r="C1969" s="76" t="s">
        <v>221</v>
      </c>
      <c r="D1969" s="76"/>
      <c r="E1969" s="76"/>
      <c r="F1969" s="76"/>
      <c r="G1969" s="76"/>
      <c r="H1969" s="76"/>
      <c r="I1969" s="76"/>
      <c r="J1969" s="78"/>
      <c r="K1969" s="91"/>
      <c r="L1969" s="76"/>
      <c r="M1969" s="76"/>
      <c r="N1969" s="76"/>
      <c r="O1969" s="76"/>
      <c r="P1969" s="76"/>
      <c r="Q1969" s="76"/>
      <c r="R1969" s="76"/>
      <c r="S1969" s="108"/>
    </row>
    <row r="1970" spans="1:19" customFormat="1" x14ac:dyDescent="0.35">
      <c r="A1970" s="72"/>
      <c r="B1970" s="72"/>
      <c r="C1970" s="85" t="s">
        <v>228</v>
      </c>
      <c r="D1970" s="85"/>
      <c r="E1970" s="85"/>
      <c r="F1970" s="85"/>
      <c r="G1970" s="85"/>
      <c r="H1970" s="85"/>
      <c r="I1970" s="85"/>
      <c r="J1970" s="85"/>
      <c r="K1970" s="88"/>
      <c r="L1970" s="85"/>
      <c r="M1970" s="85"/>
      <c r="N1970" s="85"/>
      <c r="O1970" s="85"/>
      <c r="P1970" s="85"/>
      <c r="Q1970" s="85"/>
      <c r="R1970" s="85"/>
      <c r="S1970" s="109"/>
    </row>
    <row r="1971" spans="1:19" customFormat="1" x14ac:dyDescent="0.35">
      <c r="A1971" s="72"/>
      <c r="B1971" s="72"/>
      <c r="C1971" s="86" t="s">
        <v>229</v>
      </c>
      <c r="D1971" s="86"/>
      <c r="E1971" s="86"/>
      <c r="F1971" s="86"/>
      <c r="G1971" s="86"/>
      <c r="H1971" s="86"/>
      <c r="I1971" s="86"/>
      <c r="J1971" s="86"/>
      <c r="K1971" s="89"/>
      <c r="L1971" s="86"/>
      <c r="M1971" s="86"/>
      <c r="N1971" s="86"/>
      <c r="O1971" s="86"/>
      <c r="P1971" s="86"/>
      <c r="Q1971" s="86"/>
      <c r="R1971" s="86"/>
      <c r="S1971" s="110"/>
    </row>
    <row r="1972" spans="1:19" customFormat="1" ht="21" customHeight="1" x14ac:dyDescent="0.35">
      <c r="A1972" s="71" t="s">
        <v>238</v>
      </c>
      <c r="B1972" s="72"/>
      <c r="C1972" s="73" t="s">
        <v>219</v>
      </c>
      <c r="D1972" s="73"/>
      <c r="E1972" s="73"/>
      <c r="F1972" s="93" t="s">
        <v>249</v>
      </c>
      <c r="G1972" s="94" t="s">
        <v>239</v>
      </c>
      <c r="H1972" s="93" t="str">
        <f>TEXT(38.12,"0.00")</f>
        <v>38.12</v>
      </c>
      <c r="I1972" s="73" t="s">
        <v>139</v>
      </c>
      <c r="J1972" s="75">
        <v>1</v>
      </c>
      <c r="K1972" s="90" t="str">
        <f>TEXT(38.12,"0.00")</f>
        <v>38.12</v>
      </c>
      <c r="L1972" s="90"/>
      <c r="M1972" s="90" t="str">
        <f>TEXT(13,"0")</f>
        <v>13</v>
      </c>
      <c r="N1972" s="87" t="s">
        <v>231</v>
      </c>
      <c r="O1972" s="73" t="s">
        <v>224</v>
      </c>
      <c r="P1972" s="73" t="s">
        <v>369</v>
      </c>
      <c r="Q1972" s="73"/>
      <c r="R1972" s="73"/>
      <c r="S1972" s="107"/>
    </row>
    <row r="1973" spans="1:19" customFormat="1" x14ac:dyDescent="0.35">
      <c r="A1973" s="72"/>
      <c r="B1973" s="72"/>
      <c r="C1973" s="76" t="s">
        <v>221</v>
      </c>
      <c r="D1973" s="76"/>
      <c r="E1973" s="76"/>
      <c r="F1973" s="76"/>
      <c r="G1973" s="76"/>
      <c r="H1973" s="76"/>
      <c r="I1973" s="76"/>
      <c r="J1973" s="78"/>
      <c r="K1973" s="91"/>
      <c r="L1973" s="76"/>
      <c r="M1973" s="76"/>
      <c r="N1973" s="76"/>
      <c r="O1973" s="76"/>
      <c r="P1973" s="76"/>
      <c r="Q1973" s="76"/>
      <c r="R1973" s="76"/>
      <c r="S1973" s="108"/>
    </row>
    <row r="1974" spans="1:19" customFormat="1" x14ac:dyDescent="0.35">
      <c r="A1974" s="72"/>
      <c r="B1974" s="72"/>
      <c r="C1974" s="85" t="s">
        <v>228</v>
      </c>
      <c r="D1974" s="85"/>
      <c r="E1974" s="85"/>
      <c r="F1974" s="85"/>
      <c r="G1974" s="85"/>
      <c r="H1974" s="85"/>
      <c r="I1974" s="85"/>
      <c r="J1974" s="85"/>
      <c r="K1974" s="88"/>
      <c r="L1974" s="85"/>
      <c r="M1974" s="85"/>
      <c r="N1974" s="85"/>
      <c r="O1974" s="85"/>
      <c r="P1974" s="85"/>
      <c r="Q1974" s="85"/>
      <c r="R1974" s="85"/>
      <c r="S1974" s="109"/>
    </row>
    <row r="1975" spans="1:19" customFormat="1" x14ac:dyDescent="0.35">
      <c r="A1975" s="72"/>
      <c r="B1975" s="72"/>
      <c r="C1975" s="86" t="s">
        <v>229</v>
      </c>
      <c r="D1975" s="86"/>
      <c r="E1975" s="86"/>
      <c r="F1975" s="86"/>
      <c r="G1975" s="86"/>
      <c r="H1975" s="86"/>
      <c r="I1975" s="86"/>
      <c r="J1975" s="86"/>
      <c r="K1975" s="89"/>
      <c r="L1975" s="86"/>
      <c r="M1975" s="86"/>
      <c r="N1975" s="86"/>
      <c r="O1975" s="86"/>
      <c r="P1975" s="86"/>
      <c r="Q1975" s="86"/>
      <c r="R1975" s="86"/>
      <c r="S1975" s="110"/>
    </row>
    <row r="1976" spans="1:19" customFormat="1" x14ac:dyDescent="0.35">
      <c r="A1976" s="82" t="s">
        <v>240</v>
      </c>
      <c r="B1976" s="82"/>
      <c r="C1976" s="82" t="s">
        <v>219</v>
      </c>
      <c r="D1976" s="82"/>
      <c r="E1976" s="82"/>
      <c r="F1976" s="82"/>
      <c r="G1976" s="82"/>
      <c r="H1976" s="82"/>
      <c r="I1976" s="82"/>
      <c r="J1976" s="83"/>
      <c r="K1976" s="83"/>
      <c r="L1976" s="82"/>
      <c r="M1976" s="82"/>
      <c r="N1976" s="82"/>
      <c r="O1976" s="82"/>
      <c r="P1976" s="82"/>
      <c r="Q1976" s="82"/>
      <c r="R1976" s="82"/>
      <c r="S1976" s="112"/>
    </row>
    <row r="1977" spans="1:19" customFormat="1" x14ac:dyDescent="0.35">
      <c r="A1977" s="82" t="s">
        <v>240</v>
      </c>
      <c r="B1977" s="82"/>
      <c r="C1977" s="82" t="s">
        <v>221</v>
      </c>
      <c r="D1977" s="82"/>
      <c r="E1977" s="82"/>
      <c r="F1977" s="82"/>
      <c r="G1977" s="82"/>
      <c r="H1977" s="82"/>
      <c r="I1977" s="82"/>
      <c r="J1977" s="83"/>
      <c r="K1977" s="147"/>
      <c r="L1977" s="82"/>
      <c r="M1977" s="82"/>
      <c r="N1977" s="82"/>
      <c r="O1977" s="82"/>
      <c r="P1977" s="82"/>
      <c r="Q1977" s="82"/>
      <c r="R1977" s="82"/>
      <c r="S1977" s="112"/>
    </row>
    <row r="1978" spans="1:19" customFormat="1" x14ac:dyDescent="0.35">
      <c r="A1978" s="71" t="s">
        <v>241</v>
      </c>
      <c r="B1978" s="72"/>
      <c r="C1978" s="73" t="s">
        <v>219</v>
      </c>
      <c r="D1978" s="73"/>
      <c r="E1978" s="73"/>
      <c r="F1978" s="90">
        <v>0.15</v>
      </c>
      <c r="G1978" s="73" t="str">
        <f>CONCATENATE("USD,FLAT ",TEXT(F1978,"0.00"))</f>
        <v>USD,FLAT 0.15</v>
      </c>
      <c r="H1978" s="90" t="str">
        <f>TEXT(3000.15,"0.00")</f>
        <v>3000.15</v>
      </c>
      <c r="I1978" s="73" t="s">
        <v>139</v>
      </c>
      <c r="J1978" s="75">
        <v>1</v>
      </c>
      <c r="K1978" s="90" t="str">
        <f>TEXT(3000.15,"0.00")</f>
        <v>3000.15</v>
      </c>
      <c r="L1978" s="90"/>
      <c r="M1978" s="90" t="str">
        <f>TEXT(13,"0")</f>
        <v>13</v>
      </c>
      <c r="N1978" s="87" t="s">
        <v>231</v>
      </c>
      <c r="O1978" s="73" t="s">
        <v>224</v>
      </c>
      <c r="P1978" s="73" t="s">
        <v>369</v>
      </c>
      <c r="Q1978" s="73"/>
      <c r="R1978" s="73"/>
      <c r="S1978" s="107"/>
    </row>
    <row r="1979" spans="1:19" customFormat="1" x14ac:dyDescent="0.35">
      <c r="A1979" s="72"/>
      <c r="B1979" s="72"/>
      <c r="C1979" s="76" t="s">
        <v>221</v>
      </c>
      <c r="D1979" s="76"/>
      <c r="E1979" s="76"/>
      <c r="F1979" s="76"/>
      <c r="G1979" s="76"/>
      <c r="H1979" s="76"/>
      <c r="I1979" s="76"/>
      <c r="J1979" s="78"/>
      <c r="K1979" s="91"/>
      <c r="L1979" s="76"/>
      <c r="M1979" s="76"/>
      <c r="N1979" s="76"/>
      <c r="O1979" s="76"/>
      <c r="P1979" s="76"/>
      <c r="Q1979" s="76"/>
      <c r="R1979" s="76"/>
      <c r="S1979" s="108"/>
    </row>
    <row r="1980" spans="1:19" customFormat="1" x14ac:dyDescent="0.35">
      <c r="A1980" s="72"/>
      <c r="B1980" s="72"/>
      <c r="C1980" s="85" t="s">
        <v>228</v>
      </c>
      <c r="D1980" s="85"/>
      <c r="E1980" s="85"/>
      <c r="F1980" s="85"/>
      <c r="G1980" s="85"/>
      <c r="H1980" s="85"/>
      <c r="I1980" s="85"/>
      <c r="J1980" s="85"/>
      <c r="K1980" s="88"/>
      <c r="L1980" s="85"/>
      <c r="M1980" s="85"/>
      <c r="N1980" s="85"/>
      <c r="O1980" s="85"/>
      <c r="P1980" s="85"/>
      <c r="Q1980" s="85"/>
      <c r="R1980" s="85"/>
      <c r="S1980" s="109"/>
    </row>
    <row r="1981" spans="1:19" customFormat="1" x14ac:dyDescent="0.35">
      <c r="A1981" s="72"/>
      <c r="B1981" s="72"/>
      <c r="C1981" s="86" t="s">
        <v>229</v>
      </c>
      <c r="D1981" s="86"/>
      <c r="E1981" s="86"/>
      <c r="F1981" s="86"/>
      <c r="G1981" s="86"/>
      <c r="H1981" s="86"/>
      <c r="I1981" s="86"/>
      <c r="J1981" s="86"/>
      <c r="K1981" s="89"/>
      <c r="L1981" s="86"/>
      <c r="M1981" s="86"/>
      <c r="N1981" s="86"/>
      <c r="O1981" s="86"/>
      <c r="P1981" s="86"/>
      <c r="Q1981" s="86"/>
      <c r="R1981" s="86"/>
      <c r="S1981" s="110"/>
    </row>
    <row r="1982" spans="1:19" customFormat="1" x14ac:dyDescent="0.35">
      <c r="A1982" s="71" t="s">
        <v>242</v>
      </c>
      <c r="B1982" s="72"/>
      <c r="C1982" s="73" t="s">
        <v>219</v>
      </c>
      <c r="D1982" s="73"/>
      <c r="E1982" s="73"/>
      <c r="F1982" s="90" t="str">
        <f>TEXT(28.33,"0.00")</f>
        <v>28.33</v>
      </c>
      <c r="G1982" s="73" t="str">
        <f>CONCATENATE("USD,FLAT ",TEXT(F1982,"0.00"))</f>
        <v>USD,FLAT 28.33</v>
      </c>
      <c r="H1982" s="90" t="str">
        <f>F1982</f>
        <v>28.33</v>
      </c>
      <c r="I1982" s="73" t="s">
        <v>139</v>
      </c>
      <c r="J1982" s="75">
        <v>1</v>
      </c>
      <c r="K1982" s="90" t="str">
        <f>TEXT(28.33,"0.00")</f>
        <v>28.33</v>
      </c>
      <c r="L1982" s="90"/>
      <c r="M1982" s="90" t="str">
        <f>TEXT(13,"0")</f>
        <v>13</v>
      </c>
      <c r="N1982" s="87"/>
      <c r="O1982" s="73" t="s">
        <v>220</v>
      </c>
      <c r="P1982" s="73" t="s">
        <v>369</v>
      </c>
      <c r="Q1982" s="73"/>
      <c r="R1982" s="73"/>
      <c r="S1982" s="107"/>
    </row>
    <row r="1983" spans="1:19" customFormat="1" x14ac:dyDescent="0.35">
      <c r="A1983" s="72"/>
      <c r="B1983" s="72"/>
      <c r="C1983" s="76" t="s">
        <v>221</v>
      </c>
      <c r="D1983" s="76"/>
      <c r="E1983" s="76"/>
      <c r="F1983" s="76"/>
      <c r="G1983" s="76"/>
      <c r="H1983" s="76"/>
      <c r="I1983" s="76"/>
      <c r="J1983" s="78"/>
      <c r="K1983" s="91"/>
      <c r="L1983" s="76"/>
      <c r="M1983" s="76"/>
      <c r="N1983" s="76"/>
      <c r="O1983" s="76"/>
      <c r="P1983" s="76"/>
      <c r="Q1983" s="76"/>
      <c r="R1983" s="76"/>
      <c r="S1983" s="108"/>
    </row>
    <row r="1984" spans="1:19" customFormat="1" x14ac:dyDescent="0.35">
      <c r="A1984" s="72"/>
      <c r="B1984" s="72"/>
      <c r="C1984" s="85" t="s">
        <v>228</v>
      </c>
      <c r="D1984" s="85"/>
      <c r="E1984" s="85"/>
      <c r="F1984" s="85"/>
      <c r="G1984" s="85"/>
      <c r="H1984" s="85"/>
      <c r="I1984" s="85"/>
      <c r="J1984" s="85"/>
      <c r="K1984" s="88"/>
      <c r="L1984" s="85"/>
      <c r="M1984" s="85"/>
      <c r="N1984" s="85"/>
      <c r="O1984" s="85"/>
      <c r="P1984" s="85"/>
      <c r="Q1984" s="85"/>
      <c r="R1984" s="85"/>
      <c r="S1984" s="109"/>
    </row>
    <row r="1985" spans="1:19" customFormat="1" x14ac:dyDescent="0.35">
      <c r="A1985" s="72"/>
      <c r="B1985" s="72"/>
      <c r="C1985" s="86" t="s">
        <v>229</v>
      </c>
      <c r="D1985" s="86"/>
      <c r="E1985" s="86"/>
      <c r="F1985" s="86"/>
      <c r="G1985" s="86"/>
      <c r="H1985" s="86"/>
      <c r="I1985" s="86"/>
      <c r="J1985" s="86"/>
      <c r="K1985" s="89"/>
      <c r="L1985" s="86"/>
      <c r="M1985" s="86"/>
      <c r="N1985" s="86"/>
      <c r="O1985" s="86"/>
      <c r="P1985" s="86"/>
      <c r="Q1985" s="86"/>
      <c r="R1985" s="86"/>
      <c r="S1985" s="110"/>
    </row>
    <row r="1986" spans="1:19" customFormat="1" x14ac:dyDescent="0.35">
      <c r="A1986" s="71" t="s">
        <v>242</v>
      </c>
      <c r="B1986" s="72" t="s">
        <v>513</v>
      </c>
      <c r="C1986" s="73" t="s">
        <v>219</v>
      </c>
      <c r="D1986" s="73"/>
      <c r="E1986" s="73"/>
      <c r="F1986" s="90">
        <v>0.75</v>
      </c>
      <c r="G1986" s="73" t="str">
        <f>CONCATENATE("USD,FLAT ",TEXT(F1986,"0.00"))</f>
        <v>USD,FLAT 0.75</v>
      </c>
      <c r="H1986" s="90" t="str">
        <f>TEXT(0.75,"0.00")</f>
        <v>0.75</v>
      </c>
      <c r="I1986" s="73" t="s">
        <v>139</v>
      </c>
      <c r="J1986" s="75">
        <v>1</v>
      </c>
      <c r="K1986" s="90" t="str">
        <f>TEXT(0.75,"0.00")</f>
        <v>0.75</v>
      </c>
      <c r="L1986" s="90"/>
      <c r="M1986" s="90" t="str">
        <f>TEXT(13,"0")</f>
        <v>13</v>
      </c>
      <c r="N1986" s="87" t="s">
        <v>231</v>
      </c>
      <c r="O1986" s="73" t="s">
        <v>224</v>
      </c>
      <c r="P1986" s="73" t="s">
        <v>369</v>
      </c>
      <c r="Q1986" s="73"/>
      <c r="R1986" s="73"/>
      <c r="S1986" s="107"/>
    </row>
    <row r="1987" spans="1:19" customFormat="1" x14ac:dyDescent="0.35">
      <c r="A1987" s="72"/>
      <c r="B1987" s="72"/>
      <c r="C1987" s="76" t="s">
        <v>221</v>
      </c>
      <c r="D1987" s="76"/>
      <c r="E1987" s="76"/>
      <c r="F1987" s="76"/>
      <c r="G1987" s="76"/>
      <c r="H1987" s="76"/>
      <c r="I1987" s="76"/>
      <c r="J1987" s="78"/>
      <c r="K1987" s="91"/>
      <c r="L1987" s="76"/>
      <c r="M1987" s="76"/>
      <c r="N1987" s="76"/>
      <c r="O1987" s="76"/>
      <c r="P1987" s="76"/>
      <c r="Q1987" s="76"/>
      <c r="R1987" s="76"/>
      <c r="S1987" s="108"/>
    </row>
    <row r="1988" spans="1:19" customFormat="1" x14ac:dyDescent="0.35">
      <c r="A1988" s="72"/>
      <c r="B1988" s="72"/>
      <c r="C1988" s="85" t="s">
        <v>228</v>
      </c>
      <c r="D1988" s="85"/>
      <c r="E1988" s="85"/>
      <c r="F1988" s="85"/>
      <c r="G1988" s="85"/>
      <c r="H1988" s="85"/>
      <c r="I1988" s="85"/>
      <c r="J1988" s="85"/>
      <c r="K1988" s="88"/>
      <c r="L1988" s="85"/>
      <c r="M1988" s="85"/>
      <c r="N1988" s="85"/>
      <c r="O1988" s="85"/>
      <c r="P1988" s="85"/>
      <c r="Q1988" s="85"/>
      <c r="R1988" s="85"/>
      <c r="S1988" s="109"/>
    </row>
    <row r="1989" spans="1:19" customFormat="1" x14ac:dyDescent="0.35">
      <c r="A1989" s="72"/>
      <c r="B1989" s="72"/>
      <c r="C1989" s="86" t="s">
        <v>229</v>
      </c>
      <c r="D1989" s="86"/>
      <c r="E1989" s="86"/>
      <c r="F1989" s="86"/>
      <c r="G1989" s="86"/>
      <c r="H1989" s="86"/>
      <c r="I1989" s="86"/>
      <c r="J1989" s="86"/>
      <c r="K1989" s="89"/>
      <c r="L1989" s="86"/>
      <c r="M1989" s="86"/>
      <c r="N1989" s="86"/>
      <c r="O1989" s="86"/>
      <c r="P1989" s="86"/>
      <c r="Q1989" s="86"/>
      <c r="R1989" s="86"/>
      <c r="S1989" s="110"/>
    </row>
    <row r="1990" spans="1:19" customFormat="1" x14ac:dyDescent="0.35">
      <c r="A1990" s="71" t="s">
        <v>242</v>
      </c>
      <c r="B1990" s="72" t="s">
        <v>514</v>
      </c>
      <c r="C1990" s="73" t="s">
        <v>219</v>
      </c>
      <c r="D1990" s="73"/>
      <c r="E1990" s="73"/>
      <c r="F1990" s="90" t="str">
        <f>TEXT(28.34,"0.00")</f>
        <v>28.34</v>
      </c>
      <c r="G1990" s="73" t="str">
        <f>CONCATENATE("USD,FLAT ",TEXT(F1990,"0.00"))</f>
        <v>USD,FLAT 28.34</v>
      </c>
      <c r="H1990" s="90" t="str">
        <f>F1990</f>
        <v>28.34</v>
      </c>
      <c r="I1990" s="73" t="s">
        <v>139</v>
      </c>
      <c r="J1990" s="75">
        <v>1</v>
      </c>
      <c r="K1990" s="90" t="str">
        <f>TEXT(28.34,"0.00")</f>
        <v>28.34</v>
      </c>
      <c r="L1990" s="90"/>
      <c r="M1990" s="90" t="str">
        <f>TEXT(13,"0")</f>
        <v>13</v>
      </c>
      <c r="N1990" s="87"/>
      <c r="O1990" s="73" t="s">
        <v>220</v>
      </c>
      <c r="P1990" s="73" t="s">
        <v>369</v>
      </c>
      <c r="Q1990" s="73"/>
      <c r="R1990" s="73"/>
      <c r="S1990" s="107"/>
    </row>
    <row r="1991" spans="1:19" customFormat="1" x14ac:dyDescent="0.35">
      <c r="A1991" s="72"/>
      <c r="B1991" s="72"/>
      <c r="C1991" s="76" t="s">
        <v>221</v>
      </c>
      <c r="D1991" s="76"/>
      <c r="E1991" s="76"/>
      <c r="F1991" s="76"/>
      <c r="G1991" s="76"/>
      <c r="H1991" s="76"/>
      <c r="I1991" s="76"/>
      <c r="J1991" s="78"/>
      <c r="K1991" s="91"/>
      <c r="L1991" s="76"/>
      <c r="M1991" s="76"/>
      <c r="N1991" s="76"/>
      <c r="O1991" s="76"/>
      <c r="P1991" s="76"/>
      <c r="Q1991" s="76"/>
      <c r="R1991" s="76"/>
      <c r="S1991" s="108"/>
    </row>
    <row r="1992" spans="1:19" customFormat="1" x14ac:dyDescent="0.35">
      <c r="A1992" s="72"/>
      <c r="B1992" s="72"/>
      <c r="C1992" s="85" t="s">
        <v>228</v>
      </c>
      <c r="D1992" s="85"/>
      <c r="E1992" s="85"/>
      <c r="F1992" s="85"/>
      <c r="G1992" s="85"/>
      <c r="H1992" s="85"/>
      <c r="I1992" s="85"/>
      <c r="J1992" s="85"/>
      <c r="K1992" s="88"/>
      <c r="L1992" s="85"/>
      <c r="M1992" s="85"/>
      <c r="N1992" s="85"/>
      <c r="O1992" s="85"/>
      <c r="P1992" s="85"/>
      <c r="Q1992" s="85"/>
      <c r="R1992" s="85"/>
      <c r="S1992" s="109"/>
    </row>
    <row r="1993" spans="1:19" customFormat="1" x14ac:dyDescent="0.35">
      <c r="A1993" s="72"/>
      <c r="B1993" s="72"/>
      <c r="C1993" s="86" t="s">
        <v>229</v>
      </c>
      <c r="D1993" s="86"/>
      <c r="E1993" s="86"/>
      <c r="F1993" s="86"/>
      <c r="G1993" s="86"/>
      <c r="H1993" s="86"/>
      <c r="I1993" s="86"/>
      <c r="J1993" s="86"/>
      <c r="K1993" s="89"/>
      <c r="L1993" s="86"/>
      <c r="M1993" s="86"/>
      <c r="N1993" s="86"/>
      <c r="O1993" s="86"/>
      <c r="P1993" s="86"/>
      <c r="Q1993" s="86"/>
      <c r="R1993" s="86"/>
      <c r="S1993" s="110"/>
    </row>
    <row r="1994" spans="1:19" customFormat="1" x14ac:dyDescent="0.35">
      <c r="A1994" s="71" t="s">
        <v>242</v>
      </c>
      <c r="B1994" s="72" t="s">
        <v>515</v>
      </c>
      <c r="C1994" s="73" t="s">
        <v>219</v>
      </c>
      <c r="D1994" s="73"/>
      <c r="E1994" s="73"/>
      <c r="F1994" s="90">
        <v>6.67</v>
      </c>
      <c r="G1994" s="73" t="str">
        <f>CONCATENATE("USD,FLAT ",TEXT(F1994,"0.00"))</f>
        <v>USD,FLAT 6.67</v>
      </c>
      <c r="H1994" s="90" t="str">
        <f>TEXT(6.67,"0.00")</f>
        <v>6.67</v>
      </c>
      <c r="I1994" s="73" t="s">
        <v>139</v>
      </c>
      <c r="J1994" s="75">
        <v>1</v>
      </c>
      <c r="K1994" s="90" t="str">
        <f>TEXT(6.67,"0.00")</f>
        <v>6.67</v>
      </c>
      <c r="L1994" s="90"/>
      <c r="M1994" s="90" t="str">
        <f>TEXT(13,"0")</f>
        <v>13</v>
      </c>
      <c r="N1994" s="87" t="s">
        <v>231</v>
      </c>
      <c r="O1994" s="73" t="s">
        <v>224</v>
      </c>
      <c r="P1994" s="73" t="s">
        <v>369</v>
      </c>
      <c r="Q1994" s="73"/>
      <c r="R1994" s="73"/>
      <c r="S1994" s="107"/>
    </row>
    <row r="1995" spans="1:19" customFormat="1" x14ac:dyDescent="0.35">
      <c r="A1995" s="72"/>
      <c r="B1995" s="72"/>
      <c r="C1995" s="76" t="s">
        <v>221</v>
      </c>
      <c r="D1995" s="76"/>
      <c r="E1995" s="76"/>
      <c r="F1995" s="76"/>
      <c r="G1995" s="76"/>
      <c r="H1995" s="76"/>
      <c r="I1995" s="76"/>
      <c r="J1995" s="78"/>
      <c r="K1995" s="91"/>
      <c r="L1995" s="76"/>
      <c r="M1995" s="76"/>
      <c r="N1995" s="76"/>
      <c r="O1995" s="76"/>
      <c r="P1995" s="76"/>
      <c r="Q1995" s="76"/>
      <c r="R1995" s="76"/>
      <c r="S1995" s="108"/>
    </row>
    <row r="1996" spans="1:19" customFormat="1" x14ac:dyDescent="0.35">
      <c r="A1996" s="72"/>
      <c r="B1996" s="72"/>
      <c r="C1996" s="85" t="s">
        <v>228</v>
      </c>
      <c r="D1996" s="85"/>
      <c r="E1996" s="85"/>
      <c r="F1996" s="85"/>
      <c r="G1996" s="85"/>
      <c r="H1996" s="85"/>
      <c r="I1996" s="85"/>
      <c r="J1996" s="85"/>
      <c r="K1996" s="88"/>
      <c r="L1996" s="85"/>
      <c r="M1996" s="85"/>
      <c r="N1996" s="85"/>
      <c r="O1996" s="85"/>
      <c r="P1996" s="85"/>
      <c r="Q1996" s="85"/>
      <c r="R1996" s="85"/>
      <c r="S1996" s="109"/>
    </row>
    <row r="1997" spans="1:19" customFormat="1" x14ac:dyDescent="0.35">
      <c r="A1997" s="72"/>
      <c r="B1997" s="72"/>
      <c r="C1997" s="86" t="s">
        <v>229</v>
      </c>
      <c r="D1997" s="86"/>
      <c r="E1997" s="86"/>
      <c r="F1997" s="86"/>
      <c r="G1997" s="86"/>
      <c r="H1997" s="86"/>
      <c r="I1997" s="86"/>
      <c r="J1997" s="86"/>
      <c r="K1997" s="89"/>
      <c r="L1997" s="86"/>
      <c r="M1997" s="86"/>
      <c r="N1997" s="86"/>
      <c r="O1997" s="86"/>
      <c r="P1997" s="86"/>
      <c r="Q1997" s="86"/>
      <c r="R1997" s="86"/>
      <c r="S1997" s="110"/>
    </row>
    <row r="1998" spans="1:19" customFormat="1" x14ac:dyDescent="0.35">
      <c r="A1998" s="71" t="s">
        <v>243</v>
      </c>
      <c r="B1998" s="72"/>
      <c r="C1998" s="73" t="s">
        <v>219</v>
      </c>
      <c r="D1998" s="73"/>
      <c r="E1998" s="73"/>
      <c r="F1998" s="90">
        <v>0.4</v>
      </c>
      <c r="G1998" s="73" t="str">
        <f>CONCATENATE("USD,FLAT ",TEXT(F1998,"0.00"))</f>
        <v>USD,FLAT 0.40</v>
      </c>
      <c r="H1998" s="90" t="str">
        <f>TEXT(0.4,"0.0")</f>
        <v>0.4</v>
      </c>
      <c r="I1998" s="73" t="s">
        <v>139</v>
      </c>
      <c r="J1998" s="75">
        <v>1</v>
      </c>
      <c r="K1998" s="90" t="str">
        <f>TEXT(0.4,"0.0")</f>
        <v>0.4</v>
      </c>
      <c r="L1998" s="90"/>
      <c r="M1998" s="90" t="str">
        <f>TEXT(13,"0")</f>
        <v>13</v>
      </c>
      <c r="N1998" s="87" t="s">
        <v>231</v>
      </c>
      <c r="O1998" s="73" t="s">
        <v>224</v>
      </c>
      <c r="P1998" s="73" t="s">
        <v>369</v>
      </c>
      <c r="Q1998" s="73"/>
      <c r="R1998" s="73"/>
      <c r="S1998" s="107"/>
    </row>
    <row r="1999" spans="1:19" customFormat="1" x14ac:dyDescent="0.35">
      <c r="A1999" s="72"/>
      <c r="B1999" s="72"/>
      <c r="C1999" s="76" t="s">
        <v>221</v>
      </c>
      <c r="D1999" s="76"/>
      <c r="E1999" s="76"/>
      <c r="F1999" s="76"/>
      <c r="G1999" s="76"/>
      <c r="H1999" s="76"/>
      <c r="I1999" s="76"/>
      <c r="J1999" s="78"/>
      <c r="K1999" s="91"/>
      <c r="L1999" s="76"/>
      <c r="M1999" s="76"/>
      <c r="N1999" s="76"/>
      <c r="O1999" s="76"/>
      <c r="P1999" s="76"/>
      <c r="Q1999" s="76"/>
      <c r="R1999" s="76"/>
      <c r="S1999" s="108"/>
    </row>
    <row r="2000" spans="1:19" customFormat="1" x14ac:dyDescent="0.35">
      <c r="A2000" s="72"/>
      <c r="B2000" s="72"/>
      <c r="C2000" s="85" t="s">
        <v>228</v>
      </c>
      <c r="D2000" s="85"/>
      <c r="E2000" s="85"/>
      <c r="F2000" s="85"/>
      <c r="G2000" s="85"/>
      <c r="H2000" s="85"/>
      <c r="I2000" s="85"/>
      <c r="J2000" s="85"/>
      <c r="K2000" s="88"/>
      <c r="L2000" s="85"/>
      <c r="M2000" s="85"/>
      <c r="N2000" s="85"/>
      <c r="O2000" s="85"/>
      <c r="P2000" s="85"/>
      <c r="Q2000" s="85"/>
      <c r="R2000" s="85"/>
      <c r="S2000" s="109"/>
    </row>
    <row r="2001" spans="1:39" customFormat="1" x14ac:dyDescent="0.35">
      <c r="A2001" s="72"/>
      <c r="B2001" s="72"/>
      <c r="C2001" s="86" t="s">
        <v>229</v>
      </c>
      <c r="D2001" s="86"/>
      <c r="E2001" s="86"/>
      <c r="F2001" s="86"/>
      <c r="G2001" s="86"/>
      <c r="H2001" s="86"/>
      <c r="I2001" s="86"/>
      <c r="J2001" s="86"/>
      <c r="K2001" s="89"/>
      <c r="L2001" s="86"/>
      <c r="M2001" s="86"/>
      <c r="N2001" s="86"/>
      <c r="O2001" s="86"/>
      <c r="P2001" s="86"/>
      <c r="Q2001" s="86"/>
      <c r="R2001" s="86"/>
      <c r="S2001" s="110"/>
    </row>
    <row r="2002" spans="1:39" customFormat="1" x14ac:dyDescent="0.35">
      <c r="A2002" s="71" t="s">
        <v>244</v>
      </c>
      <c r="B2002" s="72"/>
      <c r="C2002" s="73" t="s">
        <v>219</v>
      </c>
      <c r="D2002" s="73"/>
      <c r="E2002" s="73"/>
      <c r="F2002" s="90">
        <v>0.6</v>
      </c>
      <c r="G2002" s="73" t="str">
        <f>CONCATENATE("USD,FLAT ",TEXT(F2002,"0.00"))</f>
        <v>USD,FLAT 0.60</v>
      </c>
      <c r="H2002" s="90" t="str">
        <f>TEXT(0.6,"0.0")</f>
        <v>0.6</v>
      </c>
      <c r="I2002" s="73" t="s">
        <v>139</v>
      </c>
      <c r="J2002" s="75">
        <v>1</v>
      </c>
      <c r="K2002" s="90" t="str">
        <f>TEXT(0.6,"0.0")</f>
        <v>0.6</v>
      </c>
      <c r="L2002" s="90"/>
      <c r="M2002" s="90" t="str">
        <f>TEXT(13,"0")</f>
        <v>13</v>
      </c>
      <c r="N2002" s="87" t="s">
        <v>231</v>
      </c>
      <c r="O2002" s="73" t="s">
        <v>224</v>
      </c>
      <c r="P2002" s="73" t="s">
        <v>369</v>
      </c>
      <c r="Q2002" s="73"/>
      <c r="R2002" s="73"/>
      <c r="S2002" s="107"/>
    </row>
    <row r="2003" spans="1:39" customFormat="1" x14ac:dyDescent="0.35">
      <c r="A2003" s="72"/>
      <c r="B2003" s="72"/>
      <c r="C2003" s="76" t="s">
        <v>221</v>
      </c>
      <c r="D2003" s="76"/>
      <c r="E2003" s="76"/>
      <c r="F2003" s="76"/>
      <c r="G2003" s="76"/>
      <c r="H2003" s="76"/>
      <c r="I2003" s="76"/>
      <c r="J2003" s="78"/>
      <c r="K2003" s="91"/>
      <c r="L2003" s="76"/>
      <c r="M2003" s="76"/>
      <c r="N2003" s="76"/>
      <c r="O2003" s="76"/>
      <c r="P2003" s="76"/>
      <c r="Q2003" s="76"/>
      <c r="R2003" s="76"/>
      <c r="S2003" s="108"/>
    </row>
    <row r="2004" spans="1:39" customFormat="1" x14ac:dyDescent="0.35">
      <c r="A2004" s="72"/>
      <c r="B2004" s="72"/>
      <c r="C2004" s="85" t="s">
        <v>228</v>
      </c>
      <c r="D2004" s="85"/>
      <c r="E2004" s="85"/>
      <c r="F2004" s="85"/>
      <c r="G2004" s="85"/>
      <c r="H2004" s="85"/>
      <c r="I2004" s="85"/>
      <c r="J2004" s="85"/>
      <c r="K2004" s="88"/>
      <c r="L2004" s="85"/>
      <c r="M2004" s="85"/>
      <c r="N2004" s="85"/>
      <c r="O2004" s="85"/>
      <c r="P2004" s="85"/>
      <c r="Q2004" s="85"/>
      <c r="R2004" s="85"/>
      <c r="S2004" s="109"/>
    </row>
    <row r="2005" spans="1:39" customFormat="1" x14ac:dyDescent="0.35">
      <c r="A2005" s="72"/>
      <c r="B2005" s="72"/>
      <c r="C2005" s="86" t="s">
        <v>229</v>
      </c>
      <c r="D2005" s="86"/>
      <c r="E2005" s="86"/>
      <c r="F2005" s="86"/>
      <c r="G2005" s="86"/>
      <c r="H2005" s="86"/>
      <c r="I2005" s="86"/>
      <c r="J2005" s="86"/>
      <c r="K2005" s="89"/>
      <c r="L2005" s="86"/>
      <c r="M2005" s="86"/>
      <c r="N2005" s="86"/>
      <c r="O2005" s="86"/>
      <c r="P2005" s="86"/>
      <c r="Q2005" s="86"/>
      <c r="R2005" s="86"/>
      <c r="S2005" s="110"/>
    </row>
    <row r="2006" spans="1:39" customFormat="1" x14ac:dyDescent="0.35">
      <c r="A2006" s="71" t="s">
        <v>245</v>
      </c>
      <c r="B2006" s="92"/>
      <c r="C2006" s="73" t="s">
        <v>219</v>
      </c>
      <c r="D2006" s="73"/>
      <c r="E2006" s="73"/>
      <c r="F2006" s="73">
        <v>16.66</v>
      </c>
      <c r="G2006" s="73" t="str">
        <f>CONCATENATE("USD,FLAT ",TEXT(F2006,"0.00"))</f>
        <v>USD,FLAT 16.66</v>
      </c>
      <c r="H2006" s="73" t="str">
        <f>TEXT(16.66,"0.00")</f>
        <v>16.66</v>
      </c>
      <c r="I2006" s="73" t="s">
        <v>139</v>
      </c>
      <c r="J2006" s="75">
        <v>1</v>
      </c>
      <c r="K2006" s="90" t="str">
        <f>TEXT(16.66,"0.00")</f>
        <v>16.66</v>
      </c>
      <c r="L2006" s="90"/>
      <c r="M2006" s="90" t="str">
        <f>TEXT(13,"0")</f>
        <v>13</v>
      </c>
      <c r="N2006" s="87" t="s">
        <v>231</v>
      </c>
      <c r="O2006" s="73" t="s">
        <v>224</v>
      </c>
      <c r="P2006" s="73" t="s">
        <v>369</v>
      </c>
      <c r="Q2006" s="73"/>
      <c r="R2006" s="73"/>
      <c r="S2006" s="107"/>
    </row>
    <row r="2007" spans="1:39" customFormat="1" x14ac:dyDescent="0.35">
      <c r="A2007" s="72"/>
      <c r="B2007" s="92"/>
      <c r="C2007" s="76" t="s">
        <v>221</v>
      </c>
      <c r="D2007" s="76"/>
      <c r="E2007" s="76"/>
      <c r="F2007" s="76"/>
      <c r="G2007" s="76"/>
      <c r="H2007" s="76"/>
      <c r="I2007" s="76"/>
      <c r="J2007" s="78"/>
      <c r="K2007" s="91"/>
      <c r="L2007" s="76"/>
      <c r="M2007" s="76"/>
      <c r="N2007" s="76"/>
      <c r="O2007" s="76"/>
      <c r="P2007" s="76"/>
      <c r="Q2007" s="76"/>
      <c r="R2007" s="76"/>
      <c r="S2007" s="108"/>
    </row>
    <row r="2008" spans="1:39" customFormat="1" x14ac:dyDescent="0.35">
      <c r="A2008" s="72"/>
      <c r="B2008" s="72"/>
      <c r="C2008" s="85" t="s">
        <v>228</v>
      </c>
      <c r="D2008" s="85"/>
      <c r="E2008" s="85"/>
      <c r="F2008" s="85"/>
      <c r="G2008" s="85"/>
      <c r="H2008" s="85"/>
      <c r="I2008" s="85"/>
      <c r="J2008" s="85"/>
      <c r="K2008" s="116"/>
      <c r="L2008" s="85"/>
      <c r="M2008" s="85"/>
      <c r="N2008" s="85"/>
      <c r="O2008" s="85"/>
      <c r="P2008" s="85"/>
      <c r="Q2008" s="85"/>
      <c r="R2008" s="85"/>
      <c r="S2008" s="109"/>
    </row>
    <row r="2009" spans="1:39" customFormat="1" x14ac:dyDescent="0.35">
      <c r="A2009" s="72"/>
      <c r="B2009" s="72"/>
      <c r="C2009" s="86" t="s">
        <v>229</v>
      </c>
      <c r="D2009" s="86"/>
      <c r="E2009" s="86"/>
      <c r="F2009" s="86"/>
      <c r="G2009" s="86"/>
      <c r="H2009" s="86"/>
      <c r="I2009" s="86"/>
      <c r="J2009" s="86"/>
      <c r="K2009" s="89"/>
      <c r="L2009" s="86"/>
      <c r="M2009" s="86"/>
      <c r="N2009" s="86"/>
      <c r="O2009" s="86"/>
      <c r="P2009" s="86"/>
      <c r="Q2009" s="86"/>
      <c r="R2009" s="86"/>
      <c r="S2009" s="110"/>
    </row>
    <row r="2011" spans="1:39" customFormat="1" x14ac:dyDescent="0.35">
      <c r="A2011" s="220" t="s">
        <v>524</v>
      </c>
      <c r="B2011" s="221"/>
      <c r="C2011" s="221"/>
      <c r="D2011" s="221"/>
      <c r="E2011" s="221"/>
      <c r="F2011" s="221"/>
      <c r="G2011" s="221"/>
      <c r="H2011" s="221"/>
      <c r="I2011" s="221"/>
      <c r="J2011" s="221"/>
    </row>
    <row r="2012" spans="1:39" customFormat="1" x14ac:dyDescent="0.35">
      <c r="A2012" s="192"/>
      <c r="B2012" s="193"/>
      <c r="C2012" s="222" t="s">
        <v>353</v>
      </c>
      <c r="D2012" s="222"/>
      <c r="E2012" s="222"/>
      <c r="F2012" s="222"/>
      <c r="G2012" s="222"/>
      <c r="H2012" s="222"/>
      <c r="I2012" s="222"/>
      <c r="J2012" s="222"/>
      <c r="K2012" s="222"/>
    </row>
    <row r="2013" spans="1:39" customFormat="1" x14ac:dyDescent="0.35">
      <c r="A2013" s="223" t="s">
        <v>354</v>
      </c>
      <c r="B2013" s="223" t="s">
        <v>355</v>
      </c>
      <c r="C2013" s="225" t="s">
        <v>356</v>
      </c>
      <c r="D2013" s="226"/>
      <c r="E2013" s="226"/>
      <c r="F2013" s="227"/>
      <c r="G2013" s="228" t="s">
        <v>357</v>
      </c>
      <c r="H2013" s="229"/>
      <c r="I2013" s="229"/>
      <c r="J2013" s="230"/>
      <c r="K2013" s="223" t="s">
        <v>466</v>
      </c>
      <c r="L2013" s="223" t="s">
        <v>361</v>
      </c>
    </row>
    <row r="2014" spans="1:39" customFormat="1" x14ac:dyDescent="0.35">
      <c r="A2014" s="224"/>
      <c r="B2014" s="224"/>
      <c r="C2014" s="132" t="s">
        <v>210</v>
      </c>
      <c r="D2014" s="132" t="s">
        <v>212</v>
      </c>
      <c r="E2014" s="132" t="s">
        <v>358</v>
      </c>
      <c r="F2014" s="132" t="s">
        <v>359</v>
      </c>
      <c r="G2014" s="133" t="s">
        <v>210</v>
      </c>
      <c r="H2014" s="133" t="s">
        <v>212</v>
      </c>
      <c r="I2014" s="133" t="s">
        <v>358</v>
      </c>
      <c r="J2014" s="133" t="s">
        <v>359</v>
      </c>
      <c r="K2014" s="224"/>
      <c r="L2014" s="224"/>
    </row>
    <row r="2015" spans="1:39" customFormat="1" x14ac:dyDescent="0.35">
      <c r="A2015" s="59" t="s">
        <v>121</v>
      </c>
      <c r="B2015" s="59" t="s">
        <v>362</v>
      </c>
      <c r="C2015" s="114" t="str">
        <f>TEXT(13086.55,"0.00")</f>
        <v>13086.55</v>
      </c>
      <c r="D2015" s="114" t="str">
        <f>TEXT(247,"0")</f>
        <v>247</v>
      </c>
      <c r="E2015" s="114" t="str">
        <f>TEXT(12839.55,"0.00")</f>
        <v>12839.55</v>
      </c>
      <c r="F2015" s="114" t="str">
        <f>TEXT(98.11,"0.00")</f>
        <v>98.11</v>
      </c>
      <c r="G2015" s="114">
        <v>0</v>
      </c>
      <c r="H2015" s="114">
        <v>0</v>
      </c>
      <c r="I2015" s="114">
        <v>0</v>
      </c>
      <c r="J2015" s="114">
        <v>0</v>
      </c>
      <c r="K2015" s="114">
        <v>0</v>
      </c>
      <c r="L2015" s="59" t="s">
        <v>26</v>
      </c>
    </row>
    <row r="2016" spans="1:39" x14ac:dyDescent="0.35">
      <c r="AM2016"/>
    </row>
    <row r="2017" spans="1:78" customFormat="1" x14ac:dyDescent="0.35">
      <c r="A2017" s="67" t="s">
        <v>532</v>
      </c>
      <c r="B2017" s="68"/>
      <c r="C2017" s="68"/>
      <c r="D2017" s="68"/>
      <c r="E2017" s="68"/>
      <c r="F2017" s="68"/>
      <c r="G2017" s="68"/>
      <c r="H2017" s="68"/>
      <c r="I2017" s="68"/>
      <c r="J2017" s="68"/>
      <c r="K2017" s="68"/>
      <c r="L2017" s="68"/>
      <c r="M2017" s="68"/>
      <c r="N2017" s="68"/>
      <c r="O2017" s="68"/>
      <c r="P2017" s="68"/>
      <c r="Q2017" s="68"/>
      <c r="R2017" s="68"/>
      <c r="S2017" s="68"/>
      <c r="T2017" s="68"/>
      <c r="U2017" s="68"/>
      <c r="V2017" s="68"/>
      <c r="W2017" s="68"/>
      <c r="X2017" s="68"/>
      <c r="Y2017" s="68"/>
      <c r="Z2017" s="68"/>
      <c r="AA2017" s="68"/>
      <c r="AB2017" s="68"/>
      <c r="AC2017" s="68"/>
      <c r="AD2017" s="68"/>
      <c r="AE2017" s="68"/>
      <c r="AF2017" s="68"/>
      <c r="AG2017" s="68"/>
      <c r="AH2017" s="68"/>
      <c r="AI2017" s="68"/>
    </row>
    <row r="2018" spans="1:78" customFormat="1" x14ac:dyDescent="0.35">
      <c r="A2018" s="95" t="s">
        <v>273</v>
      </c>
      <c r="B2018" s="95" t="s">
        <v>274</v>
      </c>
      <c r="C2018" s="95" t="s">
        <v>156</v>
      </c>
      <c r="D2018" s="95" t="s">
        <v>157</v>
      </c>
      <c r="E2018" s="95" t="s">
        <v>158</v>
      </c>
      <c r="F2018" s="95" t="s">
        <v>159</v>
      </c>
      <c r="G2018" s="95" t="s">
        <v>126</v>
      </c>
      <c r="H2018" s="95" t="s">
        <v>160</v>
      </c>
      <c r="I2018" s="95" t="s">
        <v>161</v>
      </c>
      <c r="J2018" s="95" t="s">
        <v>162</v>
      </c>
      <c r="K2018" s="95" t="s">
        <v>163</v>
      </c>
      <c r="L2018" s="95" t="s">
        <v>164</v>
      </c>
      <c r="M2018" s="95" t="s">
        <v>165</v>
      </c>
      <c r="N2018" s="95" t="s">
        <v>166</v>
      </c>
      <c r="O2018" s="95" t="s">
        <v>277</v>
      </c>
      <c r="P2018" s="95" t="s">
        <v>168</v>
      </c>
      <c r="Q2018" s="95" t="s">
        <v>278</v>
      </c>
      <c r="R2018" s="95" t="s">
        <v>276</v>
      </c>
      <c r="S2018" s="113" t="s">
        <v>204</v>
      </c>
      <c r="T2018" s="210" t="s">
        <v>271</v>
      </c>
      <c r="U2018" s="211"/>
      <c r="V2018" s="212"/>
      <c r="W2018" s="210" t="s">
        <v>263</v>
      </c>
      <c r="X2018" s="212"/>
      <c r="Y2018" s="195"/>
      <c r="Z2018" s="213" t="s">
        <v>255</v>
      </c>
      <c r="AA2018" s="214"/>
      <c r="AB2018" s="214"/>
      <c r="AC2018" s="214"/>
      <c r="AD2018" s="214"/>
      <c r="AE2018" s="214"/>
      <c r="AF2018" s="215"/>
      <c r="AG2018" s="213" t="s">
        <v>264</v>
      </c>
      <c r="AH2018" s="214"/>
      <c r="AI2018" s="214"/>
      <c r="AJ2018" s="214"/>
      <c r="AK2018" s="214"/>
      <c r="AL2018" s="215"/>
      <c r="AM2018" s="95"/>
      <c r="AN2018" s="102"/>
      <c r="AO2018" s="97"/>
      <c r="AT2018" s="21"/>
      <c r="AU2018" s="21"/>
      <c r="AV2018" s="21"/>
      <c r="AW2018" s="21"/>
      <c r="AX2018" s="21"/>
      <c r="AY2018" s="21"/>
      <c r="AZ2018" s="21"/>
      <c r="BA2018" s="21"/>
      <c r="BB2018" s="21"/>
      <c r="BC2018" s="21"/>
      <c r="BD2018" s="21"/>
      <c r="BE2018" s="21"/>
      <c r="BF2018" s="21"/>
      <c r="BG2018" s="21"/>
      <c r="BH2018" s="21"/>
      <c r="BI2018" s="21"/>
      <c r="BJ2018" s="21"/>
      <c r="BK2018" s="21"/>
      <c r="BL2018" s="21"/>
      <c r="BM2018" s="21"/>
      <c r="BN2018" s="21"/>
      <c r="BO2018" s="21"/>
      <c r="BP2018" s="21"/>
      <c r="BQ2018" s="21"/>
      <c r="BR2018" s="21"/>
      <c r="BS2018" s="21"/>
      <c r="BT2018" s="21"/>
      <c r="BU2018" s="21"/>
      <c r="BV2018" s="21"/>
      <c r="BW2018" s="21"/>
      <c r="BX2018" s="21"/>
      <c r="BY2018" s="21"/>
      <c r="BZ2018" s="21"/>
    </row>
    <row r="2019" spans="1:78" customFormat="1" x14ac:dyDescent="0.35">
      <c r="A2019" s="96"/>
      <c r="B2019" s="96"/>
      <c r="C2019" s="96"/>
      <c r="D2019" s="96"/>
      <c r="E2019" s="96"/>
      <c r="F2019" s="96"/>
      <c r="G2019" s="96"/>
      <c r="H2019" s="96"/>
      <c r="I2019" s="96"/>
      <c r="J2019" s="96"/>
      <c r="K2019" s="96"/>
      <c r="L2019" s="96"/>
      <c r="M2019" s="96"/>
      <c r="N2019" s="96"/>
      <c r="O2019" s="96"/>
      <c r="P2019" s="96"/>
      <c r="Q2019" s="96"/>
      <c r="R2019" s="96"/>
      <c r="S2019" s="96"/>
      <c r="T2019" s="97" t="s">
        <v>169</v>
      </c>
      <c r="U2019" s="97" t="s">
        <v>170</v>
      </c>
      <c r="V2019" s="97" t="s">
        <v>170</v>
      </c>
      <c r="W2019" s="97" t="s">
        <v>251</v>
      </c>
      <c r="X2019" s="97" t="s">
        <v>350</v>
      </c>
      <c r="Y2019" s="97" t="s">
        <v>349</v>
      </c>
      <c r="Z2019" s="97" t="s">
        <v>256</v>
      </c>
      <c r="AA2019" s="97" t="s">
        <v>257</v>
      </c>
      <c r="AB2019" s="97" t="s">
        <v>258</v>
      </c>
      <c r="AC2019" s="97" t="s">
        <v>259</v>
      </c>
      <c r="AD2019" s="97" t="s">
        <v>260</v>
      </c>
      <c r="AE2019" s="97" t="s">
        <v>261</v>
      </c>
      <c r="AF2019" s="97" t="s">
        <v>262</v>
      </c>
      <c r="AG2019" s="97" t="s">
        <v>265</v>
      </c>
      <c r="AH2019" s="97" t="s">
        <v>266</v>
      </c>
      <c r="AI2019" s="97" t="s">
        <v>267</v>
      </c>
      <c r="AJ2019" s="97" t="s">
        <v>268</v>
      </c>
      <c r="AK2019" s="97" t="s">
        <v>269</v>
      </c>
      <c r="AL2019" s="97" t="s">
        <v>270</v>
      </c>
      <c r="AM2019" s="96" t="s">
        <v>403</v>
      </c>
      <c r="AN2019" s="97" t="s">
        <v>536</v>
      </c>
      <c r="AO2019" s="97" t="s">
        <v>540</v>
      </c>
      <c r="AP2019" s="21"/>
      <c r="AR2019" s="21"/>
      <c r="AS2019" s="21"/>
      <c r="AT2019" s="21"/>
      <c r="AU2019" s="21"/>
      <c r="AV2019" s="21"/>
      <c r="AW2019" s="21"/>
      <c r="AX2019" s="21"/>
      <c r="AY2019" s="21"/>
      <c r="AZ2019" s="21"/>
      <c r="BA2019" s="21"/>
      <c r="BB2019" s="21"/>
      <c r="BC2019" s="21"/>
      <c r="BD2019" s="21"/>
      <c r="BE2019" s="21"/>
      <c r="BF2019" s="21"/>
      <c r="BG2019" s="21"/>
      <c r="BH2019" s="21"/>
      <c r="BI2019" s="21"/>
      <c r="BJ2019" s="21"/>
      <c r="BK2019" s="21"/>
      <c r="BL2019" s="21"/>
      <c r="BM2019" s="21"/>
      <c r="BN2019" s="21"/>
      <c r="BO2019" s="21"/>
      <c r="BP2019" s="21"/>
      <c r="BQ2019" s="21"/>
      <c r="BR2019" s="21"/>
      <c r="BS2019" s="21"/>
      <c r="BT2019" s="21"/>
      <c r="BU2019" s="21"/>
      <c r="BV2019" s="21"/>
      <c r="BW2019" s="21"/>
      <c r="BX2019" s="21"/>
      <c r="BY2019" s="21"/>
      <c r="BZ2019" s="21"/>
    </row>
    <row r="2020" spans="1:78" customFormat="1" x14ac:dyDescent="0.35">
      <c r="A2020" s="58" t="s">
        <v>183</v>
      </c>
      <c r="B2020" s="32" t="s">
        <v>521</v>
      </c>
      <c r="C2020" s="58" t="s">
        <v>534</v>
      </c>
      <c r="D2020" s="32" t="s">
        <v>551</v>
      </c>
      <c r="E2020" s="59" t="s">
        <v>26</v>
      </c>
      <c r="F2020" s="58" t="s">
        <v>287</v>
      </c>
      <c r="G2020" s="60" t="str">
        <f ca="1">TEXT(TODAY(),"YYYY-MM-DD")</f>
        <v>2023-05-19</v>
      </c>
      <c r="H2020" s="60" t="str">
        <f ca="1">TEXT(TODAY(),"YYYY-MM-DD")</f>
        <v>2023-05-19</v>
      </c>
      <c r="I2020" s="58"/>
      <c r="J2020" s="58">
        <v>12</v>
      </c>
      <c r="K2020" s="58">
        <v>12</v>
      </c>
      <c r="L2020" s="58" t="s">
        <v>387</v>
      </c>
      <c r="M2020" s="58" t="s">
        <v>388</v>
      </c>
      <c r="N2020" s="114" t="s">
        <v>347</v>
      </c>
      <c r="O2020" s="114" t="s">
        <v>348</v>
      </c>
      <c r="P2020" s="114" t="s">
        <v>347</v>
      </c>
      <c r="Q2020" s="114" t="s">
        <v>347</v>
      </c>
      <c r="R2020" s="114" t="s">
        <v>347</v>
      </c>
      <c r="S2020" s="59"/>
      <c r="T2020" s="59" t="s">
        <v>176</v>
      </c>
      <c r="U2020" s="59" t="s">
        <v>177</v>
      </c>
      <c r="V2020" s="59"/>
      <c r="W2020" s="59" t="s">
        <v>254</v>
      </c>
      <c r="X2020" s="59" t="s">
        <v>253</v>
      </c>
      <c r="Y2020" s="59"/>
      <c r="Z2020" s="59"/>
      <c r="AA2020" s="59"/>
      <c r="AB2020" s="59"/>
      <c r="AC2020" s="59" t="s">
        <v>143</v>
      </c>
      <c r="AD2020" s="59" t="s">
        <v>348</v>
      </c>
      <c r="AE2020" s="59" t="s">
        <v>347</v>
      </c>
      <c r="AF2020" s="59" t="s">
        <v>347</v>
      </c>
      <c r="AG2020" s="59"/>
      <c r="AH2020" s="59"/>
      <c r="AI2020" s="59"/>
      <c r="AJ2020" s="59" t="s">
        <v>347</v>
      </c>
      <c r="AK2020" s="59" t="s">
        <v>347</v>
      </c>
      <c r="AL2020" s="59" t="s">
        <v>347</v>
      </c>
      <c r="AM2020" s="58"/>
      <c r="AN2020" s="58">
        <v>2</v>
      </c>
      <c r="AO2020" s="58">
        <v>4</v>
      </c>
      <c r="AP2020" s="21"/>
      <c r="AR2020" s="21"/>
      <c r="AS2020" s="21"/>
      <c r="AT2020" s="21"/>
      <c r="AU2020" s="21"/>
      <c r="AV2020" s="21"/>
      <c r="AW2020" s="21"/>
      <c r="AX2020" s="21"/>
      <c r="AY2020" s="21"/>
      <c r="AZ2020" s="21"/>
      <c r="BA2020" s="21"/>
      <c r="BB2020" s="21"/>
      <c r="BC2020" s="21"/>
      <c r="BD2020" s="21"/>
      <c r="BE2020" s="21"/>
      <c r="BF2020" s="21"/>
      <c r="BG2020" s="21"/>
      <c r="BH2020" s="21"/>
      <c r="BI2020" s="21"/>
      <c r="BJ2020" s="21"/>
      <c r="BK2020" s="21"/>
      <c r="BL2020" s="21"/>
      <c r="BM2020" s="21"/>
      <c r="BN2020" s="21"/>
      <c r="BO2020" s="21"/>
      <c r="BP2020" s="21"/>
      <c r="BQ2020" s="21"/>
      <c r="BR2020" s="21"/>
      <c r="BS2020" s="21"/>
      <c r="BT2020" s="21"/>
      <c r="BU2020" s="21"/>
      <c r="BV2020" s="21"/>
      <c r="BW2020" s="21"/>
      <c r="BX2020" s="21"/>
      <c r="BY2020" s="21"/>
      <c r="BZ2020" s="21"/>
    </row>
    <row r="2021" spans="1:78" customFormat="1" ht="19" customHeight="1" x14ac:dyDescent="0.35">
      <c r="A2021" s="21"/>
      <c r="B2021" s="21"/>
      <c r="C2021" s="21"/>
      <c r="D2021" s="21"/>
      <c r="E2021" s="21"/>
      <c r="F2021" s="21"/>
      <c r="G2021" s="21"/>
      <c r="H2021" s="21"/>
      <c r="I2021" s="21"/>
      <c r="J2021" s="21"/>
      <c r="K2021" s="21"/>
      <c r="L2021" s="21"/>
    </row>
    <row r="2022" spans="1:78" customFormat="1" ht="18.5" x14ac:dyDescent="0.35">
      <c r="A2022" s="216" t="s">
        <v>533</v>
      </c>
      <c r="B2022" s="217"/>
      <c r="C2022" s="217"/>
      <c r="D2022" s="217"/>
      <c r="E2022" s="217"/>
      <c r="F2022" s="217"/>
      <c r="G2022" s="217"/>
      <c r="H2022" s="217"/>
      <c r="I2022" s="217"/>
      <c r="J2022" s="217"/>
      <c r="K2022" s="217"/>
      <c r="L2022" s="217"/>
      <c r="M2022" s="145"/>
      <c r="N2022" s="145"/>
      <c r="O2022" s="145"/>
      <c r="P2022" s="145"/>
      <c r="Q2022" s="145"/>
      <c r="R2022" s="145"/>
      <c r="S2022" s="145"/>
      <c r="T2022" s="145"/>
      <c r="U2022" s="145"/>
      <c r="V2022" s="145"/>
      <c r="W2022" s="145"/>
      <c r="X2022" s="145"/>
      <c r="Y2022" s="145"/>
      <c r="Z2022" s="145"/>
      <c r="AA2022" s="145"/>
      <c r="AB2022" s="145"/>
      <c r="AC2022" s="145"/>
      <c r="AD2022" s="145"/>
      <c r="AE2022" s="145"/>
      <c r="AF2022" s="145"/>
      <c r="AG2022" s="145"/>
      <c r="AH2022" s="145"/>
      <c r="AI2022" s="145"/>
      <c r="AJ2022" s="145"/>
      <c r="AK2022" s="145"/>
      <c r="AL2022" s="145"/>
      <c r="AN2022" s="21"/>
      <c r="AO2022" s="21"/>
      <c r="AP2022" s="21"/>
      <c r="AR2022" s="21"/>
      <c r="AS2022" s="21"/>
      <c r="AT2022" s="21"/>
      <c r="AU2022" s="21"/>
      <c r="AV2022" s="21"/>
      <c r="AW2022" s="21"/>
      <c r="AX2022" s="21"/>
      <c r="AY2022" s="21"/>
      <c r="AZ2022" s="21"/>
      <c r="BA2022" s="21"/>
      <c r="BB2022" s="21"/>
      <c r="BC2022" s="21"/>
      <c r="BD2022" s="21"/>
      <c r="BE2022" s="21"/>
      <c r="BF2022" s="21"/>
      <c r="BG2022" s="21"/>
      <c r="BH2022" s="21"/>
      <c r="BI2022" s="21"/>
      <c r="BJ2022" s="21"/>
      <c r="BK2022" s="21"/>
      <c r="BL2022" s="21"/>
      <c r="BM2022" s="21"/>
      <c r="BN2022" s="21"/>
      <c r="BO2022" s="21"/>
      <c r="BP2022" s="21"/>
      <c r="BQ2022" s="21"/>
      <c r="BR2022" s="21"/>
      <c r="BS2022" s="21"/>
      <c r="BT2022" s="21"/>
      <c r="BU2022" s="21"/>
      <c r="BV2022" s="21"/>
      <c r="BW2022" s="21"/>
      <c r="BX2022" s="21"/>
      <c r="BY2022" s="21"/>
      <c r="BZ2022" s="21"/>
    </row>
    <row r="2023" spans="1:78" customFormat="1" ht="15.5" x14ac:dyDescent="0.35">
      <c r="A2023" s="1" t="s">
        <v>27</v>
      </c>
      <c r="B2023" s="1" t="s">
        <v>28</v>
      </c>
      <c r="C2023" s="1" t="s">
        <v>29</v>
      </c>
      <c r="D2023" s="1" t="s">
        <v>4</v>
      </c>
      <c r="E2023" s="1" t="s">
        <v>30</v>
      </c>
      <c r="F2023" s="1" t="s">
        <v>373</v>
      </c>
      <c r="G2023" s="1" t="s">
        <v>374</v>
      </c>
      <c r="H2023" s="1" t="s">
        <v>375</v>
      </c>
      <c r="I2023" s="1" t="s">
        <v>376</v>
      </c>
      <c r="J2023" s="1" t="s">
        <v>43</v>
      </c>
      <c r="K2023" s="1" t="s">
        <v>377</v>
      </c>
      <c r="L2023" s="145"/>
      <c r="M2023" s="145"/>
      <c r="N2023" s="145"/>
      <c r="O2023" s="145"/>
      <c r="P2023" s="145"/>
      <c r="Q2023" s="145"/>
      <c r="R2023" s="145"/>
      <c r="S2023" s="145"/>
      <c r="T2023" s="145"/>
      <c r="U2023" s="145"/>
      <c r="V2023" s="145"/>
      <c r="W2023" s="145"/>
      <c r="X2023" s="145"/>
      <c r="Y2023" s="145"/>
      <c r="Z2023" s="145"/>
      <c r="AA2023" s="145"/>
      <c r="AB2023" s="145"/>
      <c r="AC2023" s="145"/>
      <c r="AD2023" s="145"/>
      <c r="AE2023" s="145"/>
      <c r="AF2023" s="145"/>
      <c r="AG2023" s="145"/>
      <c r="AH2023" s="145"/>
      <c r="AI2023" s="145"/>
      <c r="AJ2023" s="145"/>
      <c r="AK2023" s="145"/>
      <c r="AL2023" s="145"/>
      <c r="AN2023" s="21"/>
      <c r="AO2023" s="21"/>
      <c r="AP2023" s="21"/>
      <c r="AR2023" s="21"/>
      <c r="AS2023" s="21"/>
      <c r="AT2023" s="21"/>
      <c r="AU2023" s="21"/>
      <c r="AV2023" s="21"/>
      <c r="AW2023" s="21"/>
      <c r="AX2023" s="21"/>
      <c r="AY2023" s="21"/>
      <c r="AZ2023" s="21"/>
      <c r="BA2023" s="21"/>
      <c r="BB2023" s="21"/>
      <c r="BC2023" s="21"/>
      <c r="BD2023" s="21"/>
      <c r="BE2023" s="21"/>
      <c r="BF2023" s="21"/>
      <c r="BG2023" s="21"/>
      <c r="BH2023" s="21"/>
      <c r="BI2023" s="21"/>
      <c r="BJ2023" s="21"/>
      <c r="BK2023" s="21"/>
      <c r="BL2023" s="21"/>
      <c r="BM2023" s="21"/>
      <c r="BN2023" s="21"/>
      <c r="BO2023" s="21"/>
      <c r="BP2023" s="21"/>
      <c r="BQ2023" s="21"/>
      <c r="BR2023" s="21"/>
      <c r="BS2023" s="21"/>
      <c r="BT2023" s="21"/>
      <c r="BU2023" s="21"/>
      <c r="BV2023" s="21"/>
      <c r="BW2023" s="21"/>
      <c r="BX2023" s="21"/>
      <c r="BY2023" s="21"/>
      <c r="BZ2023" s="21"/>
    </row>
    <row r="2024" spans="1:78" customFormat="1" x14ac:dyDescent="0.35">
      <c r="A2024" s="2" t="s">
        <v>378</v>
      </c>
      <c r="B2024" s="2" t="s">
        <v>231</v>
      </c>
      <c r="C2024" s="2" t="str">
        <f ca="1">TEXT(TODAY(),"YYYY-MM-DD")</f>
        <v>2023-05-19</v>
      </c>
      <c r="D2024" s="2" t="s">
        <v>13</v>
      </c>
      <c r="E2024" s="2" t="s">
        <v>382</v>
      </c>
      <c r="F2024" s="151" t="str">
        <f ca="1">TEXT(TODAY(),"YYYY-MM-DD")</f>
        <v>2023-05-19</v>
      </c>
      <c r="G2024" s="60" t="s">
        <v>347</v>
      </c>
      <c r="H2024" s="2" t="s">
        <v>521</v>
      </c>
      <c r="I2024" s="2" t="s">
        <v>379</v>
      </c>
      <c r="J2024" s="2" t="s">
        <v>380</v>
      </c>
      <c r="K2024" s="2"/>
      <c r="L2024" s="145"/>
      <c r="M2024" s="145"/>
      <c r="N2024" s="145"/>
      <c r="O2024" s="145"/>
      <c r="P2024" s="145"/>
      <c r="Q2024" s="145"/>
      <c r="R2024" s="145"/>
      <c r="S2024" s="145"/>
      <c r="T2024" s="145"/>
      <c r="U2024" s="145"/>
      <c r="V2024" s="145"/>
      <c r="W2024" s="145"/>
      <c r="X2024" s="145"/>
      <c r="Y2024" s="145"/>
      <c r="Z2024" s="145"/>
      <c r="AA2024" s="145"/>
      <c r="AB2024" s="145"/>
      <c r="AC2024" s="145"/>
      <c r="AD2024" s="145"/>
      <c r="AE2024" s="145"/>
      <c r="AF2024" s="145"/>
      <c r="AG2024" s="145"/>
      <c r="AH2024" s="145"/>
      <c r="AI2024" s="145"/>
      <c r="AJ2024" s="145"/>
      <c r="AK2024" s="145"/>
      <c r="AL2024" s="145"/>
      <c r="AN2024" s="21"/>
      <c r="AO2024" s="21"/>
      <c r="AP2024" s="21"/>
      <c r="AR2024" s="21"/>
      <c r="AS2024" s="21"/>
      <c r="AT2024" s="21"/>
      <c r="AU2024" s="21"/>
      <c r="AV2024" s="21"/>
      <c r="AW2024" s="21"/>
      <c r="AX2024" s="21"/>
      <c r="AY2024" s="21"/>
      <c r="AZ2024" s="21"/>
      <c r="BA2024" s="21"/>
      <c r="BB2024" s="21"/>
      <c r="BC2024" s="21"/>
      <c r="BD2024" s="21"/>
      <c r="BE2024" s="21"/>
      <c r="BF2024" s="21"/>
      <c r="BG2024" s="21"/>
      <c r="BH2024" s="21"/>
      <c r="BI2024" s="21"/>
      <c r="BJ2024" s="21"/>
      <c r="BK2024" s="21"/>
      <c r="BL2024" s="21"/>
      <c r="BM2024" s="21"/>
      <c r="BN2024" s="21"/>
      <c r="BO2024" s="21"/>
      <c r="BP2024" s="21"/>
      <c r="BQ2024" s="21"/>
      <c r="BR2024" s="21"/>
      <c r="BS2024" s="21"/>
      <c r="BT2024" s="21"/>
      <c r="BU2024" s="21"/>
      <c r="BV2024" s="21"/>
      <c r="BW2024" s="21"/>
      <c r="BX2024" s="21"/>
      <c r="BY2024" s="21"/>
      <c r="BZ2024" s="21"/>
    </row>
    <row r="2025" spans="1:78" customFormat="1" x14ac:dyDescent="0.35">
      <c r="A2025" s="2" t="s">
        <v>31</v>
      </c>
      <c r="B2025" s="2" t="s">
        <v>223</v>
      </c>
      <c r="C2025" s="2" t="str">
        <f ca="1">TEXT(TODAY(),"YYYY-MM-DD")</f>
        <v>2023-05-19</v>
      </c>
      <c r="D2025" s="2" t="s">
        <v>13</v>
      </c>
      <c r="E2025" s="2" t="s">
        <v>33</v>
      </c>
      <c r="F2025" s="151" t="str">
        <f ca="1">TEXT(TODAY(),"YYYY-MM-DD")</f>
        <v>2023-05-19</v>
      </c>
      <c r="G2025" s="60" t="s">
        <v>347</v>
      </c>
      <c r="H2025" s="2" t="s">
        <v>521</v>
      </c>
      <c r="I2025" s="2" t="s">
        <v>379</v>
      </c>
      <c r="J2025" s="2" t="s">
        <v>71</v>
      </c>
      <c r="K2025" s="2"/>
      <c r="L2025" s="145"/>
      <c r="M2025" s="145"/>
      <c r="N2025" s="145"/>
      <c r="O2025" s="145"/>
      <c r="P2025" s="145"/>
      <c r="Q2025" s="145"/>
      <c r="R2025" s="145"/>
      <c r="S2025" s="145"/>
      <c r="T2025" s="145"/>
      <c r="U2025" s="145"/>
      <c r="V2025" s="145"/>
      <c r="W2025" s="145"/>
      <c r="X2025" s="145"/>
      <c r="Y2025" s="145"/>
      <c r="Z2025" s="145"/>
      <c r="AA2025" s="145"/>
      <c r="AB2025" s="145"/>
      <c r="AC2025" s="145"/>
      <c r="AD2025" s="145"/>
      <c r="AE2025" s="145"/>
      <c r="AF2025" s="145"/>
      <c r="AG2025" s="145"/>
      <c r="AH2025" s="145"/>
      <c r="AI2025" s="145"/>
      <c r="AJ2025" s="145"/>
      <c r="AK2025" s="145"/>
      <c r="AL2025" s="145"/>
      <c r="AN2025" s="21"/>
      <c r="AO2025" s="21"/>
      <c r="AP2025" s="21"/>
      <c r="AR2025" s="21"/>
      <c r="AS2025" s="21"/>
      <c r="AT2025" s="21"/>
      <c r="AU2025" s="21"/>
      <c r="AV2025" s="21"/>
      <c r="AW2025" s="21"/>
      <c r="AX2025" s="21"/>
      <c r="AY2025" s="21"/>
      <c r="AZ2025" s="21"/>
      <c r="BA2025" s="21"/>
      <c r="BB2025" s="21"/>
      <c r="BC2025" s="21"/>
      <c r="BD2025" s="21"/>
      <c r="BE2025" s="21"/>
      <c r="BF2025" s="21"/>
      <c r="BG2025" s="21"/>
      <c r="BH2025" s="21"/>
      <c r="BI2025" s="21"/>
      <c r="BJ2025" s="21"/>
      <c r="BK2025" s="21"/>
      <c r="BL2025" s="21"/>
      <c r="BM2025" s="21"/>
      <c r="BN2025" s="21"/>
      <c r="BO2025" s="21"/>
      <c r="BP2025" s="21"/>
      <c r="BQ2025" s="21"/>
      <c r="BR2025" s="21"/>
      <c r="BS2025" s="21"/>
      <c r="BT2025" s="21"/>
      <c r="BU2025" s="21"/>
      <c r="BV2025" s="21"/>
      <c r="BW2025" s="21"/>
      <c r="BX2025" s="21"/>
      <c r="BY2025" s="21"/>
      <c r="BZ2025" s="21"/>
    </row>
    <row r="2026" spans="1:78" customFormat="1" x14ac:dyDescent="0.35">
      <c r="A2026" s="2" t="s">
        <v>529</v>
      </c>
      <c r="B2026" s="2" t="s">
        <v>528</v>
      </c>
      <c r="C2026" s="2" t="str">
        <f ca="1">TEXT(TODAY(),"YYYY-MM-DD")</f>
        <v>2023-05-19</v>
      </c>
      <c r="D2026" s="2" t="s">
        <v>13</v>
      </c>
      <c r="E2026" s="2" t="s">
        <v>520</v>
      </c>
      <c r="F2026" s="151" t="str">
        <f ca="1">TEXT(TODAY(),"YYYY-MM-DD")</f>
        <v>2023-05-19</v>
      </c>
      <c r="G2026" s="60" t="s">
        <v>347</v>
      </c>
      <c r="H2026" s="2" t="s">
        <v>521</v>
      </c>
      <c r="I2026" s="2" t="s">
        <v>379</v>
      </c>
      <c r="J2026" s="2" t="s">
        <v>380</v>
      </c>
      <c r="K2026" s="2"/>
      <c r="L2026" s="145"/>
      <c r="M2026" s="145"/>
      <c r="N2026" s="145"/>
      <c r="O2026" s="145"/>
      <c r="P2026" s="145"/>
      <c r="Q2026" s="145"/>
      <c r="R2026" s="145"/>
      <c r="S2026" s="145"/>
      <c r="T2026" s="145"/>
      <c r="U2026" s="145"/>
      <c r="V2026" s="145"/>
      <c r="W2026" s="145"/>
      <c r="X2026" s="145"/>
      <c r="Y2026" s="145"/>
      <c r="Z2026" s="145"/>
      <c r="AA2026" s="145"/>
      <c r="AB2026" s="145"/>
      <c r="AC2026" s="145"/>
      <c r="AD2026" s="145"/>
      <c r="AE2026" s="145"/>
      <c r="AF2026" s="145"/>
      <c r="AG2026" s="145"/>
      <c r="AH2026" s="145"/>
      <c r="AI2026" s="145"/>
      <c r="AJ2026" s="145"/>
      <c r="AK2026" s="145"/>
      <c r="AL2026" s="145"/>
      <c r="AN2026" s="21"/>
      <c r="AO2026" s="21"/>
      <c r="AP2026" s="21"/>
      <c r="AR2026" s="21"/>
      <c r="AS2026" s="21"/>
      <c r="AT2026" s="21"/>
      <c r="AU2026" s="21"/>
      <c r="AV2026" s="21"/>
      <c r="AW2026" s="21"/>
      <c r="AX2026" s="21"/>
      <c r="AY2026" s="21"/>
      <c r="AZ2026" s="21"/>
      <c r="BA2026" s="21"/>
      <c r="BB2026" s="21"/>
      <c r="BC2026" s="21"/>
      <c r="BD2026" s="21"/>
      <c r="BE2026" s="21"/>
      <c r="BF2026" s="21"/>
      <c r="BG2026" s="21"/>
      <c r="BH2026" s="21"/>
      <c r="BI2026" s="21"/>
      <c r="BJ2026" s="21"/>
      <c r="BK2026" s="21"/>
      <c r="BL2026" s="21"/>
      <c r="BM2026" s="21"/>
      <c r="BN2026" s="21"/>
      <c r="BO2026" s="21"/>
      <c r="BP2026" s="21"/>
      <c r="BQ2026" s="21"/>
      <c r="BR2026" s="21"/>
      <c r="BS2026" s="21"/>
      <c r="BT2026" s="21"/>
      <c r="BU2026" s="21"/>
      <c r="BV2026" s="21"/>
      <c r="BW2026" s="21"/>
      <c r="BX2026" s="21"/>
      <c r="BY2026" s="21"/>
      <c r="BZ2026" s="21"/>
    </row>
    <row r="2027" spans="1:78" x14ac:dyDescent="0.35">
      <c r="AM2027"/>
    </row>
    <row r="2028" spans="1:78" customFormat="1" x14ac:dyDescent="0.35">
      <c r="A2028" s="218" t="s">
        <v>535</v>
      </c>
      <c r="B2028" s="219"/>
      <c r="C2028" s="219"/>
      <c r="D2028" s="219"/>
      <c r="E2028" s="219"/>
      <c r="F2028" s="219"/>
      <c r="G2028" s="219"/>
      <c r="H2028" s="219"/>
      <c r="I2028" s="219"/>
      <c r="J2028" s="219"/>
      <c r="K2028" s="219"/>
      <c r="L2028" s="219"/>
      <c r="M2028" s="219"/>
      <c r="N2028" s="219"/>
      <c r="O2028" s="219"/>
      <c r="P2028" s="219"/>
      <c r="Q2028" s="219"/>
      <c r="R2028" s="219"/>
      <c r="S2028" s="197"/>
    </row>
    <row r="2029" spans="1:78" customFormat="1" x14ac:dyDescent="0.35">
      <c r="A2029" s="198" t="s">
        <v>200</v>
      </c>
      <c r="B2029" s="198" t="s">
        <v>201</v>
      </c>
      <c r="C2029" s="198" t="s">
        <v>202</v>
      </c>
      <c r="D2029" s="70" t="s">
        <v>203</v>
      </c>
      <c r="E2029" s="70" t="s">
        <v>204</v>
      </c>
      <c r="F2029" s="70" t="s">
        <v>205</v>
      </c>
      <c r="G2029" s="198" t="s">
        <v>206</v>
      </c>
      <c r="H2029" s="198" t="s">
        <v>207</v>
      </c>
      <c r="I2029" s="70" t="s">
        <v>208</v>
      </c>
      <c r="J2029" s="70" t="s">
        <v>209</v>
      </c>
      <c r="K2029" s="70" t="s">
        <v>210</v>
      </c>
      <c r="L2029" s="70" t="s">
        <v>211</v>
      </c>
      <c r="M2029" s="70" t="s">
        <v>212</v>
      </c>
      <c r="N2029" s="70" t="s">
        <v>213</v>
      </c>
      <c r="O2029" s="70" t="s">
        <v>214</v>
      </c>
      <c r="P2029" s="70" t="s">
        <v>215</v>
      </c>
      <c r="Q2029" s="70" t="s">
        <v>216</v>
      </c>
      <c r="R2029" s="70" t="s">
        <v>217</v>
      </c>
      <c r="S2029" s="70" t="s">
        <v>537</v>
      </c>
    </row>
    <row r="2030" spans="1:78" customFormat="1" x14ac:dyDescent="0.35">
      <c r="A2030" s="71" t="s">
        <v>218</v>
      </c>
      <c r="B2030" s="72"/>
      <c r="C2030" s="73" t="s">
        <v>219</v>
      </c>
      <c r="D2030" s="73"/>
      <c r="E2030" s="73"/>
      <c r="F2030" s="94" t="str">
        <f>TEXT(21,"0")</f>
        <v>21</v>
      </c>
      <c r="G2030" s="73" t="str">
        <f>CONCATENATE("USD,FLAT ",TEXT(F2030,"0.00"))</f>
        <v>USD,FLAT 21.00</v>
      </c>
      <c r="H2030" s="94" t="str">
        <f>F2030</f>
        <v>21</v>
      </c>
      <c r="I2030" s="73" t="s">
        <v>139</v>
      </c>
      <c r="J2030" s="75"/>
      <c r="K2030" s="90"/>
      <c r="L2030" s="73"/>
      <c r="M2030" s="90"/>
      <c r="N2030" s="73"/>
      <c r="O2030" s="73" t="s">
        <v>220</v>
      </c>
      <c r="P2030" s="73" t="s">
        <v>351</v>
      </c>
      <c r="Q2030" s="73"/>
      <c r="R2030" s="73"/>
      <c r="S2030" s="107" t="s">
        <v>538</v>
      </c>
    </row>
    <row r="2031" spans="1:78" customFormat="1" x14ac:dyDescent="0.35">
      <c r="A2031" s="72"/>
      <c r="B2031" s="72"/>
      <c r="C2031" s="76" t="s">
        <v>221</v>
      </c>
      <c r="D2031" s="76"/>
      <c r="E2031" s="76"/>
      <c r="F2031" s="77"/>
      <c r="G2031" s="76"/>
      <c r="H2031" s="77"/>
      <c r="I2031" s="76"/>
      <c r="J2031" s="78"/>
      <c r="K2031" s="91"/>
      <c r="L2031" s="76"/>
      <c r="M2031" s="77"/>
      <c r="N2031" s="76"/>
      <c r="O2031" s="76"/>
      <c r="P2031" s="76"/>
      <c r="Q2031" s="76"/>
      <c r="R2031" s="76"/>
      <c r="S2031" s="108"/>
    </row>
    <row r="2032" spans="1:78" customFormat="1" x14ac:dyDescent="0.35">
      <c r="A2032" s="72"/>
      <c r="B2032" s="72"/>
      <c r="C2032" s="85" t="s">
        <v>228</v>
      </c>
      <c r="D2032" s="85"/>
      <c r="E2032" s="85"/>
      <c r="F2032" s="85"/>
      <c r="G2032" s="85"/>
      <c r="H2032" s="85"/>
      <c r="I2032" s="85"/>
      <c r="J2032" s="85"/>
      <c r="K2032" s="88"/>
      <c r="L2032" s="85"/>
      <c r="M2032" s="85"/>
      <c r="N2032" s="85"/>
      <c r="O2032" s="85"/>
      <c r="P2032" s="85"/>
      <c r="Q2032" s="85"/>
      <c r="R2032" s="85"/>
      <c r="S2032" s="109"/>
    </row>
    <row r="2033" spans="1:19" customFormat="1" x14ac:dyDescent="0.35">
      <c r="A2033" s="72"/>
      <c r="B2033" s="72"/>
      <c r="C2033" s="86" t="s">
        <v>229</v>
      </c>
      <c r="D2033" s="86"/>
      <c r="E2033" s="86"/>
      <c r="F2033" s="86"/>
      <c r="G2033" s="86"/>
      <c r="H2033" s="86"/>
      <c r="I2033" s="86"/>
      <c r="J2033" s="86"/>
      <c r="K2033" s="89"/>
      <c r="L2033" s="86"/>
      <c r="M2033" s="86"/>
      <c r="N2033" s="86"/>
      <c r="O2033" s="86"/>
      <c r="P2033" s="86"/>
      <c r="Q2033" s="86"/>
      <c r="R2033" s="86"/>
      <c r="S2033" s="110"/>
    </row>
    <row r="2034" spans="1:19" customFormat="1" x14ac:dyDescent="0.35">
      <c r="A2034" s="71" t="s">
        <v>222</v>
      </c>
      <c r="B2034" s="72"/>
      <c r="C2034" s="73" t="s">
        <v>219</v>
      </c>
      <c r="D2034" s="73"/>
      <c r="E2034" s="73"/>
      <c r="F2034" s="94" t="str">
        <f>TEXT(25,"0")</f>
        <v>25</v>
      </c>
      <c r="G2034" s="73" t="str">
        <f>CONCATENATE("USD,FLAT ",TEXT(F2034,"0.00"))</f>
        <v>USD,FLAT 25.00</v>
      </c>
      <c r="H2034" s="94" t="str">
        <f>TEXT(25,"0")</f>
        <v>25</v>
      </c>
      <c r="I2034" s="73" t="s">
        <v>139</v>
      </c>
      <c r="J2034" s="75"/>
      <c r="K2034" s="90"/>
      <c r="L2034" s="90"/>
      <c r="M2034" s="90"/>
      <c r="N2034" s="73" t="s">
        <v>223</v>
      </c>
      <c r="O2034" s="73" t="s">
        <v>224</v>
      </c>
      <c r="P2034" s="73" t="s">
        <v>351</v>
      </c>
      <c r="Q2034" s="73"/>
      <c r="R2034" s="73"/>
      <c r="S2034" s="107" t="s">
        <v>538</v>
      </c>
    </row>
    <row r="2035" spans="1:19" customFormat="1" x14ac:dyDescent="0.35">
      <c r="A2035" s="72"/>
      <c r="B2035" s="72"/>
      <c r="C2035" s="76" t="s">
        <v>221</v>
      </c>
      <c r="D2035" s="76"/>
      <c r="E2035" s="76"/>
      <c r="F2035" s="76"/>
      <c r="G2035" s="76"/>
      <c r="H2035" s="77"/>
      <c r="I2035" s="76"/>
      <c r="J2035" s="78"/>
      <c r="K2035" s="91"/>
      <c r="L2035" s="76"/>
      <c r="M2035" s="76"/>
      <c r="N2035" s="76"/>
      <c r="O2035" s="76"/>
      <c r="P2035" s="76"/>
      <c r="Q2035" s="76"/>
      <c r="R2035" s="76"/>
      <c r="S2035" s="108"/>
    </row>
    <row r="2036" spans="1:19" customFormat="1" x14ac:dyDescent="0.35">
      <c r="A2036" s="72"/>
      <c r="B2036" s="72"/>
      <c r="C2036" s="85" t="s">
        <v>228</v>
      </c>
      <c r="D2036" s="85"/>
      <c r="E2036" s="85"/>
      <c r="F2036" s="85"/>
      <c r="G2036" s="85"/>
      <c r="H2036" s="85"/>
      <c r="I2036" s="85"/>
      <c r="J2036" s="85"/>
      <c r="K2036" s="88"/>
      <c r="L2036" s="85"/>
      <c r="M2036" s="85"/>
      <c r="N2036" s="85"/>
      <c r="O2036" s="85"/>
      <c r="P2036" s="85"/>
      <c r="Q2036" s="85"/>
      <c r="R2036" s="85"/>
      <c r="S2036" s="109"/>
    </row>
    <row r="2037" spans="1:19" customFormat="1" x14ac:dyDescent="0.35">
      <c r="A2037" s="72"/>
      <c r="B2037" s="72"/>
      <c r="C2037" s="86" t="s">
        <v>229</v>
      </c>
      <c r="D2037" s="86"/>
      <c r="E2037" s="86"/>
      <c r="F2037" s="86"/>
      <c r="G2037" s="86"/>
      <c r="H2037" s="86"/>
      <c r="I2037" s="86"/>
      <c r="J2037" s="86"/>
      <c r="K2037" s="89"/>
      <c r="L2037" s="86"/>
      <c r="M2037" s="86"/>
      <c r="N2037" s="86"/>
      <c r="O2037" s="86"/>
      <c r="P2037" s="86"/>
      <c r="Q2037" s="86"/>
      <c r="R2037" s="86"/>
      <c r="S2037" s="110"/>
    </row>
    <row r="2038" spans="1:19" customFormat="1" x14ac:dyDescent="0.35">
      <c r="A2038" s="71" t="s">
        <v>225</v>
      </c>
      <c r="B2038" s="72"/>
      <c r="C2038" s="73" t="s">
        <v>219</v>
      </c>
      <c r="D2038" s="73"/>
      <c r="E2038" s="73"/>
      <c r="F2038" s="73">
        <v>25</v>
      </c>
      <c r="G2038" s="73" t="str">
        <f>CONCATENATE("USD,FLAT ",TEXT(F2038,"0.00"))</f>
        <v>USD,FLAT 25.00</v>
      </c>
      <c r="H2038" s="94" t="str">
        <f>TEXT(25,"0")</f>
        <v>25</v>
      </c>
      <c r="I2038" s="73" t="s">
        <v>139</v>
      </c>
      <c r="J2038" s="75"/>
      <c r="K2038" s="90"/>
      <c r="L2038" s="90"/>
      <c r="M2038" s="90"/>
      <c r="N2038" s="73" t="s">
        <v>223</v>
      </c>
      <c r="O2038" s="73" t="s">
        <v>224</v>
      </c>
      <c r="P2038" s="73" t="s">
        <v>351</v>
      </c>
      <c r="Q2038" s="73"/>
      <c r="R2038" s="73"/>
      <c r="S2038" s="107"/>
    </row>
    <row r="2039" spans="1:19" customFormat="1" x14ac:dyDescent="0.35">
      <c r="A2039" s="72"/>
      <c r="B2039" s="72"/>
      <c r="C2039" s="76" t="s">
        <v>221</v>
      </c>
      <c r="D2039" s="76"/>
      <c r="E2039" s="76"/>
      <c r="F2039" s="76"/>
      <c r="G2039" s="76"/>
      <c r="H2039" s="77"/>
      <c r="I2039" s="76"/>
      <c r="J2039" s="78"/>
      <c r="K2039" s="91"/>
      <c r="L2039" s="76"/>
      <c r="M2039" s="76"/>
      <c r="N2039" s="76"/>
      <c r="O2039" s="76"/>
      <c r="P2039" s="76"/>
      <c r="Q2039" s="76"/>
      <c r="R2039" s="76"/>
      <c r="S2039" s="108"/>
    </row>
    <row r="2040" spans="1:19" customFormat="1" x14ac:dyDescent="0.35">
      <c r="A2040" s="72"/>
      <c r="B2040" s="72"/>
      <c r="C2040" s="85" t="s">
        <v>228</v>
      </c>
      <c r="D2040" s="85"/>
      <c r="E2040" s="85"/>
      <c r="F2040" s="85"/>
      <c r="G2040" s="85"/>
      <c r="H2040" s="85"/>
      <c r="I2040" s="85"/>
      <c r="J2040" s="85"/>
      <c r="K2040" s="88"/>
      <c r="L2040" s="85"/>
      <c r="M2040" s="85"/>
      <c r="N2040" s="85"/>
      <c r="O2040" s="85"/>
      <c r="P2040" s="85"/>
      <c r="Q2040" s="85"/>
      <c r="R2040" s="85"/>
      <c r="S2040" s="109"/>
    </row>
    <row r="2041" spans="1:19" customFormat="1" x14ac:dyDescent="0.35">
      <c r="A2041" s="72"/>
      <c r="B2041" s="72"/>
      <c r="C2041" s="86" t="s">
        <v>229</v>
      </c>
      <c r="D2041" s="86"/>
      <c r="E2041" s="86"/>
      <c r="F2041" s="86"/>
      <c r="G2041" s="86"/>
      <c r="H2041" s="86"/>
      <c r="I2041" s="86"/>
      <c r="J2041" s="86"/>
      <c r="K2041" s="89"/>
      <c r="L2041" s="86"/>
      <c r="M2041" s="86"/>
      <c r="N2041" s="86"/>
      <c r="O2041" s="86"/>
      <c r="P2041" s="86"/>
      <c r="Q2041" s="86"/>
      <c r="R2041" s="86"/>
      <c r="S2041" s="110"/>
    </row>
    <row r="2042" spans="1:19" customFormat="1" x14ac:dyDescent="0.35">
      <c r="A2042" s="71" t="s">
        <v>136</v>
      </c>
      <c r="B2042" s="72"/>
      <c r="C2042" s="73" t="s">
        <v>219</v>
      </c>
      <c r="D2042" s="73"/>
      <c r="E2042" s="73"/>
      <c r="F2042" s="73">
        <v>25</v>
      </c>
      <c r="G2042" s="73" t="str">
        <f>CONCATENATE("USD,FLAT ",TEXT(F2042,"0.00"))</f>
        <v>USD,FLAT 25.00</v>
      </c>
      <c r="H2042" s="94" t="str">
        <f>TEXT(25,"0")</f>
        <v>25</v>
      </c>
      <c r="I2042" s="73" t="s">
        <v>139</v>
      </c>
      <c r="J2042" s="75" t="str">
        <f>TEXT(72,"0")</f>
        <v>72</v>
      </c>
      <c r="K2042" s="90" t="str">
        <f>TEXT(1800,"0")</f>
        <v>1800</v>
      </c>
      <c r="L2042" s="90"/>
      <c r="M2042" s="90" t="str">
        <f>TEXT(226,"0")</f>
        <v>226</v>
      </c>
      <c r="N2042" s="73" t="s">
        <v>223</v>
      </c>
      <c r="O2042" s="73" t="s">
        <v>224</v>
      </c>
      <c r="P2042" s="73" t="s">
        <v>351</v>
      </c>
      <c r="Q2042" s="73"/>
      <c r="R2042" s="73"/>
      <c r="S2042" s="107"/>
    </row>
    <row r="2043" spans="1:19" customFormat="1" x14ac:dyDescent="0.35">
      <c r="A2043" s="72"/>
      <c r="B2043" s="72"/>
      <c r="C2043" s="76" t="s">
        <v>221</v>
      </c>
      <c r="D2043" s="76"/>
      <c r="E2043" s="76"/>
      <c r="F2043" s="76"/>
      <c r="G2043" s="76"/>
      <c r="H2043" s="77"/>
      <c r="I2043" s="76"/>
      <c r="J2043" s="78"/>
      <c r="K2043" s="91"/>
      <c r="L2043" s="76"/>
      <c r="M2043" s="76"/>
      <c r="N2043" s="76"/>
      <c r="O2043" s="76"/>
      <c r="P2043" s="76"/>
      <c r="Q2043" s="76"/>
      <c r="R2043" s="76"/>
      <c r="S2043" s="108"/>
    </row>
    <row r="2044" spans="1:19" customFormat="1" x14ac:dyDescent="0.35">
      <c r="A2044" s="72"/>
      <c r="B2044" s="72"/>
      <c r="C2044" s="85" t="s">
        <v>228</v>
      </c>
      <c r="D2044" s="85"/>
      <c r="E2044" s="85"/>
      <c r="F2044" s="85"/>
      <c r="G2044" s="85"/>
      <c r="H2044" s="85"/>
      <c r="I2044" s="85"/>
      <c r="J2044" s="85"/>
      <c r="K2044" s="88"/>
      <c r="L2044" s="85"/>
      <c r="M2044" s="85"/>
      <c r="N2044" s="85"/>
      <c r="O2044" s="85"/>
      <c r="P2044" s="85"/>
      <c r="Q2044" s="85"/>
      <c r="R2044" s="85"/>
      <c r="S2044" s="109"/>
    </row>
    <row r="2045" spans="1:19" customFormat="1" x14ac:dyDescent="0.35">
      <c r="A2045" s="72"/>
      <c r="B2045" s="72"/>
      <c r="C2045" s="86" t="s">
        <v>229</v>
      </c>
      <c r="D2045" s="86"/>
      <c r="E2045" s="86"/>
      <c r="F2045" s="86"/>
      <c r="G2045" s="86"/>
      <c r="H2045" s="86"/>
      <c r="I2045" s="86"/>
      <c r="J2045" s="86"/>
      <c r="K2045" s="89"/>
      <c r="L2045" s="86"/>
      <c r="M2045" s="86"/>
      <c r="N2045" s="86"/>
      <c r="O2045" s="86"/>
      <c r="P2045" s="86"/>
      <c r="Q2045" s="86"/>
      <c r="R2045" s="86"/>
      <c r="S2045" s="110"/>
    </row>
    <row r="2046" spans="1:19" customFormat="1" x14ac:dyDescent="0.35">
      <c r="A2046" s="79" t="s">
        <v>226</v>
      </c>
      <c r="B2046" s="79"/>
      <c r="C2046" s="79" t="s">
        <v>219</v>
      </c>
      <c r="D2046" s="79"/>
      <c r="E2046" s="79"/>
      <c r="F2046" s="79"/>
      <c r="G2046" s="79"/>
      <c r="H2046" s="79"/>
      <c r="I2046" s="79"/>
      <c r="J2046" s="80"/>
      <c r="K2046" s="146"/>
      <c r="L2046" s="79"/>
      <c r="M2046" s="79"/>
      <c r="N2046" s="79"/>
      <c r="O2046" s="79"/>
      <c r="P2046" s="79"/>
      <c r="Q2046" s="79"/>
      <c r="R2046" s="79"/>
      <c r="S2046" s="111"/>
    </row>
    <row r="2047" spans="1:19" customFormat="1" x14ac:dyDescent="0.35">
      <c r="A2047" s="79" t="s">
        <v>226</v>
      </c>
      <c r="B2047" s="79"/>
      <c r="C2047" s="79" t="s">
        <v>221</v>
      </c>
      <c r="D2047" s="79"/>
      <c r="E2047" s="79"/>
      <c r="F2047" s="79"/>
      <c r="G2047" s="79"/>
      <c r="H2047" s="79"/>
      <c r="I2047" s="79"/>
      <c r="J2047" s="80"/>
      <c r="K2047" s="146"/>
      <c r="L2047" s="79"/>
      <c r="M2047" s="79"/>
      <c r="N2047" s="79"/>
      <c r="O2047" s="79"/>
      <c r="P2047" s="79"/>
      <c r="Q2047" s="79"/>
      <c r="R2047" s="79"/>
      <c r="S2047" s="111"/>
    </row>
    <row r="2048" spans="1:19" customFormat="1" x14ac:dyDescent="0.35">
      <c r="A2048" s="82" t="s">
        <v>227</v>
      </c>
      <c r="B2048" s="82"/>
      <c r="C2048" s="82" t="s">
        <v>219</v>
      </c>
      <c r="D2048" s="82"/>
      <c r="E2048" s="82"/>
      <c r="F2048" s="82"/>
      <c r="G2048" s="82"/>
      <c r="H2048" s="82"/>
      <c r="I2048" s="82"/>
      <c r="J2048" s="83"/>
      <c r="K2048" s="147"/>
      <c r="L2048" s="82"/>
      <c r="M2048" s="82"/>
      <c r="N2048" s="82"/>
      <c r="O2048" s="82"/>
      <c r="P2048" s="82"/>
      <c r="Q2048" s="82"/>
      <c r="R2048" s="82"/>
      <c r="S2048" s="112"/>
    </row>
    <row r="2049" spans="1:19" customFormat="1" x14ac:dyDescent="0.35">
      <c r="A2049" s="82" t="s">
        <v>227</v>
      </c>
      <c r="B2049" s="82"/>
      <c r="C2049" s="82" t="s">
        <v>221</v>
      </c>
      <c r="D2049" s="82"/>
      <c r="E2049" s="82"/>
      <c r="F2049" s="82"/>
      <c r="G2049" s="82"/>
      <c r="H2049" s="82"/>
      <c r="I2049" s="82"/>
      <c r="J2049" s="83"/>
      <c r="K2049" s="147"/>
      <c r="L2049" s="82"/>
      <c r="M2049" s="82"/>
      <c r="N2049" s="82"/>
      <c r="O2049" s="82"/>
      <c r="P2049" s="82"/>
      <c r="Q2049" s="82"/>
      <c r="R2049" s="82"/>
      <c r="S2049" s="112"/>
    </row>
    <row r="2050" spans="1:19" customFormat="1" x14ac:dyDescent="0.35">
      <c r="A2050" s="71" t="s">
        <v>530</v>
      </c>
      <c r="B2050" s="72"/>
      <c r="C2050" s="73" t="s">
        <v>219</v>
      </c>
      <c r="D2050" s="73"/>
      <c r="E2050" s="73"/>
      <c r="F2050" s="73" t="str">
        <f>TEXT(0.4,"0.0")</f>
        <v>0.4</v>
      </c>
      <c r="G2050" s="73" t="str">
        <f>CONCATENATE("USD,FLAT ",TEXT(F2050,"0.00"))</f>
        <v>USD,FLAT 0.40</v>
      </c>
      <c r="H2050" s="73" t="str">
        <f>F2050</f>
        <v>0.4</v>
      </c>
      <c r="I2050" s="73" t="s">
        <v>139</v>
      </c>
      <c r="J2050" s="75"/>
      <c r="K2050" s="90"/>
      <c r="L2050" s="90"/>
      <c r="M2050" s="90"/>
      <c r="N2050" s="73" t="s">
        <v>528</v>
      </c>
      <c r="O2050" s="73" t="s">
        <v>224</v>
      </c>
      <c r="P2050" s="73" t="s">
        <v>351</v>
      </c>
      <c r="Q2050" s="73"/>
      <c r="R2050" s="73"/>
      <c r="S2050" s="107"/>
    </row>
    <row r="2051" spans="1:19" customFormat="1" x14ac:dyDescent="0.35">
      <c r="A2051" s="72"/>
      <c r="B2051" s="72"/>
      <c r="C2051" s="76" t="s">
        <v>221</v>
      </c>
      <c r="D2051" s="76"/>
      <c r="E2051" s="76"/>
      <c r="F2051" s="76"/>
      <c r="G2051" s="76"/>
      <c r="H2051" s="76"/>
      <c r="I2051" s="77"/>
      <c r="J2051" s="78"/>
      <c r="K2051" s="91"/>
      <c r="L2051" s="76"/>
      <c r="M2051" s="76"/>
      <c r="N2051" s="76"/>
      <c r="O2051" s="76"/>
      <c r="P2051" s="76"/>
      <c r="Q2051" s="76"/>
      <c r="R2051" s="76"/>
      <c r="S2051" s="108"/>
    </row>
    <row r="2052" spans="1:19" customFormat="1" x14ac:dyDescent="0.35">
      <c r="A2052" s="72"/>
      <c r="B2052" s="72"/>
      <c r="C2052" s="85" t="s">
        <v>228</v>
      </c>
      <c r="D2052" s="85"/>
      <c r="E2052" s="85"/>
      <c r="F2052" s="85"/>
      <c r="G2052" s="85"/>
      <c r="H2052" s="85"/>
      <c r="I2052" s="85"/>
      <c r="J2052" s="85"/>
      <c r="K2052" s="88"/>
      <c r="L2052" s="85"/>
      <c r="M2052" s="85"/>
      <c r="N2052" s="85"/>
      <c r="O2052" s="85"/>
      <c r="P2052" s="85"/>
      <c r="Q2052" s="85"/>
      <c r="R2052" s="85"/>
      <c r="S2052" s="109"/>
    </row>
    <row r="2053" spans="1:19" customFormat="1" x14ac:dyDescent="0.35">
      <c r="A2053" s="72"/>
      <c r="B2053" s="72"/>
      <c r="C2053" s="86" t="s">
        <v>229</v>
      </c>
      <c r="D2053" s="86"/>
      <c r="E2053" s="86"/>
      <c r="F2053" s="86"/>
      <c r="G2053" s="86"/>
      <c r="H2053" s="86"/>
      <c r="I2053" s="86"/>
      <c r="J2053" s="86"/>
      <c r="K2053" s="89"/>
      <c r="L2053" s="86"/>
      <c r="M2053" s="86"/>
      <c r="N2053" s="86"/>
      <c r="O2053" s="86"/>
      <c r="P2053" s="86"/>
      <c r="Q2053" s="86"/>
      <c r="R2053" s="86"/>
      <c r="S2053" s="110"/>
    </row>
    <row r="2054" spans="1:19" customFormat="1" x14ac:dyDescent="0.35">
      <c r="A2054" s="71" t="s">
        <v>531</v>
      </c>
      <c r="B2054" s="72"/>
      <c r="C2054" s="73" t="s">
        <v>219</v>
      </c>
      <c r="D2054" s="73"/>
      <c r="E2054" s="73"/>
      <c r="F2054" s="73" t="str">
        <f>TEXT(0.6,"0.0")</f>
        <v>0.6</v>
      </c>
      <c r="G2054" s="73" t="str">
        <f>CONCATENATE("USD,FLAT ",TEXT(F2054,"0.00"))</f>
        <v>USD,FLAT 0.60</v>
      </c>
      <c r="H2054" s="73" t="str">
        <f>F2054</f>
        <v>0.6</v>
      </c>
      <c r="I2054" s="73" t="s">
        <v>139</v>
      </c>
      <c r="J2054" s="75"/>
      <c r="K2054" s="90"/>
      <c r="L2054" s="90"/>
      <c r="M2054" s="90"/>
      <c r="N2054" s="73" t="s">
        <v>528</v>
      </c>
      <c r="O2054" s="73" t="s">
        <v>224</v>
      </c>
      <c r="P2054" s="73" t="s">
        <v>369</v>
      </c>
      <c r="Q2054" s="73"/>
      <c r="R2054" s="73"/>
      <c r="S2054" s="107"/>
    </row>
    <row r="2055" spans="1:19" customFormat="1" x14ac:dyDescent="0.35">
      <c r="A2055" s="72"/>
      <c r="B2055" s="72"/>
      <c r="C2055" s="76" t="s">
        <v>221</v>
      </c>
      <c r="D2055" s="76"/>
      <c r="E2055" s="76"/>
      <c r="F2055" s="76"/>
      <c r="G2055" s="76"/>
      <c r="H2055" s="76"/>
      <c r="I2055" s="77"/>
      <c r="J2055" s="78"/>
      <c r="K2055" s="91"/>
      <c r="L2055" s="76"/>
      <c r="M2055" s="76"/>
      <c r="N2055" s="76"/>
      <c r="O2055" s="76"/>
      <c r="P2055" s="76"/>
      <c r="Q2055" s="76"/>
      <c r="R2055" s="76"/>
      <c r="S2055" s="108"/>
    </row>
    <row r="2056" spans="1:19" customFormat="1" x14ac:dyDescent="0.35">
      <c r="A2056" s="72"/>
      <c r="B2056" s="72"/>
      <c r="C2056" s="85" t="s">
        <v>228</v>
      </c>
      <c r="D2056" s="85"/>
      <c r="E2056" s="85"/>
      <c r="F2056" s="85"/>
      <c r="G2056" s="85"/>
      <c r="H2056" s="85"/>
      <c r="I2056" s="85"/>
      <c r="J2056" s="85"/>
      <c r="K2056" s="88"/>
      <c r="L2056" s="85"/>
      <c r="M2056" s="85"/>
      <c r="N2056" s="85"/>
      <c r="O2056" s="85"/>
      <c r="P2056" s="85"/>
      <c r="Q2056" s="85"/>
      <c r="R2056" s="85"/>
      <c r="S2056" s="109"/>
    </row>
    <row r="2057" spans="1:19" customFormat="1" x14ac:dyDescent="0.35">
      <c r="A2057" s="72"/>
      <c r="B2057" s="72"/>
      <c r="C2057" s="86" t="s">
        <v>229</v>
      </c>
      <c r="D2057" s="86"/>
      <c r="E2057" s="86"/>
      <c r="F2057" s="86"/>
      <c r="G2057" s="86"/>
      <c r="H2057" s="86"/>
      <c r="I2057" s="86"/>
      <c r="J2057" s="86"/>
      <c r="K2057" s="89"/>
      <c r="L2057" s="86"/>
      <c r="M2057" s="86"/>
      <c r="N2057" s="86"/>
      <c r="O2057" s="86"/>
      <c r="P2057" s="86"/>
      <c r="Q2057" s="86"/>
      <c r="R2057" s="86"/>
      <c r="S2057" s="110"/>
    </row>
    <row r="2058" spans="1:19" customFormat="1" x14ac:dyDescent="0.35">
      <c r="A2058" s="71" t="s">
        <v>246</v>
      </c>
      <c r="B2058" s="72"/>
      <c r="C2058" s="73" t="s">
        <v>219</v>
      </c>
      <c r="D2058" s="73"/>
      <c r="E2058" s="73"/>
      <c r="F2058" s="73">
        <v>0.25</v>
      </c>
      <c r="G2058" s="73" t="str">
        <f>CONCATENATE("USD,FLAT ",TEXT(F2058,"0.00"))</f>
        <v>USD,FLAT 0.25</v>
      </c>
      <c r="H2058" s="73">
        <v>0.25</v>
      </c>
      <c r="I2058" s="73" t="s">
        <v>139</v>
      </c>
      <c r="J2058" s="75"/>
      <c r="K2058" s="90"/>
      <c r="L2058" s="90"/>
      <c r="M2058" s="90"/>
      <c r="N2058" s="73" t="s">
        <v>231</v>
      </c>
      <c r="O2058" s="73" t="s">
        <v>224</v>
      </c>
      <c r="P2058" s="73" t="s">
        <v>352</v>
      </c>
      <c r="Q2058" s="73"/>
      <c r="R2058" s="73"/>
      <c r="S2058" s="107"/>
    </row>
    <row r="2059" spans="1:19" customFormat="1" x14ac:dyDescent="0.35">
      <c r="A2059" s="72"/>
      <c r="B2059" s="72"/>
      <c r="C2059" s="76" t="s">
        <v>221</v>
      </c>
      <c r="D2059" s="76"/>
      <c r="E2059" s="76"/>
      <c r="F2059" s="76"/>
      <c r="G2059" s="76"/>
      <c r="H2059" s="76"/>
      <c r="I2059" s="77"/>
      <c r="J2059" s="78"/>
      <c r="K2059" s="91"/>
      <c r="L2059" s="76"/>
      <c r="M2059" s="76"/>
      <c r="N2059" s="76"/>
      <c r="O2059" s="76"/>
      <c r="P2059" s="76"/>
      <c r="Q2059" s="76"/>
      <c r="R2059" s="76"/>
      <c r="S2059" s="108"/>
    </row>
    <row r="2060" spans="1:19" customFormat="1" x14ac:dyDescent="0.35">
      <c r="A2060" s="72"/>
      <c r="B2060" s="72"/>
      <c r="C2060" s="85" t="s">
        <v>228</v>
      </c>
      <c r="D2060" s="85"/>
      <c r="E2060" s="85"/>
      <c r="F2060" s="85"/>
      <c r="G2060" s="85"/>
      <c r="H2060" s="85"/>
      <c r="I2060" s="85"/>
      <c r="J2060" s="85"/>
      <c r="K2060" s="88"/>
      <c r="L2060" s="85"/>
      <c r="M2060" s="85"/>
      <c r="N2060" s="85"/>
      <c r="O2060" s="85"/>
      <c r="P2060" s="85"/>
      <c r="Q2060" s="85"/>
      <c r="R2060" s="85"/>
      <c r="S2060" s="109"/>
    </row>
    <row r="2061" spans="1:19" customFormat="1" x14ac:dyDescent="0.35">
      <c r="A2061" s="72"/>
      <c r="B2061" s="72"/>
      <c r="C2061" s="86" t="s">
        <v>229</v>
      </c>
      <c r="D2061" s="86"/>
      <c r="E2061" s="86"/>
      <c r="F2061" s="86"/>
      <c r="G2061" s="86"/>
      <c r="H2061" s="86"/>
      <c r="I2061" s="86"/>
      <c r="J2061" s="86"/>
      <c r="K2061" s="89"/>
      <c r="L2061" s="86"/>
      <c r="M2061" s="86"/>
      <c r="N2061" s="86"/>
      <c r="O2061" s="86"/>
      <c r="P2061" s="86"/>
      <c r="Q2061" s="86"/>
      <c r="R2061" s="86"/>
      <c r="S2061" s="110"/>
    </row>
    <row r="2062" spans="1:19" customFormat="1" x14ac:dyDescent="0.35">
      <c r="A2062" s="71" t="s">
        <v>230</v>
      </c>
      <c r="B2062" s="72"/>
      <c r="C2062" s="73" t="s">
        <v>219</v>
      </c>
      <c r="D2062" s="73"/>
      <c r="E2062" s="73"/>
      <c r="F2062" s="73">
        <v>112.04</v>
      </c>
      <c r="G2062" s="73" t="str">
        <f>CONCATENATE("USD,FLAT ",TEXT(F2062,"0.00"))</f>
        <v>USD,FLAT 112.04</v>
      </c>
      <c r="H2062" s="73" t="str">
        <f>TEXT(112.04,"0.00")</f>
        <v>112.04</v>
      </c>
      <c r="I2062" s="73" t="s">
        <v>139</v>
      </c>
      <c r="J2062" s="75"/>
      <c r="K2062" s="90"/>
      <c r="L2062" s="90"/>
      <c r="M2062" s="90"/>
      <c r="N2062" s="73" t="s">
        <v>231</v>
      </c>
      <c r="O2062" s="73" t="s">
        <v>224</v>
      </c>
      <c r="P2062" s="73" t="s">
        <v>352</v>
      </c>
      <c r="Q2062" s="73"/>
      <c r="R2062" s="73"/>
      <c r="S2062" s="107"/>
    </row>
    <row r="2063" spans="1:19" customFormat="1" x14ac:dyDescent="0.35">
      <c r="A2063" s="72"/>
      <c r="B2063" s="72"/>
      <c r="C2063" s="76" t="s">
        <v>221</v>
      </c>
      <c r="D2063" s="76"/>
      <c r="E2063" s="76"/>
      <c r="F2063" s="76"/>
      <c r="G2063" s="76"/>
      <c r="H2063" s="76"/>
      <c r="I2063" s="77"/>
      <c r="J2063" s="78"/>
      <c r="K2063" s="91"/>
      <c r="L2063" s="76"/>
      <c r="M2063" s="76"/>
      <c r="N2063" s="76"/>
      <c r="O2063" s="76"/>
      <c r="P2063" s="76"/>
      <c r="Q2063" s="76"/>
      <c r="R2063" s="76"/>
      <c r="S2063" s="108"/>
    </row>
    <row r="2064" spans="1:19" customFormat="1" x14ac:dyDescent="0.35">
      <c r="A2064" s="72"/>
      <c r="B2064" s="72"/>
      <c r="C2064" s="85" t="s">
        <v>228</v>
      </c>
      <c r="D2064" s="85"/>
      <c r="E2064" s="85"/>
      <c r="F2064" s="85"/>
      <c r="G2064" s="85"/>
      <c r="H2064" s="85"/>
      <c r="I2064" s="85"/>
      <c r="J2064" s="85"/>
      <c r="K2064" s="88"/>
      <c r="L2064" s="85"/>
      <c r="M2064" s="85"/>
      <c r="N2064" s="85"/>
      <c r="O2064" s="85"/>
      <c r="P2064" s="85"/>
      <c r="Q2064" s="85"/>
      <c r="R2064" s="85"/>
      <c r="S2064" s="109"/>
    </row>
    <row r="2065" spans="1:19" customFormat="1" x14ac:dyDescent="0.35">
      <c r="A2065" s="72"/>
      <c r="B2065" s="72"/>
      <c r="C2065" s="86" t="s">
        <v>229</v>
      </c>
      <c r="D2065" s="86"/>
      <c r="E2065" s="86"/>
      <c r="F2065" s="86"/>
      <c r="G2065" s="86"/>
      <c r="H2065" s="86"/>
      <c r="I2065" s="86"/>
      <c r="J2065" s="86"/>
      <c r="K2065" s="89"/>
      <c r="L2065" s="86"/>
      <c r="M2065" s="86"/>
      <c r="N2065" s="86"/>
      <c r="O2065" s="86"/>
      <c r="P2065" s="86"/>
      <c r="Q2065" s="86"/>
      <c r="R2065" s="86"/>
      <c r="S2065" s="110"/>
    </row>
    <row r="2066" spans="1:19" customFormat="1" x14ac:dyDescent="0.35">
      <c r="A2066" s="71" t="s">
        <v>232</v>
      </c>
      <c r="B2066" s="72"/>
      <c r="C2066" s="73" t="s">
        <v>219</v>
      </c>
      <c r="D2066" s="73"/>
      <c r="E2066" s="73"/>
      <c r="F2066" s="73">
        <v>276.25</v>
      </c>
      <c r="G2066" s="73" t="str">
        <f>CONCATENATE("USD,FLAT ",TEXT(F2066,"0.00"))</f>
        <v>USD,FLAT 276.25</v>
      </c>
      <c r="H2066" s="73" t="str">
        <f>TEXT(276.25,"0.00")</f>
        <v>276.25</v>
      </c>
      <c r="I2066" s="73" t="s">
        <v>139</v>
      </c>
      <c r="J2066" s="75"/>
      <c r="K2066" s="90" t="str">
        <f>TEXT(6906.25,"0.00")</f>
        <v>6906.25</v>
      </c>
      <c r="L2066" s="90"/>
      <c r="M2066" s="90" t="str">
        <f>TEXT(0,"0")</f>
        <v>0</v>
      </c>
      <c r="N2066" s="73" t="s">
        <v>231</v>
      </c>
      <c r="O2066" s="199" t="s">
        <v>224</v>
      </c>
      <c r="P2066" s="73" t="s">
        <v>351</v>
      </c>
      <c r="Q2066" s="73"/>
      <c r="R2066" s="73"/>
      <c r="S2066" s="107" t="s">
        <v>539</v>
      </c>
    </row>
    <row r="2067" spans="1:19" customFormat="1" x14ac:dyDescent="0.35">
      <c r="A2067" s="72"/>
      <c r="B2067" s="72"/>
      <c r="C2067" s="76" t="s">
        <v>221</v>
      </c>
      <c r="D2067" s="76"/>
      <c r="E2067" s="76"/>
      <c r="F2067" s="76"/>
      <c r="G2067" s="76"/>
      <c r="H2067" s="76"/>
      <c r="I2067" s="77"/>
      <c r="J2067" s="78"/>
      <c r="K2067" s="91"/>
      <c r="L2067" s="76"/>
      <c r="M2067" s="76"/>
      <c r="N2067" s="76"/>
      <c r="O2067" s="199"/>
      <c r="P2067" s="76"/>
      <c r="Q2067" s="76"/>
      <c r="R2067" s="76"/>
      <c r="S2067" s="108"/>
    </row>
    <row r="2068" spans="1:19" customFormat="1" x14ac:dyDescent="0.35">
      <c r="A2068" s="72"/>
      <c r="B2068" s="72"/>
      <c r="C2068" s="85" t="s">
        <v>228</v>
      </c>
      <c r="D2068" s="85"/>
      <c r="E2068" s="85"/>
      <c r="F2068" s="85"/>
      <c r="G2068" s="85"/>
      <c r="H2068" s="85"/>
      <c r="I2068" s="85"/>
      <c r="J2068" s="85"/>
      <c r="K2068" s="88"/>
      <c r="L2068" s="85"/>
      <c r="M2068" s="85"/>
      <c r="N2068" s="85"/>
      <c r="O2068" s="199"/>
      <c r="P2068" s="85"/>
      <c r="Q2068" s="73"/>
      <c r="R2068" s="85"/>
      <c r="S2068" s="109"/>
    </row>
    <row r="2069" spans="1:19" customFormat="1" x14ac:dyDescent="0.35">
      <c r="A2069" s="72"/>
      <c r="B2069" s="72"/>
      <c r="C2069" s="86" t="s">
        <v>229</v>
      </c>
      <c r="D2069" s="86"/>
      <c r="E2069" s="86"/>
      <c r="F2069" s="86"/>
      <c r="G2069" s="86"/>
      <c r="H2069" s="86"/>
      <c r="I2069" s="86"/>
      <c r="J2069" s="86"/>
      <c r="K2069" s="89"/>
      <c r="L2069" s="86"/>
      <c r="M2069" s="86"/>
      <c r="N2069" s="86"/>
      <c r="O2069" s="199"/>
      <c r="P2069" s="86"/>
      <c r="Q2069" s="86"/>
      <c r="R2069" s="86"/>
      <c r="S2069" s="110"/>
    </row>
    <row r="2070" spans="1:19" customFormat="1" x14ac:dyDescent="0.35">
      <c r="A2070" s="71" t="s">
        <v>233</v>
      </c>
      <c r="B2070" s="72"/>
      <c r="C2070" s="73" t="s">
        <v>219</v>
      </c>
      <c r="D2070" s="73"/>
      <c r="E2070" s="73"/>
      <c r="F2070" s="73">
        <v>112.04</v>
      </c>
      <c r="G2070" s="73" t="str">
        <f>CONCATENATE("USD,FLAT ",TEXT(F2070,"0.00"))</f>
        <v>USD,FLAT 112.04</v>
      </c>
      <c r="H2070" s="73" t="str">
        <f>TEXT(112.04,"0.00")</f>
        <v>112.04</v>
      </c>
      <c r="I2070" s="73" t="s">
        <v>139</v>
      </c>
      <c r="J2070" s="75"/>
      <c r="K2070" s="90" t="str">
        <f>TEXT(2801,"0")</f>
        <v>2801</v>
      </c>
      <c r="L2070" s="90"/>
      <c r="M2070" s="90" t="str">
        <f>TEXT(0,"0")</f>
        <v>0</v>
      </c>
      <c r="N2070" s="73" t="s">
        <v>231</v>
      </c>
      <c r="O2070" s="199" t="s">
        <v>224</v>
      </c>
      <c r="P2070" s="73" t="s">
        <v>351</v>
      </c>
      <c r="Q2070" s="73"/>
      <c r="R2070" s="73"/>
      <c r="S2070" s="107" t="s">
        <v>539</v>
      </c>
    </row>
    <row r="2071" spans="1:19" customFormat="1" x14ac:dyDescent="0.35">
      <c r="A2071" s="72"/>
      <c r="B2071" s="72"/>
      <c r="C2071" s="76" t="s">
        <v>221</v>
      </c>
      <c r="D2071" s="76"/>
      <c r="E2071" s="76"/>
      <c r="F2071" s="76"/>
      <c r="G2071" s="76"/>
      <c r="H2071" s="76"/>
      <c r="I2071" s="77"/>
      <c r="J2071" s="77"/>
      <c r="K2071" s="91"/>
      <c r="L2071" s="77"/>
      <c r="M2071" s="77"/>
      <c r="N2071" s="76"/>
      <c r="O2071" s="76"/>
      <c r="P2071" s="76"/>
      <c r="Q2071" s="76"/>
      <c r="R2071" s="76"/>
      <c r="S2071" s="108"/>
    </row>
    <row r="2072" spans="1:19" customFormat="1" x14ac:dyDescent="0.35">
      <c r="A2072" s="72"/>
      <c r="B2072" s="72"/>
      <c r="C2072" s="85" t="s">
        <v>228</v>
      </c>
      <c r="D2072" s="85"/>
      <c r="E2072" s="85"/>
      <c r="F2072" s="85"/>
      <c r="G2072" s="85"/>
      <c r="H2072" s="85"/>
      <c r="I2072" s="85"/>
      <c r="J2072" s="85"/>
      <c r="K2072" s="88"/>
      <c r="L2072" s="85"/>
      <c r="M2072" s="85"/>
      <c r="N2072" s="85"/>
      <c r="O2072" s="85"/>
      <c r="P2072" s="85"/>
      <c r="Q2072" s="85"/>
      <c r="R2072" s="85"/>
      <c r="S2072" s="109"/>
    </row>
    <row r="2073" spans="1:19" customFormat="1" x14ac:dyDescent="0.35">
      <c r="A2073" s="72"/>
      <c r="B2073" s="72"/>
      <c r="C2073" s="86" t="s">
        <v>229</v>
      </c>
      <c r="D2073" s="86"/>
      <c r="E2073" s="86"/>
      <c r="F2073" s="86"/>
      <c r="G2073" s="86"/>
      <c r="H2073" s="86"/>
      <c r="I2073" s="86"/>
      <c r="J2073" s="86"/>
      <c r="K2073" s="89"/>
      <c r="L2073" s="86"/>
      <c r="M2073" s="86"/>
      <c r="N2073" s="86"/>
      <c r="O2073" s="86"/>
      <c r="P2073" s="86"/>
      <c r="Q2073" s="86"/>
      <c r="R2073" s="86"/>
      <c r="S2073" s="110"/>
    </row>
    <row r="2074" spans="1:19" customFormat="1" x14ac:dyDescent="0.35">
      <c r="A2074" s="82" t="s">
        <v>234</v>
      </c>
      <c r="B2074" s="82"/>
      <c r="C2074" s="82" t="s">
        <v>219</v>
      </c>
      <c r="D2074" s="82"/>
      <c r="E2074" s="82"/>
      <c r="F2074" s="82"/>
      <c r="G2074" s="82"/>
      <c r="H2074" s="82"/>
      <c r="I2074" s="82"/>
      <c r="J2074" s="83"/>
      <c r="K2074" s="147"/>
      <c r="L2074" s="82"/>
      <c r="M2074" s="82"/>
      <c r="N2074" s="82"/>
      <c r="O2074" s="82"/>
      <c r="P2074" s="82"/>
      <c r="Q2074" s="82"/>
      <c r="R2074" s="82"/>
      <c r="S2074" s="112"/>
    </row>
    <row r="2075" spans="1:19" customFormat="1" x14ac:dyDescent="0.35">
      <c r="A2075" s="82" t="s">
        <v>234</v>
      </c>
      <c r="B2075" s="82"/>
      <c r="C2075" s="82" t="s">
        <v>221</v>
      </c>
      <c r="D2075" s="82"/>
      <c r="E2075" s="82"/>
      <c r="F2075" s="82"/>
      <c r="G2075" s="82"/>
      <c r="H2075" s="82"/>
      <c r="I2075" s="82"/>
      <c r="J2075" s="83"/>
      <c r="K2075" s="147"/>
      <c r="L2075" s="82"/>
      <c r="M2075" s="82"/>
      <c r="N2075" s="82"/>
      <c r="O2075" s="82"/>
      <c r="P2075" s="82"/>
      <c r="Q2075" s="82"/>
      <c r="R2075" s="82"/>
      <c r="S2075" s="112"/>
    </row>
    <row r="2076" spans="1:19" customFormat="1" ht="29" x14ac:dyDescent="0.35">
      <c r="A2076" s="71" t="s">
        <v>235</v>
      </c>
      <c r="B2076" s="72"/>
      <c r="C2076" s="73" t="s">
        <v>219</v>
      </c>
      <c r="D2076" s="73"/>
      <c r="E2076" s="73"/>
      <c r="F2076" s="93" t="s">
        <v>247</v>
      </c>
      <c r="G2076" s="94" t="s">
        <v>236</v>
      </c>
      <c r="H2076" s="90" t="str">
        <f>TEXT(12.95,"0.00")</f>
        <v>12.95</v>
      </c>
      <c r="I2076" s="73" t="s">
        <v>139</v>
      </c>
      <c r="J2076" s="75"/>
      <c r="K2076" s="90"/>
      <c r="L2076" s="90"/>
      <c r="M2076" s="90"/>
      <c r="N2076" s="87"/>
      <c r="O2076" s="73" t="s">
        <v>220</v>
      </c>
      <c r="P2076" s="73" t="s">
        <v>369</v>
      </c>
      <c r="Q2076" s="73"/>
      <c r="R2076" s="73"/>
      <c r="S2076" s="107"/>
    </row>
    <row r="2077" spans="1:19" customFormat="1" x14ac:dyDescent="0.35">
      <c r="A2077" s="72"/>
      <c r="B2077" s="72"/>
      <c r="C2077" s="76" t="s">
        <v>221</v>
      </c>
      <c r="D2077" s="76"/>
      <c r="E2077" s="76"/>
      <c r="F2077" s="76"/>
      <c r="G2077" s="76"/>
      <c r="H2077" s="91"/>
      <c r="I2077" s="76"/>
      <c r="J2077" s="78"/>
      <c r="K2077" s="91"/>
      <c r="L2077" s="76"/>
      <c r="M2077" s="76"/>
      <c r="N2077" s="76"/>
      <c r="O2077" s="76"/>
      <c r="P2077" s="76"/>
      <c r="Q2077" s="76"/>
      <c r="R2077" s="76"/>
      <c r="S2077" s="108"/>
    </row>
    <row r="2078" spans="1:19" customFormat="1" x14ac:dyDescent="0.35">
      <c r="A2078" s="72"/>
      <c r="B2078" s="72"/>
      <c r="C2078" s="85" t="s">
        <v>228</v>
      </c>
      <c r="D2078" s="85"/>
      <c r="E2078" s="85"/>
      <c r="F2078" s="85"/>
      <c r="G2078" s="85"/>
      <c r="H2078" s="88"/>
      <c r="I2078" s="85"/>
      <c r="J2078" s="85"/>
      <c r="K2078" s="88"/>
      <c r="L2078" s="85"/>
      <c r="M2078" s="85"/>
      <c r="N2078" s="85"/>
      <c r="O2078" s="85"/>
      <c r="P2078" s="85"/>
      <c r="Q2078" s="85"/>
      <c r="R2078" s="85"/>
      <c r="S2078" s="109"/>
    </row>
    <row r="2079" spans="1:19" customFormat="1" x14ac:dyDescent="0.35">
      <c r="A2079" s="72"/>
      <c r="B2079" s="72"/>
      <c r="C2079" s="86" t="s">
        <v>229</v>
      </c>
      <c r="D2079" s="86"/>
      <c r="E2079" s="86"/>
      <c r="F2079" s="86"/>
      <c r="G2079" s="86"/>
      <c r="H2079" s="89"/>
      <c r="I2079" s="86"/>
      <c r="J2079" s="86"/>
      <c r="K2079" s="89"/>
      <c r="L2079" s="86"/>
      <c r="M2079" s="86"/>
      <c r="N2079" s="86"/>
      <c r="O2079" s="86"/>
      <c r="P2079" s="86"/>
      <c r="Q2079" s="86"/>
      <c r="R2079" s="86"/>
      <c r="S2079" s="110"/>
    </row>
    <row r="2080" spans="1:19" customFormat="1" ht="29" x14ac:dyDescent="0.35">
      <c r="A2080" s="71" t="s">
        <v>237</v>
      </c>
      <c r="B2080" s="72"/>
      <c r="C2080" s="73" t="s">
        <v>219</v>
      </c>
      <c r="D2080" s="73"/>
      <c r="E2080" s="73"/>
      <c r="F2080" s="93" t="s">
        <v>247</v>
      </c>
      <c r="G2080" s="94" t="s">
        <v>248</v>
      </c>
      <c r="H2080" s="90" t="str">
        <f>TEXT(12.95,"0.00")</f>
        <v>12.95</v>
      </c>
      <c r="I2080" s="73" t="s">
        <v>139</v>
      </c>
      <c r="J2080" s="75"/>
      <c r="K2080" s="90"/>
      <c r="L2080" s="90"/>
      <c r="M2080" s="90"/>
      <c r="N2080" s="87"/>
      <c r="O2080" s="73" t="s">
        <v>220</v>
      </c>
      <c r="P2080" s="73" t="s">
        <v>369</v>
      </c>
      <c r="Q2080" s="73"/>
      <c r="R2080" s="73"/>
      <c r="S2080" s="107"/>
    </row>
    <row r="2081" spans="1:19" customFormat="1" x14ac:dyDescent="0.35">
      <c r="A2081" s="72"/>
      <c r="B2081" s="72"/>
      <c r="C2081" s="76" t="s">
        <v>221</v>
      </c>
      <c r="D2081" s="76"/>
      <c r="E2081" s="76"/>
      <c r="F2081" s="76"/>
      <c r="G2081" s="76"/>
      <c r="H2081" s="76"/>
      <c r="I2081" s="76"/>
      <c r="J2081" s="78"/>
      <c r="K2081" s="91"/>
      <c r="L2081" s="76"/>
      <c r="M2081" s="76"/>
      <c r="N2081" s="76"/>
      <c r="O2081" s="76"/>
      <c r="P2081" s="76"/>
      <c r="Q2081" s="76"/>
      <c r="R2081" s="76"/>
      <c r="S2081" s="108"/>
    </row>
    <row r="2082" spans="1:19" customFormat="1" x14ac:dyDescent="0.35">
      <c r="A2082" s="72"/>
      <c r="B2082" s="72"/>
      <c r="C2082" s="85" t="s">
        <v>228</v>
      </c>
      <c r="D2082" s="85"/>
      <c r="E2082" s="85"/>
      <c r="F2082" s="85"/>
      <c r="G2082" s="85"/>
      <c r="H2082" s="85"/>
      <c r="I2082" s="85"/>
      <c r="J2082" s="85"/>
      <c r="K2082" s="88"/>
      <c r="L2082" s="85"/>
      <c r="M2082" s="85"/>
      <c r="N2082" s="85"/>
      <c r="O2082" s="85"/>
      <c r="P2082" s="85"/>
      <c r="Q2082" s="85"/>
      <c r="R2082" s="85"/>
      <c r="S2082" s="109"/>
    </row>
    <row r="2083" spans="1:19" customFormat="1" x14ac:dyDescent="0.35">
      <c r="A2083" s="72"/>
      <c r="B2083" s="72"/>
      <c r="C2083" s="86" t="s">
        <v>229</v>
      </c>
      <c r="D2083" s="86"/>
      <c r="E2083" s="86"/>
      <c r="F2083" s="86"/>
      <c r="G2083" s="86"/>
      <c r="H2083" s="86"/>
      <c r="I2083" s="86"/>
      <c r="J2083" s="86"/>
      <c r="K2083" s="89"/>
      <c r="L2083" s="86"/>
      <c r="M2083" s="86"/>
      <c r="N2083" s="86"/>
      <c r="O2083" s="86"/>
      <c r="P2083" s="86"/>
      <c r="Q2083" s="86"/>
      <c r="R2083" s="86"/>
      <c r="S2083" s="110"/>
    </row>
    <row r="2084" spans="1:19" customFormat="1" ht="21" customHeight="1" x14ac:dyDescent="0.35">
      <c r="A2084" s="71" t="s">
        <v>238</v>
      </c>
      <c r="B2084" s="72"/>
      <c r="C2084" s="73" t="s">
        <v>219</v>
      </c>
      <c r="D2084" s="73"/>
      <c r="E2084" s="73"/>
      <c r="F2084" s="93" t="s">
        <v>249</v>
      </c>
      <c r="G2084" s="94" t="s">
        <v>239</v>
      </c>
      <c r="H2084" s="93" t="str">
        <f>TEXT(38.12,"0.00")</f>
        <v>38.12</v>
      </c>
      <c r="I2084" s="73" t="s">
        <v>139</v>
      </c>
      <c r="J2084" s="75"/>
      <c r="K2084" s="90"/>
      <c r="L2084" s="90"/>
      <c r="M2084" s="90"/>
      <c r="N2084" s="87" t="s">
        <v>231</v>
      </c>
      <c r="O2084" s="73" t="s">
        <v>224</v>
      </c>
      <c r="P2084" s="73" t="s">
        <v>369</v>
      </c>
      <c r="Q2084" s="73"/>
      <c r="R2084" s="73"/>
      <c r="S2084" s="107"/>
    </row>
    <row r="2085" spans="1:19" customFormat="1" x14ac:dyDescent="0.35">
      <c r="A2085" s="72"/>
      <c r="B2085" s="72"/>
      <c r="C2085" s="76" t="s">
        <v>221</v>
      </c>
      <c r="D2085" s="76"/>
      <c r="E2085" s="76"/>
      <c r="F2085" s="76"/>
      <c r="G2085" s="76"/>
      <c r="H2085" s="76"/>
      <c r="I2085" s="76"/>
      <c r="J2085" s="78"/>
      <c r="K2085" s="91"/>
      <c r="L2085" s="76"/>
      <c r="M2085" s="76"/>
      <c r="N2085" s="76"/>
      <c r="O2085" s="76"/>
      <c r="P2085" s="76"/>
      <c r="Q2085" s="76"/>
      <c r="R2085" s="76"/>
      <c r="S2085" s="108"/>
    </row>
    <row r="2086" spans="1:19" customFormat="1" x14ac:dyDescent="0.35">
      <c r="A2086" s="72"/>
      <c r="B2086" s="72"/>
      <c r="C2086" s="85" t="s">
        <v>228</v>
      </c>
      <c r="D2086" s="85"/>
      <c r="E2086" s="85"/>
      <c r="F2086" s="85"/>
      <c r="G2086" s="85"/>
      <c r="H2086" s="85"/>
      <c r="I2086" s="85"/>
      <c r="J2086" s="85"/>
      <c r="K2086" s="88"/>
      <c r="L2086" s="85"/>
      <c r="M2086" s="85"/>
      <c r="N2086" s="85"/>
      <c r="O2086" s="85"/>
      <c r="P2086" s="85"/>
      <c r="Q2086" s="85"/>
      <c r="R2086" s="85"/>
      <c r="S2086" s="109"/>
    </row>
    <row r="2087" spans="1:19" customFormat="1" x14ac:dyDescent="0.35">
      <c r="A2087" s="72"/>
      <c r="B2087" s="72"/>
      <c r="C2087" s="86" t="s">
        <v>229</v>
      </c>
      <c r="D2087" s="86"/>
      <c r="E2087" s="86"/>
      <c r="F2087" s="86"/>
      <c r="G2087" s="86"/>
      <c r="H2087" s="86"/>
      <c r="I2087" s="86"/>
      <c r="J2087" s="86"/>
      <c r="K2087" s="89"/>
      <c r="L2087" s="86"/>
      <c r="M2087" s="86"/>
      <c r="N2087" s="86"/>
      <c r="O2087" s="86"/>
      <c r="P2087" s="86"/>
      <c r="Q2087" s="86"/>
      <c r="R2087" s="86"/>
      <c r="S2087" s="110"/>
    </row>
    <row r="2088" spans="1:19" customFormat="1" x14ac:dyDescent="0.35">
      <c r="A2088" s="82" t="s">
        <v>240</v>
      </c>
      <c r="B2088" s="82"/>
      <c r="C2088" s="82" t="s">
        <v>219</v>
      </c>
      <c r="D2088" s="82"/>
      <c r="E2088" s="82"/>
      <c r="F2088" s="82"/>
      <c r="G2088" s="82"/>
      <c r="H2088" s="82"/>
      <c r="I2088" s="82"/>
      <c r="J2088" s="83"/>
      <c r="K2088" s="83"/>
      <c r="L2088" s="82"/>
      <c r="M2088" s="82"/>
      <c r="N2088" s="82"/>
      <c r="O2088" s="82"/>
      <c r="P2088" s="82"/>
      <c r="Q2088" s="82"/>
      <c r="R2088" s="82"/>
      <c r="S2088" s="112"/>
    </row>
    <row r="2089" spans="1:19" customFormat="1" x14ac:dyDescent="0.35">
      <c r="A2089" s="82" t="s">
        <v>240</v>
      </c>
      <c r="B2089" s="82"/>
      <c r="C2089" s="82" t="s">
        <v>221</v>
      </c>
      <c r="D2089" s="82"/>
      <c r="E2089" s="82"/>
      <c r="F2089" s="82"/>
      <c r="G2089" s="82"/>
      <c r="H2089" s="82"/>
      <c r="I2089" s="82"/>
      <c r="J2089" s="83"/>
      <c r="K2089" s="147"/>
      <c r="L2089" s="82"/>
      <c r="M2089" s="82"/>
      <c r="N2089" s="82"/>
      <c r="O2089" s="82"/>
      <c r="P2089" s="82"/>
      <c r="Q2089" s="82"/>
      <c r="R2089" s="82"/>
      <c r="S2089" s="112"/>
    </row>
    <row r="2090" spans="1:19" customFormat="1" x14ac:dyDescent="0.35">
      <c r="A2090" s="71" t="s">
        <v>241</v>
      </c>
      <c r="B2090" s="72"/>
      <c r="C2090" s="73" t="s">
        <v>219</v>
      </c>
      <c r="D2090" s="73"/>
      <c r="E2090" s="73"/>
      <c r="F2090" s="90">
        <v>0.15</v>
      </c>
      <c r="G2090" s="73" t="str">
        <f>CONCATENATE("USD,FLAT ",TEXT(F2090,"0.00"))</f>
        <v>USD,FLAT 0.15</v>
      </c>
      <c r="H2090" s="90" t="str">
        <f>TEXT(3000.15,"0.00")</f>
        <v>3000.15</v>
      </c>
      <c r="I2090" s="73" t="s">
        <v>139</v>
      </c>
      <c r="J2090" s="75"/>
      <c r="K2090" s="90"/>
      <c r="L2090" s="90"/>
      <c r="M2090" s="90"/>
      <c r="N2090" s="87" t="s">
        <v>231</v>
      </c>
      <c r="O2090" s="73" t="s">
        <v>224</v>
      </c>
      <c r="P2090" s="73" t="s">
        <v>369</v>
      </c>
      <c r="Q2090" s="73"/>
      <c r="R2090" s="73"/>
      <c r="S2090" s="107"/>
    </row>
    <row r="2091" spans="1:19" customFormat="1" x14ac:dyDescent="0.35">
      <c r="A2091" s="72"/>
      <c r="B2091" s="72"/>
      <c r="C2091" s="76" t="s">
        <v>221</v>
      </c>
      <c r="D2091" s="76"/>
      <c r="E2091" s="76"/>
      <c r="F2091" s="76"/>
      <c r="G2091" s="76"/>
      <c r="H2091" s="76"/>
      <c r="I2091" s="76"/>
      <c r="J2091" s="78"/>
      <c r="K2091" s="91"/>
      <c r="L2091" s="76"/>
      <c r="M2091" s="76"/>
      <c r="N2091" s="76"/>
      <c r="O2091" s="76"/>
      <c r="P2091" s="76"/>
      <c r="Q2091" s="76"/>
      <c r="R2091" s="76"/>
      <c r="S2091" s="108"/>
    </row>
    <row r="2092" spans="1:19" customFormat="1" x14ac:dyDescent="0.35">
      <c r="A2092" s="72"/>
      <c r="B2092" s="72"/>
      <c r="C2092" s="85" t="s">
        <v>228</v>
      </c>
      <c r="D2092" s="85"/>
      <c r="E2092" s="85"/>
      <c r="F2092" s="85"/>
      <c r="G2092" s="85"/>
      <c r="H2092" s="85"/>
      <c r="I2092" s="85"/>
      <c r="J2092" s="85"/>
      <c r="K2092" s="88"/>
      <c r="L2092" s="85"/>
      <c r="M2092" s="85"/>
      <c r="N2092" s="85"/>
      <c r="O2092" s="85"/>
      <c r="P2092" s="85"/>
      <c r="Q2092" s="85"/>
      <c r="R2092" s="85"/>
      <c r="S2092" s="109"/>
    </row>
    <row r="2093" spans="1:19" customFormat="1" x14ac:dyDescent="0.35">
      <c r="A2093" s="72"/>
      <c r="B2093" s="72"/>
      <c r="C2093" s="86" t="s">
        <v>229</v>
      </c>
      <c r="D2093" s="86"/>
      <c r="E2093" s="86"/>
      <c r="F2093" s="86"/>
      <c r="G2093" s="86"/>
      <c r="H2093" s="86"/>
      <c r="I2093" s="86"/>
      <c r="J2093" s="86"/>
      <c r="K2093" s="89"/>
      <c r="L2093" s="86"/>
      <c r="M2093" s="86"/>
      <c r="N2093" s="86"/>
      <c r="O2093" s="86"/>
      <c r="P2093" s="86"/>
      <c r="Q2093" s="86"/>
      <c r="R2093" s="86"/>
      <c r="S2093" s="110"/>
    </row>
    <row r="2094" spans="1:19" customFormat="1" x14ac:dyDescent="0.35">
      <c r="A2094" s="71" t="s">
        <v>242</v>
      </c>
      <c r="B2094" s="72"/>
      <c r="C2094" s="73" t="s">
        <v>219</v>
      </c>
      <c r="D2094" s="73"/>
      <c r="E2094" s="73"/>
      <c r="F2094" s="90" t="str">
        <f>TEXT(2.05,"0.00")</f>
        <v>2.05</v>
      </c>
      <c r="G2094" s="73" t="str">
        <f>CONCATENATE("USD,FLAT ",TEXT(F2094,"0.00"))</f>
        <v>USD,FLAT 2.05</v>
      </c>
      <c r="H2094" s="90" t="str">
        <f>F2094</f>
        <v>2.05</v>
      </c>
      <c r="I2094" s="73" t="s">
        <v>139</v>
      </c>
      <c r="J2094" s="75"/>
      <c r="K2094" s="90"/>
      <c r="L2094" s="90"/>
      <c r="M2094" s="90"/>
      <c r="N2094" s="87"/>
      <c r="O2094" s="73" t="s">
        <v>220</v>
      </c>
      <c r="P2094" s="73" t="s">
        <v>369</v>
      </c>
      <c r="Q2094" s="73"/>
      <c r="R2094" s="73"/>
      <c r="S2094" s="107"/>
    </row>
    <row r="2095" spans="1:19" customFormat="1" x14ac:dyDescent="0.35">
      <c r="A2095" s="72"/>
      <c r="B2095" s="72"/>
      <c r="C2095" s="76" t="s">
        <v>221</v>
      </c>
      <c r="D2095" s="76"/>
      <c r="E2095" s="76"/>
      <c r="F2095" s="76"/>
      <c r="G2095" s="76"/>
      <c r="H2095" s="76"/>
      <c r="I2095" s="76"/>
      <c r="J2095" s="78"/>
      <c r="K2095" s="91"/>
      <c r="L2095" s="76"/>
      <c r="M2095" s="76"/>
      <c r="N2095" s="76"/>
      <c r="O2095" s="76"/>
      <c r="P2095" s="76"/>
      <c r="Q2095" s="76"/>
      <c r="R2095" s="76"/>
      <c r="S2095" s="108"/>
    </row>
    <row r="2096" spans="1:19" customFormat="1" x14ac:dyDescent="0.35">
      <c r="A2096" s="72"/>
      <c r="B2096" s="72"/>
      <c r="C2096" s="85" t="s">
        <v>228</v>
      </c>
      <c r="D2096" s="85"/>
      <c r="E2096" s="85"/>
      <c r="F2096" s="85"/>
      <c r="G2096" s="85"/>
      <c r="H2096" s="85"/>
      <c r="I2096" s="85"/>
      <c r="J2096" s="85"/>
      <c r="K2096" s="88"/>
      <c r="L2096" s="85"/>
      <c r="M2096" s="85"/>
      <c r="N2096" s="85"/>
      <c r="O2096" s="85"/>
      <c r="P2096" s="85"/>
      <c r="Q2096" s="85"/>
      <c r="R2096" s="85"/>
      <c r="S2096" s="109"/>
    </row>
    <row r="2097" spans="1:19" customFormat="1" x14ac:dyDescent="0.35">
      <c r="A2097" s="72"/>
      <c r="B2097" s="72"/>
      <c r="C2097" s="86" t="s">
        <v>229</v>
      </c>
      <c r="D2097" s="86"/>
      <c r="E2097" s="86"/>
      <c r="F2097" s="86"/>
      <c r="G2097" s="86"/>
      <c r="H2097" s="86"/>
      <c r="I2097" s="86"/>
      <c r="J2097" s="86"/>
      <c r="K2097" s="89"/>
      <c r="L2097" s="86"/>
      <c r="M2097" s="86"/>
      <c r="N2097" s="86"/>
      <c r="O2097" s="86"/>
      <c r="P2097" s="86"/>
      <c r="Q2097" s="86"/>
      <c r="R2097" s="86"/>
      <c r="S2097" s="110"/>
    </row>
    <row r="2098" spans="1:19" customFormat="1" x14ac:dyDescent="0.35">
      <c r="A2098" s="71" t="s">
        <v>242</v>
      </c>
      <c r="B2098" s="72" t="s">
        <v>513</v>
      </c>
      <c r="C2098" s="73" t="s">
        <v>219</v>
      </c>
      <c r="D2098" s="73"/>
      <c r="E2098" s="73"/>
      <c r="F2098" s="90">
        <v>0.75</v>
      </c>
      <c r="G2098" s="73" t="str">
        <f>CONCATENATE("USD,FLAT ",TEXT(F2098,"0.00"))</f>
        <v>USD,FLAT 0.75</v>
      </c>
      <c r="H2098" s="90" t="str">
        <f>TEXT(0.75,"0.00")</f>
        <v>0.75</v>
      </c>
      <c r="I2098" s="73" t="s">
        <v>139</v>
      </c>
      <c r="J2098" s="75"/>
      <c r="K2098" s="90"/>
      <c r="L2098" s="90"/>
      <c r="M2098" s="90"/>
      <c r="N2098" s="87" t="s">
        <v>231</v>
      </c>
      <c r="O2098" s="73" t="s">
        <v>224</v>
      </c>
      <c r="P2098" s="73" t="s">
        <v>369</v>
      </c>
      <c r="Q2098" s="73"/>
      <c r="R2098" s="73"/>
      <c r="S2098" s="107"/>
    </row>
    <row r="2099" spans="1:19" customFormat="1" x14ac:dyDescent="0.35">
      <c r="A2099" s="72"/>
      <c r="B2099" s="72"/>
      <c r="C2099" s="76" t="s">
        <v>221</v>
      </c>
      <c r="D2099" s="76"/>
      <c r="E2099" s="76"/>
      <c r="F2099" s="76"/>
      <c r="G2099" s="76"/>
      <c r="H2099" s="76"/>
      <c r="I2099" s="76"/>
      <c r="J2099" s="78"/>
      <c r="K2099" s="91"/>
      <c r="L2099" s="76"/>
      <c r="M2099" s="76"/>
      <c r="N2099" s="76"/>
      <c r="O2099" s="76"/>
      <c r="P2099" s="76"/>
      <c r="Q2099" s="76"/>
      <c r="R2099" s="76"/>
      <c r="S2099" s="108"/>
    </row>
    <row r="2100" spans="1:19" customFormat="1" x14ac:dyDescent="0.35">
      <c r="A2100" s="72"/>
      <c r="B2100" s="72"/>
      <c r="C2100" s="85" t="s">
        <v>228</v>
      </c>
      <c r="D2100" s="85"/>
      <c r="E2100" s="85"/>
      <c r="F2100" s="85"/>
      <c r="G2100" s="85"/>
      <c r="H2100" s="85"/>
      <c r="I2100" s="85"/>
      <c r="J2100" s="85"/>
      <c r="K2100" s="88"/>
      <c r="L2100" s="85"/>
      <c r="M2100" s="85"/>
      <c r="N2100" s="85"/>
      <c r="O2100" s="85"/>
      <c r="P2100" s="85"/>
      <c r="Q2100" s="85"/>
      <c r="R2100" s="85"/>
      <c r="S2100" s="109"/>
    </row>
    <row r="2101" spans="1:19" customFormat="1" x14ac:dyDescent="0.35">
      <c r="A2101" s="72"/>
      <c r="B2101" s="72"/>
      <c r="C2101" s="86" t="s">
        <v>229</v>
      </c>
      <c r="D2101" s="86"/>
      <c r="E2101" s="86"/>
      <c r="F2101" s="86"/>
      <c r="G2101" s="86"/>
      <c r="H2101" s="86"/>
      <c r="I2101" s="86"/>
      <c r="J2101" s="86"/>
      <c r="K2101" s="89"/>
      <c r="L2101" s="86"/>
      <c r="M2101" s="86"/>
      <c r="N2101" s="86"/>
      <c r="O2101" s="86"/>
      <c r="P2101" s="86"/>
      <c r="Q2101" s="86"/>
      <c r="R2101" s="86"/>
      <c r="S2101" s="110"/>
    </row>
    <row r="2102" spans="1:19" customFormat="1" x14ac:dyDescent="0.35">
      <c r="A2102" s="71" t="s">
        <v>242</v>
      </c>
      <c r="B2102" s="72" t="s">
        <v>514</v>
      </c>
      <c r="C2102" s="73" t="s">
        <v>219</v>
      </c>
      <c r="D2102" s="73"/>
      <c r="E2102" s="73"/>
      <c r="F2102" s="90" t="str">
        <f>TEXT(0.3,"0.0")</f>
        <v>0.3</v>
      </c>
      <c r="G2102" s="73" t="str">
        <f>CONCATENATE("USD,FLAT ",TEXT(F2102,"0.00"))</f>
        <v>USD,FLAT 0.30</v>
      </c>
      <c r="H2102" s="90" t="str">
        <f>F2102</f>
        <v>0.3</v>
      </c>
      <c r="I2102" s="73" t="s">
        <v>139</v>
      </c>
      <c r="J2102" s="75"/>
      <c r="K2102" s="90"/>
      <c r="L2102" s="90"/>
      <c r="M2102" s="90"/>
      <c r="N2102" s="87"/>
      <c r="O2102" s="73" t="s">
        <v>220</v>
      </c>
      <c r="P2102" s="73" t="s">
        <v>369</v>
      </c>
      <c r="Q2102" s="73"/>
      <c r="R2102" s="73"/>
      <c r="S2102" s="107"/>
    </row>
    <row r="2103" spans="1:19" customFormat="1" x14ac:dyDescent="0.35">
      <c r="A2103" s="72"/>
      <c r="B2103" s="72"/>
      <c r="C2103" s="76" t="s">
        <v>221</v>
      </c>
      <c r="D2103" s="76"/>
      <c r="E2103" s="76"/>
      <c r="F2103" s="76"/>
      <c r="G2103" s="76"/>
      <c r="H2103" s="76"/>
      <c r="I2103" s="76"/>
      <c r="J2103" s="78"/>
      <c r="K2103" s="91"/>
      <c r="L2103" s="76"/>
      <c r="M2103" s="76"/>
      <c r="N2103" s="76"/>
      <c r="O2103" s="76"/>
      <c r="P2103" s="76"/>
      <c r="Q2103" s="76"/>
      <c r="R2103" s="76"/>
      <c r="S2103" s="108"/>
    </row>
    <row r="2104" spans="1:19" customFormat="1" x14ac:dyDescent="0.35">
      <c r="A2104" s="72"/>
      <c r="B2104" s="72"/>
      <c r="C2104" s="85" t="s">
        <v>228</v>
      </c>
      <c r="D2104" s="85"/>
      <c r="E2104" s="85"/>
      <c r="F2104" s="85"/>
      <c r="G2104" s="85"/>
      <c r="H2104" s="85"/>
      <c r="I2104" s="85"/>
      <c r="J2104" s="85"/>
      <c r="K2104" s="88"/>
      <c r="L2104" s="85"/>
      <c r="M2104" s="85"/>
      <c r="N2104" s="85"/>
      <c r="O2104" s="85"/>
      <c r="P2104" s="85"/>
      <c r="Q2104" s="85"/>
      <c r="R2104" s="85"/>
      <c r="S2104" s="109"/>
    </row>
    <row r="2105" spans="1:19" customFormat="1" x14ac:dyDescent="0.35">
      <c r="A2105" s="72"/>
      <c r="B2105" s="72"/>
      <c r="C2105" s="86" t="s">
        <v>229</v>
      </c>
      <c r="D2105" s="86"/>
      <c r="E2105" s="86"/>
      <c r="F2105" s="86"/>
      <c r="G2105" s="86"/>
      <c r="H2105" s="86"/>
      <c r="I2105" s="86"/>
      <c r="J2105" s="86"/>
      <c r="K2105" s="89"/>
      <c r="L2105" s="86"/>
      <c r="M2105" s="86"/>
      <c r="N2105" s="86"/>
      <c r="O2105" s="86"/>
      <c r="P2105" s="86"/>
      <c r="Q2105" s="86"/>
      <c r="R2105" s="86"/>
      <c r="S2105" s="110"/>
    </row>
    <row r="2106" spans="1:19" customFormat="1" x14ac:dyDescent="0.35">
      <c r="A2106" s="71" t="s">
        <v>242</v>
      </c>
      <c r="B2106" s="72" t="s">
        <v>515</v>
      </c>
      <c r="C2106" s="73" t="s">
        <v>219</v>
      </c>
      <c r="D2106" s="73"/>
      <c r="E2106" s="73"/>
      <c r="F2106" s="90">
        <v>6.67</v>
      </c>
      <c r="G2106" s="73" t="str">
        <f>CONCATENATE("USD,FLAT ",TEXT(F2106,"0.00"))</f>
        <v>USD,FLAT 6.67</v>
      </c>
      <c r="H2106" s="90" t="str">
        <f>TEXT(6.67,"0.00")</f>
        <v>6.67</v>
      </c>
      <c r="I2106" s="73" t="s">
        <v>139</v>
      </c>
      <c r="J2106" s="75"/>
      <c r="K2106" s="90"/>
      <c r="L2106" s="90"/>
      <c r="M2106" s="90"/>
      <c r="N2106" s="87" t="s">
        <v>231</v>
      </c>
      <c r="O2106" s="73" t="s">
        <v>224</v>
      </c>
      <c r="P2106" s="73" t="s">
        <v>369</v>
      </c>
      <c r="Q2106" s="73"/>
      <c r="R2106" s="73"/>
      <c r="S2106" s="107"/>
    </row>
    <row r="2107" spans="1:19" customFormat="1" x14ac:dyDescent="0.35">
      <c r="A2107" s="72"/>
      <c r="B2107" s="72"/>
      <c r="C2107" s="76" t="s">
        <v>221</v>
      </c>
      <c r="D2107" s="76"/>
      <c r="E2107" s="76"/>
      <c r="F2107" s="76"/>
      <c r="G2107" s="76"/>
      <c r="H2107" s="76"/>
      <c r="I2107" s="76"/>
      <c r="J2107" s="78"/>
      <c r="K2107" s="91"/>
      <c r="L2107" s="76"/>
      <c r="M2107" s="76"/>
      <c r="N2107" s="76"/>
      <c r="O2107" s="76"/>
      <c r="P2107" s="76"/>
      <c r="Q2107" s="76"/>
      <c r="R2107" s="76"/>
      <c r="S2107" s="108"/>
    </row>
    <row r="2108" spans="1:19" customFormat="1" x14ac:dyDescent="0.35">
      <c r="A2108" s="72"/>
      <c r="B2108" s="72"/>
      <c r="C2108" s="85" t="s">
        <v>228</v>
      </c>
      <c r="D2108" s="85"/>
      <c r="E2108" s="85"/>
      <c r="F2108" s="85"/>
      <c r="G2108" s="85"/>
      <c r="H2108" s="85"/>
      <c r="I2108" s="85"/>
      <c r="J2108" s="85"/>
      <c r="K2108" s="88"/>
      <c r="L2108" s="85"/>
      <c r="M2108" s="85"/>
      <c r="N2108" s="85"/>
      <c r="O2108" s="85"/>
      <c r="P2108" s="85"/>
      <c r="Q2108" s="85"/>
      <c r="R2108" s="85"/>
      <c r="S2108" s="109"/>
    </row>
    <row r="2109" spans="1:19" customFormat="1" x14ac:dyDescent="0.35">
      <c r="A2109" s="72"/>
      <c r="B2109" s="72"/>
      <c r="C2109" s="86" t="s">
        <v>229</v>
      </c>
      <c r="D2109" s="86"/>
      <c r="E2109" s="86"/>
      <c r="F2109" s="86"/>
      <c r="G2109" s="86"/>
      <c r="H2109" s="86"/>
      <c r="I2109" s="86"/>
      <c r="J2109" s="86"/>
      <c r="K2109" s="89"/>
      <c r="L2109" s="86"/>
      <c r="M2109" s="86"/>
      <c r="N2109" s="86"/>
      <c r="O2109" s="86"/>
      <c r="P2109" s="86"/>
      <c r="Q2109" s="86"/>
      <c r="R2109" s="86"/>
      <c r="S2109" s="110"/>
    </row>
    <row r="2110" spans="1:19" customFormat="1" x14ac:dyDescent="0.35">
      <c r="A2110" s="71" t="s">
        <v>243</v>
      </c>
      <c r="B2110" s="72"/>
      <c r="C2110" s="73" t="s">
        <v>219</v>
      </c>
      <c r="D2110" s="73"/>
      <c r="E2110" s="73"/>
      <c r="F2110" s="90">
        <v>0.4</v>
      </c>
      <c r="G2110" s="73" t="str">
        <f>CONCATENATE("USD,FLAT ",TEXT(F2110,"0.00"))</f>
        <v>USD,FLAT 0.40</v>
      </c>
      <c r="H2110" s="90" t="str">
        <f>TEXT(0.4,"0.0")</f>
        <v>0.4</v>
      </c>
      <c r="I2110" s="73" t="s">
        <v>139</v>
      </c>
      <c r="J2110" s="75"/>
      <c r="K2110" s="90"/>
      <c r="L2110" s="90"/>
      <c r="M2110" s="90"/>
      <c r="N2110" s="87" t="s">
        <v>231</v>
      </c>
      <c r="O2110" s="73" t="s">
        <v>224</v>
      </c>
      <c r="P2110" s="73" t="s">
        <v>369</v>
      </c>
      <c r="Q2110" s="73"/>
      <c r="R2110" s="73"/>
      <c r="S2110" s="107"/>
    </row>
    <row r="2111" spans="1:19" customFormat="1" x14ac:dyDescent="0.35">
      <c r="A2111" s="72"/>
      <c r="B2111" s="72"/>
      <c r="C2111" s="76" t="s">
        <v>221</v>
      </c>
      <c r="D2111" s="76"/>
      <c r="E2111" s="76"/>
      <c r="F2111" s="76"/>
      <c r="G2111" s="76"/>
      <c r="H2111" s="76"/>
      <c r="I2111" s="76"/>
      <c r="J2111" s="78"/>
      <c r="K2111" s="91"/>
      <c r="L2111" s="76"/>
      <c r="M2111" s="76"/>
      <c r="N2111" s="76"/>
      <c r="O2111" s="76"/>
      <c r="P2111" s="76"/>
      <c r="Q2111" s="76"/>
      <c r="R2111" s="76"/>
      <c r="S2111" s="108"/>
    </row>
    <row r="2112" spans="1:19" customFormat="1" x14ac:dyDescent="0.35">
      <c r="A2112" s="72"/>
      <c r="B2112" s="72"/>
      <c r="C2112" s="85" t="s">
        <v>228</v>
      </c>
      <c r="D2112" s="85"/>
      <c r="E2112" s="85"/>
      <c r="F2112" s="85"/>
      <c r="G2112" s="85"/>
      <c r="H2112" s="85"/>
      <c r="I2112" s="85"/>
      <c r="J2112" s="85"/>
      <c r="K2112" s="88"/>
      <c r="L2112" s="85"/>
      <c r="M2112" s="85"/>
      <c r="N2112" s="85"/>
      <c r="O2112" s="85"/>
      <c r="P2112" s="85"/>
      <c r="Q2112" s="85"/>
      <c r="R2112" s="85"/>
      <c r="S2112" s="109"/>
    </row>
    <row r="2113" spans="1:39" customFormat="1" x14ac:dyDescent="0.35">
      <c r="A2113" s="72"/>
      <c r="B2113" s="72"/>
      <c r="C2113" s="86" t="s">
        <v>229</v>
      </c>
      <c r="D2113" s="86"/>
      <c r="E2113" s="86"/>
      <c r="F2113" s="86"/>
      <c r="G2113" s="86"/>
      <c r="H2113" s="86"/>
      <c r="I2113" s="86"/>
      <c r="J2113" s="86"/>
      <c r="K2113" s="89"/>
      <c r="L2113" s="86"/>
      <c r="M2113" s="86"/>
      <c r="N2113" s="86"/>
      <c r="O2113" s="86"/>
      <c r="P2113" s="86"/>
      <c r="Q2113" s="86"/>
      <c r="R2113" s="86"/>
      <c r="S2113" s="110"/>
    </row>
    <row r="2114" spans="1:39" customFormat="1" x14ac:dyDescent="0.35">
      <c r="A2114" s="71" t="s">
        <v>244</v>
      </c>
      <c r="B2114" s="72"/>
      <c r="C2114" s="73" t="s">
        <v>219</v>
      </c>
      <c r="D2114" s="73"/>
      <c r="E2114" s="73"/>
      <c r="F2114" s="90">
        <v>0.6</v>
      </c>
      <c r="G2114" s="73" t="str">
        <f>CONCATENATE("USD,FLAT ",TEXT(F2114,"0.00"))</f>
        <v>USD,FLAT 0.60</v>
      </c>
      <c r="H2114" s="90" t="str">
        <f>TEXT(0.6,"0.0")</f>
        <v>0.6</v>
      </c>
      <c r="I2114" s="73" t="s">
        <v>139</v>
      </c>
      <c r="J2114" s="75"/>
      <c r="K2114" s="90"/>
      <c r="L2114" s="90"/>
      <c r="M2114" s="90"/>
      <c r="N2114" s="87" t="s">
        <v>231</v>
      </c>
      <c r="O2114" s="73" t="s">
        <v>224</v>
      </c>
      <c r="P2114" s="73" t="s">
        <v>369</v>
      </c>
      <c r="Q2114" s="73"/>
      <c r="R2114" s="73"/>
      <c r="S2114" s="107"/>
    </row>
    <row r="2115" spans="1:39" customFormat="1" x14ac:dyDescent="0.35">
      <c r="A2115" s="72"/>
      <c r="B2115" s="72"/>
      <c r="C2115" s="76" t="s">
        <v>221</v>
      </c>
      <c r="D2115" s="76"/>
      <c r="E2115" s="76"/>
      <c r="F2115" s="76"/>
      <c r="G2115" s="76"/>
      <c r="H2115" s="76"/>
      <c r="I2115" s="76"/>
      <c r="J2115" s="78"/>
      <c r="K2115" s="91"/>
      <c r="L2115" s="76"/>
      <c r="M2115" s="76"/>
      <c r="N2115" s="76"/>
      <c r="O2115" s="76"/>
      <c r="P2115" s="76"/>
      <c r="Q2115" s="76"/>
      <c r="R2115" s="76"/>
      <c r="S2115" s="108"/>
    </row>
    <row r="2116" spans="1:39" customFormat="1" x14ac:dyDescent="0.35">
      <c r="A2116" s="72"/>
      <c r="B2116" s="72"/>
      <c r="C2116" s="85" t="s">
        <v>228</v>
      </c>
      <c r="D2116" s="85"/>
      <c r="E2116" s="85"/>
      <c r="F2116" s="85"/>
      <c r="G2116" s="85"/>
      <c r="H2116" s="85"/>
      <c r="I2116" s="85"/>
      <c r="J2116" s="85"/>
      <c r="K2116" s="88"/>
      <c r="L2116" s="85"/>
      <c r="M2116" s="85"/>
      <c r="N2116" s="85"/>
      <c r="O2116" s="85"/>
      <c r="P2116" s="85"/>
      <c r="Q2116" s="85"/>
      <c r="R2116" s="85"/>
      <c r="S2116" s="109"/>
    </row>
    <row r="2117" spans="1:39" customFormat="1" x14ac:dyDescent="0.35">
      <c r="A2117" s="72"/>
      <c r="B2117" s="72"/>
      <c r="C2117" s="86" t="s">
        <v>229</v>
      </c>
      <c r="D2117" s="86"/>
      <c r="E2117" s="86"/>
      <c r="F2117" s="86"/>
      <c r="G2117" s="86"/>
      <c r="H2117" s="86"/>
      <c r="I2117" s="86"/>
      <c r="J2117" s="86"/>
      <c r="K2117" s="89"/>
      <c r="L2117" s="86"/>
      <c r="M2117" s="86"/>
      <c r="N2117" s="86"/>
      <c r="O2117" s="86"/>
      <c r="P2117" s="86"/>
      <c r="Q2117" s="86"/>
      <c r="R2117" s="86"/>
      <c r="S2117" s="110"/>
    </row>
    <row r="2118" spans="1:39" customFormat="1" x14ac:dyDescent="0.35">
      <c r="A2118" s="71" t="s">
        <v>245</v>
      </c>
      <c r="B2118" s="92"/>
      <c r="C2118" s="73" t="s">
        <v>219</v>
      </c>
      <c r="D2118" s="73"/>
      <c r="E2118" s="73"/>
      <c r="F2118" s="73">
        <v>16.66</v>
      </c>
      <c r="G2118" s="73" t="str">
        <f>CONCATENATE("USD,FLAT ",TEXT(F2118,"0.00"))</f>
        <v>USD,FLAT 16.66</v>
      </c>
      <c r="H2118" s="73" t="str">
        <f>TEXT(16.66,"0.00")</f>
        <v>16.66</v>
      </c>
      <c r="I2118" s="73" t="s">
        <v>139</v>
      </c>
      <c r="J2118" s="75"/>
      <c r="K2118" s="90"/>
      <c r="L2118" s="90"/>
      <c r="M2118" s="90"/>
      <c r="N2118" s="87" t="s">
        <v>231</v>
      </c>
      <c r="O2118" s="73" t="s">
        <v>224</v>
      </c>
      <c r="P2118" s="73" t="s">
        <v>369</v>
      </c>
      <c r="Q2118" s="73"/>
      <c r="R2118" s="73"/>
      <c r="S2118" s="107"/>
    </row>
    <row r="2119" spans="1:39" customFormat="1" x14ac:dyDescent="0.35">
      <c r="A2119" s="72"/>
      <c r="B2119" s="92"/>
      <c r="C2119" s="76" t="s">
        <v>221</v>
      </c>
      <c r="D2119" s="76"/>
      <c r="E2119" s="76"/>
      <c r="F2119" s="76"/>
      <c r="G2119" s="76"/>
      <c r="H2119" s="76"/>
      <c r="I2119" s="76"/>
      <c r="J2119" s="78"/>
      <c r="K2119" s="91"/>
      <c r="L2119" s="76"/>
      <c r="M2119" s="76"/>
      <c r="N2119" s="76"/>
      <c r="O2119" s="76"/>
      <c r="P2119" s="76"/>
      <c r="Q2119" s="76"/>
      <c r="R2119" s="76"/>
      <c r="S2119" s="108"/>
    </row>
    <row r="2120" spans="1:39" customFormat="1" x14ac:dyDescent="0.35">
      <c r="A2120" s="72"/>
      <c r="B2120" s="72"/>
      <c r="C2120" s="85" t="s">
        <v>228</v>
      </c>
      <c r="D2120" s="85"/>
      <c r="E2120" s="85"/>
      <c r="F2120" s="85"/>
      <c r="G2120" s="85"/>
      <c r="H2120" s="85"/>
      <c r="I2120" s="85"/>
      <c r="J2120" s="85"/>
      <c r="K2120" s="116"/>
      <c r="L2120" s="85"/>
      <c r="M2120" s="85"/>
      <c r="N2120" s="85"/>
      <c r="O2120" s="85"/>
      <c r="P2120" s="85"/>
      <c r="Q2120" s="85"/>
      <c r="R2120" s="85"/>
      <c r="S2120" s="109"/>
    </row>
    <row r="2121" spans="1:39" customFormat="1" x14ac:dyDescent="0.35">
      <c r="A2121" s="72"/>
      <c r="B2121" s="72"/>
      <c r="C2121" s="86" t="s">
        <v>229</v>
      </c>
      <c r="D2121" s="86"/>
      <c r="E2121" s="86"/>
      <c r="F2121" s="86"/>
      <c r="G2121" s="86"/>
      <c r="H2121" s="86"/>
      <c r="I2121" s="86"/>
      <c r="J2121" s="86"/>
      <c r="K2121" s="89"/>
      <c r="L2121" s="86"/>
      <c r="M2121" s="86"/>
      <c r="N2121" s="86"/>
      <c r="O2121" s="86"/>
      <c r="P2121" s="86"/>
      <c r="Q2121" s="86"/>
      <c r="R2121" s="86"/>
      <c r="S2121" s="110"/>
    </row>
    <row r="2123" spans="1:39" customFormat="1" x14ac:dyDescent="0.35">
      <c r="A2123" s="220" t="s">
        <v>541</v>
      </c>
      <c r="B2123" s="221"/>
      <c r="C2123" s="221"/>
      <c r="D2123" s="221"/>
      <c r="E2123" s="221"/>
      <c r="F2123" s="221"/>
      <c r="G2123" s="221"/>
      <c r="H2123" s="221"/>
      <c r="I2123" s="221"/>
      <c r="J2123" s="221"/>
    </row>
    <row r="2124" spans="1:39" customFormat="1" x14ac:dyDescent="0.35">
      <c r="A2124" s="196"/>
      <c r="B2124" s="197"/>
      <c r="C2124" s="222" t="s">
        <v>353</v>
      </c>
      <c r="D2124" s="222"/>
      <c r="E2124" s="222"/>
      <c r="F2124" s="222"/>
      <c r="G2124" s="222"/>
      <c r="H2124" s="222"/>
      <c r="I2124" s="222"/>
      <c r="J2124" s="222"/>
      <c r="K2124" s="222"/>
    </row>
    <row r="2125" spans="1:39" customFormat="1" x14ac:dyDescent="0.35">
      <c r="A2125" s="223" t="s">
        <v>354</v>
      </c>
      <c r="B2125" s="223" t="s">
        <v>355</v>
      </c>
      <c r="C2125" s="225" t="s">
        <v>356</v>
      </c>
      <c r="D2125" s="226"/>
      <c r="E2125" s="226"/>
      <c r="F2125" s="227"/>
      <c r="G2125" s="228" t="s">
        <v>357</v>
      </c>
      <c r="H2125" s="229"/>
      <c r="I2125" s="229"/>
      <c r="J2125" s="230"/>
      <c r="K2125" s="223" t="s">
        <v>466</v>
      </c>
      <c r="L2125" s="223" t="s">
        <v>361</v>
      </c>
    </row>
    <row r="2126" spans="1:39" customFormat="1" x14ac:dyDescent="0.35">
      <c r="A2126" s="224"/>
      <c r="B2126" s="224"/>
      <c r="C2126" s="132" t="s">
        <v>210</v>
      </c>
      <c r="D2126" s="132" t="s">
        <v>212</v>
      </c>
      <c r="E2126" s="132" t="s">
        <v>358</v>
      </c>
      <c r="F2126" s="132" t="s">
        <v>359</v>
      </c>
      <c r="G2126" s="133" t="s">
        <v>210</v>
      </c>
      <c r="H2126" s="133" t="s">
        <v>212</v>
      </c>
      <c r="I2126" s="133" t="s">
        <v>358</v>
      </c>
      <c r="J2126" s="133" t="s">
        <v>359</v>
      </c>
      <c r="K2126" s="224"/>
      <c r="L2126" s="224"/>
    </row>
    <row r="2127" spans="1:39" customFormat="1" x14ac:dyDescent="0.35">
      <c r="A2127" s="59" t="s">
        <v>121</v>
      </c>
      <c r="B2127" s="59"/>
      <c r="C2127" s="114" t="str">
        <f>TEXT(11507.25,"0.00")</f>
        <v>11507.25</v>
      </c>
      <c r="D2127" s="114" t="str">
        <f>TEXT(226,"0")</f>
        <v>226</v>
      </c>
      <c r="E2127" s="114" t="str">
        <f>TEXT(11281.25,"0.00")</f>
        <v>11281.25</v>
      </c>
      <c r="F2127" s="114" t="str">
        <f>TEXT(98.04,"0.00")</f>
        <v>98.04</v>
      </c>
      <c r="G2127" s="114" t="str">
        <f>TEXT(3750,"0")</f>
        <v>3750</v>
      </c>
      <c r="H2127" s="114" t="str">
        <f>TEXT(460,"0")</f>
        <v>460</v>
      </c>
      <c r="I2127" s="114" t="str">
        <f>TEXT(3290,"0")</f>
        <v>3290</v>
      </c>
      <c r="J2127" s="114" t="str">
        <f>TEXT(87.73,"0.00")</f>
        <v>87.73</v>
      </c>
      <c r="K2127" s="114" t="str">
        <f>TEXT(206.86,"0.00")</f>
        <v>206.86</v>
      </c>
      <c r="L2127" s="59" t="s">
        <v>26</v>
      </c>
    </row>
    <row r="2128" spans="1:39" x14ac:dyDescent="0.35">
      <c r="AM2128"/>
    </row>
    <row r="2129" spans="1:78" customFormat="1" x14ac:dyDescent="0.35">
      <c r="A2129" s="67" t="s">
        <v>542</v>
      </c>
      <c r="B2129" s="68"/>
      <c r="C2129" s="68"/>
      <c r="D2129" s="68"/>
      <c r="E2129" s="68"/>
      <c r="F2129" s="68"/>
      <c r="G2129" s="68"/>
      <c r="H2129" s="68"/>
      <c r="I2129" s="68"/>
      <c r="J2129" s="68"/>
      <c r="K2129" s="68"/>
      <c r="L2129" s="68"/>
      <c r="M2129" s="68"/>
      <c r="N2129" s="68"/>
      <c r="O2129" s="68"/>
      <c r="P2129" s="68"/>
      <c r="Q2129" s="68"/>
      <c r="R2129" s="68"/>
      <c r="S2129" s="68"/>
      <c r="T2129" s="68"/>
      <c r="U2129" s="68"/>
      <c r="V2129" s="68"/>
      <c r="W2129" s="68"/>
      <c r="X2129" s="68"/>
      <c r="Y2129" s="68"/>
      <c r="Z2129" s="68"/>
      <c r="AA2129" s="68"/>
      <c r="AB2129" s="68"/>
      <c r="AC2129" s="68"/>
      <c r="AD2129" s="68"/>
      <c r="AE2129" s="68"/>
      <c r="AF2129" s="68"/>
      <c r="AG2129" s="68"/>
      <c r="AH2129" s="68"/>
      <c r="AI2129" s="68"/>
    </row>
    <row r="2130" spans="1:78" customFormat="1" x14ac:dyDescent="0.35">
      <c r="A2130" s="95" t="s">
        <v>273</v>
      </c>
      <c r="B2130" s="95" t="s">
        <v>274</v>
      </c>
      <c r="C2130" s="95" t="s">
        <v>156</v>
      </c>
      <c r="D2130" s="95" t="s">
        <v>157</v>
      </c>
      <c r="E2130" s="95" t="s">
        <v>158</v>
      </c>
      <c r="F2130" s="95" t="s">
        <v>159</v>
      </c>
      <c r="G2130" s="95" t="s">
        <v>126</v>
      </c>
      <c r="H2130" s="95" t="s">
        <v>160</v>
      </c>
      <c r="I2130" s="95" t="s">
        <v>161</v>
      </c>
      <c r="J2130" s="95" t="s">
        <v>162</v>
      </c>
      <c r="K2130" s="95" t="s">
        <v>163</v>
      </c>
      <c r="L2130" s="95" t="s">
        <v>164</v>
      </c>
      <c r="M2130" s="95" t="s">
        <v>165</v>
      </c>
      <c r="N2130" s="95" t="s">
        <v>166</v>
      </c>
      <c r="O2130" s="95" t="s">
        <v>277</v>
      </c>
      <c r="P2130" s="95" t="s">
        <v>168</v>
      </c>
      <c r="Q2130" s="95" t="s">
        <v>278</v>
      </c>
      <c r="R2130" s="95" t="s">
        <v>276</v>
      </c>
      <c r="S2130" s="113" t="s">
        <v>204</v>
      </c>
      <c r="T2130" s="210" t="s">
        <v>271</v>
      </c>
      <c r="U2130" s="211"/>
      <c r="V2130" s="212"/>
      <c r="W2130" s="210" t="s">
        <v>263</v>
      </c>
      <c r="X2130" s="212"/>
      <c r="Y2130" s="200"/>
      <c r="Z2130" s="213" t="s">
        <v>255</v>
      </c>
      <c r="AA2130" s="214"/>
      <c r="AB2130" s="214"/>
      <c r="AC2130" s="214"/>
      <c r="AD2130" s="214"/>
      <c r="AE2130" s="214"/>
      <c r="AF2130" s="215"/>
      <c r="AG2130" s="213" t="s">
        <v>264</v>
      </c>
      <c r="AH2130" s="214"/>
      <c r="AI2130" s="214"/>
      <c r="AJ2130" s="214"/>
      <c r="AK2130" s="214"/>
      <c r="AL2130" s="215"/>
      <c r="AM2130" s="95"/>
      <c r="AN2130" s="102"/>
      <c r="AO2130" s="97"/>
      <c r="AP2130" s="21"/>
      <c r="AR2130" s="21"/>
      <c r="AS2130" s="21"/>
      <c r="AT2130" s="21"/>
      <c r="AU2130" s="21"/>
      <c r="AV2130" s="21"/>
      <c r="AW2130" s="21"/>
      <c r="AX2130" s="21"/>
      <c r="AY2130" s="21"/>
      <c r="AZ2130" s="21"/>
      <c r="BA2130" s="21"/>
      <c r="BB2130" s="21"/>
      <c r="BC2130" s="21"/>
      <c r="BD2130" s="21"/>
      <c r="BE2130" s="21"/>
      <c r="BF2130" s="21"/>
      <c r="BG2130" s="21"/>
      <c r="BH2130" s="21"/>
      <c r="BI2130" s="21"/>
      <c r="BJ2130" s="21"/>
      <c r="BK2130" s="21"/>
      <c r="BL2130" s="21"/>
      <c r="BM2130" s="21"/>
      <c r="BN2130" s="21"/>
      <c r="BO2130" s="21"/>
      <c r="BP2130" s="21"/>
      <c r="BQ2130" s="21"/>
      <c r="BR2130" s="21"/>
      <c r="BS2130" s="21"/>
      <c r="BT2130" s="21"/>
      <c r="BU2130" s="21"/>
      <c r="BV2130" s="21"/>
      <c r="BW2130" s="21"/>
      <c r="BX2130" s="21"/>
      <c r="BY2130" s="21"/>
      <c r="BZ2130" s="21"/>
    </row>
    <row r="2131" spans="1:78" customFormat="1" x14ac:dyDescent="0.35">
      <c r="A2131" s="96"/>
      <c r="B2131" s="96"/>
      <c r="C2131" s="96"/>
      <c r="D2131" s="96"/>
      <c r="E2131" s="96"/>
      <c r="F2131" s="96"/>
      <c r="G2131" s="96"/>
      <c r="H2131" s="96"/>
      <c r="I2131" s="96"/>
      <c r="J2131" s="96"/>
      <c r="K2131" s="96"/>
      <c r="L2131" s="96"/>
      <c r="M2131" s="96"/>
      <c r="N2131" s="96"/>
      <c r="O2131" s="96"/>
      <c r="P2131" s="96"/>
      <c r="Q2131" s="96"/>
      <c r="R2131" s="96"/>
      <c r="S2131" s="96"/>
      <c r="T2131" s="97" t="s">
        <v>169</v>
      </c>
      <c r="U2131" s="97" t="s">
        <v>170</v>
      </c>
      <c r="V2131" s="97" t="s">
        <v>170</v>
      </c>
      <c r="W2131" s="97" t="s">
        <v>251</v>
      </c>
      <c r="X2131" s="97" t="s">
        <v>350</v>
      </c>
      <c r="Y2131" s="97" t="s">
        <v>349</v>
      </c>
      <c r="Z2131" s="97" t="s">
        <v>256</v>
      </c>
      <c r="AA2131" s="97" t="s">
        <v>257</v>
      </c>
      <c r="AB2131" s="97" t="s">
        <v>258</v>
      </c>
      <c r="AC2131" s="97" t="s">
        <v>259</v>
      </c>
      <c r="AD2131" s="97" t="s">
        <v>260</v>
      </c>
      <c r="AE2131" s="97" t="s">
        <v>261</v>
      </c>
      <c r="AF2131" s="97" t="s">
        <v>262</v>
      </c>
      <c r="AG2131" s="97" t="s">
        <v>265</v>
      </c>
      <c r="AH2131" s="97" t="s">
        <v>266</v>
      </c>
      <c r="AI2131" s="97" t="s">
        <v>267</v>
      </c>
      <c r="AJ2131" s="97" t="s">
        <v>268</v>
      </c>
      <c r="AK2131" s="97" t="s">
        <v>269</v>
      </c>
      <c r="AL2131" s="97" t="s">
        <v>270</v>
      </c>
      <c r="AM2131" s="96" t="s">
        <v>403</v>
      </c>
      <c r="AN2131" s="97" t="s">
        <v>536</v>
      </c>
      <c r="AO2131" s="97" t="s">
        <v>540</v>
      </c>
      <c r="AP2131" s="21"/>
      <c r="AR2131" s="21"/>
      <c r="AS2131" s="21"/>
      <c r="AT2131" s="21"/>
      <c r="AU2131" s="21"/>
      <c r="AV2131" s="21"/>
      <c r="AW2131" s="21"/>
      <c r="AX2131" s="21"/>
      <c r="AY2131" s="21"/>
      <c r="AZ2131" s="21"/>
      <c r="BA2131" s="21"/>
      <c r="BB2131" s="21"/>
      <c r="BC2131" s="21"/>
      <c r="BD2131" s="21"/>
      <c r="BE2131" s="21"/>
      <c r="BF2131" s="21"/>
      <c r="BG2131" s="21"/>
      <c r="BH2131" s="21"/>
      <c r="BI2131" s="21"/>
      <c r="BJ2131" s="21"/>
      <c r="BK2131" s="21"/>
      <c r="BL2131" s="21"/>
      <c r="BM2131" s="21"/>
      <c r="BN2131" s="21"/>
      <c r="BO2131" s="21"/>
      <c r="BP2131" s="21"/>
      <c r="BQ2131" s="21"/>
      <c r="BR2131" s="21"/>
      <c r="BS2131" s="21"/>
      <c r="BT2131" s="21"/>
      <c r="BU2131" s="21"/>
      <c r="BV2131" s="21"/>
      <c r="BW2131" s="21"/>
      <c r="BX2131" s="21"/>
      <c r="BY2131" s="21"/>
      <c r="BZ2131" s="21"/>
    </row>
    <row r="2132" spans="1:78" customFormat="1" x14ac:dyDescent="0.35">
      <c r="A2132" s="58" t="s">
        <v>183</v>
      </c>
      <c r="B2132" s="32" t="s">
        <v>521</v>
      </c>
      <c r="C2132" s="58" t="s">
        <v>546</v>
      </c>
      <c r="D2132" s="32" t="s">
        <v>551</v>
      </c>
      <c r="E2132" s="59" t="s">
        <v>26</v>
      </c>
      <c r="F2132" s="58" t="s">
        <v>287</v>
      </c>
      <c r="G2132" s="60" t="str">
        <f ca="1">TEXT(TODAY(),"YYYY-MM-DD")</f>
        <v>2023-05-19</v>
      </c>
      <c r="H2132" s="60" t="str">
        <f ca="1">TEXT(TODAY(),"YYYY-MM-DD")</f>
        <v>2023-05-19</v>
      </c>
      <c r="I2132" s="58"/>
      <c r="J2132" s="58">
        <v>6</v>
      </c>
      <c r="K2132" s="58">
        <v>6</v>
      </c>
      <c r="L2132" s="58" t="s">
        <v>387</v>
      </c>
      <c r="M2132" s="58" t="s">
        <v>388</v>
      </c>
      <c r="N2132" s="114" t="s">
        <v>347</v>
      </c>
      <c r="O2132" s="114" t="s">
        <v>348</v>
      </c>
      <c r="P2132" s="114" t="s">
        <v>347</v>
      </c>
      <c r="Q2132" s="114" t="s">
        <v>347</v>
      </c>
      <c r="R2132" s="114" t="s">
        <v>347</v>
      </c>
      <c r="S2132" s="59"/>
      <c r="T2132" s="59" t="s">
        <v>176</v>
      </c>
      <c r="U2132" s="59" t="s">
        <v>177</v>
      </c>
      <c r="V2132" s="59"/>
      <c r="W2132" s="59" t="s">
        <v>254</v>
      </c>
      <c r="X2132" s="59" t="s">
        <v>253</v>
      </c>
      <c r="Y2132" s="59"/>
      <c r="Z2132" s="59"/>
      <c r="AA2132" s="59"/>
      <c r="AB2132" s="59"/>
      <c r="AC2132" s="59" t="s">
        <v>143</v>
      </c>
      <c r="AD2132" s="59" t="s">
        <v>347</v>
      </c>
      <c r="AE2132" s="59" t="s">
        <v>348</v>
      </c>
      <c r="AF2132" s="59" t="s">
        <v>347</v>
      </c>
      <c r="AG2132" s="59"/>
      <c r="AH2132" s="59"/>
      <c r="AI2132" s="59"/>
      <c r="AJ2132" s="59" t="s">
        <v>347</v>
      </c>
      <c r="AK2132" s="59" t="s">
        <v>347</v>
      </c>
      <c r="AL2132" s="59" t="s">
        <v>347</v>
      </c>
      <c r="AM2132" s="58"/>
      <c r="AN2132" s="58">
        <v>0</v>
      </c>
      <c r="AO2132" s="58">
        <v>2</v>
      </c>
      <c r="AP2132" s="21"/>
      <c r="AR2132" s="21"/>
      <c r="AS2132" s="21"/>
      <c r="AT2132" s="21"/>
      <c r="AU2132" s="21"/>
      <c r="AV2132" s="21"/>
      <c r="AW2132" s="21"/>
      <c r="AX2132" s="21"/>
      <c r="AY2132" s="21"/>
      <c r="AZ2132" s="21"/>
      <c r="BA2132" s="21"/>
      <c r="BB2132" s="21"/>
      <c r="BC2132" s="21"/>
      <c r="BD2132" s="21"/>
      <c r="BE2132" s="21"/>
      <c r="BF2132" s="21"/>
      <c r="BG2132" s="21"/>
      <c r="BH2132" s="21"/>
      <c r="BI2132" s="21"/>
      <c r="BJ2132" s="21"/>
      <c r="BK2132" s="21"/>
      <c r="BL2132" s="21"/>
      <c r="BM2132" s="21"/>
      <c r="BN2132" s="21"/>
      <c r="BO2132" s="21"/>
      <c r="BP2132" s="21"/>
      <c r="BQ2132" s="21"/>
      <c r="BR2132" s="21"/>
      <c r="BS2132" s="21"/>
      <c r="BT2132" s="21"/>
      <c r="BU2132" s="21"/>
      <c r="BV2132" s="21"/>
      <c r="BW2132" s="21"/>
      <c r="BX2132" s="21"/>
      <c r="BY2132" s="21"/>
      <c r="BZ2132" s="21"/>
    </row>
    <row r="2133" spans="1:78" customFormat="1" ht="19" customHeight="1" x14ac:dyDescent="0.35">
      <c r="A2133" s="21"/>
      <c r="B2133" s="21"/>
      <c r="C2133" s="21"/>
      <c r="D2133" s="21"/>
      <c r="E2133" s="21"/>
      <c r="F2133" s="21"/>
      <c r="G2133" s="21"/>
      <c r="H2133" s="21"/>
      <c r="I2133" s="21"/>
      <c r="J2133" s="21"/>
      <c r="K2133" s="21"/>
      <c r="L2133" s="21"/>
    </row>
    <row r="2134" spans="1:78" customFormat="1" ht="18.5" x14ac:dyDescent="0.35">
      <c r="A2134" s="216" t="s">
        <v>543</v>
      </c>
      <c r="B2134" s="217"/>
      <c r="C2134" s="217"/>
      <c r="D2134" s="217"/>
      <c r="E2134" s="217"/>
      <c r="F2134" s="217"/>
      <c r="G2134" s="217"/>
      <c r="H2134" s="217"/>
      <c r="I2134" s="217"/>
      <c r="J2134" s="217"/>
      <c r="K2134" s="217"/>
      <c r="L2134" s="217"/>
      <c r="M2134" s="145"/>
      <c r="N2134" s="145"/>
      <c r="O2134" s="145"/>
      <c r="P2134" s="145"/>
      <c r="Q2134" s="145"/>
      <c r="R2134" s="145"/>
      <c r="S2134" s="145"/>
      <c r="T2134" s="145"/>
      <c r="U2134" s="145"/>
      <c r="V2134" s="145"/>
      <c r="W2134" s="145"/>
      <c r="X2134" s="145"/>
      <c r="Y2134" s="145"/>
      <c r="Z2134" s="145"/>
      <c r="AA2134" s="145"/>
      <c r="AB2134" s="145"/>
      <c r="AC2134" s="145"/>
      <c r="AD2134" s="145"/>
      <c r="AE2134" s="145"/>
      <c r="AF2134" s="145"/>
      <c r="AG2134" s="145"/>
      <c r="AH2134" s="145"/>
      <c r="AI2134" s="145"/>
      <c r="AJ2134" s="145"/>
      <c r="AK2134" s="145"/>
      <c r="AL2134" s="145"/>
      <c r="AN2134" s="21"/>
      <c r="AO2134" s="21"/>
      <c r="AP2134" s="21"/>
      <c r="AR2134" s="21"/>
      <c r="AS2134" s="21"/>
      <c r="AT2134" s="21"/>
      <c r="AU2134" s="21"/>
      <c r="AV2134" s="21"/>
      <c r="AW2134" s="21"/>
      <c r="AX2134" s="21"/>
      <c r="AY2134" s="21"/>
      <c r="AZ2134" s="21"/>
      <c r="BA2134" s="21"/>
      <c r="BB2134" s="21"/>
      <c r="BC2134" s="21"/>
      <c r="BD2134" s="21"/>
      <c r="BE2134" s="21"/>
      <c r="BF2134" s="21"/>
      <c r="BG2134" s="21"/>
      <c r="BH2134" s="21"/>
      <c r="BI2134" s="21"/>
      <c r="BJ2134" s="21"/>
      <c r="BK2134" s="21"/>
      <c r="BL2134" s="21"/>
      <c r="BM2134" s="21"/>
      <c r="BN2134" s="21"/>
      <c r="BO2134" s="21"/>
      <c r="BP2134" s="21"/>
      <c r="BQ2134" s="21"/>
      <c r="BR2134" s="21"/>
      <c r="BS2134" s="21"/>
      <c r="BT2134" s="21"/>
      <c r="BU2134" s="21"/>
      <c r="BV2134" s="21"/>
      <c r="BW2134" s="21"/>
      <c r="BX2134" s="21"/>
      <c r="BY2134" s="21"/>
      <c r="BZ2134" s="21"/>
    </row>
    <row r="2135" spans="1:78" customFormat="1" ht="15.5" x14ac:dyDescent="0.35">
      <c r="A2135" s="1" t="s">
        <v>27</v>
      </c>
      <c r="B2135" s="1" t="s">
        <v>28</v>
      </c>
      <c r="C2135" s="1" t="s">
        <v>29</v>
      </c>
      <c r="D2135" s="1" t="s">
        <v>4</v>
      </c>
      <c r="E2135" s="1" t="s">
        <v>30</v>
      </c>
      <c r="F2135" s="1" t="s">
        <v>373</v>
      </c>
      <c r="G2135" s="1" t="s">
        <v>374</v>
      </c>
      <c r="H2135" s="1" t="s">
        <v>375</v>
      </c>
      <c r="I2135" s="1" t="s">
        <v>376</v>
      </c>
      <c r="J2135" s="1" t="s">
        <v>43</v>
      </c>
      <c r="K2135" s="1" t="s">
        <v>377</v>
      </c>
      <c r="L2135" s="145"/>
      <c r="M2135" s="145"/>
      <c r="N2135" s="145"/>
      <c r="O2135" s="145"/>
      <c r="P2135" s="145"/>
      <c r="Q2135" s="145"/>
      <c r="R2135" s="145"/>
      <c r="S2135" s="145"/>
      <c r="T2135" s="145"/>
      <c r="U2135" s="145"/>
      <c r="V2135" s="145"/>
      <c r="W2135" s="145"/>
      <c r="X2135" s="145"/>
      <c r="Y2135" s="145"/>
      <c r="Z2135" s="145"/>
      <c r="AA2135" s="145"/>
      <c r="AB2135" s="145"/>
      <c r="AC2135" s="145"/>
      <c r="AD2135" s="145"/>
      <c r="AE2135" s="145"/>
      <c r="AF2135" s="145"/>
      <c r="AG2135" s="145"/>
      <c r="AH2135" s="145"/>
      <c r="AI2135" s="145"/>
      <c r="AJ2135" s="145"/>
      <c r="AK2135" s="145"/>
      <c r="AL2135" s="145"/>
      <c r="AN2135" s="21"/>
      <c r="AO2135" s="21"/>
      <c r="AP2135" s="21"/>
      <c r="AR2135" s="21"/>
      <c r="AS2135" s="21"/>
      <c r="AT2135" s="21"/>
      <c r="AU2135" s="21"/>
      <c r="AV2135" s="21"/>
      <c r="AW2135" s="21"/>
      <c r="AX2135" s="21"/>
      <c r="AY2135" s="21"/>
      <c r="AZ2135" s="21"/>
      <c r="BA2135" s="21"/>
      <c r="BB2135" s="21"/>
      <c r="BC2135" s="21"/>
      <c r="BD2135" s="21"/>
      <c r="BE2135" s="21"/>
      <c r="BF2135" s="21"/>
      <c r="BG2135" s="21"/>
      <c r="BH2135" s="21"/>
      <c r="BI2135" s="21"/>
      <c r="BJ2135" s="21"/>
      <c r="BK2135" s="21"/>
      <c r="BL2135" s="21"/>
      <c r="BM2135" s="21"/>
      <c r="BN2135" s="21"/>
      <c r="BO2135" s="21"/>
      <c r="BP2135" s="21"/>
      <c r="BQ2135" s="21"/>
      <c r="BR2135" s="21"/>
      <c r="BS2135" s="21"/>
      <c r="BT2135" s="21"/>
      <c r="BU2135" s="21"/>
      <c r="BV2135" s="21"/>
      <c r="BW2135" s="21"/>
      <c r="BX2135" s="21"/>
      <c r="BY2135" s="21"/>
      <c r="BZ2135" s="21"/>
    </row>
    <row r="2136" spans="1:78" customFormat="1" x14ac:dyDescent="0.35">
      <c r="A2136" s="2" t="s">
        <v>378</v>
      </c>
      <c r="B2136" s="2" t="s">
        <v>231</v>
      </c>
      <c r="C2136" s="2" t="str">
        <f ca="1">TEXT(TODAY(),"YYYY-MM-DD")</f>
        <v>2023-05-19</v>
      </c>
      <c r="D2136" s="2" t="s">
        <v>13</v>
      </c>
      <c r="E2136" s="2" t="s">
        <v>382</v>
      </c>
      <c r="F2136" s="151" t="str">
        <f ca="1">TEXT(TODAY(),"YYYY-MM-DD")</f>
        <v>2023-05-19</v>
      </c>
      <c r="G2136" s="60" t="s">
        <v>347</v>
      </c>
      <c r="H2136" s="2" t="s">
        <v>521</v>
      </c>
      <c r="I2136" s="2" t="s">
        <v>379</v>
      </c>
      <c r="J2136" s="2" t="s">
        <v>380</v>
      </c>
      <c r="K2136" s="2"/>
      <c r="L2136" s="145"/>
      <c r="M2136" s="145"/>
      <c r="N2136" s="145"/>
      <c r="O2136" s="145"/>
      <c r="P2136" s="145"/>
      <c r="Q2136" s="145"/>
      <c r="R2136" s="145"/>
      <c r="S2136" s="145"/>
      <c r="T2136" s="145"/>
      <c r="U2136" s="145"/>
      <c r="V2136" s="145"/>
      <c r="W2136" s="145"/>
      <c r="X2136" s="145"/>
      <c r="Y2136" s="145"/>
      <c r="Z2136" s="145"/>
      <c r="AA2136" s="145"/>
      <c r="AB2136" s="145"/>
      <c r="AC2136" s="145"/>
      <c r="AD2136" s="145"/>
      <c r="AE2136" s="145"/>
      <c r="AF2136" s="145"/>
      <c r="AG2136" s="145"/>
      <c r="AH2136" s="145"/>
      <c r="AI2136" s="145"/>
      <c r="AJ2136" s="145"/>
      <c r="AK2136" s="145"/>
      <c r="AL2136" s="145"/>
      <c r="AN2136" s="21"/>
      <c r="AO2136" s="21"/>
      <c r="AP2136" s="21"/>
      <c r="AR2136" s="21"/>
      <c r="AS2136" s="21"/>
      <c r="AT2136" s="21"/>
      <c r="AU2136" s="21"/>
      <c r="AV2136" s="21"/>
      <c r="AW2136" s="21"/>
      <c r="AX2136" s="21"/>
      <c r="AY2136" s="21"/>
      <c r="AZ2136" s="21"/>
      <c r="BA2136" s="21"/>
      <c r="BB2136" s="21"/>
      <c r="BC2136" s="21"/>
      <c r="BD2136" s="21"/>
      <c r="BE2136" s="21"/>
      <c r="BF2136" s="21"/>
      <c r="BG2136" s="21"/>
      <c r="BH2136" s="21"/>
      <c r="BI2136" s="21"/>
      <c r="BJ2136" s="21"/>
      <c r="BK2136" s="21"/>
      <c r="BL2136" s="21"/>
      <c r="BM2136" s="21"/>
      <c r="BN2136" s="21"/>
      <c r="BO2136" s="21"/>
      <c r="BP2136" s="21"/>
      <c r="BQ2136" s="21"/>
      <c r="BR2136" s="21"/>
      <c r="BS2136" s="21"/>
      <c r="BT2136" s="21"/>
      <c r="BU2136" s="21"/>
      <c r="BV2136" s="21"/>
      <c r="BW2136" s="21"/>
      <c r="BX2136" s="21"/>
      <c r="BY2136" s="21"/>
      <c r="BZ2136" s="21"/>
    </row>
    <row r="2137" spans="1:78" customFormat="1" x14ac:dyDescent="0.35">
      <c r="A2137" s="2" t="s">
        <v>31</v>
      </c>
      <c r="B2137" s="2" t="s">
        <v>223</v>
      </c>
      <c r="C2137" s="2" t="str">
        <f ca="1">TEXT(TODAY(),"YYYY-MM-DD")</f>
        <v>2023-05-19</v>
      </c>
      <c r="D2137" s="2" t="s">
        <v>13</v>
      </c>
      <c r="E2137" s="2" t="s">
        <v>33</v>
      </c>
      <c r="F2137" s="151" t="str">
        <f ca="1">TEXT(TODAY(),"YYYY-MM-DD")</f>
        <v>2023-05-19</v>
      </c>
      <c r="G2137" s="60" t="s">
        <v>347</v>
      </c>
      <c r="H2137" s="2" t="s">
        <v>521</v>
      </c>
      <c r="I2137" s="2" t="s">
        <v>379</v>
      </c>
      <c r="J2137" s="2" t="s">
        <v>71</v>
      </c>
      <c r="K2137" s="2"/>
      <c r="L2137" s="145"/>
      <c r="M2137" s="145"/>
      <c r="N2137" s="145"/>
      <c r="O2137" s="145"/>
      <c r="P2137" s="145"/>
      <c r="Q2137" s="145"/>
      <c r="R2137" s="145"/>
      <c r="S2137" s="145"/>
      <c r="T2137" s="145"/>
      <c r="U2137" s="145"/>
      <c r="V2137" s="145"/>
      <c r="W2137" s="145"/>
      <c r="X2137" s="145"/>
      <c r="Y2137" s="145"/>
      <c r="Z2137" s="145"/>
      <c r="AA2137" s="145"/>
      <c r="AB2137" s="145"/>
      <c r="AC2137" s="145"/>
      <c r="AD2137" s="145"/>
      <c r="AE2137" s="145"/>
      <c r="AF2137" s="145"/>
      <c r="AG2137" s="145"/>
      <c r="AH2137" s="145"/>
      <c r="AI2137" s="145"/>
      <c r="AJ2137" s="145"/>
      <c r="AK2137" s="145"/>
      <c r="AL2137" s="145"/>
      <c r="AN2137" s="21"/>
      <c r="AO2137" s="21"/>
      <c r="AP2137" s="21"/>
      <c r="AR2137" s="21"/>
      <c r="AS2137" s="21"/>
      <c r="AT2137" s="21"/>
      <c r="AU2137" s="21"/>
      <c r="AV2137" s="21"/>
      <c r="AW2137" s="21"/>
      <c r="AX2137" s="21"/>
      <c r="AY2137" s="21"/>
      <c r="AZ2137" s="21"/>
      <c r="BA2137" s="21"/>
      <c r="BB2137" s="21"/>
      <c r="BC2137" s="21"/>
      <c r="BD2137" s="21"/>
      <c r="BE2137" s="21"/>
      <c r="BF2137" s="21"/>
      <c r="BG2137" s="21"/>
      <c r="BH2137" s="21"/>
      <c r="BI2137" s="21"/>
      <c r="BJ2137" s="21"/>
      <c r="BK2137" s="21"/>
      <c r="BL2137" s="21"/>
      <c r="BM2137" s="21"/>
      <c r="BN2137" s="21"/>
      <c r="BO2137" s="21"/>
      <c r="BP2137" s="21"/>
      <c r="BQ2137" s="21"/>
      <c r="BR2137" s="21"/>
      <c r="BS2137" s="21"/>
      <c r="BT2137" s="21"/>
      <c r="BU2137" s="21"/>
      <c r="BV2137" s="21"/>
      <c r="BW2137" s="21"/>
      <c r="BX2137" s="21"/>
      <c r="BY2137" s="21"/>
      <c r="BZ2137" s="21"/>
    </row>
    <row r="2138" spans="1:78" customFormat="1" x14ac:dyDescent="0.35">
      <c r="A2138" s="2" t="s">
        <v>529</v>
      </c>
      <c r="B2138" s="2" t="s">
        <v>528</v>
      </c>
      <c r="C2138" s="2" t="str">
        <f ca="1">TEXT(TODAY(),"YYYY-MM-DD")</f>
        <v>2023-05-19</v>
      </c>
      <c r="D2138" s="2" t="s">
        <v>13</v>
      </c>
      <c r="E2138" s="2" t="s">
        <v>520</v>
      </c>
      <c r="F2138" s="151" t="str">
        <f ca="1">TEXT(TODAY(),"YYYY-MM-DD")</f>
        <v>2023-05-19</v>
      </c>
      <c r="G2138" s="60" t="s">
        <v>347</v>
      </c>
      <c r="H2138" s="2" t="s">
        <v>521</v>
      </c>
      <c r="I2138" s="2" t="s">
        <v>379</v>
      </c>
      <c r="J2138" s="2" t="s">
        <v>380</v>
      </c>
      <c r="K2138" s="2"/>
      <c r="L2138" s="145"/>
      <c r="M2138" s="145"/>
      <c r="N2138" s="145"/>
      <c r="O2138" s="145"/>
      <c r="P2138" s="145"/>
      <c r="Q2138" s="145"/>
      <c r="R2138" s="145"/>
      <c r="S2138" s="145"/>
      <c r="T2138" s="145"/>
      <c r="U2138" s="145"/>
      <c r="V2138" s="145"/>
      <c r="W2138" s="145"/>
      <c r="X2138" s="145"/>
      <c r="Y2138" s="145"/>
      <c r="Z2138" s="145"/>
      <c r="AA2138" s="145"/>
      <c r="AB2138" s="145"/>
      <c r="AC2138" s="145"/>
      <c r="AD2138" s="145"/>
      <c r="AE2138" s="145"/>
      <c r="AF2138" s="145"/>
      <c r="AG2138" s="145"/>
      <c r="AH2138" s="145"/>
      <c r="AI2138" s="145"/>
      <c r="AJ2138" s="145"/>
      <c r="AK2138" s="145"/>
      <c r="AL2138" s="145"/>
      <c r="AN2138" s="21"/>
      <c r="AO2138" s="21"/>
      <c r="AP2138" s="21"/>
      <c r="AR2138" s="21"/>
      <c r="AS2138" s="21"/>
      <c r="AT2138" s="21"/>
      <c r="AU2138" s="21"/>
      <c r="AV2138" s="21"/>
      <c r="AW2138" s="21"/>
      <c r="AX2138" s="21"/>
      <c r="AY2138" s="21"/>
      <c r="AZ2138" s="21"/>
      <c r="BA2138" s="21"/>
      <c r="BB2138" s="21"/>
      <c r="BC2138" s="21"/>
      <c r="BD2138" s="21"/>
      <c r="BE2138" s="21"/>
      <c r="BF2138" s="21"/>
      <c r="BG2138" s="21"/>
      <c r="BH2138" s="21"/>
      <c r="BI2138" s="21"/>
      <c r="BJ2138" s="21"/>
      <c r="BK2138" s="21"/>
      <c r="BL2138" s="21"/>
      <c r="BM2138" s="21"/>
      <c r="BN2138" s="21"/>
      <c r="BO2138" s="21"/>
      <c r="BP2138" s="21"/>
      <c r="BQ2138" s="21"/>
      <c r="BR2138" s="21"/>
      <c r="BS2138" s="21"/>
      <c r="BT2138" s="21"/>
      <c r="BU2138" s="21"/>
      <c r="BV2138" s="21"/>
      <c r="BW2138" s="21"/>
      <c r="BX2138" s="21"/>
      <c r="BY2138" s="21"/>
      <c r="BZ2138" s="21"/>
    </row>
    <row r="2139" spans="1:78" x14ac:dyDescent="0.35">
      <c r="AM2139"/>
    </row>
    <row r="2140" spans="1:78" customFormat="1" x14ac:dyDescent="0.35">
      <c r="A2140" s="218" t="s">
        <v>544</v>
      </c>
      <c r="B2140" s="219"/>
      <c r="C2140" s="219"/>
      <c r="D2140" s="219"/>
      <c r="E2140" s="219"/>
      <c r="F2140" s="219"/>
      <c r="G2140" s="219"/>
      <c r="H2140" s="219"/>
      <c r="I2140" s="219"/>
      <c r="J2140" s="219"/>
      <c r="K2140" s="219"/>
      <c r="L2140" s="219"/>
      <c r="M2140" s="219"/>
      <c r="N2140" s="219"/>
      <c r="O2140" s="219"/>
      <c r="P2140" s="219"/>
      <c r="Q2140" s="219"/>
      <c r="R2140" s="219"/>
      <c r="S2140" s="202"/>
    </row>
    <row r="2141" spans="1:78" customFormat="1" x14ac:dyDescent="0.35">
      <c r="A2141" s="203" t="s">
        <v>200</v>
      </c>
      <c r="B2141" s="203" t="s">
        <v>201</v>
      </c>
      <c r="C2141" s="203" t="s">
        <v>202</v>
      </c>
      <c r="D2141" s="70" t="s">
        <v>203</v>
      </c>
      <c r="E2141" s="70" t="s">
        <v>204</v>
      </c>
      <c r="F2141" s="70" t="s">
        <v>205</v>
      </c>
      <c r="G2141" s="203" t="s">
        <v>206</v>
      </c>
      <c r="H2141" s="203" t="s">
        <v>207</v>
      </c>
      <c r="I2141" s="70" t="s">
        <v>208</v>
      </c>
      <c r="J2141" s="70" t="s">
        <v>209</v>
      </c>
      <c r="K2141" s="70" t="s">
        <v>210</v>
      </c>
      <c r="L2141" s="70" t="s">
        <v>211</v>
      </c>
      <c r="M2141" s="70" t="s">
        <v>212</v>
      </c>
      <c r="N2141" s="70" t="s">
        <v>213</v>
      </c>
      <c r="O2141" s="70" t="s">
        <v>214</v>
      </c>
      <c r="P2141" s="70" t="s">
        <v>215</v>
      </c>
      <c r="Q2141" s="70" t="s">
        <v>216</v>
      </c>
      <c r="R2141" s="70" t="s">
        <v>217</v>
      </c>
      <c r="S2141" s="106"/>
    </row>
    <row r="2142" spans="1:78" customFormat="1" x14ac:dyDescent="0.35">
      <c r="A2142" s="71" t="s">
        <v>218</v>
      </c>
      <c r="B2142" s="72"/>
      <c r="C2142" s="73" t="s">
        <v>219</v>
      </c>
      <c r="D2142" s="73"/>
      <c r="E2142" s="73"/>
      <c r="F2142" s="94" t="str">
        <f>TEXT(21.33,"0.00")</f>
        <v>21.33</v>
      </c>
      <c r="G2142" s="73" t="str">
        <f>CONCATENATE("USD,FLAT ",TEXT(F2142,"0.00"))</f>
        <v>USD,FLAT 21.33</v>
      </c>
      <c r="H2142" s="94" t="str">
        <f>F2142</f>
        <v>21.33</v>
      </c>
      <c r="I2142" s="73" t="s">
        <v>139</v>
      </c>
      <c r="J2142" s="75"/>
      <c r="K2142" s="90"/>
      <c r="L2142" s="73"/>
      <c r="M2142" s="90"/>
      <c r="N2142" s="73"/>
      <c r="O2142" s="73" t="s">
        <v>220</v>
      </c>
      <c r="P2142" s="73" t="s">
        <v>351</v>
      </c>
      <c r="Q2142" s="73"/>
      <c r="R2142" s="73"/>
      <c r="S2142" s="107"/>
    </row>
    <row r="2143" spans="1:78" customFormat="1" x14ac:dyDescent="0.35">
      <c r="A2143" s="72"/>
      <c r="B2143" s="72"/>
      <c r="C2143" s="76" t="s">
        <v>221</v>
      </c>
      <c r="D2143" s="76"/>
      <c r="E2143" s="76"/>
      <c r="F2143" s="77"/>
      <c r="G2143" s="76"/>
      <c r="H2143" s="77"/>
      <c r="I2143" s="76"/>
      <c r="J2143" s="78"/>
      <c r="K2143" s="91"/>
      <c r="L2143" s="76"/>
      <c r="M2143" s="77"/>
      <c r="N2143" s="76"/>
      <c r="O2143" s="76"/>
      <c r="P2143" s="76"/>
      <c r="Q2143" s="76"/>
      <c r="R2143" s="76"/>
      <c r="S2143" s="108"/>
    </row>
    <row r="2144" spans="1:78" customFormat="1" x14ac:dyDescent="0.35">
      <c r="A2144" s="72"/>
      <c r="B2144" s="72"/>
      <c r="C2144" s="85" t="s">
        <v>228</v>
      </c>
      <c r="D2144" s="85"/>
      <c r="E2144" s="85"/>
      <c r="F2144" s="85"/>
      <c r="G2144" s="85"/>
      <c r="H2144" s="85"/>
      <c r="I2144" s="85"/>
      <c r="J2144" s="85"/>
      <c r="K2144" s="88"/>
      <c r="L2144" s="85"/>
      <c r="M2144" s="85"/>
      <c r="N2144" s="85"/>
      <c r="O2144" s="85"/>
      <c r="P2144" s="85"/>
      <c r="Q2144" s="85"/>
      <c r="R2144" s="85"/>
      <c r="S2144" s="109"/>
    </row>
    <row r="2145" spans="1:19" customFormat="1" x14ac:dyDescent="0.35">
      <c r="A2145" s="72"/>
      <c r="B2145" s="72"/>
      <c r="C2145" s="86" t="s">
        <v>229</v>
      </c>
      <c r="D2145" s="86"/>
      <c r="E2145" s="86"/>
      <c r="F2145" s="86"/>
      <c r="G2145" s="86"/>
      <c r="H2145" s="86"/>
      <c r="I2145" s="86"/>
      <c r="J2145" s="86"/>
      <c r="K2145" s="89"/>
      <c r="L2145" s="86"/>
      <c r="M2145" s="86"/>
      <c r="N2145" s="86"/>
      <c r="O2145" s="86"/>
      <c r="P2145" s="86"/>
      <c r="Q2145" s="86"/>
      <c r="R2145" s="86"/>
      <c r="S2145" s="110"/>
    </row>
    <row r="2146" spans="1:19" customFormat="1" x14ac:dyDescent="0.35">
      <c r="A2146" s="71" t="s">
        <v>222</v>
      </c>
      <c r="B2146" s="72"/>
      <c r="C2146" s="73" t="s">
        <v>219</v>
      </c>
      <c r="D2146" s="73"/>
      <c r="E2146" s="73"/>
      <c r="F2146" s="94" t="str">
        <f>TEXT(25,"0")</f>
        <v>25</v>
      </c>
      <c r="G2146" s="73" t="str">
        <f>CONCATENATE("USD,FLAT ",TEXT(F2146,"0.00"))</f>
        <v>USD,FLAT 25.00</v>
      </c>
      <c r="H2146" s="94" t="str">
        <f>TEXT(25,"0")</f>
        <v>25</v>
      </c>
      <c r="I2146" s="73" t="s">
        <v>139</v>
      </c>
      <c r="J2146" s="75"/>
      <c r="K2146" s="90"/>
      <c r="L2146" s="90"/>
      <c r="M2146" s="90"/>
      <c r="N2146" s="73" t="s">
        <v>223</v>
      </c>
      <c r="O2146" s="73" t="s">
        <v>224</v>
      </c>
      <c r="P2146" s="73" t="s">
        <v>351</v>
      </c>
      <c r="Q2146" s="73"/>
      <c r="R2146" s="73"/>
      <c r="S2146" s="107"/>
    </row>
    <row r="2147" spans="1:19" customFormat="1" x14ac:dyDescent="0.35">
      <c r="A2147" s="72"/>
      <c r="B2147" s="72"/>
      <c r="C2147" s="76" t="s">
        <v>221</v>
      </c>
      <c r="D2147" s="76"/>
      <c r="E2147" s="76"/>
      <c r="F2147" s="76"/>
      <c r="G2147" s="76"/>
      <c r="H2147" s="77"/>
      <c r="I2147" s="76"/>
      <c r="J2147" s="78"/>
      <c r="K2147" s="91"/>
      <c r="L2147" s="76"/>
      <c r="M2147" s="76"/>
      <c r="N2147" s="76"/>
      <c r="O2147" s="76"/>
      <c r="P2147" s="76"/>
      <c r="Q2147" s="76"/>
      <c r="R2147" s="76"/>
      <c r="S2147" s="108"/>
    </row>
    <row r="2148" spans="1:19" customFormat="1" x14ac:dyDescent="0.35">
      <c r="A2148" s="72"/>
      <c r="B2148" s="72"/>
      <c r="C2148" s="85" t="s">
        <v>228</v>
      </c>
      <c r="D2148" s="85"/>
      <c r="E2148" s="85"/>
      <c r="F2148" s="85"/>
      <c r="G2148" s="85"/>
      <c r="H2148" s="85"/>
      <c r="I2148" s="85"/>
      <c r="J2148" s="85"/>
      <c r="K2148" s="88"/>
      <c r="L2148" s="85"/>
      <c r="M2148" s="85"/>
      <c r="N2148" s="85"/>
      <c r="O2148" s="85"/>
      <c r="P2148" s="85"/>
      <c r="Q2148" s="85"/>
      <c r="R2148" s="85"/>
      <c r="S2148" s="109"/>
    </row>
    <row r="2149" spans="1:19" customFormat="1" x14ac:dyDescent="0.35">
      <c r="A2149" s="72"/>
      <c r="B2149" s="72"/>
      <c r="C2149" s="86" t="s">
        <v>229</v>
      </c>
      <c r="D2149" s="86"/>
      <c r="E2149" s="86"/>
      <c r="F2149" s="86"/>
      <c r="G2149" s="86"/>
      <c r="H2149" s="86"/>
      <c r="I2149" s="86"/>
      <c r="J2149" s="86"/>
      <c r="K2149" s="89"/>
      <c r="L2149" s="86"/>
      <c r="M2149" s="86"/>
      <c r="N2149" s="86"/>
      <c r="O2149" s="86"/>
      <c r="P2149" s="86"/>
      <c r="Q2149" s="86"/>
      <c r="R2149" s="86"/>
      <c r="S2149" s="110"/>
    </row>
    <row r="2150" spans="1:19" customFormat="1" x14ac:dyDescent="0.35">
      <c r="A2150" s="71" t="s">
        <v>225</v>
      </c>
      <c r="B2150" s="72"/>
      <c r="C2150" s="73" t="s">
        <v>219</v>
      </c>
      <c r="D2150" s="73"/>
      <c r="E2150" s="73"/>
      <c r="F2150" s="73">
        <v>25</v>
      </c>
      <c r="G2150" s="73" t="str">
        <f>CONCATENATE("USD,FLAT ",TEXT(F2150,"0.00"))</f>
        <v>USD,FLAT 25.00</v>
      </c>
      <c r="H2150" s="94" t="str">
        <f>TEXT(25,"0")</f>
        <v>25</v>
      </c>
      <c r="I2150" s="73" t="s">
        <v>139</v>
      </c>
      <c r="J2150" s="75"/>
      <c r="K2150" s="90"/>
      <c r="L2150" s="90"/>
      <c r="M2150" s="90"/>
      <c r="N2150" s="73" t="s">
        <v>223</v>
      </c>
      <c r="O2150" s="73" t="s">
        <v>224</v>
      </c>
      <c r="P2150" s="73" t="s">
        <v>351</v>
      </c>
      <c r="Q2150" s="73"/>
      <c r="R2150" s="73"/>
      <c r="S2150" s="107"/>
    </row>
    <row r="2151" spans="1:19" customFormat="1" x14ac:dyDescent="0.35">
      <c r="A2151" s="72"/>
      <c r="B2151" s="72"/>
      <c r="C2151" s="76" t="s">
        <v>221</v>
      </c>
      <c r="D2151" s="76"/>
      <c r="E2151" s="76"/>
      <c r="F2151" s="76"/>
      <c r="G2151" s="76"/>
      <c r="H2151" s="77"/>
      <c r="I2151" s="76"/>
      <c r="J2151" s="78"/>
      <c r="K2151" s="91"/>
      <c r="L2151" s="76"/>
      <c r="M2151" s="76"/>
      <c r="N2151" s="76"/>
      <c r="O2151" s="76"/>
      <c r="P2151" s="76"/>
      <c r="Q2151" s="76"/>
      <c r="R2151" s="76"/>
      <c r="S2151" s="108"/>
    </row>
    <row r="2152" spans="1:19" customFormat="1" x14ac:dyDescent="0.35">
      <c r="A2152" s="72"/>
      <c r="B2152" s="72"/>
      <c r="C2152" s="85" t="s">
        <v>228</v>
      </c>
      <c r="D2152" s="85"/>
      <c r="E2152" s="85"/>
      <c r="F2152" s="85"/>
      <c r="G2152" s="85"/>
      <c r="H2152" s="85"/>
      <c r="I2152" s="85"/>
      <c r="J2152" s="85"/>
      <c r="K2152" s="88"/>
      <c r="L2152" s="85"/>
      <c r="M2152" s="85"/>
      <c r="N2152" s="85"/>
      <c r="O2152" s="85"/>
      <c r="P2152" s="85"/>
      <c r="Q2152" s="85"/>
      <c r="R2152" s="85"/>
      <c r="S2152" s="109"/>
    </row>
    <row r="2153" spans="1:19" customFormat="1" x14ac:dyDescent="0.35">
      <c r="A2153" s="72"/>
      <c r="B2153" s="72"/>
      <c r="C2153" s="86" t="s">
        <v>229</v>
      </c>
      <c r="D2153" s="86"/>
      <c r="E2153" s="86"/>
      <c r="F2153" s="86"/>
      <c r="G2153" s="86"/>
      <c r="H2153" s="86"/>
      <c r="I2153" s="86"/>
      <c r="J2153" s="86"/>
      <c r="K2153" s="89"/>
      <c r="L2153" s="86"/>
      <c r="M2153" s="86"/>
      <c r="N2153" s="86"/>
      <c r="O2153" s="86"/>
      <c r="P2153" s="86"/>
      <c r="Q2153" s="86"/>
      <c r="R2153" s="86"/>
      <c r="S2153" s="110"/>
    </row>
    <row r="2154" spans="1:19" customFormat="1" x14ac:dyDescent="0.35">
      <c r="A2154" s="71" t="s">
        <v>136</v>
      </c>
      <c r="B2154" s="72"/>
      <c r="C2154" s="73" t="s">
        <v>219</v>
      </c>
      <c r="D2154" s="73"/>
      <c r="E2154" s="73"/>
      <c r="F2154" s="73">
        <v>25</v>
      </c>
      <c r="G2154" s="73" t="str">
        <f>CONCATENATE("USD,FLAT ",TEXT(F2154,"0.00"))</f>
        <v>USD,FLAT 25.00</v>
      </c>
      <c r="H2154" s="94" t="str">
        <f>TEXT(25,"0")</f>
        <v>25</v>
      </c>
      <c r="I2154" s="73" t="s">
        <v>139</v>
      </c>
      <c r="J2154" s="75"/>
      <c r="K2154" s="90"/>
      <c r="L2154" s="90"/>
      <c r="M2154" s="90"/>
      <c r="N2154" s="73" t="s">
        <v>223</v>
      </c>
      <c r="O2154" s="73" t="s">
        <v>224</v>
      </c>
      <c r="P2154" s="73" t="s">
        <v>351</v>
      </c>
      <c r="Q2154" s="73"/>
      <c r="R2154" s="73"/>
      <c r="S2154" s="107"/>
    </row>
    <row r="2155" spans="1:19" customFormat="1" x14ac:dyDescent="0.35">
      <c r="A2155" s="72"/>
      <c r="B2155" s="72"/>
      <c r="C2155" s="76" t="s">
        <v>221</v>
      </c>
      <c r="D2155" s="76"/>
      <c r="E2155" s="76"/>
      <c r="F2155" s="76"/>
      <c r="G2155" s="76"/>
      <c r="H2155" s="77"/>
      <c r="I2155" s="76"/>
      <c r="J2155" s="78"/>
      <c r="K2155" s="91"/>
      <c r="L2155" s="76"/>
      <c r="M2155" s="76"/>
      <c r="N2155" s="76"/>
      <c r="O2155" s="76"/>
      <c r="P2155" s="76"/>
      <c r="Q2155" s="76"/>
      <c r="R2155" s="76"/>
      <c r="S2155" s="108"/>
    </row>
    <row r="2156" spans="1:19" customFormat="1" x14ac:dyDescent="0.35">
      <c r="A2156" s="72"/>
      <c r="B2156" s="72"/>
      <c r="C2156" s="85" t="s">
        <v>228</v>
      </c>
      <c r="D2156" s="85"/>
      <c r="E2156" s="85"/>
      <c r="F2156" s="85"/>
      <c r="G2156" s="85"/>
      <c r="H2156" s="85"/>
      <c r="I2156" s="85"/>
      <c r="J2156" s="85"/>
      <c r="K2156" s="88"/>
      <c r="L2156" s="85"/>
      <c r="M2156" s="85"/>
      <c r="N2156" s="85"/>
      <c r="O2156" s="85"/>
      <c r="P2156" s="85"/>
      <c r="Q2156" s="85"/>
      <c r="R2156" s="85"/>
      <c r="S2156" s="109"/>
    </row>
    <row r="2157" spans="1:19" customFormat="1" x14ac:dyDescent="0.35">
      <c r="A2157" s="72"/>
      <c r="B2157" s="72"/>
      <c r="C2157" s="86" t="s">
        <v>229</v>
      </c>
      <c r="D2157" s="86"/>
      <c r="E2157" s="86"/>
      <c r="F2157" s="86"/>
      <c r="G2157" s="86"/>
      <c r="H2157" s="86"/>
      <c r="I2157" s="86"/>
      <c r="J2157" s="86"/>
      <c r="K2157" s="89"/>
      <c r="L2157" s="86"/>
      <c r="M2157" s="86"/>
      <c r="N2157" s="86"/>
      <c r="O2157" s="86"/>
      <c r="P2157" s="86"/>
      <c r="Q2157" s="86"/>
      <c r="R2157" s="86"/>
      <c r="S2157" s="110"/>
    </row>
    <row r="2158" spans="1:19" customFormat="1" x14ac:dyDescent="0.35">
      <c r="A2158" s="79" t="s">
        <v>226</v>
      </c>
      <c r="B2158" s="79"/>
      <c r="C2158" s="79" t="s">
        <v>219</v>
      </c>
      <c r="D2158" s="79"/>
      <c r="E2158" s="79"/>
      <c r="F2158" s="79"/>
      <c r="G2158" s="79"/>
      <c r="H2158" s="79"/>
      <c r="I2158" s="79"/>
      <c r="J2158" s="80"/>
      <c r="K2158" s="146"/>
      <c r="L2158" s="79"/>
      <c r="M2158" s="79"/>
      <c r="N2158" s="79"/>
      <c r="O2158" s="79"/>
      <c r="P2158" s="79"/>
      <c r="Q2158" s="79"/>
      <c r="R2158" s="79"/>
      <c r="S2158" s="111"/>
    </row>
    <row r="2159" spans="1:19" customFormat="1" x14ac:dyDescent="0.35">
      <c r="A2159" s="79" t="s">
        <v>226</v>
      </c>
      <c r="B2159" s="79"/>
      <c r="C2159" s="79" t="s">
        <v>221</v>
      </c>
      <c r="D2159" s="79"/>
      <c r="E2159" s="79"/>
      <c r="F2159" s="79"/>
      <c r="G2159" s="79"/>
      <c r="H2159" s="79"/>
      <c r="I2159" s="79"/>
      <c r="J2159" s="80"/>
      <c r="K2159" s="146"/>
      <c r="L2159" s="79"/>
      <c r="M2159" s="79"/>
      <c r="N2159" s="79"/>
      <c r="O2159" s="79"/>
      <c r="P2159" s="79"/>
      <c r="Q2159" s="79"/>
      <c r="R2159" s="79"/>
      <c r="S2159" s="111"/>
    </row>
    <row r="2160" spans="1:19" customFormat="1" x14ac:dyDescent="0.35">
      <c r="A2160" s="82" t="s">
        <v>227</v>
      </c>
      <c r="B2160" s="82"/>
      <c r="C2160" s="82" t="s">
        <v>219</v>
      </c>
      <c r="D2160" s="82"/>
      <c r="E2160" s="82"/>
      <c r="F2160" s="82"/>
      <c r="G2160" s="82"/>
      <c r="H2160" s="82"/>
      <c r="I2160" s="82"/>
      <c r="J2160" s="83"/>
      <c r="K2160" s="147"/>
      <c r="L2160" s="82"/>
      <c r="M2160" s="82"/>
      <c r="N2160" s="82"/>
      <c r="O2160" s="82"/>
      <c r="P2160" s="82"/>
      <c r="Q2160" s="82"/>
      <c r="R2160" s="82"/>
      <c r="S2160" s="112"/>
    </row>
    <row r="2161" spans="1:19" customFormat="1" x14ac:dyDescent="0.35">
      <c r="A2161" s="82" t="s">
        <v>227</v>
      </c>
      <c r="B2161" s="82"/>
      <c r="C2161" s="82" t="s">
        <v>221</v>
      </c>
      <c r="D2161" s="82"/>
      <c r="E2161" s="82"/>
      <c r="F2161" s="82"/>
      <c r="G2161" s="82"/>
      <c r="H2161" s="82"/>
      <c r="I2161" s="82"/>
      <c r="J2161" s="83"/>
      <c r="K2161" s="147"/>
      <c r="L2161" s="82"/>
      <c r="M2161" s="82"/>
      <c r="N2161" s="82"/>
      <c r="O2161" s="82"/>
      <c r="P2161" s="82"/>
      <c r="Q2161" s="82"/>
      <c r="R2161" s="82"/>
      <c r="S2161" s="112"/>
    </row>
    <row r="2162" spans="1:19" customFormat="1" x14ac:dyDescent="0.35">
      <c r="A2162" s="71" t="s">
        <v>530</v>
      </c>
      <c r="B2162" s="72"/>
      <c r="C2162" s="73" t="s">
        <v>219</v>
      </c>
      <c r="D2162" s="73"/>
      <c r="E2162" s="73"/>
      <c r="F2162" s="73" t="str">
        <f>TEXT(0.4,"0.0")</f>
        <v>0.4</v>
      </c>
      <c r="G2162" s="73" t="str">
        <f>CONCATENATE("USD,FLAT ",TEXT(F2162,"0.00"))</f>
        <v>USD,FLAT 0.40</v>
      </c>
      <c r="H2162" s="73" t="str">
        <f>F2162</f>
        <v>0.4</v>
      </c>
      <c r="I2162" s="73" t="s">
        <v>139</v>
      </c>
      <c r="J2162" s="75"/>
      <c r="K2162" s="90"/>
      <c r="L2162" s="90"/>
      <c r="M2162" s="90"/>
      <c r="N2162" s="73" t="s">
        <v>528</v>
      </c>
      <c r="O2162" s="73" t="s">
        <v>224</v>
      </c>
      <c r="P2162" s="73" t="s">
        <v>351</v>
      </c>
      <c r="Q2162" s="73"/>
      <c r="R2162" s="73"/>
      <c r="S2162" s="107"/>
    </row>
    <row r="2163" spans="1:19" customFormat="1" x14ac:dyDescent="0.35">
      <c r="A2163" s="72"/>
      <c r="B2163" s="72"/>
      <c r="C2163" s="76" t="s">
        <v>221</v>
      </c>
      <c r="D2163" s="76"/>
      <c r="E2163" s="76"/>
      <c r="F2163" s="76"/>
      <c r="G2163" s="76"/>
      <c r="H2163" s="76"/>
      <c r="I2163" s="77"/>
      <c r="J2163" s="78"/>
      <c r="K2163" s="91"/>
      <c r="L2163" s="76"/>
      <c r="M2163" s="76"/>
      <c r="N2163" s="76"/>
      <c r="O2163" s="76"/>
      <c r="P2163" s="76"/>
      <c r="Q2163" s="76"/>
      <c r="R2163" s="76"/>
      <c r="S2163" s="108"/>
    </row>
    <row r="2164" spans="1:19" customFormat="1" x14ac:dyDescent="0.35">
      <c r="A2164" s="72"/>
      <c r="B2164" s="72"/>
      <c r="C2164" s="85" t="s">
        <v>228</v>
      </c>
      <c r="D2164" s="85"/>
      <c r="E2164" s="85"/>
      <c r="F2164" s="85"/>
      <c r="G2164" s="85"/>
      <c r="H2164" s="85"/>
      <c r="I2164" s="85"/>
      <c r="J2164" s="85"/>
      <c r="K2164" s="88"/>
      <c r="L2164" s="85"/>
      <c r="M2164" s="85"/>
      <c r="N2164" s="85"/>
      <c r="O2164" s="85"/>
      <c r="P2164" s="85"/>
      <c r="Q2164" s="85"/>
      <c r="R2164" s="85"/>
      <c r="S2164" s="109"/>
    </row>
    <row r="2165" spans="1:19" customFormat="1" x14ac:dyDescent="0.35">
      <c r="A2165" s="72"/>
      <c r="B2165" s="72"/>
      <c r="C2165" s="86" t="s">
        <v>229</v>
      </c>
      <c r="D2165" s="86"/>
      <c r="E2165" s="86"/>
      <c r="F2165" s="86"/>
      <c r="G2165" s="86"/>
      <c r="H2165" s="86"/>
      <c r="I2165" s="86"/>
      <c r="J2165" s="86"/>
      <c r="K2165" s="89"/>
      <c r="L2165" s="86"/>
      <c r="M2165" s="86"/>
      <c r="N2165" s="86"/>
      <c r="O2165" s="86"/>
      <c r="P2165" s="86"/>
      <c r="Q2165" s="86"/>
      <c r="R2165" s="86"/>
      <c r="S2165" s="110"/>
    </row>
    <row r="2166" spans="1:19" customFormat="1" x14ac:dyDescent="0.35">
      <c r="A2166" s="71" t="s">
        <v>531</v>
      </c>
      <c r="B2166" s="72"/>
      <c r="C2166" s="73" t="s">
        <v>219</v>
      </c>
      <c r="D2166" s="73"/>
      <c r="E2166" s="73"/>
      <c r="F2166" s="73" t="str">
        <f>TEXT(0.6,"0.0")</f>
        <v>0.6</v>
      </c>
      <c r="G2166" s="73" t="str">
        <f>CONCATENATE("USD,FLAT ",TEXT(F2166,"0.00"))</f>
        <v>USD,FLAT 0.60</v>
      </c>
      <c r="H2166" s="73" t="str">
        <f>F2166</f>
        <v>0.6</v>
      </c>
      <c r="I2166" s="73" t="s">
        <v>139</v>
      </c>
      <c r="J2166" s="75"/>
      <c r="K2166" s="90"/>
      <c r="L2166" s="90"/>
      <c r="M2166" s="90"/>
      <c r="N2166" s="73" t="s">
        <v>528</v>
      </c>
      <c r="O2166" s="73" t="s">
        <v>224</v>
      </c>
      <c r="P2166" s="73" t="s">
        <v>369</v>
      </c>
      <c r="Q2166" s="73"/>
      <c r="R2166" s="73"/>
      <c r="S2166" s="107"/>
    </row>
    <row r="2167" spans="1:19" customFormat="1" x14ac:dyDescent="0.35">
      <c r="A2167" s="72"/>
      <c r="B2167" s="72"/>
      <c r="C2167" s="76" t="s">
        <v>221</v>
      </c>
      <c r="D2167" s="76"/>
      <c r="E2167" s="76"/>
      <c r="F2167" s="76"/>
      <c r="G2167" s="76"/>
      <c r="H2167" s="76"/>
      <c r="I2167" s="77"/>
      <c r="J2167" s="78"/>
      <c r="K2167" s="91"/>
      <c r="L2167" s="76"/>
      <c r="M2167" s="76"/>
      <c r="N2167" s="76"/>
      <c r="O2167" s="76"/>
      <c r="P2167" s="76"/>
      <c r="Q2167" s="76"/>
      <c r="R2167" s="76"/>
      <c r="S2167" s="108"/>
    </row>
    <row r="2168" spans="1:19" customFormat="1" x14ac:dyDescent="0.35">
      <c r="A2168" s="72"/>
      <c r="B2168" s="72"/>
      <c r="C2168" s="85" t="s">
        <v>228</v>
      </c>
      <c r="D2168" s="85"/>
      <c r="E2168" s="85"/>
      <c r="F2168" s="85"/>
      <c r="G2168" s="85"/>
      <c r="H2168" s="85"/>
      <c r="I2168" s="85"/>
      <c r="J2168" s="85"/>
      <c r="K2168" s="88"/>
      <c r="L2168" s="85"/>
      <c r="M2168" s="85"/>
      <c r="N2168" s="85"/>
      <c r="O2168" s="85"/>
      <c r="P2168" s="85"/>
      <c r="Q2168" s="85"/>
      <c r="R2168" s="85"/>
      <c r="S2168" s="109"/>
    </row>
    <row r="2169" spans="1:19" customFormat="1" x14ac:dyDescent="0.35">
      <c r="A2169" s="72"/>
      <c r="B2169" s="72"/>
      <c r="C2169" s="86" t="s">
        <v>229</v>
      </c>
      <c r="D2169" s="86"/>
      <c r="E2169" s="86"/>
      <c r="F2169" s="86"/>
      <c r="G2169" s="86"/>
      <c r="H2169" s="86"/>
      <c r="I2169" s="86"/>
      <c r="J2169" s="86"/>
      <c r="K2169" s="89"/>
      <c r="L2169" s="86"/>
      <c r="M2169" s="86"/>
      <c r="N2169" s="86"/>
      <c r="O2169" s="86"/>
      <c r="P2169" s="86"/>
      <c r="Q2169" s="86"/>
      <c r="R2169" s="86"/>
      <c r="S2169" s="110"/>
    </row>
    <row r="2170" spans="1:19" customFormat="1" x14ac:dyDescent="0.35">
      <c r="A2170" s="71" t="s">
        <v>246</v>
      </c>
      <c r="B2170" s="72"/>
      <c r="C2170" s="73" t="s">
        <v>219</v>
      </c>
      <c r="D2170" s="73"/>
      <c r="E2170" s="73"/>
      <c r="F2170" s="73">
        <v>0.25</v>
      </c>
      <c r="G2170" s="73" t="str">
        <f>CONCATENATE("USD,FLAT ",TEXT(F2170,"0.00"))</f>
        <v>USD,FLAT 0.25</v>
      </c>
      <c r="H2170" s="73">
        <v>0.25</v>
      </c>
      <c r="I2170" s="73" t="s">
        <v>139</v>
      </c>
      <c r="J2170" s="75"/>
      <c r="K2170" s="90"/>
      <c r="L2170" s="90"/>
      <c r="M2170" s="90"/>
      <c r="N2170" s="73" t="s">
        <v>231</v>
      </c>
      <c r="O2170" s="73" t="s">
        <v>224</v>
      </c>
      <c r="P2170" s="73" t="s">
        <v>352</v>
      </c>
      <c r="Q2170" s="73"/>
      <c r="R2170" s="73"/>
      <c r="S2170" s="107"/>
    </row>
    <row r="2171" spans="1:19" customFormat="1" x14ac:dyDescent="0.35">
      <c r="A2171" s="72"/>
      <c r="B2171" s="72"/>
      <c r="C2171" s="76" t="s">
        <v>221</v>
      </c>
      <c r="D2171" s="76"/>
      <c r="E2171" s="76"/>
      <c r="F2171" s="76"/>
      <c r="G2171" s="76"/>
      <c r="H2171" s="76"/>
      <c r="I2171" s="77"/>
      <c r="J2171" s="78"/>
      <c r="K2171" s="91"/>
      <c r="L2171" s="76"/>
      <c r="M2171" s="76"/>
      <c r="N2171" s="76"/>
      <c r="O2171" s="76"/>
      <c r="P2171" s="76"/>
      <c r="Q2171" s="76"/>
      <c r="R2171" s="76"/>
      <c r="S2171" s="108"/>
    </row>
    <row r="2172" spans="1:19" customFormat="1" x14ac:dyDescent="0.35">
      <c r="A2172" s="72"/>
      <c r="B2172" s="72"/>
      <c r="C2172" s="85" t="s">
        <v>228</v>
      </c>
      <c r="D2172" s="85"/>
      <c r="E2172" s="85"/>
      <c r="F2172" s="85"/>
      <c r="G2172" s="85"/>
      <c r="H2172" s="85"/>
      <c r="I2172" s="85"/>
      <c r="J2172" s="85"/>
      <c r="K2172" s="88"/>
      <c r="L2172" s="85"/>
      <c r="M2172" s="85"/>
      <c r="N2172" s="85"/>
      <c r="O2172" s="85"/>
      <c r="P2172" s="85"/>
      <c r="Q2172" s="85"/>
      <c r="R2172" s="85"/>
      <c r="S2172" s="109"/>
    </row>
    <row r="2173" spans="1:19" customFormat="1" x14ac:dyDescent="0.35">
      <c r="A2173" s="72"/>
      <c r="B2173" s="72"/>
      <c r="C2173" s="86" t="s">
        <v>229</v>
      </c>
      <c r="D2173" s="86"/>
      <c r="E2173" s="86"/>
      <c r="F2173" s="86"/>
      <c r="G2173" s="86"/>
      <c r="H2173" s="86"/>
      <c r="I2173" s="86"/>
      <c r="J2173" s="86"/>
      <c r="K2173" s="89"/>
      <c r="L2173" s="86"/>
      <c r="M2173" s="86"/>
      <c r="N2173" s="86"/>
      <c r="O2173" s="86"/>
      <c r="P2173" s="86"/>
      <c r="Q2173" s="86"/>
      <c r="R2173" s="86"/>
      <c r="S2173" s="110"/>
    </row>
    <row r="2174" spans="1:19" customFormat="1" x14ac:dyDescent="0.35">
      <c r="A2174" s="71" t="s">
        <v>230</v>
      </c>
      <c r="B2174" s="72"/>
      <c r="C2174" s="73" t="s">
        <v>219</v>
      </c>
      <c r="D2174" s="73"/>
      <c r="E2174" s="73"/>
      <c r="F2174" s="73">
        <v>112.04</v>
      </c>
      <c r="G2174" s="73" t="str">
        <f>CONCATENATE("USD,FLAT ",TEXT(F2174,"0.00"))</f>
        <v>USD,FLAT 112.04</v>
      </c>
      <c r="H2174" s="73" t="str">
        <f>TEXT(112.04,"0.00")</f>
        <v>112.04</v>
      </c>
      <c r="I2174" s="73" t="s">
        <v>139</v>
      </c>
      <c r="J2174" s="75"/>
      <c r="K2174" s="90"/>
      <c r="L2174" s="90"/>
      <c r="M2174" s="90"/>
      <c r="N2174" s="73" t="s">
        <v>231</v>
      </c>
      <c r="O2174" s="73" t="s">
        <v>224</v>
      </c>
      <c r="P2174" s="73" t="s">
        <v>352</v>
      </c>
      <c r="Q2174" s="73"/>
      <c r="R2174" s="73"/>
      <c r="S2174" s="107"/>
    </row>
    <row r="2175" spans="1:19" customFormat="1" x14ac:dyDescent="0.35">
      <c r="A2175" s="72"/>
      <c r="B2175" s="72"/>
      <c r="C2175" s="76" t="s">
        <v>221</v>
      </c>
      <c r="D2175" s="76"/>
      <c r="E2175" s="76"/>
      <c r="F2175" s="76"/>
      <c r="G2175" s="76"/>
      <c r="H2175" s="76"/>
      <c r="I2175" s="77"/>
      <c r="J2175" s="78"/>
      <c r="K2175" s="91"/>
      <c r="L2175" s="76"/>
      <c r="M2175" s="76"/>
      <c r="N2175" s="76"/>
      <c r="O2175" s="76"/>
      <c r="P2175" s="76"/>
      <c r="Q2175" s="76"/>
      <c r="R2175" s="76"/>
      <c r="S2175" s="108"/>
    </row>
    <row r="2176" spans="1:19" customFormat="1" x14ac:dyDescent="0.35">
      <c r="A2176" s="72"/>
      <c r="B2176" s="72"/>
      <c r="C2176" s="85" t="s">
        <v>228</v>
      </c>
      <c r="D2176" s="85"/>
      <c r="E2176" s="85"/>
      <c r="F2176" s="85"/>
      <c r="G2176" s="85"/>
      <c r="H2176" s="85"/>
      <c r="I2176" s="85"/>
      <c r="J2176" s="85"/>
      <c r="K2176" s="88"/>
      <c r="L2176" s="85"/>
      <c r="M2176" s="85"/>
      <c r="N2176" s="85"/>
      <c r="O2176" s="85"/>
      <c r="P2176" s="85"/>
      <c r="Q2176" s="85"/>
      <c r="R2176" s="85"/>
      <c r="S2176" s="109"/>
    </row>
    <row r="2177" spans="1:19" customFormat="1" x14ac:dyDescent="0.35">
      <c r="A2177" s="72"/>
      <c r="B2177" s="72"/>
      <c r="C2177" s="86" t="s">
        <v>229</v>
      </c>
      <c r="D2177" s="86"/>
      <c r="E2177" s="86"/>
      <c r="F2177" s="86"/>
      <c r="G2177" s="86"/>
      <c r="H2177" s="86"/>
      <c r="I2177" s="86"/>
      <c r="J2177" s="86"/>
      <c r="K2177" s="89"/>
      <c r="L2177" s="86"/>
      <c r="M2177" s="86"/>
      <c r="N2177" s="86"/>
      <c r="O2177" s="86"/>
      <c r="P2177" s="86"/>
      <c r="Q2177" s="86"/>
      <c r="R2177" s="86"/>
      <c r="S2177" s="110"/>
    </row>
    <row r="2178" spans="1:19" customFormat="1" x14ac:dyDescent="0.35">
      <c r="A2178" s="71" t="s">
        <v>232</v>
      </c>
      <c r="B2178" s="72"/>
      <c r="C2178" s="73" t="s">
        <v>219</v>
      </c>
      <c r="D2178" s="73"/>
      <c r="E2178" s="73"/>
      <c r="F2178" s="73">
        <v>276.25</v>
      </c>
      <c r="G2178" s="73" t="str">
        <f>CONCATENATE("USD,FLAT ",TEXT(F2178,"0.00"))</f>
        <v>USD,FLAT 276.25</v>
      </c>
      <c r="H2178" s="73" t="str">
        <f>TEXT(276.25,"0.00")</f>
        <v>276.25</v>
      </c>
      <c r="I2178" s="73" t="s">
        <v>139</v>
      </c>
      <c r="J2178" s="90"/>
      <c r="K2178" s="75" t="str">
        <f>TEXT(276.25,"0.00")</f>
        <v>276.25</v>
      </c>
      <c r="L2178" s="90"/>
      <c r="M2178" s="90" t="str">
        <f>TEXT(0,"0")</f>
        <v>0</v>
      </c>
      <c r="N2178" s="73" t="s">
        <v>231</v>
      </c>
      <c r="O2178" s="199" t="s">
        <v>224</v>
      </c>
      <c r="P2178" s="73" t="s">
        <v>351</v>
      </c>
      <c r="Q2178" s="73"/>
      <c r="R2178" s="73"/>
      <c r="S2178" s="107"/>
    </row>
    <row r="2179" spans="1:19" customFormat="1" x14ac:dyDescent="0.35">
      <c r="A2179" s="72"/>
      <c r="B2179" s="72"/>
      <c r="C2179" s="76" t="s">
        <v>221</v>
      </c>
      <c r="D2179" s="76"/>
      <c r="E2179" s="76"/>
      <c r="F2179" s="76"/>
      <c r="G2179" s="76"/>
      <c r="H2179" s="76"/>
      <c r="I2179" s="77"/>
      <c r="J2179" s="76"/>
      <c r="K2179" s="78"/>
      <c r="L2179" s="76"/>
      <c r="M2179" s="76"/>
      <c r="N2179" s="76"/>
      <c r="O2179" s="199"/>
      <c r="P2179" s="76"/>
      <c r="Q2179" s="76"/>
      <c r="R2179" s="76"/>
      <c r="S2179" s="108"/>
    </row>
    <row r="2180" spans="1:19" customFormat="1" x14ac:dyDescent="0.35">
      <c r="A2180" s="72"/>
      <c r="B2180" s="72"/>
      <c r="C2180" s="85" t="s">
        <v>228</v>
      </c>
      <c r="D2180" s="85"/>
      <c r="E2180" s="85"/>
      <c r="F2180" s="85"/>
      <c r="G2180" s="85"/>
      <c r="H2180" s="85"/>
      <c r="I2180" s="85"/>
      <c r="J2180" s="85"/>
      <c r="K2180" s="85"/>
      <c r="L2180" s="85"/>
      <c r="M2180" s="85"/>
      <c r="N2180" s="85"/>
      <c r="O2180" s="199"/>
      <c r="P2180" s="85"/>
      <c r="Q2180" s="73"/>
      <c r="R2180" s="85"/>
      <c r="S2180" s="109"/>
    </row>
    <row r="2181" spans="1:19" customFormat="1" x14ac:dyDescent="0.35">
      <c r="A2181" s="72"/>
      <c r="B2181" s="72"/>
      <c r="C2181" s="86" t="s">
        <v>229</v>
      </c>
      <c r="D2181" s="86"/>
      <c r="E2181" s="86"/>
      <c r="F2181" s="86"/>
      <c r="G2181" s="86"/>
      <c r="H2181" s="86"/>
      <c r="I2181" s="86"/>
      <c r="J2181" s="86"/>
      <c r="K2181" s="86"/>
      <c r="L2181" s="86"/>
      <c r="M2181" s="86"/>
      <c r="N2181" s="86"/>
      <c r="O2181" s="199"/>
      <c r="P2181" s="86"/>
      <c r="Q2181" s="86"/>
      <c r="R2181" s="86"/>
      <c r="S2181" s="110"/>
    </row>
    <row r="2182" spans="1:19" customFormat="1" x14ac:dyDescent="0.35">
      <c r="A2182" s="71" t="s">
        <v>233</v>
      </c>
      <c r="B2182" s="72"/>
      <c r="C2182" s="73" t="s">
        <v>219</v>
      </c>
      <c r="D2182" s="73"/>
      <c r="E2182" s="73"/>
      <c r="F2182" s="73">
        <v>112.04</v>
      </c>
      <c r="G2182" s="73" t="str">
        <f>CONCATENATE("USD,FLAT ",TEXT(F2182,"0.00"))</f>
        <v>USD,FLAT 112.04</v>
      </c>
      <c r="H2182" s="73" t="str">
        <f>TEXT(112.04,"0.00")</f>
        <v>112.04</v>
      </c>
      <c r="I2182" s="73" t="s">
        <v>139</v>
      </c>
      <c r="J2182" s="90"/>
      <c r="K2182" s="75" t="str">
        <f>TEXT(2801,"0")</f>
        <v>2801</v>
      </c>
      <c r="L2182" s="90"/>
      <c r="M2182" s="90" t="str">
        <f>TEXT(0,"0")</f>
        <v>0</v>
      </c>
      <c r="N2182" s="73" t="s">
        <v>231</v>
      </c>
      <c r="O2182" s="199" t="s">
        <v>224</v>
      </c>
      <c r="P2182" s="73" t="s">
        <v>351</v>
      </c>
      <c r="Q2182" s="73"/>
      <c r="R2182" s="73"/>
      <c r="S2182" s="107"/>
    </row>
    <row r="2183" spans="1:19" customFormat="1" x14ac:dyDescent="0.35">
      <c r="A2183" s="72"/>
      <c r="B2183" s="72"/>
      <c r="C2183" s="76" t="s">
        <v>221</v>
      </c>
      <c r="D2183" s="76"/>
      <c r="E2183" s="76"/>
      <c r="F2183" s="76"/>
      <c r="G2183" s="76"/>
      <c r="H2183" s="76"/>
      <c r="I2183" s="77"/>
      <c r="J2183" s="77"/>
      <c r="K2183" s="91"/>
      <c r="L2183" s="77"/>
      <c r="M2183" s="77"/>
      <c r="N2183" s="76"/>
      <c r="O2183" s="76"/>
      <c r="P2183" s="76"/>
      <c r="Q2183" s="76"/>
      <c r="R2183" s="76"/>
      <c r="S2183" s="108"/>
    </row>
    <row r="2184" spans="1:19" customFormat="1" x14ac:dyDescent="0.35">
      <c r="A2184" s="72"/>
      <c r="B2184" s="72"/>
      <c r="C2184" s="85" t="s">
        <v>228</v>
      </c>
      <c r="D2184" s="85"/>
      <c r="E2184" s="85"/>
      <c r="F2184" s="85"/>
      <c r="G2184" s="85"/>
      <c r="H2184" s="85"/>
      <c r="I2184" s="85"/>
      <c r="J2184" s="85"/>
      <c r="K2184" s="88"/>
      <c r="L2184" s="85"/>
      <c r="M2184" s="85"/>
      <c r="N2184" s="85"/>
      <c r="O2184" s="85"/>
      <c r="P2184" s="85"/>
      <c r="Q2184" s="85"/>
      <c r="R2184" s="85"/>
      <c r="S2184" s="109"/>
    </row>
    <row r="2185" spans="1:19" customFormat="1" x14ac:dyDescent="0.35">
      <c r="A2185" s="72"/>
      <c r="B2185" s="72"/>
      <c r="C2185" s="86" t="s">
        <v>229</v>
      </c>
      <c r="D2185" s="86"/>
      <c r="E2185" s="86"/>
      <c r="F2185" s="86"/>
      <c r="G2185" s="86"/>
      <c r="H2185" s="86"/>
      <c r="I2185" s="86"/>
      <c r="J2185" s="86"/>
      <c r="K2185" s="89"/>
      <c r="L2185" s="86"/>
      <c r="M2185" s="86"/>
      <c r="N2185" s="86"/>
      <c r="O2185" s="86"/>
      <c r="P2185" s="86"/>
      <c r="Q2185" s="86"/>
      <c r="R2185" s="86"/>
      <c r="S2185" s="110"/>
    </row>
    <row r="2186" spans="1:19" customFormat="1" x14ac:dyDescent="0.35">
      <c r="A2186" s="82" t="s">
        <v>234</v>
      </c>
      <c r="B2186" s="82"/>
      <c r="C2186" s="82" t="s">
        <v>219</v>
      </c>
      <c r="D2186" s="82"/>
      <c r="E2186" s="82"/>
      <c r="F2186" s="82"/>
      <c r="G2186" s="82"/>
      <c r="H2186" s="82"/>
      <c r="I2186" s="82"/>
      <c r="J2186" s="83"/>
      <c r="K2186" s="147"/>
      <c r="L2186" s="82"/>
      <c r="M2186" s="82"/>
      <c r="N2186" s="82"/>
      <c r="O2186" s="82"/>
      <c r="P2186" s="82"/>
      <c r="Q2186" s="82"/>
      <c r="R2186" s="82"/>
      <c r="S2186" s="112"/>
    </row>
    <row r="2187" spans="1:19" customFormat="1" x14ac:dyDescent="0.35">
      <c r="A2187" s="82" t="s">
        <v>234</v>
      </c>
      <c r="B2187" s="82"/>
      <c r="C2187" s="82" t="s">
        <v>221</v>
      </c>
      <c r="D2187" s="82"/>
      <c r="E2187" s="82"/>
      <c r="F2187" s="82"/>
      <c r="G2187" s="82"/>
      <c r="H2187" s="82"/>
      <c r="I2187" s="82"/>
      <c r="J2187" s="83"/>
      <c r="K2187" s="147"/>
      <c r="L2187" s="82"/>
      <c r="M2187" s="82"/>
      <c r="N2187" s="82"/>
      <c r="O2187" s="82"/>
      <c r="P2187" s="82"/>
      <c r="Q2187" s="82"/>
      <c r="R2187" s="82"/>
      <c r="S2187" s="112"/>
    </row>
    <row r="2188" spans="1:19" customFormat="1" ht="29" x14ac:dyDescent="0.35">
      <c r="A2188" s="71" t="s">
        <v>235</v>
      </c>
      <c r="B2188" s="72"/>
      <c r="C2188" s="73" t="s">
        <v>219</v>
      </c>
      <c r="D2188" s="73"/>
      <c r="E2188" s="73"/>
      <c r="F2188" s="93" t="s">
        <v>247</v>
      </c>
      <c r="G2188" s="94" t="s">
        <v>236</v>
      </c>
      <c r="H2188" s="90" t="str">
        <f>TEXT(24.33,"0.00")</f>
        <v>24.33</v>
      </c>
      <c r="I2188" s="73" t="s">
        <v>139</v>
      </c>
      <c r="J2188" s="75"/>
      <c r="K2188" s="90"/>
      <c r="L2188" s="90"/>
      <c r="M2188" s="90"/>
      <c r="N2188" s="87"/>
      <c r="O2188" s="73" t="s">
        <v>220</v>
      </c>
      <c r="P2188" s="73" t="s">
        <v>369</v>
      </c>
      <c r="Q2188" s="73"/>
      <c r="R2188" s="73"/>
      <c r="S2188" s="107"/>
    </row>
    <row r="2189" spans="1:19" customFormat="1" x14ac:dyDescent="0.35">
      <c r="A2189" s="72"/>
      <c r="B2189" s="72"/>
      <c r="C2189" s="76" t="s">
        <v>221</v>
      </c>
      <c r="D2189" s="76"/>
      <c r="E2189" s="76"/>
      <c r="F2189" s="76"/>
      <c r="G2189" s="76"/>
      <c r="H2189" s="91"/>
      <c r="I2189" s="76"/>
      <c r="J2189" s="78"/>
      <c r="K2189" s="91"/>
      <c r="L2189" s="76"/>
      <c r="M2189" s="76"/>
      <c r="N2189" s="76"/>
      <c r="O2189" s="76"/>
      <c r="P2189" s="76"/>
      <c r="Q2189" s="76"/>
      <c r="R2189" s="76"/>
      <c r="S2189" s="108"/>
    </row>
    <row r="2190" spans="1:19" customFormat="1" x14ac:dyDescent="0.35">
      <c r="A2190" s="72"/>
      <c r="B2190" s="72"/>
      <c r="C2190" s="85" t="s">
        <v>228</v>
      </c>
      <c r="D2190" s="85"/>
      <c r="E2190" s="85"/>
      <c r="F2190" s="85"/>
      <c r="G2190" s="85"/>
      <c r="H2190" s="88"/>
      <c r="I2190" s="85"/>
      <c r="J2190" s="85"/>
      <c r="K2190" s="88"/>
      <c r="L2190" s="85"/>
      <c r="M2190" s="85"/>
      <c r="N2190" s="85"/>
      <c r="O2190" s="85"/>
      <c r="P2190" s="85"/>
      <c r="Q2190" s="85"/>
      <c r="R2190" s="85"/>
      <c r="S2190" s="109"/>
    </row>
    <row r="2191" spans="1:19" customFormat="1" x14ac:dyDescent="0.35">
      <c r="A2191" s="72"/>
      <c r="B2191" s="72"/>
      <c r="C2191" s="86" t="s">
        <v>229</v>
      </c>
      <c r="D2191" s="86"/>
      <c r="E2191" s="86"/>
      <c r="F2191" s="86"/>
      <c r="G2191" s="86"/>
      <c r="H2191" s="89"/>
      <c r="I2191" s="86"/>
      <c r="J2191" s="86"/>
      <c r="K2191" s="89"/>
      <c r="L2191" s="86"/>
      <c r="M2191" s="86"/>
      <c r="N2191" s="86"/>
      <c r="O2191" s="86"/>
      <c r="P2191" s="86"/>
      <c r="Q2191" s="86"/>
      <c r="R2191" s="86"/>
      <c r="S2191" s="110"/>
    </row>
    <row r="2192" spans="1:19" customFormat="1" ht="29" x14ac:dyDescent="0.35">
      <c r="A2192" s="71" t="s">
        <v>237</v>
      </c>
      <c r="B2192" s="72"/>
      <c r="C2192" s="73" t="s">
        <v>219</v>
      </c>
      <c r="D2192" s="73"/>
      <c r="E2192" s="73"/>
      <c r="F2192" s="93" t="s">
        <v>247</v>
      </c>
      <c r="G2192" s="94" t="s">
        <v>248</v>
      </c>
      <c r="H2192" s="90" t="str">
        <f>TEXT(25.33,"0.00")</f>
        <v>25.33</v>
      </c>
      <c r="I2192" s="73" t="s">
        <v>139</v>
      </c>
      <c r="J2192" s="75"/>
      <c r="K2192" s="90"/>
      <c r="L2192" s="90"/>
      <c r="M2192" s="90"/>
      <c r="N2192" s="87"/>
      <c r="O2192" s="73" t="s">
        <v>220</v>
      </c>
      <c r="P2192" s="73" t="s">
        <v>369</v>
      </c>
      <c r="Q2192" s="73"/>
      <c r="R2192" s="73"/>
      <c r="S2192" s="107"/>
    </row>
    <row r="2193" spans="1:19" customFormat="1" x14ac:dyDescent="0.35">
      <c r="A2193" s="72"/>
      <c r="B2193" s="72"/>
      <c r="C2193" s="76" t="s">
        <v>221</v>
      </c>
      <c r="D2193" s="76"/>
      <c r="E2193" s="76"/>
      <c r="F2193" s="76"/>
      <c r="G2193" s="76"/>
      <c r="H2193" s="76"/>
      <c r="I2193" s="76"/>
      <c r="J2193" s="78"/>
      <c r="K2193" s="91"/>
      <c r="L2193" s="76"/>
      <c r="M2193" s="76"/>
      <c r="N2193" s="76"/>
      <c r="O2193" s="76"/>
      <c r="P2193" s="76"/>
      <c r="Q2193" s="76"/>
      <c r="R2193" s="76"/>
      <c r="S2193" s="108"/>
    </row>
    <row r="2194" spans="1:19" customFormat="1" x14ac:dyDescent="0.35">
      <c r="A2194" s="72"/>
      <c r="B2194" s="72"/>
      <c r="C2194" s="85" t="s">
        <v>228</v>
      </c>
      <c r="D2194" s="85"/>
      <c r="E2194" s="85"/>
      <c r="F2194" s="85"/>
      <c r="G2194" s="85"/>
      <c r="H2194" s="85"/>
      <c r="I2194" s="85"/>
      <c r="J2194" s="85"/>
      <c r="K2194" s="88"/>
      <c r="L2194" s="85"/>
      <c r="M2194" s="85"/>
      <c r="N2194" s="85"/>
      <c r="O2194" s="85"/>
      <c r="P2194" s="85"/>
      <c r="Q2194" s="85"/>
      <c r="R2194" s="85"/>
      <c r="S2194" s="109"/>
    </row>
    <row r="2195" spans="1:19" customFormat="1" x14ac:dyDescent="0.35">
      <c r="A2195" s="72"/>
      <c r="B2195" s="72"/>
      <c r="C2195" s="86" t="s">
        <v>229</v>
      </c>
      <c r="D2195" s="86"/>
      <c r="E2195" s="86"/>
      <c r="F2195" s="86"/>
      <c r="G2195" s="86"/>
      <c r="H2195" s="86"/>
      <c r="I2195" s="86"/>
      <c r="J2195" s="86"/>
      <c r="K2195" s="89"/>
      <c r="L2195" s="86"/>
      <c r="M2195" s="86"/>
      <c r="N2195" s="86"/>
      <c r="O2195" s="86"/>
      <c r="P2195" s="86"/>
      <c r="Q2195" s="86"/>
      <c r="R2195" s="86"/>
      <c r="S2195" s="110"/>
    </row>
    <row r="2196" spans="1:19" customFormat="1" ht="21" customHeight="1" x14ac:dyDescent="0.35">
      <c r="A2196" s="71" t="s">
        <v>238</v>
      </c>
      <c r="B2196" s="72"/>
      <c r="C2196" s="73" t="s">
        <v>219</v>
      </c>
      <c r="D2196" s="73"/>
      <c r="E2196" s="73"/>
      <c r="F2196" s="93" t="s">
        <v>249</v>
      </c>
      <c r="G2196" s="94" t="s">
        <v>239</v>
      </c>
      <c r="H2196" s="93" t="str">
        <f>TEXT(38.12,"0.00")</f>
        <v>38.12</v>
      </c>
      <c r="I2196" s="73" t="s">
        <v>139</v>
      </c>
      <c r="J2196" s="75"/>
      <c r="K2196" s="90"/>
      <c r="L2196" s="90"/>
      <c r="M2196" s="90"/>
      <c r="N2196" s="87" t="s">
        <v>231</v>
      </c>
      <c r="O2196" s="73" t="s">
        <v>224</v>
      </c>
      <c r="P2196" s="73" t="s">
        <v>369</v>
      </c>
      <c r="Q2196" s="73"/>
      <c r="R2196" s="73"/>
      <c r="S2196" s="107"/>
    </row>
    <row r="2197" spans="1:19" customFormat="1" x14ac:dyDescent="0.35">
      <c r="A2197" s="72"/>
      <c r="B2197" s="72"/>
      <c r="C2197" s="76" t="s">
        <v>221</v>
      </c>
      <c r="D2197" s="76"/>
      <c r="E2197" s="76"/>
      <c r="F2197" s="76"/>
      <c r="G2197" s="76"/>
      <c r="H2197" s="76"/>
      <c r="I2197" s="76"/>
      <c r="J2197" s="78"/>
      <c r="K2197" s="91"/>
      <c r="L2197" s="76"/>
      <c r="M2197" s="76"/>
      <c r="N2197" s="76"/>
      <c r="O2197" s="76"/>
      <c r="P2197" s="76"/>
      <c r="Q2197" s="76"/>
      <c r="R2197" s="76"/>
      <c r="S2197" s="108"/>
    </row>
    <row r="2198" spans="1:19" customFormat="1" x14ac:dyDescent="0.35">
      <c r="A2198" s="72"/>
      <c r="B2198" s="72"/>
      <c r="C2198" s="85" t="s">
        <v>228</v>
      </c>
      <c r="D2198" s="85"/>
      <c r="E2198" s="85"/>
      <c r="F2198" s="85"/>
      <c r="G2198" s="85"/>
      <c r="H2198" s="85"/>
      <c r="I2198" s="85"/>
      <c r="J2198" s="85"/>
      <c r="K2198" s="88"/>
      <c r="L2198" s="85"/>
      <c r="M2198" s="85"/>
      <c r="N2198" s="85"/>
      <c r="O2198" s="85"/>
      <c r="P2198" s="85"/>
      <c r="Q2198" s="85"/>
      <c r="R2198" s="85"/>
      <c r="S2198" s="109"/>
    </row>
    <row r="2199" spans="1:19" customFormat="1" x14ac:dyDescent="0.35">
      <c r="A2199" s="72"/>
      <c r="B2199" s="72"/>
      <c r="C2199" s="86" t="s">
        <v>229</v>
      </c>
      <c r="D2199" s="86"/>
      <c r="E2199" s="86"/>
      <c r="F2199" s="86"/>
      <c r="G2199" s="86"/>
      <c r="H2199" s="86"/>
      <c r="I2199" s="86"/>
      <c r="J2199" s="86"/>
      <c r="K2199" s="89"/>
      <c r="L2199" s="86"/>
      <c r="M2199" s="86"/>
      <c r="N2199" s="86"/>
      <c r="O2199" s="86"/>
      <c r="P2199" s="86"/>
      <c r="Q2199" s="86"/>
      <c r="R2199" s="86"/>
      <c r="S2199" s="110"/>
    </row>
    <row r="2200" spans="1:19" customFormat="1" x14ac:dyDescent="0.35">
      <c r="A2200" s="82" t="s">
        <v>240</v>
      </c>
      <c r="B2200" s="82"/>
      <c r="C2200" s="82" t="s">
        <v>219</v>
      </c>
      <c r="D2200" s="82"/>
      <c r="E2200" s="82"/>
      <c r="F2200" s="82"/>
      <c r="G2200" s="82"/>
      <c r="H2200" s="82"/>
      <c r="I2200" s="82"/>
      <c r="J2200" s="83"/>
      <c r="K2200" s="83"/>
      <c r="L2200" s="82"/>
      <c r="M2200" s="82"/>
      <c r="N2200" s="82"/>
      <c r="O2200" s="82"/>
      <c r="P2200" s="82"/>
      <c r="Q2200" s="82"/>
      <c r="R2200" s="82"/>
      <c r="S2200" s="112"/>
    </row>
    <row r="2201" spans="1:19" customFormat="1" x14ac:dyDescent="0.35">
      <c r="A2201" s="82" t="s">
        <v>240</v>
      </c>
      <c r="B2201" s="82"/>
      <c r="C2201" s="82" t="s">
        <v>221</v>
      </c>
      <c r="D2201" s="82"/>
      <c r="E2201" s="82"/>
      <c r="F2201" s="82"/>
      <c r="G2201" s="82"/>
      <c r="H2201" s="82"/>
      <c r="I2201" s="82"/>
      <c r="J2201" s="83"/>
      <c r="K2201" s="147"/>
      <c r="L2201" s="82"/>
      <c r="M2201" s="82"/>
      <c r="N2201" s="82"/>
      <c r="O2201" s="82"/>
      <c r="P2201" s="82"/>
      <c r="Q2201" s="82"/>
      <c r="R2201" s="82"/>
      <c r="S2201" s="112"/>
    </row>
    <row r="2202" spans="1:19" customFormat="1" x14ac:dyDescent="0.35">
      <c r="A2202" s="71" t="s">
        <v>241</v>
      </c>
      <c r="B2202" s="72"/>
      <c r="C2202" s="73" t="s">
        <v>219</v>
      </c>
      <c r="D2202" s="73"/>
      <c r="E2202" s="73"/>
      <c r="F2202" s="90">
        <v>0.15</v>
      </c>
      <c r="G2202" s="73" t="str">
        <f>CONCATENATE("USD,FLAT ",TEXT(F2202,"0.00"))</f>
        <v>USD,FLAT 0.15</v>
      </c>
      <c r="H2202" s="90" t="str">
        <f>TEXT(3000.15,"0.00")</f>
        <v>3000.15</v>
      </c>
      <c r="I2202" s="73" t="s">
        <v>139</v>
      </c>
      <c r="J2202" s="75"/>
      <c r="K2202" s="90"/>
      <c r="L2202" s="90"/>
      <c r="M2202" s="90"/>
      <c r="N2202" s="87" t="s">
        <v>231</v>
      </c>
      <c r="O2202" s="73" t="s">
        <v>224</v>
      </c>
      <c r="P2202" s="73" t="s">
        <v>369</v>
      </c>
      <c r="Q2202" s="73"/>
      <c r="R2202" s="73"/>
      <c r="S2202" s="107"/>
    </row>
    <row r="2203" spans="1:19" customFormat="1" x14ac:dyDescent="0.35">
      <c r="A2203" s="72"/>
      <c r="B2203" s="72"/>
      <c r="C2203" s="76" t="s">
        <v>221</v>
      </c>
      <c r="D2203" s="76"/>
      <c r="E2203" s="76"/>
      <c r="F2203" s="76"/>
      <c r="G2203" s="76"/>
      <c r="H2203" s="76"/>
      <c r="I2203" s="76"/>
      <c r="J2203" s="78"/>
      <c r="K2203" s="91"/>
      <c r="L2203" s="76"/>
      <c r="M2203" s="76"/>
      <c r="N2203" s="76"/>
      <c r="O2203" s="76"/>
      <c r="P2203" s="76"/>
      <c r="Q2203" s="76"/>
      <c r="R2203" s="76"/>
      <c r="S2203" s="108"/>
    </row>
    <row r="2204" spans="1:19" customFormat="1" x14ac:dyDescent="0.35">
      <c r="A2204" s="72"/>
      <c r="B2204" s="72"/>
      <c r="C2204" s="85" t="s">
        <v>228</v>
      </c>
      <c r="D2204" s="85"/>
      <c r="E2204" s="85"/>
      <c r="F2204" s="85"/>
      <c r="G2204" s="85"/>
      <c r="H2204" s="85"/>
      <c r="I2204" s="85"/>
      <c r="J2204" s="85"/>
      <c r="K2204" s="88"/>
      <c r="L2204" s="85"/>
      <c r="M2204" s="85"/>
      <c r="N2204" s="85"/>
      <c r="O2204" s="85"/>
      <c r="P2204" s="85"/>
      <c r="Q2204" s="85"/>
      <c r="R2204" s="85"/>
      <c r="S2204" s="109"/>
    </row>
    <row r="2205" spans="1:19" customFormat="1" x14ac:dyDescent="0.35">
      <c r="A2205" s="72"/>
      <c r="B2205" s="72"/>
      <c r="C2205" s="86" t="s">
        <v>229</v>
      </c>
      <c r="D2205" s="86"/>
      <c r="E2205" s="86"/>
      <c r="F2205" s="86"/>
      <c r="G2205" s="86"/>
      <c r="H2205" s="86"/>
      <c r="I2205" s="86"/>
      <c r="J2205" s="86"/>
      <c r="K2205" s="89"/>
      <c r="L2205" s="86"/>
      <c r="M2205" s="86"/>
      <c r="N2205" s="86"/>
      <c r="O2205" s="86"/>
      <c r="P2205" s="86"/>
      <c r="Q2205" s="86"/>
      <c r="R2205" s="86"/>
      <c r="S2205" s="110"/>
    </row>
    <row r="2206" spans="1:19" customFormat="1" x14ac:dyDescent="0.35">
      <c r="A2206" s="71" t="s">
        <v>242</v>
      </c>
      <c r="B2206" s="72"/>
      <c r="C2206" s="73" t="s">
        <v>219</v>
      </c>
      <c r="D2206" s="73"/>
      <c r="E2206" s="73"/>
      <c r="F2206" s="90" t="str">
        <f>TEXT(28.33,"0.00")</f>
        <v>28.33</v>
      </c>
      <c r="G2206" s="73" t="str">
        <f>CONCATENATE("USD,FLAT ",TEXT(F2206,"0.00"))</f>
        <v>USD,FLAT 28.33</v>
      </c>
      <c r="H2206" s="90" t="str">
        <f>F2206</f>
        <v>28.33</v>
      </c>
      <c r="I2206" s="73" t="s">
        <v>139</v>
      </c>
      <c r="J2206" s="75"/>
      <c r="K2206" s="90"/>
      <c r="L2206" s="90"/>
      <c r="M2206" s="90"/>
      <c r="N2206" s="87"/>
      <c r="O2206" s="73" t="s">
        <v>220</v>
      </c>
      <c r="P2206" s="73" t="s">
        <v>369</v>
      </c>
      <c r="Q2206" s="73"/>
      <c r="R2206" s="73"/>
      <c r="S2206" s="107"/>
    </row>
    <row r="2207" spans="1:19" customFormat="1" x14ac:dyDescent="0.35">
      <c r="A2207" s="72"/>
      <c r="B2207" s="72"/>
      <c r="C2207" s="76" t="s">
        <v>221</v>
      </c>
      <c r="D2207" s="76"/>
      <c r="E2207" s="76"/>
      <c r="F2207" s="76"/>
      <c r="G2207" s="76"/>
      <c r="H2207" s="76"/>
      <c r="I2207" s="76"/>
      <c r="J2207" s="78"/>
      <c r="K2207" s="91"/>
      <c r="L2207" s="76"/>
      <c r="M2207" s="76"/>
      <c r="N2207" s="76"/>
      <c r="O2207" s="76"/>
      <c r="P2207" s="76"/>
      <c r="Q2207" s="76"/>
      <c r="R2207" s="76"/>
      <c r="S2207" s="108"/>
    </row>
    <row r="2208" spans="1:19" customFormat="1" x14ac:dyDescent="0.35">
      <c r="A2208" s="72"/>
      <c r="B2208" s="72"/>
      <c r="C2208" s="85" t="s">
        <v>228</v>
      </c>
      <c r="D2208" s="85"/>
      <c r="E2208" s="85"/>
      <c r="F2208" s="85"/>
      <c r="G2208" s="85"/>
      <c r="H2208" s="85"/>
      <c r="I2208" s="85"/>
      <c r="J2208" s="85"/>
      <c r="K2208" s="88"/>
      <c r="L2208" s="85"/>
      <c r="M2208" s="85"/>
      <c r="N2208" s="85"/>
      <c r="O2208" s="85"/>
      <c r="P2208" s="85"/>
      <c r="Q2208" s="85"/>
      <c r="R2208" s="85"/>
      <c r="S2208" s="109"/>
    </row>
    <row r="2209" spans="1:19" customFormat="1" x14ac:dyDescent="0.35">
      <c r="A2209" s="72"/>
      <c r="B2209" s="72"/>
      <c r="C2209" s="86" t="s">
        <v>229</v>
      </c>
      <c r="D2209" s="86"/>
      <c r="E2209" s="86"/>
      <c r="F2209" s="86"/>
      <c r="G2209" s="86"/>
      <c r="H2209" s="86"/>
      <c r="I2209" s="86"/>
      <c r="J2209" s="86"/>
      <c r="K2209" s="89"/>
      <c r="L2209" s="86"/>
      <c r="M2209" s="86"/>
      <c r="N2209" s="86"/>
      <c r="O2209" s="86"/>
      <c r="P2209" s="86"/>
      <c r="Q2209" s="86"/>
      <c r="R2209" s="86"/>
      <c r="S2209" s="110"/>
    </row>
    <row r="2210" spans="1:19" customFormat="1" x14ac:dyDescent="0.35">
      <c r="A2210" s="71" t="s">
        <v>242</v>
      </c>
      <c r="B2210" s="72" t="s">
        <v>513</v>
      </c>
      <c r="C2210" s="73" t="s">
        <v>219</v>
      </c>
      <c r="D2210" s="73"/>
      <c r="E2210" s="73"/>
      <c r="F2210" s="90">
        <v>0.75</v>
      </c>
      <c r="G2210" s="73" t="str">
        <f>CONCATENATE("USD,FLAT ",TEXT(F2210,"0.00"))</f>
        <v>USD,FLAT 0.75</v>
      </c>
      <c r="H2210" s="90" t="str">
        <f>TEXT(0.75,"0.00")</f>
        <v>0.75</v>
      </c>
      <c r="I2210" s="73" t="s">
        <v>139</v>
      </c>
      <c r="J2210" s="75"/>
      <c r="K2210" s="90"/>
      <c r="L2210" s="90"/>
      <c r="M2210" s="90"/>
      <c r="N2210" s="87" t="s">
        <v>231</v>
      </c>
      <c r="O2210" s="73" t="s">
        <v>224</v>
      </c>
      <c r="P2210" s="73" t="s">
        <v>369</v>
      </c>
      <c r="Q2210" s="73"/>
      <c r="R2210" s="73"/>
      <c r="S2210" s="107"/>
    </row>
    <row r="2211" spans="1:19" customFormat="1" x14ac:dyDescent="0.35">
      <c r="A2211" s="72"/>
      <c r="B2211" s="72"/>
      <c r="C2211" s="76" t="s">
        <v>221</v>
      </c>
      <c r="D2211" s="76"/>
      <c r="E2211" s="76"/>
      <c r="F2211" s="76"/>
      <c r="G2211" s="76"/>
      <c r="H2211" s="76"/>
      <c r="I2211" s="76"/>
      <c r="J2211" s="78"/>
      <c r="K2211" s="91"/>
      <c r="L2211" s="76"/>
      <c r="M2211" s="76"/>
      <c r="N2211" s="76"/>
      <c r="O2211" s="76"/>
      <c r="P2211" s="76"/>
      <c r="Q2211" s="76"/>
      <c r="R2211" s="76"/>
      <c r="S2211" s="108"/>
    </row>
    <row r="2212" spans="1:19" customFormat="1" x14ac:dyDescent="0.35">
      <c r="A2212" s="72"/>
      <c r="B2212" s="72"/>
      <c r="C2212" s="85" t="s">
        <v>228</v>
      </c>
      <c r="D2212" s="85"/>
      <c r="E2212" s="85"/>
      <c r="F2212" s="85"/>
      <c r="G2212" s="85"/>
      <c r="H2212" s="85"/>
      <c r="I2212" s="85"/>
      <c r="J2212" s="85"/>
      <c r="K2212" s="88"/>
      <c r="L2212" s="85"/>
      <c r="M2212" s="85"/>
      <c r="N2212" s="85"/>
      <c r="O2212" s="85"/>
      <c r="P2212" s="85"/>
      <c r="Q2212" s="85"/>
      <c r="R2212" s="85"/>
      <c r="S2212" s="109"/>
    </row>
    <row r="2213" spans="1:19" customFormat="1" x14ac:dyDescent="0.35">
      <c r="A2213" s="72"/>
      <c r="B2213" s="72"/>
      <c r="C2213" s="86" t="s">
        <v>229</v>
      </c>
      <c r="D2213" s="86"/>
      <c r="E2213" s="86"/>
      <c r="F2213" s="86"/>
      <c r="G2213" s="86"/>
      <c r="H2213" s="86"/>
      <c r="I2213" s="86"/>
      <c r="J2213" s="86"/>
      <c r="K2213" s="89"/>
      <c r="L2213" s="86"/>
      <c r="M2213" s="86"/>
      <c r="N2213" s="86"/>
      <c r="O2213" s="86"/>
      <c r="P2213" s="86"/>
      <c r="Q2213" s="86"/>
      <c r="R2213" s="86"/>
      <c r="S2213" s="110"/>
    </row>
    <row r="2214" spans="1:19" customFormat="1" x14ac:dyDescent="0.35">
      <c r="A2214" s="71" t="s">
        <v>242</v>
      </c>
      <c r="B2214" s="72" t="s">
        <v>514</v>
      </c>
      <c r="C2214" s="73" t="s">
        <v>219</v>
      </c>
      <c r="D2214" s="73"/>
      <c r="E2214" s="73"/>
      <c r="F2214" s="90" t="str">
        <f>TEXT(28.34,"0.00")</f>
        <v>28.34</v>
      </c>
      <c r="G2214" s="73" t="str">
        <f>CONCATENATE("USD,FLAT ",TEXT(F2214,"0.00"))</f>
        <v>USD,FLAT 28.34</v>
      </c>
      <c r="H2214" s="90" t="str">
        <f>F2214</f>
        <v>28.34</v>
      </c>
      <c r="I2214" s="73" t="s">
        <v>139</v>
      </c>
      <c r="J2214" s="75"/>
      <c r="K2214" s="90"/>
      <c r="L2214" s="90"/>
      <c r="M2214" s="90"/>
      <c r="N2214" s="87"/>
      <c r="O2214" s="73" t="s">
        <v>220</v>
      </c>
      <c r="P2214" s="73" t="s">
        <v>369</v>
      </c>
      <c r="Q2214" s="73"/>
      <c r="R2214" s="73"/>
      <c r="S2214" s="107"/>
    </row>
    <row r="2215" spans="1:19" customFormat="1" x14ac:dyDescent="0.35">
      <c r="A2215" s="72"/>
      <c r="B2215" s="72"/>
      <c r="C2215" s="76" t="s">
        <v>221</v>
      </c>
      <c r="D2215" s="76"/>
      <c r="E2215" s="76"/>
      <c r="F2215" s="76"/>
      <c r="G2215" s="76"/>
      <c r="H2215" s="76"/>
      <c r="I2215" s="76"/>
      <c r="J2215" s="78"/>
      <c r="K2215" s="91"/>
      <c r="L2215" s="76"/>
      <c r="M2215" s="76"/>
      <c r="N2215" s="76"/>
      <c r="O2215" s="76"/>
      <c r="P2215" s="76"/>
      <c r="Q2215" s="76"/>
      <c r="R2215" s="76"/>
      <c r="S2215" s="108"/>
    </row>
    <row r="2216" spans="1:19" customFormat="1" x14ac:dyDescent="0.35">
      <c r="A2216" s="72"/>
      <c r="B2216" s="72"/>
      <c r="C2216" s="85" t="s">
        <v>228</v>
      </c>
      <c r="D2216" s="85"/>
      <c r="E2216" s="85"/>
      <c r="F2216" s="85"/>
      <c r="G2216" s="85"/>
      <c r="H2216" s="85"/>
      <c r="I2216" s="85"/>
      <c r="J2216" s="85"/>
      <c r="K2216" s="88"/>
      <c r="L2216" s="85"/>
      <c r="M2216" s="85"/>
      <c r="N2216" s="85"/>
      <c r="O2216" s="85"/>
      <c r="P2216" s="85"/>
      <c r="Q2216" s="85"/>
      <c r="R2216" s="85"/>
      <c r="S2216" s="109"/>
    </row>
    <row r="2217" spans="1:19" customFormat="1" x14ac:dyDescent="0.35">
      <c r="A2217" s="72"/>
      <c r="B2217" s="72"/>
      <c r="C2217" s="86" t="s">
        <v>229</v>
      </c>
      <c r="D2217" s="86"/>
      <c r="E2217" s="86"/>
      <c r="F2217" s="86"/>
      <c r="G2217" s="86"/>
      <c r="H2217" s="86"/>
      <c r="I2217" s="86"/>
      <c r="J2217" s="86"/>
      <c r="K2217" s="89"/>
      <c r="L2217" s="86"/>
      <c r="M2217" s="86"/>
      <c r="N2217" s="86"/>
      <c r="O2217" s="86"/>
      <c r="P2217" s="86"/>
      <c r="Q2217" s="86"/>
      <c r="R2217" s="86"/>
      <c r="S2217" s="110"/>
    </row>
    <row r="2218" spans="1:19" customFormat="1" x14ac:dyDescent="0.35">
      <c r="A2218" s="71" t="s">
        <v>242</v>
      </c>
      <c r="B2218" s="72" t="s">
        <v>515</v>
      </c>
      <c r="C2218" s="73" t="s">
        <v>219</v>
      </c>
      <c r="D2218" s="73"/>
      <c r="E2218" s="73"/>
      <c r="F2218" s="90">
        <v>6.67</v>
      </c>
      <c r="G2218" s="73" t="str">
        <f>CONCATENATE("USD,FLAT ",TEXT(F2218,"0.00"))</f>
        <v>USD,FLAT 6.67</v>
      </c>
      <c r="H2218" s="90" t="str">
        <f>TEXT(6.67,"0.00")</f>
        <v>6.67</v>
      </c>
      <c r="I2218" s="73" t="s">
        <v>139</v>
      </c>
      <c r="J2218" s="75"/>
      <c r="K2218" s="90"/>
      <c r="L2218" s="90"/>
      <c r="M2218" s="90"/>
      <c r="N2218" s="87" t="s">
        <v>231</v>
      </c>
      <c r="O2218" s="73" t="s">
        <v>224</v>
      </c>
      <c r="P2218" s="73" t="s">
        <v>369</v>
      </c>
      <c r="Q2218" s="73"/>
      <c r="R2218" s="73"/>
      <c r="S2218" s="107"/>
    </row>
    <row r="2219" spans="1:19" customFormat="1" x14ac:dyDescent="0.35">
      <c r="A2219" s="72"/>
      <c r="B2219" s="72"/>
      <c r="C2219" s="76" t="s">
        <v>221</v>
      </c>
      <c r="D2219" s="76"/>
      <c r="E2219" s="76"/>
      <c r="F2219" s="76"/>
      <c r="G2219" s="76"/>
      <c r="H2219" s="76"/>
      <c r="I2219" s="76"/>
      <c r="J2219" s="78"/>
      <c r="K2219" s="91"/>
      <c r="L2219" s="76"/>
      <c r="M2219" s="76"/>
      <c r="N2219" s="76"/>
      <c r="O2219" s="76"/>
      <c r="P2219" s="76"/>
      <c r="Q2219" s="76"/>
      <c r="R2219" s="76"/>
      <c r="S2219" s="108"/>
    </row>
    <row r="2220" spans="1:19" customFormat="1" x14ac:dyDescent="0.35">
      <c r="A2220" s="72"/>
      <c r="B2220" s="72"/>
      <c r="C2220" s="85" t="s">
        <v>228</v>
      </c>
      <c r="D2220" s="85"/>
      <c r="E2220" s="85"/>
      <c r="F2220" s="85"/>
      <c r="G2220" s="85"/>
      <c r="H2220" s="85"/>
      <c r="I2220" s="85"/>
      <c r="J2220" s="85"/>
      <c r="K2220" s="88"/>
      <c r="L2220" s="85"/>
      <c r="M2220" s="85"/>
      <c r="N2220" s="85"/>
      <c r="O2220" s="85"/>
      <c r="P2220" s="85"/>
      <c r="Q2220" s="85"/>
      <c r="R2220" s="85"/>
      <c r="S2220" s="109"/>
    </row>
    <row r="2221" spans="1:19" customFormat="1" x14ac:dyDescent="0.35">
      <c r="A2221" s="72"/>
      <c r="B2221" s="72"/>
      <c r="C2221" s="86" t="s">
        <v>229</v>
      </c>
      <c r="D2221" s="86"/>
      <c r="E2221" s="86"/>
      <c r="F2221" s="86"/>
      <c r="G2221" s="86"/>
      <c r="H2221" s="86"/>
      <c r="I2221" s="86"/>
      <c r="J2221" s="86"/>
      <c r="K2221" s="89"/>
      <c r="L2221" s="86"/>
      <c r="M2221" s="86"/>
      <c r="N2221" s="86"/>
      <c r="O2221" s="86"/>
      <c r="P2221" s="86"/>
      <c r="Q2221" s="86"/>
      <c r="R2221" s="86"/>
      <c r="S2221" s="110"/>
    </row>
    <row r="2222" spans="1:19" customFormat="1" x14ac:dyDescent="0.35">
      <c r="A2222" s="71" t="s">
        <v>243</v>
      </c>
      <c r="B2222" s="72"/>
      <c r="C2222" s="73" t="s">
        <v>219</v>
      </c>
      <c r="D2222" s="73"/>
      <c r="E2222" s="73"/>
      <c r="F2222" s="90">
        <v>0.4</v>
      </c>
      <c r="G2222" s="73" t="str">
        <f>CONCATENATE("USD,FLAT ",TEXT(F2222,"0.00"))</f>
        <v>USD,FLAT 0.40</v>
      </c>
      <c r="H2222" s="90" t="str">
        <f>TEXT(0.4,"0.0")</f>
        <v>0.4</v>
      </c>
      <c r="I2222" s="73" t="s">
        <v>139</v>
      </c>
      <c r="J2222" s="75"/>
      <c r="K2222" s="90"/>
      <c r="L2222" s="90"/>
      <c r="M2222" s="90"/>
      <c r="N2222" s="87" t="s">
        <v>231</v>
      </c>
      <c r="O2222" s="73" t="s">
        <v>224</v>
      </c>
      <c r="P2222" s="73" t="s">
        <v>369</v>
      </c>
      <c r="Q2222" s="73"/>
      <c r="R2222" s="73"/>
      <c r="S2222" s="107"/>
    </row>
    <row r="2223" spans="1:19" customFormat="1" x14ac:dyDescent="0.35">
      <c r="A2223" s="72"/>
      <c r="B2223" s="72"/>
      <c r="C2223" s="76" t="s">
        <v>221</v>
      </c>
      <c r="D2223" s="76"/>
      <c r="E2223" s="76"/>
      <c r="F2223" s="76"/>
      <c r="G2223" s="76"/>
      <c r="H2223" s="76"/>
      <c r="I2223" s="76"/>
      <c r="J2223" s="78"/>
      <c r="K2223" s="91"/>
      <c r="L2223" s="76"/>
      <c r="M2223" s="76"/>
      <c r="N2223" s="76"/>
      <c r="O2223" s="76"/>
      <c r="P2223" s="76"/>
      <c r="Q2223" s="76"/>
      <c r="R2223" s="76"/>
      <c r="S2223" s="108"/>
    </row>
    <row r="2224" spans="1:19" customFormat="1" x14ac:dyDescent="0.35">
      <c r="A2224" s="72"/>
      <c r="B2224" s="72"/>
      <c r="C2224" s="85" t="s">
        <v>228</v>
      </c>
      <c r="D2224" s="85"/>
      <c r="E2224" s="85"/>
      <c r="F2224" s="85"/>
      <c r="G2224" s="85"/>
      <c r="H2224" s="85"/>
      <c r="I2224" s="85"/>
      <c r="J2224" s="85"/>
      <c r="K2224" s="88"/>
      <c r="L2224" s="85"/>
      <c r="M2224" s="85"/>
      <c r="N2224" s="85"/>
      <c r="O2224" s="85"/>
      <c r="P2224" s="85"/>
      <c r="Q2224" s="85"/>
      <c r="R2224" s="85"/>
      <c r="S2224" s="109"/>
    </row>
    <row r="2225" spans="1:39" customFormat="1" x14ac:dyDescent="0.35">
      <c r="A2225" s="72"/>
      <c r="B2225" s="72"/>
      <c r="C2225" s="86" t="s">
        <v>229</v>
      </c>
      <c r="D2225" s="86"/>
      <c r="E2225" s="86"/>
      <c r="F2225" s="86"/>
      <c r="G2225" s="86"/>
      <c r="H2225" s="86"/>
      <c r="I2225" s="86"/>
      <c r="J2225" s="86"/>
      <c r="K2225" s="89"/>
      <c r="L2225" s="86"/>
      <c r="M2225" s="86"/>
      <c r="N2225" s="86"/>
      <c r="O2225" s="86"/>
      <c r="P2225" s="86"/>
      <c r="Q2225" s="86"/>
      <c r="R2225" s="86"/>
      <c r="S2225" s="110"/>
    </row>
    <row r="2226" spans="1:39" customFormat="1" x14ac:dyDescent="0.35">
      <c r="A2226" s="71" t="s">
        <v>244</v>
      </c>
      <c r="B2226" s="72"/>
      <c r="C2226" s="73" t="s">
        <v>219</v>
      </c>
      <c r="D2226" s="73"/>
      <c r="E2226" s="73"/>
      <c r="F2226" s="90">
        <v>0.6</v>
      </c>
      <c r="G2226" s="73" t="str">
        <f>CONCATENATE("USD,FLAT ",TEXT(F2226,"0.00"))</f>
        <v>USD,FLAT 0.60</v>
      </c>
      <c r="H2226" s="90" t="str">
        <f>TEXT(0.6,"0.0")</f>
        <v>0.6</v>
      </c>
      <c r="I2226" s="73" t="s">
        <v>139</v>
      </c>
      <c r="J2226" s="75"/>
      <c r="K2226" s="90"/>
      <c r="L2226" s="90"/>
      <c r="M2226" s="90"/>
      <c r="N2226" s="87" t="s">
        <v>231</v>
      </c>
      <c r="O2226" s="73" t="s">
        <v>224</v>
      </c>
      <c r="P2226" s="73" t="s">
        <v>369</v>
      </c>
      <c r="Q2226" s="73"/>
      <c r="R2226" s="73"/>
      <c r="S2226" s="107"/>
    </row>
    <row r="2227" spans="1:39" customFormat="1" x14ac:dyDescent="0.35">
      <c r="A2227" s="72"/>
      <c r="B2227" s="72"/>
      <c r="C2227" s="76" t="s">
        <v>221</v>
      </c>
      <c r="D2227" s="76"/>
      <c r="E2227" s="76"/>
      <c r="F2227" s="76"/>
      <c r="G2227" s="76"/>
      <c r="H2227" s="76"/>
      <c r="I2227" s="76"/>
      <c r="J2227" s="78"/>
      <c r="K2227" s="91"/>
      <c r="L2227" s="76"/>
      <c r="M2227" s="76"/>
      <c r="N2227" s="76"/>
      <c r="O2227" s="76"/>
      <c r="P2227" s="76"/>
      <c r="Q2227" s="76"/>
      <c r="R2227" s="76"/>
      <c r="S2227" s="108"/>
    </row>
    <row r="2228" spans="1:39" customFormat="1" x14ac:dyDescent="0.35">
      <c r="A2228" s="72"/>
      <c r="B2228" s="72"/>
      <c r="C2228" s="85" t="s">
        <v>228</v>
      </c>
      <c r="D2228" s="85"/>
      <c r="E2228" s="85"/>
      <c r="F2228" s="85"/>
      <c r="G2228" s="85"/>
      <c r="H2228" s="85"/>
      <c r="I2228" s="85"/>
      <c r="J2228" s="85"/>
      <c r="K2228" s="88"/>
      <c r="L2228" s="85"/>
      <c r="M2228" s="85"/>
      <c r="N2228" s="85"/>
      <c r="O2228" s="85"/>
      <c r="P2228" s="85"/>
      <c r="Q2228" s="85"/>
      <c r="R2228" s="85"/>
      <c r="S2228" s="109"/>
    </row>
    <row r="2229" spans="1:39" customFormat="1" x14ac:dyDescent="0.35">
      <c r="A2229" s="72"/>
      <c r="B2229" s="72"/>
      <c r="C2229" s="86" t="s">
        <v>229</v>
      </c>
      <c r="D2229" s="86"/>
      <c r="E2229" s="86"/>
      <c r="F2229" s="86"/>
      <c r="G2229" s="86"/>
      <c r="H2229" s="86"/>
      <c r="I2229" s="86"/>
      <c r="J2229" s="86"/>
      <c r="K2229" s="89"/>
      <c r="L2229" s="86"/>
      <c r="M2229" s="86"/>
      <c r="N2229" s="86"/>
      <c r="O2229" s="86"/>
      <c r="P2229" s="86"/>
      <c r="Q2229" s="86"/>
      <c r="R2229" s="86"/>
      <c r="S2229" s="110"/>
    </row>
    <row r="2230" spans="1:39" customFormat="1" x14ac:dyDescent="0.35">
      <c r="A2230" s="71" t="s">
        <v>245</v>
      </c>
      <c r="B2230" s="92"/>
      <c r="C2230" s="73" t="s">
        <v>219</v>
      </c>
      <c r="D2230" s="73"/>
      <c r="E2230" s="73"/>
      <c r="F2230" s="73">
        <v>16.66</v>
      </c>
      <c r="G2230" s="73" t="str">
        <f>CONCATENATE("USD,FLAT ",TEXT(F2230,"0.00"))</f>
        <v>USD,FLAT 16.66</v>
      </c>
      <c r="H2230" s="73" t="str">
        <f>TEXT(16.66,"0.00")</f>
        <v>16.66</v>
      </c>
      <c r="I2230" s="73" t="s">
        <v>139</v>
      </c>
      <c r="J2230" s="75"/>
      <c r="K2230" s="90"/>
      <c r="L2230" s="90"/>
      <c r="M2230" s="90"/>
      <c r="N2230" s="87" t="s">
        <v>231</v>
      </c>
      <c r="O2230" s="73" t="s">
        <v>224</v>
      </c>
      <c r="P2230" s="73" t="s">
        <v>369</v>
      </c>
      <c r="Q2230" s="73"/>
      <c r="R2230" s="73"/>
      <c r="S2230" s="107"/>
    </row>
    <row r="2231" spans="1:39" customFormat="1" x14ac:dyDescent="0.35">
      <c r="A2231" s="72"/>
      <c r="B2231" s="92"/>
      <c r="C2231" s="76" t="s">
        <v>221</v>
      </c>
      <c r="D2231" s="76"/>
      <c r="E2231" s="76"/>
      <c r="F2231" s="76"/>
      <c r="G2231" s="76"/>
      <c r="H2231" s="76"/>
      <c r="I2231" s="76"/>
      <c r="J2231" s="78"/>
      <c r="K2231" s="91"/>
      <c r="L2231" s="76"/>
      <c r="M2231" s="76"/>
      <c r="N2231" s="76"/>
      <c r="O2231" s="76"/>
      <c r="P2231" s="76"/>
      <c r="Q2231" s="76"/>
      <c r="R2231" s="76"/>
      <c r="S2231" s="108"/>
    </row>
    <row r="2232" spans="1:39" customFormat="1" x14ac:dyDescent="0.35">
      <c r="A2232" s="72"/>
      <c r="B2232" s="72"/>
      <c r="C2232" s="85" t="s">
        <v>228</v>
      </c>
      <c r="D2232" s="85"/>
      <c r="E2232" s="85"/>
      <c r="F2232" s="85"/>
      <c r="G2232" s="85"/>
      <c r="H2232" s="85"/>
      <c r="I2232" s="85"/>
      <c r="J2232" s="85"/>
      <c r="K2232" s="116"/>
      <c r="L2232" s="85"/>
      <c r="M2232" s="85"/>
      <c r="N2232" s="85"/>
      <c r="O2232" s="85"/>
      <c r="P2232" s="85"/>
      <c r="Q2232" s="85"/>
      <c r="R2232" s="85"/>
      <c r="S2232" s="109"/>
    </row>
    <row r="2233" spans="1:39" customFormat="1" x14ac:dyDescent="0.35">
      <c r="A2233" s="72"/>
      <c r="B2233" s="72"/>
      <c r="C2233" s="86" t="s">
        <v>229</v>
      </c>
      <c r="D2233" s="86"/>
      <c r="E2233" s="86"/>
      <c r="F2233" s="86"/>
      <c r="G2233" s="86"/>
      <c r="H2233" s="86"/>
      <c r="I2233" s="86"/>
      <c r="J2233" s="86"/>
      <c r="K2233" s="89"/>
      <c r="L2233" s="86"/>
      <c r="M2233" s="86"/>
      <c r="N2233" s="86"/>
      <c r="O2233" s="86"/>
      <c r="P2233" s="86"/>
      <c r="Q2233" s="86"/>
      <c r="R2233" s="86"/>
      <c r="S2233" s="110"/>
    </row>
    <row r="2235" spans="1:39" customFormat="1" x14ac:dyDescent="0.35">
      <c r="A2235" s="220" t="s">
        <v>545</v>
      </c>
      <c r="B2235" s="221"/>
      <c r="C2235" s="221"/>
      <c r="D2235" s="221"/>
      <c r="E2235" s="221"/>
      <c r="F2235" s="221"/>
      <c r="G2235" s="221"/>
      <c r="H2235" s="221"/>
      <c r="I2235" s="221"/>
      <c r="J2235" s="221"/>
    </row>
    <row r="2236" spans="1:39" customFormat="1" x14ac:dyDescent="0.35">
      <c r="A2236" s="201"/>
      <c r="B2236" s="202"/>
      <c r="C2236" s="222" t="s">
        <v>353</v>
      </c>
      <c r="D2236" s="222"/>
      <c r="E2236" s="222"/>
      <c r="F2236" s="222"/>
      <c r="G2236" s="222"/>
      <c r="H2236" s="222"/>
      <c r="I2236" s="222"/>
      <c r="J2236" s="222"/>
      <c r="K2236" s="222"/>
    </row>
    <row r="2237" spans="1:39" customFormat="1" x14ac:dyDescent="0.35">
      <c r="A2237" s="223" t="s">
        <v>354</v>
      </c>
      <c r="B2237" s="223" t="s">
        <v>355</v>
      </c>
      <c r="C2237" s="225" t="s">
        <v>356</v>
      </c>
      <c r="D2237" s="226"/>
      <c r="E2237" s="226"/>
      <c r="F2237" s="227"/>
      <c r="G2237" s="228" t="s">
        <v>357</v>
      </c>
      <c r="H2237" s="229"/>
      <c r="I2237" s="229"/>
      <c r="J2237" s="230"/>
      <c r="K2237" s="223" t="s">
        <v>466</v>
      </c>
      <c r="L2237" s="223" t="s">
        <v>361</v>
      </c>
    </row>
    <row r="2238" spans="1:39" customFormat="1" x14ac:dyDescent="0.35">
      <c r="A2238" s="224"/>
      <c r="B2238" s="224"/>
      <c r="C2238" s="132" t="s">
        <v>210</v>
      </c>
      <c r="D2238" s="132" t="s">
        <v>212</v>
      </c>
      <c r="E2238" s="132" t="s">
        <v>358</v>
      </c>
      <c r="F2238" s="132" t="s">
        <v>359</v>
      </c>
      <c r="G2238" s="133" t="s">
        <v>210</v>
      </c>
      <c r="H2238" s="133" t="s">
        <v>212</v>
      </c>
      <c r="I2238" s="133" t="s">
        <v>358</v>
      </c>
      <c r="J2238" s="133" t="s">
        <v>359</v>
      </c>
      <c r="K2238" s="224"/>
      <c r="L2238" s="224"/>
    </row>
    <row r="2239" spans="1:39" customFormat="1" x14ac:dyDescent="0.35">
      <c r="A2239" s="59" t="s">
        <v>121</v>
      </c>
      <c r="B2239" s="59" t="s">
        <v>362</v>
      </c>
      <c r="C2239" s="114" t="str">
        <f>TEXT(9707.25,"0.00")</f>
        <v>9707.25</v>
      </c>
      <c r="D2239" s="114" t="str">
        <f>TEXT(0,"0")</f>
        <v>0</v>
      </c>
      <c r="E2239" s="114" t="str">
        <f>TEXT(9707.25,"0.00")</f>
        <v>9707.25</v>
      </c>
      <c r="F2239" s="114" t="str">
        <f>TEXT(100,"0")</f>
        <v>100</v>
      </c>
      <c r="G2239" s="114">
        <v>0</v>
      </c>
      <c r="H2239" s="114">
        <v>0</v>
      </c>
      <c r="I2239" s="114">
        <v>0</v>
      </c>
      <c r="J2239" s="114">
        <v>0</v>
      </c>
      <c r="K2239" s="114">
        <v>0</v>
      </c>
      <c r="L2239" s="59" t="s">
        <v>26</v>
      </c>
    </row>
    <row r="2240" spans="1:39" x14ac:dyDescent="0.35">
      <c r="AM2240"/>
    </row>
    <row r="2241" spans="1:39" customFormat="1" ht="18.5" x14ac:dyDescent="0.35">
      <c r="A2241" s="207" t="s">
        <v>127</v>
      </c>
      <c r="B2241" s="208"/>
      <c r="C2241" s="208"/>
      <c r="D2241" s="208"/>
      <c r="E2241" s="208"/>
      <c r="F2241" s="208"/>
      <c r="G2241" s="208"/>
      <c r="H2241" s="208"/>
      <c r="I2241" s="209"/>
      <c r="Y2241" s="6"/>
    </row>
    <row r="2242" spans="1:39" customFormat="1" ht="15.5" x14ac:dyDescent="0.35">
      <c r="A2242" s="50" t="s">
        <v>5</v>
      </c>
      <c r="B2242" s="50" t="s">
        <v>15</v>
      </c>
      <c r="C2242" s="50" t="s">
        <v>128</v>
      </c>
      <c r="D2242" s="50" t="s">
        <v>129</v>
      </c>
      <c r="E2242" s="50" t="s">
        <v>130</v>
      </c>
      <c r="F2242" s="50" t="s">
        <v>552</v>
      </c>
      <c r="G2242" s="50" t="s">
        <v>553</v>
      </c>
      <c r="H2242" s="50" t="s">
        <v>554</v>
      </c>
      <c r="I2242" s="50" t="s">
        <v>555</v>
      </c>
      <c r="J2242" s="50" t="s">
        <v>131</v>
      </c>
      <c r="K2242" s="50" t="s">
        <v>132</v>
      </c>
      <c r="L2242" s="50" t="s">
        <v>133</v>
      </c>
      <c r="M2242" s="50" t="s">
        <v>134</v>
      </c>
      <c r="N2242" s="50" t="s">
        <v>135</v>
      </c>
      <c r="O2242" s="50" t="s">
        <v>556</v>
      </c>
    </row>
    <row r="2243" spans="1:39" customFormat="1" x14ac:dyDescent="0.35">
      <c r="A2243" s="31" t="s">
        <v>561</v>
      </c>
      <c r="B2243" s="16"/>
      <c r="C2243" s="31" t="s">
        <v>562</v>
      </c>
      <c r="D2243" s="59" t="s">
        <v>558</v>
      </c>
      <c r="E2243" s="51" t="s">
        <v>136</v>
      </c>
      <c r="F2243" s="51"/>
      <c r="G2243" s="51"/>
      <c r="H2243" s="51"/>
      <c r="I2243" s="51"/>
      <c r="J2243" s="205" t="str">
        <f ca="1">TEXT(TODAY()-306,"DD-MMM-YY")</f>
        <v>17-Jul-22</v>
      </c>
      <c r="K2243" s="205" t="str">
        <f ca="1">TEXT(TODAY()-277,"DD-MMM-YY")</f>
        <v>15-Aug-22</v>
      </c>
      <c r="L2243" s="53" t="s">
        <v>139</v>
      </c>
      <c r="M2243" s="53">
        <v>12</v>
      </c>
      <c r="N2243" s="52" t="s">
        <v>560</v>
      </c>
      <c r="O2243" s="53" t="s">
        <v>557</v>
      </c>
    </row>
    <row r="2244" spans="1:39" customFormat="1" x14ac:dyDescent="0.35">
      <c r="A2244" s="31" t="s">
        <v>561</v>
      </c>
      <c r="B2244" s="16"/>
      <c r="C2244" s="31" t="s">
        <v>562</v>
      </c>
      <c r="D2244" s="59" t="s">
        <v>558</v>
      </c>
      <c r="E2244" s="51" t="s">
        <v>136</v>
      </c>
      <c r="F2244" s="51"/>
      <c r="G2244" s="51"/>
      <c r="H2244" s="51"/>
      <c r="I2244" s="51"/>
      <c r="J2244" s="205" t="str">
        <f ca="1">TEXT(TODAY()-337,"DD-MMM-YY")</f>
        <v>16-Jun-22</v>
      </c>
      <c r="K2244" s="205" t="str">
        <f ca="1">TEXT(TODAY()-307,"DD-MMM-YY")</f>
        <v>16-Jul-22</v>
      </c>
      <c r="L2244" s="53" t="s">
        <v>139</v>
      </c>
      <c r="M2244" s="53">
        <v>13</v>
      </c>
      <c r="N2244" s="52" t="s">
        <v>559</v>
      </c>
      <c r="O2244" s="53" t="s">
        <v>557</v>
      </c>
    </row>
    <row r="2245" spans="1:39" x14ac:dyDescent="0.35">
      <c r="AM2245"/>
    </row>
    <row r="2246" spans="1:39" customFormat="1" ht="18.5" x14ac:dyDescent="0.35">
      <c r="A2246" s="207" t="s">
        <v>127</v>
      </c>
      <c r="B2246" s="208"/>
      <c r="C2246" s="208"/>
      <c r="D2246" s="208"/>
      <c r="E2246" s="208"/>
      <c r="F2246" s="208"/>
      <c r="G2246" s="208"/>
      <c r="H2246" s="208"/>
      <c r="I2246" s="209"/>
      <c r="Y2246" s="6"/>
    </row>
    <row r="2247" spans="1:39" customFormat="1" ht="15.5" x14ac:dyDescent="0.35">
      <c r="A2247" s="50" t="s">
        <v>5</v>
      </c>
      <c r="B2247" s="50" t="s">
        <v>15</v>
      </c>
      <c r="C2247" s="50" t="s">
        <v>128</v>
      </c>
      <c r="D2247" s="50" t="s">
        <v>129</v>
      </c>
      <c r="E2247" s="50" t="s">
        <v>130</v>
      </c>
      <c r="F2247" s="50" t="s">
        <v>552</v>
      </c>
      <c r="G2247" s="50" t="s">
        <v>553</v>
      </c>
      <c r="H2247" s="50" t="s">
        <v>554</v>
      </c>
      <c r="I2247" s="50" t="s">
        <v>555</v>
      </c>
      <c r="J2247" s="50" t="s">
        <v>131</v>
      </c>
      <c r="K2247" s="50" t="s">
        <v>132</v>
      </c>
      <c r="L2247" s="50" t="s">
        <v>133</v>
      </c>
      <c r="M2247" s="50" t="s">
        <v>134</v>
      </c>
      <c r="N2247" s="50" t="s">
        <v>135</v>
      </c>
      <c r="O2247" s="50" t="s">
        <v>556</v>
      </c>
    </row>
    <row r="2248" spans="1:39" customFormat="1" x14ac:dyDescent="0.35">
      <c r="A2248" s="16" t="s">
        <v>112</v>
      </c>
      <c r="B2248" s="16" t="s">
        <v>144</v>
      </c>
      <c r="C2248" s="16" t="s">
        <v>116</v>
      </c>
      <c r="D2248" s="59" t="s">
        <v>147</v>
      </c>
      <c r="E2248" s="51" t="s">
        <v>136</v>
      </c>
      <c r="F2248" s="51"/>
      <c r="G2248" s="51"/>
      <c r="H2248" s="51"/>
      <c r="I2248" s="51"/>
      <c r="J2248" s="206" t="str">
        <f ca="1">TEXT(TODAY()-340,"DD-MMM-YY")</f>
        <v>13-Jun-22</v>
      </c>
      <c r="K2248" s="206" t="str">
        <f ca="1">TEXT(TODAY()-310,"DD-MMM-YY")</f>
        <v>13-Jul-22</v>
      </c>
      <c r="L2248" s="53" t="s">
        <v>139</v>
      </c>
      <c r="M2248" s="53">
        <v>6</v>
      </c>
      <c r="N2248" s="54">
        <v>294708599858</v>
      </c>
      <c r="O2248" s="53" t="s">
        <v>557</v>
      </c>
    </row>
    <row r="2249" spans="1:39" customFormat="1" x14ac:dyDescent="0.35">
      <c r="A2249" s="16" t="s">
        <v>112</v>
      </c>
      <c r="B2249" s="16" t="s">
        <v>144</v>
      </c>
      <c r="C2249" s="16" t="s">
        <v>116</v>
      </c>
      <c r="D2249" s="114">
        <v>2946045584</v>
      </c>
      <c r="E2249" s="51" t="s">
        <v>136</v>
      </c>
      <c r="F2249" s="51"/>
      <c r="G2249" s="51"/>
      <c r="H2249" s="51"/>
      <c r="I2249" s="51"/>
      <c r="J2249" s="206" t="str">
        <f ca="1">TEXT(TODAY()-412,"DD-MMM-YY")</f>
        <v>02-Apr-22</v>
      </c>
      <c r="K2249" s="206" t="str">
        <f ca="1">TEXT(TODAY()-383,"DD-MMM-YY")</f>
        <v>01-May-22</v>
      </c>
      <c r="L2249" s="53" t="s">
        <v>139</v>
      </c>
      <c r="M2249" s="53">
        <v>5</v>
      </c>
      <c r="N2249" s="54">
        <v>294877166990</v>
      </c>
      <c r="O2249" s="53" t="s">
        <v>557</v>
      </c>
    </row>
    <row r="2250" spans="1:39" x14ac:dyDescent="0.35">
      <c r="AM2250"/>
    </row>
    <row r="2251" spans="1:39" x14ac:dyDescent="0.35">
      <c r="AM2251"/>
    </row>
    <row r="2252" spans="1:39" x14ac:dyDescent="0.35">
      <c r="AM2252"/>
    </row>
    <row r="2253" spans="1:39" x14ac:dyDescent="0.35">
      <c r="AM2253"/>
    </row>
    <row r="2254" spans="1:39" x14ac:dyDescent="0.35">
      <c r="AM2254"/>
    </row>
    <row r="2255" spans="1:39" x14ac:dyDescent="0.35">
      <c r="AM2255"/>
    </row>
    <row r="2256" spans="1:39" x14ac:dyDescent="0.35">
      <c r="AM2256"/>
    </row>
    <row r="2257" spans="39:39" x14ac:dyDescent="0.35">
      <c r="AM2257"/>
    </row>
    <row r="2258" spans="39:39" x14ac:dyDescent="0.35">
      <c r="AM2258"/>
    </row>
    <row r="2259" spans="39:39" x14ac:dyDescent="0.35">
      <c r="AM2259"/>
    </row>
    <row r="2260" spans="39:39" x14ac:dyDescent="0.35">
      <c r="AM2260"/>
    </row>
    <row r="2261" spans="39:39" x14ac:dyDescent="0.35">
      <c r="AM2261"/>
    </row>
    <row r="2262" spans="39:39" x14ac:dyDescent="0.35">
      <c r="AM2262"/>
    </row>
    <row r="2263" spans="39:39" x14ac:dyDescent="0.35">
      <c r="AM2263"/>
    </row>
    <row r="2264" spans="39:39" x14ac:dyDescent="0.35">
      <c r="AM2264"/>
    </row>
    <row r="2265" spans="39:39" x14ac:dyDescent="0.35">
      <c r="AM2265"/>
    </row>
    <row r="2266" spans="39:39" x14ac:dyDescent="0.35">
      <c r="AM2266"/>
    </row>
    <row r="2267" spans="39:39" x14ac:dyDescent="0.35">
      <c r="AM2267"/>
    </row>
    <row r="2268" spans="39:39" x14ac:dyDescent="0.35">
      <c r="AM2268"/>
    </row>
    <row r="2269" spans="39:39" x14ac:dyDescent="0.35">
      <c r="AM2269"/>
    </row>
    <row r="2270" spans="39:39" x14ac:dyDescent="0.35">
      <c r="AM2270"/>
    </row>
    <row r="2271" spans="39:39" x14ac:dyDescent="0.35">
      <c r="AM2271"/>
    </row>
    <row r="2272" spans="39:39" x14ac:dyDescent="0.35">
      <c r="AM2272"/>
    </row>
    <row r="2273" spans="39:39" x14ac:dyDescent="0.35">
      <c r="AM2273"/>
    </row>
    <row r="2274" spans="39:39" x14ac:dyDescent="0.35">
      <c r="AM2274"/>
    </row>
    <row r="2275" spans="39:39" x14ac:dyDescent="0.35">
      <c r="AM2275"/>
    </row>
    <row r="2276" spans="39:39" x14ac:dyDescent="0.35">
      <c r="AM2276"/>
    </row>
    <row r="2277" spans="39:39" x14ac:dyDescent="0.35">
      <c r="AM2277"/>
    </row>
    <row r="2278" spans="39:39" x14ac:dyDescent="0.35">
      <c r="AM2278"/>
    </row>
    <row r="2279" spans="39:39" x14ac:dyDescent="0.35">
      <c r="AM2279"/>
    </row>
    <row r="2280" spans="39:39" x14ac:dyDescent="0.35">
      <c r="AM2280"/>
    </row>
    <row r="2281" spans="39:39" x14ac:dyDescent="0.35">
      <c r="AM2281"/>
    </row>
    <row r="2282" spans="39:39" x14ac:dyDescent="0.35">
      <c r="AM2282"/>
    </row>
    <row r="2283" spans="39:39" x14ac:dyDescent="0.35">
      <c r="AM2283"/>
    </row>
    <row r="2284" spans="39:39" x14ac:dyDescent="0.35">
      <c r="AM2284"/>
    </row>
    <row r="2285" spans="39:39" x14ac:dyDescent="0.35">
      <c r="AM2285"/>
    </row>
    <row r="2286" spans="39:39" x14ac:dyDescent="0.35">
      <c r="AM2286"/>
    </row>
    <row r="2287" spans="39:39" x14ac:dyDescent="0.35">
      <c r="AM2287"/>
    </row>
    <row r="2288" spans="39:39" x14ac:dyDescent="0.35">
      <c r="AM2288"/>
    </row>
    <row r="2289" spans="39:39" x14ac:dyDescent="0.35">
      <c r="AM2289"/>
    </row>
    <row r="2290" spans="39:39" x14ac:dyDescent="0.35">
      <c r="AM2290"/>
    </row>
    <row r="2291" spans="39:39" x14ac:dyDescent="0.35">
      <c r="AM2291"/>
    </row>
    <row r="2292" spans="39:39" x14ac:dyDescent="0.35">
      <c r="AM2292"/>
    </row>
    <row r="2293" spans="39:39" x14ac:dyDescent="0.35">
      <c r="AM2293"/>
    </row>
    <row r="2294" spans="39:39" x14ac:dyDescent="0.35">
      <c r="AM2294"/>
    </row>
    <row r="2295" spans="39:39" x14ac:dyDescent="0.35">
      <c r="AM2295"/>
    </row>
    <row r="2296" spans="39:39" x14ac:dyDescent="0.35">
      <c r="AM2296"/>
    </row>
    <row r="2297" spans="39:39" x14ac:dyDescent="0.35">
      <c r="AM2297"/>
    </row>
    <row r="2298" spans="39:39" x14ac:dyDescent="0.35">
      <c r="AM2298"/>
    </row>
    <row r="2299" spans="39:39" x14ac:dyDescent="0.35">
      <c r="AM2299"/>
    </row>
    <row r="2300" spans="39:39" x14ac:dyDescent="0.35">
      <c r="AM2300"/>
    </row>
    <row r="2301" spans="39:39" x14ac:dyDescent="0.35">
      <c r="AM2301"/>
    </row>
    <row r="2302" spans="39:39" x14ac:dyDescent="0.35">
      <c r="AM2302"/>
    </row>
    <row r="2303" spans="39:39" x14ac:dyDescent="0.35">
      <c r="AM2303"/>
    </row>
    <row r="2304" spans="39:39" x14ac:dyDescent="0.35">
      <c r="AM2304"/>
    </row>
    <row r="2305" spans="39:39" x14ac:dyDescent="0.35">
      <c r="AM2305"/>
    </row>
    <row r="2306" spans="39:39" x14ac:dyDescent="0.35">
      <c r="AM2306"/>
    </row>
    <row r="2307" spans="39:39" x14ac:dyDescent="0.35">
      <c r="AM2307"/>
    </row>
    <row r="2308" spans="39:39" x14ac:dyDescent="0.35">
      <c r="AM2308"/>
    </row>
    <row r="2309" spans="39:39" x14ac:dyDescent="0.35">
      <c r="AM2309"/>
    </row>
    <row r="2310" spans="39:39" x14ac:dyDescent="0.35">
      <c r="AM2310"/>
    </row>
    <row r="2311" spans="39:39" x14ac:dyDescent="0.35">
      <c r="AM2311"/>
    </row>
    <row r="2312" spans="39:39" x14ac:dyDescent="0.35">
      <c r="AM2312"/>
    </row>
    <row r="2313" spans="39:39" x14ac:dyDescent="0.35">
      <c r="AM2313"/>
    </row>
    <row r="2314" spans="39:39" x14ac:dyDescent="0.35">
      <c r="AM2314"/>
    </row>
  </sheetData>
  <mergeCells count="307">
    <mergeCell ref="T1906:V1906"/>
    <mergeCell ref="W1906:X1906"/>
    <mergeCell ref="Z1906:AF1906"/>
    <mergeCell ref="AG1906:AL1906"/>
    <mergeCell ref="A1910:L1910"/>
    <mergeCell ref="A1916:R1916"/>
    <mergeCell ref="A2011:J2011"/>
    <mergeCell ref="C2012:K2012"/>
    <mergeCell ref="A2013:A2014"/>
    <mergeCell ref="B2013:B2014"/>
    <mergeCell ref="C2013:F2013"/>
    <mergeCell ref="G2013:J2013"/>
    <mergeCell ref="K2013:K2014"/>
    <mergeCell ref="L2013:L2014"/>
    <mergeCell ref="T1803:V1803"/>
    <mergeCell ref="W1803:X1803"/>
    <mergeCell ref="Z1803:AF1803"/>
    <mergeCell ref="AG1803:AL1803"/>
    <mergeCell ref="A1807:L1807"/>
    <mergeCell ref="A1812:R1812"/>
    <mergeCell ref="A1899:J1899"/>
    <mergeCell ref="C1900:K1900"/>
    <mergeCell ref="A1901:A1902"/>
    <mergeCell ref="B1901:B1902"/>
    <mergeCell ref="C1901:F1901"/>
    <mergeCell ref="G1901:J1901"/>
    <mergeCell ref="K1901:K1902"/>
    <mergeCell ref="L1901:L1902"/>
    <mergeCell ref="L1555:L1556"/>
    <mergeCell ref="L1658:L1659"/>
    <mergeCell ref="L246:L247"/>
    <mergeCell ref="L447:L448"/>
    <mergeCell ref="L545:L546"/>
    <mergeCell ref="L648:L649"/>
    <mergeCell ref="L751:L752"/>
    <mergeCell ref="L849:L850"/>
    <mergeCell ref="L952:L953"/>
    <mergeCell ref="L1055:L1056"/>
    <mergeCell ref="L1153:L1154"/>
    <mergeCell ref="A1162:L1162"/>
    <mergeCell ref="A1254:K1254"/>
    <mergeCell ref="C1255:K1255"/>
    <mergeCell ref="A1256:A1257"/>
    <mergeCell ref="B1256:B1257"/>
    <mergeCell ref="C1256:F1256"/>
    <mergeCell ref="G1256:J1256"/>
    <mergeCell ref="K1256:K1257"/>
    <mergeCell ref="A1352:K1352"/>
    <mergeCell ref="L1256:L1257"/>
    <mergeCell ref="A749:K749"/>
    <mergeCell ref="C750:K750"/>
    <mergeCell ref="G952:J952"/>
    <mergeCell ref="Z1798:AF1798"/>
    <mergeCell ref="AG1798:AL1798"/>
    <mergeCell ref="Z1773:AF1773"/>
    <mergeCell ref="AG1773:AL1773"/>
    <mergeCell ref="Z1778:AF1778"/>
    <mergeCell ref="AG1778:AL1778"/>
    <mergeCell ref="Z1783:AF1783"/>
    <mergeCell ref="AG1783:AL1783"/>
    <mergeCell ref="Z1788:AF1788"/>
    <mergeCell ref="AG1788:AL1788"/>
    <mergeCell ref="Z1793:AF1793"/>
    <mergeCell ref="AG1793:AL1793"/>
    <mergeCell ref="Z1748:AF1748"/>
    <mergeCell ref="AG1748:AL1748"/>
    <mergeCell ref="Z1753:AF1753"/>
    <mergeCell ref="AG1753:AL1753"/>
    <mergeCell ref="Z1758:AF1758"/>
    <mergeCell ref="AG1758:AL1758"/>
    <mergeCell ref="Z1763:AF1763"/>
    <mergeCell ref="AG1763:AL1763"/>
    <mergeCell ref="Z1768:AF1768"/>
    <mergeCell ref="AG1768:AL1768"/>
    <mergeCell ref="Z1723:AF1723"/>
    <mergeCell ref="AG1723:AL1723"/>
    <mergeCell ref="Z1728:AF1728"/>
    <mergeCell ref="AG1728:AL1728"/>
    <mergeCell ref="Z1733:AF1733"/>
    <mergeCell ref="AG1733:AL1733"/>
    <mergeCell ref="Z1738:AF1738"/>
    <mergeCell ref="AG1738:AL1738"/>
    <mergeCell ref="Z1743:AF1743"/>
    <mergeCell ref="AG1743:AL1743"/>
    <mergeCell ref="Z1683:AF1683"/>
    <mergeCell ref="AG1683:AL1683"/>
    <mergeCell ref="Z1673:AF1673"/>
    <mergeCell ref="AG1673:AL1673"/>
    <mergeCell ref="A1455:K1455"/>
    <mergeCell ref="C1456:K1456"/>
    <mergeCell ref="A1457:A1458"/>
    <mergeCell ref="B1457:B1458"/>
    <mergeCell ref="C1457:F1457"/>
    <mergeCell ref="G1457:J1457"/>
    <mergeCell ref="K1457:K1458"/>
    <mergeCell ref="Z1462:AF1462"/>
    <mergeCell ref="Z1668:AF1668"/>
    <mergeCell ref="AG1668:AL1668"/>
    <mergeCell ref="A1466:R1466"/>
    <mergeCell ref="Z1560:AF1560"/>
    <mergeCell ref="AG1560:AL1560"/>
    <mergeCell ref="A1569:R1569"/>
    <mergeCell ref="Z1663:AF1663"/>
    <mergeCell ref="AG1663:AL1663"/>
    <mergeCell ref="A1553:K1553"/>
    <mergeCell ref="C1554:K1554"/>
    <mergeCell ref="A1555:A1556"/>
    <mergeCell ref="B1555:B1556"/>
    <mergeCell ref="K952:K953"/>
    <mergeCell ref="C848:K848"/>
    <mergeCell ref="A849:A850"/>
    <mergeCell ref="B849:B850"/>
    <mergeCell ref="A858:L858"/>
    <mergeCell ref="A1053:K1053"/>
    <mergeCell ref="A751:A752"/>
    <mergeCell ref="A961:L961"/>
    <mergeCell ref="A966:R966"/>
    <mergeCell ref="A950:K950"/>
    <mergeCell ref="C951:K951"/>
    <mergeCell ref="AG550:AL550"/>
    <mergeCell ref="T653:V653"/>
    <mergeCell ref="W653:X653"/>
    <mergeCell ref="Z653:AF653"/>
    <mergeCell ref="G648:J648"/>
    <mergeCell ref="K648:K649"/>
    <mergeCell ref="A646:K646"/>
    <mergeCell ref="A657:L657"/>
    <mergeCell ref="A662:R662"/>
    <mergeCell ref="AG653:AL653"/>
    <mergeCell ref="A554:L554"/>
    <mergeCell ref="Z550:AF550"/>
    <mergeCell ref="T550:V550"/>
    <mergeCell ref="W550:X550"/>
    <mergeCell ref="A143:A144"/>
    <mergeCell ref="B143:B144"/>
    <mergeCell ref="G246:J246"/>
    <mergeCell ref="K246:K247"/>
    <mergeCell ref="A1265:R1265"/>
    <mergeCell ref="A342:J342"/>
    <mergeCell ref="C343:K343"/>
    <mergeCell ref="K344:K345"/>
    <mergeCell ref="A344:A345"/>
    <mergeCell ref="B344:B345"/>
    <mergeCell ref="C647:K647"/>
    <mergeCell ref="A648:A649"/>
    <mergeCell ref="B648:B649"/>
    <mergeCell ref="G545:J545"/>
    <mergeCell ref="K545:K546"/>
    <mergeCell ref="C648:F648"/>
    <mergeCell ref="C544:K544"/>
    <mergeCell ref="A545:A546"/>
    <mergeCell ref="G849:J849"/>
    <mergeCell ref="C849:F849"/>
    <mergeCell ref="K849:K850"/>
    <mergeCell ref="A952:A953"/>
    <mergeCell ref="B952:B953"/>
    <mergeCell ref="C952:F952"/>
    <mergeCell ref="AG354:AL354"/>
    <mergeCell ref="T349:V349"/>
    <mergeCell ref="W349:X349"/>
    <mergeCell ref="Z349:AF349"/>
    <mergeCell ref="AG349:AL349"/>
    <mergeCell ref="W251:X251"/>
    <mergeCell ref="T251:V251"/>
    <mergeCell ref="A16:E16"/>
    <mergeCell ref="A20:I20"/>
    <mergeCell ref="A25:U25"/>
    <mergeCell ref="A255:R255"/>
    <mergeCell ref="A42:K42"/>
    <mergeCell ref="A54:R54"/>
    <mergeCell ref="A141:J141"/>
    <mergeCell ref="C142:K142"/>
    <mergeCell ref="C344:F344"/>
    <mergeCell ref="T148:V148"/>
    <mergeCell ref="T45:V45"/>
    <mergeCell ref="A49:L49"/>
    <mergeCell ref="C143:F143"/>
    <mergeCell ref="G143:J143"/>
    <mergeCell ref="K143:K144"/>
    <mergeCell ref="A244:J244"/>
    <mergeCell ref="T354:V354"/>
    <mergeCell ref="AG148:AL148"/>
    <mergeCell ref="B545:B546"/>
    <mergeCell ref="C545:F545"/>
    <mergeCell ref="W45:X45"/>
    <mergeCell ref="Z45:AF45"/>
    <mergeCell ref="W452:X452"/>
    <mergeCell ref="Z452:AF452"/>
    <mergeCell ref="A456:R456"/>
    <mergeCell ref="A543:K543"/>
    <mergeCell ref="AG45:AL45"/>
    <mergeCell ref="G344:J344"/>
    <mergeCell ref="A445:J445"/>
    <mergeCell ref="C446:K446"/>
    <mergeCell ref="C245:K245"/>
    <mergeCell ref="A246:A247"/>
    <mergeCell ref="B246:B247"/>
    <mergeCell ref="C246:F246"/>
    <mergeCell ref="A157:R157"/>
    <mergeCell ref="W148:X148"/>
    <mergeCell ref="A152:L152"/>
    <mergeCell ref="AG452:AL452"/>
    <mergeCell ref="Z251:AF251"/>
    <mergeCell ref="AG251:AL251"/>
    <mergeCell ref="W354:X354"/>
    <mergeCell ref="A1564:L1564"/>
    <mergeCell ref="A1656:K1656"/>
    <mergeCell ref="C1657:K1657"/>
    <mergeCell ref="A1658:A1659"/>
    <mergeCell ref="B1658:B1659"/>
    <mergeCell ref="C1658:F1658"/>
    <mergeCell ref="Z148:AF148"/>
    <mergeCell ref="Z354:AF354"/>
    <mergeCell ref="T452:V452"/>
    <mergeCell ref="B447:B448"/>
    <mergeCell ref="C447:F447"/>
    <mergeCell ref="G447:J447"/>
    <mergeCell ref="K447:K448"/>
    <mergeCell ref="A447:A448"/>
    <mergeCell ref="A358:R358"/>
    <mergeCell ref="L344:L345"/>
    <mergeCell ref="G1658:J1658"/>
    <mergeCell ref="K1658:K1659"/>
    <mergeCell ref="C1054:K1054"/>
    <mergeCell ref="A1055:A1056"/>
    <mergeCell ref="B1055:B1056"/>
    <mergeCell ref="C1055:F1055"/>
    <mergeCell ref="G1055:J1055"/>
    <mergeCell ref="K1055:K1056"/>
    <mergeCell ref="Z1359:AF1359"/>
    <mergeCell ref="Z1364:AF1364"/>
    <mergeCell ref="A1368:R1368"/>
    <mergeCell ref="A863:R863"/>
    <mergeCell ref="A1064:R1064"/>
    <mergeCell ref="A1167:R1167"/>
    <mergeCell ref="K1555:K1556"/>
    <mergeCell ref="C1555:F1555"/>
    <mergeCell ref="G1555:J1555"/>
    <mergeCell ref="C1353:K1353"/>
    <mergeCell ref="A1354:A1355"/>
    <mergeCell ref="B1354:B1355"/>
    <mergeCell ref="C1354:F1354"/>
    <mergeCell ref="G1354:J1354"/>
    <mergeCell ref="K1354:K1355"/>
    <mergeCell ref="A1151:K1151"/>
    <mergeCell ref="C1152:K1152"/>
    <mergeCell ref="A1153:A1154"/>
    <mergeCell ref="B1153:B1154"/>
    <mergeCell ref="C1153:F1153"/>
    <mergeCell ref="G1153:J1153"/>
    <mergeCell ref="K1153:K1154"/>
    <mergeCell ref="L1354:L1355"/>
    <mergeCell ref="L1457:L1458"/>
    <mergeCell ref="L143:L144"/>
    <mergeCell ref="Z1713:AF1713"/>
    <mergeCell ref="AG1713:AL1713"/>
    <mergeCell ref="Z1718:AF1718"/>
    <mergeCell ref="AG1718:AL1718"/>
    <mergeCell ref="Z1688:AF1688"/>
    <mergeCell ref="AG1688:AL1688"/>
    <mergeCell ref="Z1693:AF1693"/>
    <mergeCell ref="AG1693:AL1693"/>
    <mergeCell ref="Z1698:AF1698"/>
    <mergeCell ref="AG1698:AL1698"/>
    <mergeCell ref="Z1703:AF1703"/>
    <mergeCell ref="AG1703:AL1703"/>
    <mergeCell ref="Z1708:AF1708"/>
    <mergeCell ref="AG1708:AL1708"/>
    <mergeCell ref="Z1678:AF1678"/>
    <mergeCell ref="AG1678:AL1678"/>
    <mergeCell ref="A760:R760"/>
    <mergeCell ref="A559:R559"/>
    <mergeCell ref="B751:B752"/>
    <mergeCell ref="C751:F751"/>
    <mergeCell ref="G751:J751"/>
    <mergeCell ref="K751:K752"/>
    <mergeCell ref="A847:K847"/>
    <mergeCell ref="T2018:V2018"/>
    <mergeCell ref="W2018:X2018"/>
    <mergeCell ref="Z2018:AF2018"/>
    <mergeCell ref="AG2018:AL2018"/>
    <mergeCell ref="A2022:L2022"/>
    <mergeCell ref="A2028:R2028"/>
    <mergeCell ref="A2123:J2123"/>
    <mergeCell ref="C2124:K2124"/>
    <mergeCell ref="A2125:A2126"/>
    <mergeCell ref="B2125:B2126"/>
    <mergeCell ref="C2125:F2125"/>
    <mergeCell ref="G2125:J2125"/>
    <mergeCell ref="K2125:K2126"/>
    <mergeCell ref="L2125:L2126"/>
    <mergeCell ref="A2246:I2246"/>
    <mergeCell ref="T2130:V2130"/>
    <mergeCell ref="W2130:X2130"/>
    <mergeCell ref="Z2130:AF2130"/>
    <mergeCell ref="AG2130:AL2130"/>
    <mergeCell ref="A2134:L2134"/>
    <mergeCell ref="A2140:R2140"/>
    <mergeCell ref="A2235:J2235"/>
    <mergeCell ref="C2236:K2236"/>
    <mergeCell ref="A2237:A2238"/>
    <mergeCell ref="B2237:B2238"/>
    <mergeCell ref="C2237:F2237"/>
    <mergeCell ref="G2237:J2237"/>
    <mergeCell ref="K2237:K2238"/>
    <mergeCell ref="L2237:L2238"/>
    <mergeCell ref="A2241:I2241"/>
  </mergeCells>
  <dataValidations count="1">
    <dataValidation type="list" allowBlank="1" showInputMessage="1" showErrorMessage="1" sqref="L27:N27">
      <formula1>"Yes,No"</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"Projected,Original,Seasonal,Recommended"</xm:f>
          </x14:formula1>
          <xm:sqref>C37 C7 C12 C183 IX183 ST183 ACP183 AML183 AWH183 BGD183 BPZ183 BZV183 CJR183 CTN183 DDJ183 DNF183 DXB183 EGX183 EQT183 FAP183 FKL183 FUH183 GED183 GNZ183 GXV183 HHR183 HRN183 IBJ183 ILF183 IVB183 JEX183 JOT183 JYP183 KIL183 KSH183 LCD183 LLZ183 LVV183 MFR183 MPN183 MZJ183 NJF183 NTB183 OCX183 OMT183 OWP183 PGL183 PQH183 QAD183 QJZ183 QTV183 RDR183 RNN183 RXJ183 SHF183 SRB183 TAX183 TKT183 TUP183 UEL183 UOH183 UYD183 VHZ183 VRV183 WBR183 WLN183 WVJ183 C191 IX191 ST191 ACP191 AML191 AWH191 BGD191 BPZ191 BZV191 CJR191 CTN191 DDJ191 DNF191 DXB191 EGX191 EQT191 FAP191 FKL191 FUH191 GED191 GNZ191 GXV191 HHR191 HRN191 IBJ191 ILF191 IVB191 JEX191 JOT191 JYP191 KIL191 KSH191 LCD191 LLZ191 LVV191 MFR191 MPN191 MZJ191 NJF191 NTB191 OCX191 OMT191 OWP191 PGL191 PQH191 QAD191 QJZ191 QTV191 RDR191 RNN191 RXJ191 SHF191 SRB191 TAX191 TKT191 TUP191 UEL191 UOH191 UYD191 VHZ191 VRV191 WBR191 WLN191 WVJ191 C197 IX197 ST197 ACP197 AML197 AWH197 BGD197 BPZ197 BZV197 CJR197 CTN197 DDJ197 DNF197 DXB197 EGX197 EQT197 FAP197 FKL197 FUH197 GED197 GNZ197 GXV197 HHR197 HRN197 IBJ197 ILF197 IVB197 JEX197 JOT197 JYP197 KIL197 KSH197 LCD197 LLZ197 LVV197 MFR197 MPN197 MZJ197 NJF197 NTB197 OCX197 OMT197 OWP197 PGL197 PQH197 QAD197 QJZ197 QTV197 RDR197 RNN197 RXJ197 SHF197 SRB197 TAX197 TKT197 TUP197 UEL197 UOH197 UYD197 VHZ197 VRV197 WBR197 WLN197 WVJ197 C201 IX201 ST201 ACP201 AML201 AWH201 BGD201 BPZ201 BZV201 CJR201 CTN201 DDJ201 DNF201 DXB201 EGX201 EQT201 FAP201 FKL201 FUH201 GED201 GNZ201 GXV201 HHR201 HRN201 IBJ201 ILF201 IVB201 JEX201 JOT201 JYP201 KIL201 KSH201 LCD201 LLZ201 LVV201 MFR201 MPN201 MZJ201 NJF201 NTB201 OCX201 OMT201 OWP201 PGL201 PQH201 QAD201 QJZ201 QTV201 RDR201 RNN201 RXJ201 SHF201 SRB201 TAX201 TKT201 TUP201 UEL201 UOH201 UYD201 VHZ201 VRV201 WBR201 WLN201 WVJ201 C205 IX205 ST205 ACP205 AML205 AWH205 BGD205 BPZ205 BZV205 CJR205 CTN205 DDJ205 DNF205 DXB205 EGX205 EQT205 FAP205 FKL205 FUH205 GED205 GNZ205 GXV205 HHR205 HRN205 IBJ205 ILF205 IVB205 JEX205 JOT205 JYP205 KIL205 KSH205 LCD205 LLZ205 LVV205 MFR205 MPN205 MZJ205 NJF205 NTB205 OCX205 OMT205 OWP205 PGL205 PQH205 QAD205 QJZ205 QTV205 RDR205 RNN205 RXJ205 SHF205 SRB205 TAX205 TKT205 TUP205 UEL205 UOH205 UYD205 VHZ205 VRV205 WBR205 WLN205 WVJ205 C211 IX211 ST211 ACP211 AML211 AWH211 BGD211 BPZ211 BZV211 CJR211 CTN211 DDJ211 DNF211 DXB211 EGX211 EQT211 FAP211 FKL211 FUH211 GED211 GNZ211 GXV211 HHR211 HRN211 IBJ211 ILF211 IVB211 JEX211 JOT211 JYP211 KIL211 KSH211 LCD211 LLZ211 LVV211 MFR211 MPN211 MZJ211 NJF211 NTB211 OCX211 OMT211 OWP211 PGL211 PQH211 QAD211 QJZ211 QTV211 RDR211 RNN211 RXJ211 SHF211 SRB211 TAX211 TKT211 TUP211 UEL211 UOH211 UYD211 VHZ211 VRV211 WBR211 WLN211 WVJ211 C215 IX215 ST215 ACP215 AML215 AWH215 BGD215 BPZ215 BZV215 CJR215 CTN215 DDJ215 DNF215 DXB215 EGX215 EQT215 FAP215 FKL215 FUH215 GED215 GNZ215 GXV215 HHR215 HRN215 IBJ215 ILF215 IVB215 JEX215 JOT215 JYP215 KIL215 KSH215 LCD215 LLZ215 LVV215 MFR215 MPN215 MZJ215 NJF215 NTB215 OCX215 OMT215 OWP215 PGL215 PQH215 QAD215 QJZ215 QTV215 RDR215 RNN215 RXJ215 SHF215 SRB215 TAX215 TKT215 TUP215 UEL215 UOH215 UYD215 VHZ215 VRV215 WBR215 WLN215 WVJ215 C231 IX231 ST231 ACP231 AML231 AWH231 BGD231 BPZ231 BZV231 CJR231 CTN231 DDJ231 DNF231 DXB231 EGX231 EQT231 FAP231 FKL231 FUH231 GED231 GNZ231 GXV231 HHR231 HRN231 IBJ231 ILF231 IVB231 JEX231 JOT231 JYP231 KIL231 KSH231 LCD231 LLZ231 LVV231 MFR231 MPN231 MZJ231 NJF231 NTB231 OCX231 OMT231 OWP231 PGL231 PQH231 QAD231 QJZ231 QTV231 RDR231 RNN231 RXJ231 SHF231 SRB231 TAX231 TKT231 TUP231 UEL231 UOH231 UYD231 VHZ231 VRV231 WBR231 WLN231 WVJ231 C235 IX235 ST235 ACP235 AML235 AWH235 BGD235 BPZ235 BZV235 CJR235 CTN235 DDJ235 DNF235 DXB235 EGX235 EQT235 FAP235 FKL235 FUH235 GED235 GNZ235 GXV235 HHR235 HRN235 IBJ235 ILF235 IVB235 JEX235 JOT235 JYP235 KIL235 KSH235 LCD235 LLZ235 LVV235 MFR235 MPN235 MZJ235 NJF235 NTB235 OCX235 OMT235 OWP235 PGL235 PQH235 QAD235 QJZ235 QTV235 RDR235 RNN235 RXJ235 SHF235 SRB235 TAX235 TKT235 TUP235 UEL235 UOH235 UYD235 VHZ235 VRV235 WBR235 WLN235 WVJ235 C239 IX239 ST239 ACP239 AML239 AWH239 BGD239 BPZ239 BZV239 CJR239 CTN239 DDJ239 DNF239 DXB239 EGX239 EQT239 FAP239 FKL239 FUH239 GED239 GNZ239 GXV239 HHR239 HRN239 IBJ239 ILF239 IVB239 JEX239 JOT239 JYP239 KIL239 KSH239 LCD239 LLZ239 LVV239 MFR239 MPN239 MZJ239 NJF239 NTB239 OCX239 OMT239 OWP239 PGL239 PQH239 QAD239 QJZ239 QTV239 RDR239 RNN239 RXJ239 SHF239 SRB239 TAX239 TKT239 TUP239 UEL239 UOH239 UYD239 VHZ239 VRV239 WBR239 WLN239 WVJ239 C219 IX219 ST219 ACP219 AML219 AWH219 BGD219 BPZ219 BZV219 CJR219 CTN219 DDJ219 DNF219 DXB219 EGX219 EQT219 FAP219 FKL219 FUH219 GED219 GNZ219 GXV219 HHR219 HRN219 IBJ219 ILF219 IVB219 JEX219 JOT219 JYP219 KIL219 KSH219 LCD219 LLZ219 LVV219 MFR219 MPN219 MZJ219 NJF219 NTB219 OCX219 OMT219 OWP219 PGL219 PQH219 QAD219 QJZ219 QTV219 RDR219 RNN219 RXJ219 SHF219 SRB219 TAX219 TKT219 TUP219 UEL219 UOH219 UYD219 VHZ219 VRV219 WBR219 WLN219 WVJ219 C223 IX223 ST223 ACP223 AML223 AWH223 BGD223 BPZ223 BZV223 CJR223 CTN223 DDJ223 DNF223 DXB223 EGX223 EQT223 FAP223 FKL223 FUH223 GED223 GNZ223 GXV223 HHR223 HRN223 IBJ223 ILF223 IVB223 JEX223 JOT223 JYP223 KIL223 KSH223 LCD223 LLZ223 LVV223 MFR223 MPN223 MZJ223 NJF223 NTB223 OCX223 OMT223 OWP223 PGL223 PQH223 QAD223 QJZ223 QTV223 RDR223 RNN223 RXJ223 SHF223 SRB223 TAX223 TKT223 TUP223 UEL223 UOH223 UYD223 VHZ223 VRV223 WBR223 WLN223 WVJ223 C227 IX227 ST227 ACP227 AML227 AWH227 BGD227 BPZ227 BZV227 CJR227 CTN227 DDJ227 DNF227 DXB227 EGX227 EQT227 FAP227 FKL227 FUH227 GED227 GNZ227 GXV227 HHR227 HRN227 IBJ227 ILF227 IVB227 JEX227 JOT227 JYP227 KIL227 KSH227 LCD227 LLZ227 LVV227 MFR227 MPN227 MZJ227 NJF227 NTB227 OCX227 OMT227 OWP227 PGL227 PQH227 QAD227 QJZ227 QTV227 RDR227 RNN227 RXJ227 SHF227 SRB227 TAX227 TKT227 TUP227 UEL227 UOH227 UYD227 VHZ227 VRV227 WBR227 WLN227 WVJ227 C209 IX209 ST209 ACP209 AML209 AWH209 BGD209 BPZ209 BZV209 CJR209 CTN209 DDJ209 DNF209 DXB209 EGX209 EQT209 FAP209 FKL209 FUH209 GED209 GNZ209 GXV209 HHR209 HRN209 IBJ209 ILF209 IVB209 JEX209 JOT209 JYP209 KIL209 KSH209 LCD209 LLZ209 LVV209 MFR209 MPN209 MZJ209 NJF209 NTB209 OCX209 OMT209 OWP209 PGL209 PQH209 QAD209 QJZ209 QTV209 RDR209 RNN209 RXJ209 SHF209 SRB209 TAX209 TKT209 TUP209 UEL209 UOH209 UYD209 VHZ209 VRV209 WBR209 WLN209 WVJ209 C195 IX195 ST195 ACP195 AML195 AWH195 BGD195 BPZ195 BZV195 CJR195 CTN195 DDJ195 DNF195 DXB195 EGX195 EQT195 FAP195 FKL195 FUH195 GED195 GNZ195 GXV195 HHR195 HRN195 IBJ195 ILF195 IVB195 JEX195 JOT195 JYP195 KIL195 KSH195 LCD195 LLZ195 LVV195 MFR195 MPN195 MZJ195 NJF195 NTB195 OCX195 OMT195 OWP195 PGL195 PQH195 QAD195 QJZ195 QTV195 RDR195 RNN195 RXJ195 SHF195 SRB195 TAX195 TKT195 TUP195 UEL195 UOH195 UYD195 VHZ195 VRV195 WBR195 WLN195 WVJ195 C177 IX177 ST177 ACP177 AML177 AWH177 BGD177 BPZ177 BZV177 CJR177 CTN177 DDJ177 DNF177 DXB177 EGX177 EQT177 FAP177 FKL177 FUH177 GED177 GNZ177 GXV177 HHR177 HRN177 IBJ177 ILF177 IVB177 JEX177 JOT177 JYP177 KIL177 KSH177 LCD177 LLZ177 LVV177 MFR177 MPN177 MZJ177 NJF177 NTB177 OCX177 OMT177 OWP177 PGL177 PQH177 QAD177 QJZ177 QTV177 RDR177 RNN177 RXJ177 SHF177 SRB177 TAX177 TKT177 TUP177 UEL177 UOH177 UYD177 VHZ177 VRV177 WBR177 WLN177 WVJ177 C175 IX175 ST175 ACP175 AML175 AWH175 BGD175 BPZ175 BZV175 CJR175 CTN175 DDJ175 DNF175 DXB175 EGX175 EQT175 FAP175 FKL175 FUH175 GED175 GNZ175 GXV175 HHR175 HRN175 IBJ175 ILF175 IVB175 JEX175 JOT175 JYP175 KIL175 KSH175 LCD175 LLZ175 LVV175 MFR175 MPN175 MZJ175 NJF175 NTB175 OCX175 OMT175 OWP175 PGL175 PQH175 QAD175 QJZ175 QTV175 RDR175 RNN175 RXJ175 SHF175 SRB175 TAX175 TKT175 TUP175 UEL175 UOH175 UYD175 VHZ175 VRV175 WBR175 WLN175 WVJ175 C187 IX187 ST187 ACP187 AML187 AWH187 BGD187 BPZ187 BZV187 CJR187 CTN187 DDJ187 DNF187 DXB187 EGX187 EQT187 FAP187 FKL187 FUH187 GED187 GNZ187 GXV187 HHR187 HRN187 IBJ187 ILF187 IVB187 JEX187 JOT187 JYP187 KIL187 KSH187 LCD187 LLZ187 LVV187 MFR187 MPN187 MZJ187 NJF187 NTB187 OCX187 OMT187 OWP187 PGL187 PQH187 QAD187 QJZ187 QTV187 RDR187 RNN187 RXJ187 SHF187 SRB187 TAX187 TKT187 TUP187 UEL187 UOH187 UYD187 VHZ187 VRV187 WBR187 WLN187 WVJ187 C159 IX159 ST159 ACP159 AML159 AWH159 BGD159 BPZ159 BZV159 CJR159 CTN159 DDJ159 DNF159 DXB159 EGX159 EQT159 FAP159 FKL159 FUH159 GED159 GNZ159 GXV159 HHR159 HRN159 IBJ159 ILF159 IVB159 JEX159 JOT159 JYP159 KIL159 KSH159 LCD159 LLZ159 LVV159 MFR159 MPN159 MZJ159 NJF159 NTB159 OCX159 OMT159 OWP159 PGL159 PQH159 QAD159 QJZ159 QTV159 RDR159 RNN159 RXJ159 SHF159 SRB159 TAX159 TKT159 TUP159 UEL159 UOH159 UYD159 VHZ159 VRV159 WBR159 WLN159 WVJ159 C163 IX163 ST163 ACP163 AML163 AWH163 BGD163 BPZ163 BZV163 CJR163 CTN163 DDJ163 DNF163 DXB163 EGX163 EQT163 FAP163 FKL163 FUH163 GED163 GNZ163 GXV163 HHR163 HRN163 IBJ163 ILF163 IVB163 JEX163 JOT163 JYP163 KIL163 KSH163 LCD163 LLZ163 LVV163 MFR163 MPN163 MZJ163 NJF163 NTB163 OCX163 OMT163 OWP163 PGL163 PQH163 QAD163 QJZ163 QTV163 RDR163 RNN163 RXJ163 SHF163 SRB163 TAX163 TKT163 TUP163 UEL163 UOH163 UYD163 VHZ163 VRV163 WBR163 WLN163 WVJ163 C167 IX167 ST167 ACP167 AML167 AWH167 BGD167 BPZ167 BZV167 CJR167 CTN167 DDJ167 DNF167 DXB167 EGX167 EQT167 FAP167 FKL167 FUH167 GED167 GNZ167 GXV167 HHR167 HRN167 IBJ167 ILF167 IVB167 JEX167 JOT167 JYP167 KIL167 KSH167 LCD167 LLZ167 LVV167 MFR167 MPN167 MZJ167 NJF167 NTB167 OCX167 OMT167 OWP167 PGL167 PQH167 QAD167 QJZ167 QTV167 RDR167 RNN167 RXJ167 SHF167 SRB167 TAX167 TKT167 TUP167 UEL167 UOH167 UYD167 VHZ167 VRV167 WBR167 WLN167 WVJ167 WLN171 WBR171 VRV171 VHZ171 UYD171 UOH171 UEL171 TUP171 TKT171 TAX171 SRB171 SHF171 RXJ171 RNN171 RDR171 QTV171 QJZ171 QAD171 PQH171 PGL171 OWP171 OMT171 OCX171 NTB171 NJF171 MZJ171 MPN171 MFR171 LVV171 LLZ171 LCD171 KSH171 KIL171 JYP171 JOT171 JEX171 IVB171 ILF171 IBJ171 HRN171 HHR171 GXV171 GNZ171 GED171 FUH171 FKL171 FAP171 EQT171 EGX171 DXB171 DNF171 DDJ171 CTN171 CJR171 BZV171 BPZ171 BGD171 AWH171 AML171 ACP171 ST171 IX171 C171 WVJ179 C179 IX179 ST179 ACP179 AML179 AWH179 BGD179 BPZ179 BZV179 CJR179 CTN179 DDJ179 DNF179 DXB179 EGX179 EQT179 FAP179 FKL179 FUH179 GED179 GNZ179 GXV179 HHR179 HRN179 IBJ179 ILF179 IVB179 JEX179 JOT179 JYP179 KIL179 KSH179 LCD179 LLZ179 LVV179 MFR179 MPN179 MZJ179 NJF179 NTB179 OCX179 OMT179 OWP179 PGL179 PQH179 QAD179 QJZ179 QTV179 RDR179 RNN179 RXJ179 SHF179 SRB179 TAX179 TKT179 TUP179 UEL179 UOH179 UYD179 VHZ179 VRV179 WBR179 WLN179 WVJ171 C281 IX281 ST281 ACP281 AML281 AWH281 BGD281 BPZ281 BZV281 CJR281 CTN281 DDJ281 DNF281 DXB281 EGX281 EQT281 FAP281 FKL281 FUH281 GED281 GNZ281 GXV281 HHR281 HRN281 IBJ281 ILF281 IVB281 JEX281 JOT281 JYP281 KIL281 KSH281 LCD281 LLZ281 LVV281 MFR281 MPN281 MZJ281 NJF281 NTB281 OCX281 OMT281 OWP281 PGL281 PQH281 QAD281 QJZ281 QTV281 RDR281 RNN281 RXJ281 SHF281 SRB281 TAX281 TKT281 TUP281 UEL281 UOH281 UYD281 VHZ281 VRV281 WBR281 WLN281 WVJ281 C289 IX289 ST289 ACP289 AML289 AWH289 BGD289 BPZ289 BZV289 CJR289 CTN289 DDJ289 DNF289 DXB289 EGX289 EQT289 FAP289 FKL289 FUH289 GED289 GNZ289 GXV289 HHR289 HRN289 IBJ289 ILF289 IVB289 JEX289 JOT289 JYP289 KIL289 KSH289 LCD289 LLZ289 LVV289 MFR289 MPN289 MZJ289 NJF289 NTB289 OCX289 OMT289 OWP289 PGL289 PQH289 QAD289 QJZ289 QTV289 RDR289 RNN289 RXJ289 SHF289 SRB289 TAX289 TKT289 TUP289 UEL289 UOH289 UYD289 VHZ289 VRV289 WBR289 WLN289 WVJ289 C295 IX295 ST295 ACP295 AML295 AWH295 BGD295 BPZ295 BZV295 CJR295 CTN295 DDJ295 DNF295 DXB295 EGX295 EQT295 FAP295 FKL295 FUH295 GED295 GNZ295 GXV295 HHR295 HRN295 IBJ295 ILF295 IVB295 JEX295 JOT295 JYP295 KIL295 KSH295 LCD295 LLZ295 LVV295 MFR295 MPN295 MZJ295 NJF295 NTB295 OCX295 OMT295 OWP295 PGL295 PQH295 QAD295 QJZ295 QTV295 RDR295 RNN295 RXJ295 SHF295 SRB295 TAX295 TKT295 TUP295 UEL295 UOH295 UYD295 VHZ295 VRV295 WBR295 WLN295 WVJ295 C299 IX299 ST299 ACP299 AML299 AWH299 BGD299 BPZ299 BZV299 CJR299 CTN299 DDJ299 DNF299 DXB299 EGX299 EQT299 FAP299 FKL299 FUH299 GED299 GNZ299 GXV299 HHR299 HRN299 IBJ299 ILF299 IVB299 JEX299 JOT299 JYP299 KIL299 KSH299 LCD299 LLZ299 LVV299 MFR299 MPN299 MZJ299 NJF299 NTB299 OCX299 OMT299 OWP299 PGL299 PQH299 QAD299 QJZ299 QTV299 RDR299 RNN299 RXJ299 SHF299 SRB299 TAX299 TKT299 TUP299 UEL299 UOH299 UYD299 VHZ299 VRV299 WBR299 WLN299 WVJ299 C303 IX303 ST303 ACP303 AML303 AWH303 BGD303 BPZ303 BZV303 CJR303 CTN303 DDJ303 DNF303 DXB303 EGX303 EQT303 FAP303 FKL303 FUH303 GED303 GNZ303 GXV303 HHR303 HRN303 IBJ303 ILF303 IVB303 JEX303 JOT303 JYP303 KIL303 KSH303 LCD303 LLZ303 LVV303 MFR303 MPN303 MZJ303 NJF303 NTB303 OCX303 OMT303 OWP303 PGL303 PQH303 QAD303 QJZ303 QTV303 RDR303 RNN303 RXJ303 SHF303 SRB303 TAX303 TKT303 TUP303 UEL303 UOH303 UYD303 VHZ303 VRV303 WBR303 WLN303 WVJ303 C309 IX309 ST309 ACP309 AML309 AWH309 BGD309 BPZ309 BZV309 CJR309 CTN309 DDJ309 DNF309 DXB309 EGX309 EQT309 FAP309 FKL309 FUH309 GED309 GNZ309 GXV309 HHR309 HRN309 IBJ309 ILF309 IVB309 JEX309 JOT309 JYP309 KIL309 KSH309 LCD309 LLZ309 LVV309 MFR309 MPN309 MZJ309 NJF309 NTB309 OCX309 OMT309 OWP309 PGL309 PQH309 QAD309 QJZ309 QTV309 RDR309 RNN309 RXJ309 SHF309 SRB309 TAX309 TKT309 TUP309 UEL309 UOH309 UYD309 VHZ309 VRV309 WBR309 WLN309 WVJ309 C313 IX313 ST313 ACP313 AML313 AWH313 BGD313 BPZ313 BZV313 CJR313 CTN313 DDJ313 DNF313 DXB313 EGX313 EQT313 FAP313 FKL313 FUH313 GED313 GNZ313 GXV313 HHR313 HRN313 IBJ313 ILF313 IVB313 JEX313 JOT313 JYP313 KIL313 KSH313 LCD313 LLZ313 LVV313 MFR313 MPN313 MZJ313 NJF313 NTB313 OCX313 OMT313 OWP313 PGL313 PQH313 QAD313 QJZ313 QTV313 RDR313 RNN313 RXJ313 SHF313 SRB313 TAX313 TKT313 TUP313 UEL313 UOH313 UYD313 VHZ313 VRV313 WBR313 WLN313 WVJ313 C329 IX329 ST329 ACP329 AML329 AWH329 BGD329 BPZ329 BZV329 CJR329 CTN329 DDJ329 DNF329 DXB329 EGX329 EQT329 FAP329 FKL329 FUH329 GED329 GNZ329 GXV329 HHR329 HRN329 IBJ329 ILF329 IVB329 JEX329 JOT329 JYP329 KIL329 KSH329 LCD329 LLZ329 LVV329 MFR329 MPN329 MZJ329 NJF329 NTB329 OCX329 OMT329 OWP329 PGL329 PQH329 QAD329 QJZ329 QTV329 RDR329 RNN329 RXJ329 SHF329 SRB329 TAX329 TKT329 TUP329 UEL329 UOH329 UYD329 VHZ329 VRV329 WBR329 WLN329 WVJ329 C333 IX333 ST333 ACP333 AML333 AWH333 BGD333 BPZ333 BZV333 CJR333 CTN333 DDJ333 DNF333 DXB333 EGX333 EQT333 FAP333 FKL333 FUH333 GED333 GNZ333 GXV333 HHR333 HRN333 IBJ333 ILF333 IVB333 JEX333 JOT333 JYP333 KIL333 KSH333 LCD333 LLZ333 LVV333 MFR333 MPN333 MZJ333 NJF333 NTB333 OCX333 OMT333 OWP333 PGL333 PQH333 QAD333 QJZ333 QTV333 RDR333 RNN333 RXJ333 SHF333 SRB333 TAX333 TKT333 TUP333 UEL333 UOH333 UYD333 VHZ333 VRV333 WBR333 WLN333 WVJ333 C337 IX337 ST337 ACP337 AML337 AWH337 BGD337 BPZ337 BZV337 CJR337 CTN337 DDJ337 DNF337 DXB337 EGX337 EQT337 FAP337 FKL337 FUH337 GED337 GNZ337 GXV337 HHR337 HRN337 IBJ337 ILF337 IVB337 JEX337 JOT337 JYP337 KIL337 KSH337 LCD337 LLZ337 LVV337 MFR337 MPN337 MZJ337 NJF337 NTB337 OCX337 OMT337 OWP337 PGL337 PQH337 QAD337 QJZ337 QTV337 RDR337 RNN337 RXJ337 SHF337 SRB337 TAX337 TKT337 TUP337 UEL337 UOH337 UYD337 VHZ337 VRV337 WBR337 WLN337 WVJ337 C317 IX317 ST317 ACP317 AML317 AWH317 BGD317 BPZ317 BZV317 CJR317 CTN317 DDJ317 DNF317 DXB317 EGX317 EQT317 FAP317 FKL317 FUH317 GED317 GNZ317 GXV317 HHR317 HRN317 IBJ317 ILF317 IVB317 JEX317 JOT317 JYP317 KIL317 KSH317 LCD317 LLZ317 LVV317 MFR317 MPN317 MZJ317 NJF317 NTB317 OCX317 OMT317 OWP317 PGL317 PQH317 QAD317 QJZ317 QTV317 RDR317 RNN317 RXJ317 SHF317 SRB317 TAX317 TKT317 TUP317 UEL317 UOH317 UYD317 VHZ317 VRV317 WBR317 WLN317 WVJ317 C321 IX321 ST321 ACP321 AML321 AWH321 BGD321 BPZ321 BZV321 CJR321 CTN321 DDJ321 DNF321 DXB321 EGX321 EQT321 FAP321 FKL321 FUH321 GED321 GNZ321 GXV321 HHR321 HRN321 IBJ321 ILF321 IVB321 JEX321 JOT321 JYP321 KIL321 KSH321 LCD321 LLZ321 LVV321 MFR321 MPN321 MZJ321 NJF321 NTB321 OCX321 OMT321 OWP321 PGL321 PQH321 QAD321 QJZ321 QTV321 RDR321 RNN321 RXJ321 SHF321 SRB321 TAX321 TKT321 TUP321 UEL321 UOH321 UYD321 VHZ321 VRV321 WBR321 WLN321 WVJ321 C325 IX325 ST325 ACP325 AML325 AWH325 BGD325 BPZ325 BZV325 CJR325 CTN325 DDJ325 DNF325 DXB325 EGX325 EQT325 FAP325 FKL325 FUH325 GED325 GNZ325 GXV325 HHR325 HRN325 IBJ325 ILF325 IVB325 JEX325 JOT325 JYP325 KIL325 KSH325 LCD325 LLZ325 LVV325 MFR325 MPN325 MZJ325 NJF325 NTB325 OCX325 OMT325 OWP325 PGL325 PQH325 QAD325 QJZ325 QTV325 RDR325 RNN325 RXJ325 SHF325 SRB325 TAX325 TKT325 TUP325 UEL325 UOH325 UYD325 VHZ325 VRV325 WBR325 WLN325 WVJ325 C307 IX307 ST307 ACP307 AML307 AWH307 BGD307 BPZ307 BZV307 CJR307 CTN307 DDJ307 DNF307 DXB307 EGX307 EQT307 FAP307 FKL307 FUH307 GED307 GNZ307 GXV307 HHR307 HRN307 IBJ307 ILF307 IVB307 JEX307 JOT307 JYP307 KIL307 KSH307 LCD307 LLZ307 LVV307 MFR307 MPN307 MZJ307 NJF307 NTB307 OCX307 OMT307 OWP307 PGL307 PQH307 QAD307 QJZ307 QTV307 RDR307 RNN307 RXJ307 SHF307 SRB307 TAX307 TKT307 TUP307 UEL307 UOH307 UYD307 VHZ307 VRV307 WBR307 WLN307 WVJ307 C293 IX293 ST293 ACP293 AML293 AWH293 BGD293 BPZ293 BZV293 CJR293 CTN293 DDJ293 DNF293 DXB293 EGX293 EQT293 FAP293 FKL293 FUH293 GED293 GNZ293 GXV293 HHR293 HRN293 IBJ293 ILF293 IVB293 JEX293 JOT293 JYP293 KIL293 KSH293 LCD293 LLZ293 LVV293 MFR293 MPN293 MZJ293 NJF293 NTB293 OCX293 OMT293 OWP293 PGL293 PQH293 QAD293 QJZ293 QTV293 RDR293 RNN293 RXJ293 SHF293 SRB293 TAX293 TKT293 TUP293 UEL293 UOH293 UYD293 VHZ293 VRV293 WBR293 WLN293 WVJ293 C275 IX275 ST275 ACP275 AML275 AWH275 BGD275 BPZ275 BZV275 CJR275 CTN275 DDJ275 DNF275 DXB275 EGX275 EQT275 FAP275 FKL275 FUH275 GED275 GNZ275 GXV275 HHR275 HRN275 IBJ275 ILF275 IVB275 JEX275 JOT275 JYP275 KIL275 KSH275 LCD275 LLZ275 LVV275 MFR275 MPN275 MZJ275 NJF275 NTB275 OCX275 OMT275 OWP275 PGL275 PQH275 QAD275 QJZ275 QTV275 RDR275 RNN275 RXJ275 SHF275 SRB275 TAX275 TKT275 TUP275 UEL275 UOH275 UYD275 VHZ275 VRV275 WBR275 WLN275 WVJ275 C273 IX273 ST273 ACP273 AML273 AWH273 BGD273 BPZ273 BZV273 CJR273 CTN273 DDJ273 DNF273 DXB273 EGX273 EQT273 FAP273 FKL273 FUH273 GED273 GNZ273 GXV273 HHR273 HRN273 IBJ273 ILF273 IVB273 JEX273 JOT273 JYP273 KIL273 KSH273 LCD273 LLZ273 LVV273 MFR273 MPN273 MZJ273 NJF273 NTB273 OCX273 OMT273 OWP273 PGL273 PQH273 QAD273 QJZ273 QTV273 RDR273 RNN273 RXJ273 SHF273 SRB273 TAX273 TKT273 TUP273 UEL273 UOH273 UYD273 VHZ273 VRV273 WBR273 WLN273 WVJ273 C285 IX285 ST285 ACP285 AML285 AWH285 BGD285 BPZ285 BZV285 CJR285 CTN285 DDJ285 DNF285 DXB285 EGX285 EQT285 FAP285 FKL285 FUH285 GED285 GNZ285 GXV285 HHR285 HRN285 IBJ285 ILF285 IVB285 JEX285 JOT285 JYP285 KIL285 KSH285 LCD285 LLZ285 LVV285 MFR285 MPN285 MZJ285 NJF285 NTB285 OCX285 OMT285 OWP285 PGL285 PQH285 QAD285 QJZ285 QTV285 RDR285 RNN285 RXJ285 SHF285 SRB285 TAX285 TKT285 TUP285 UEL285 UOH285 UYD285 VHZ285 VRV285 WBR285 WLN285 WVJ285 C257 IX257 ST257 ACP257 AML257 AWH257 BGD257 BPZ257 BZV257 CJR257 CTN257 DDJ257 DNF257 DXB257 EGX257 EQT257 FAP257 FKL257 FUH257 GED257 GNZ257 GXV257 HHR257 HRN257 IBJ257 ILF257 IVB257 JEX257 JOT257 JYP257 KIL257 KSH257 LCD257 LLZ257 LVV257 MFR257 MPN257 MZJ257 NJF257 NTB257 OCX257 OMT257 OWP257 PGL257 PQH257 QAD257 QJZ257 QTV257 RDR257 RNN257 RXJ257 SHF257 SRB257 TAX257 TKT257 TUP257 UEL257 UOH257 UYD257 VHZ257 VRV257 WBR257 WLN257 WVJ257 C261 IX261 ST261 ACP261 AML261 AWH261 BGD261 BPZ261 BZV261 CJR261 CTN261 DDJ261 DNF261 DXB261 EGX261 EQT261 FAP261 FKL261 FUH261 GED261 GNZ261 GXV261 HHR261 HRN261 IBJ261 ILF261 IVB261 JEX261 JOT261 JYP261 KIL261 KSH261 LCD261 LLZ261 LVV261 MFR261 MPN261 MZJ261 NJF261 NTB261 OCX261 OMT261 OWP261 PGL261 PQH261 QAD261 QJZ261 QTV261 RDR261 RNN261 RXJ261 SHF261 SRB261 TAX261 TKT261 TUP261 UEL261 UOH261 UYD261 VHZ261 VRV261 WBR261 WLN261 WVJ261 C265 IX265 ST265 ACP265 AML265 AWH265 BGD265 BPZ265 BZV265 CJR265 CTN265 DDJ265 DNF265 DXB265 EGX265 EQT265 FAP265 FKL265 FUH265 GED265 GNZ265 GXV265 HHR265 HRN265 IBJ265 ILF265 IVB265 JEX265 JOT265 JYP265 KIL265 KSH265 LCD265 LLZ265 LVV265 MFR265 MPN265 MZJ265 NJF265 NTB265 OCX265 OMT265 OWP265 PGL265 PQH265 QAD265 QJZ265 QTV265 RDR265 RNN265 RXJ265 SHF265 SRB265 TAX265 TKT265 TUP265 UEL265 UOH265 UYD265 VHZ265 VRV265 WBR265 WLN265 WVJ265 WLN269 WBR269 VRV269 VHZ269 UYD269 UOH269 UEL269 TUP269 TKT269 TAX269 SRB269 SHF269 RXJ269 RNN269 RDR269 QTV269 QJZ269 QAD269 PQH269 PGL269 OWP269 OMT269 OCX269 NTB269 NJF269 MZJ269 MPN269 MFR269 LVV269 LLZ269 LCD269 KSH269 KIL269 JYP269 JOT269 JEX269 IVB269 ILF269 IBJ269 HRN269 HHR269 GXV269 GNZ269 GED269 FUH269 FKL269 FAP269 EQT269 EGX269 DXB269 DNF269 DDJ269 CTN269 CJR269 BZV269 BPZ269 BGD269 AWH269 AML269 ACP269 ST269 IX269 C269 WVJ277 C277 IX277 ST277 ACP277 AML277 AWH277 BGD277 BPZ277 BZV277 CJR277 CTN277 DDJ277 DNF277 DXB277 EGX277 EQT277 FAP277 FKL277 FUH277 GED277 GNZ277 GXV277 HHR277 HRN277 IBJ277 ILF277 IVB277 JEX277 JOT277 JYP277 KIL277 KSH277 LCD277 LLZ277 LVV277 MFR277 MPN277 MZJ277 NJF277 NTB277 OCX277 OMT277 OWP277 PGL277 PQH277 QAD277 QJZ277 QTV277 RDR277 RNN277 RXJ277 SHF277 SRB277 TAX277 TKT277 TUP277 UEL277 UOH277 UYD277 VHZ277 VRV277 WBR277 WLN277 WVJ269 C384 IX384 ST384 ACP384 AML384 AWH384 BGD384 BPZ384 BZV384 CJR384 CTN384 DDJ384 DNF384 DXB384 EGX384 EQT384 FAP384 FKL384 FUH384 GED384 GNZ384 GXV384 HHR384 HRN384 IBJ384 ILF384 IVB384 JEX384 JOT384 JYP384 KIL384 KSH384 LCD384 LLZ384 LVV384 MFR384 MPN384 MZJ384 NJF384 NTB384 OCX384 OMT384 OWP384 PGL384 PQH384 QAD384 QJZ384 QTV384 RDR384 RNN384 RXJ384 SHF384 SRB384 TAX384 TKT384 TUP384 UEL384 UOH384 UYD384 VHZ384 VRV384 WBR384 WLN384 WVJ384 C392 IX392 ST392 ACP392 AML392 AWH392 BGD392 BPZ392 BZV392 CJR392 CTN392 DDJ392 DNF392 DXB392 EGX392 EQT392 FAP392 FKL392 FUH392 GED392 GNZ392 GXV392 HHR392 HRN392 IBJ392 ILF392 IVB392 JEX392 JOT392 JYP392 KIL392 KSH392 LCD392 LLZ392 LVV392 MFR392 MPN392 MZJ392 NJF392 NTB392 OCX392 OMT392 OWP392 PGL392 PQH392 QAD392 QJZ392 QTV392 RDR392 RNN392 RXJ392 SHF392 SRB392 TAX392 TKT392 TUP392 UEL392 UOH392 UYD392 VHZ392 VRV392 WBR392 WLN392 WVJ392 C398 IX398 ST398 ACP398 AML398 AWH398 BGD398 BPZ398 BZV398 CJR398 CTN398 DDJ398 DNF398 DXB398 EGX398 EQT398 FAP398 FKL398 FUH398 GED398 GNZ398 GXV398 HHR398 HRN398 IBJ398 ILF398 IVB398 JEX398 JOT398 JYP398 KIL398 KSH398 LCD398 LLZ398 LVV398 MFR398 MPN398 MZJ398 NJF398 NTB398 OCX398 OMT398 OWP398 PGL398 PQH398 QAD398 QJZ398 QTV398 RDR398 RNN398 RXJ398 SHF398 SRB398 TAX398 TKT398 TUP398 UEL398 UOH398 UYD398 VHZ398 VRV398 WBR398 WLN398 WVJ398 C402 IX402 ST402 ACP402 AML402 AWH402 BGD402 BPZ402 BZV402 CJR402 CTN402 DDJ402 DNF402 DXB402 EGX402 EQT402 FAP402 FKL402 FUH402 GED402 GNZ402 GXV402 HHR402 HRN402 IBJ402 ILF402 IVB402 JEX402 JOT402 JYP402 KIL402 KSH402 LCD402 LLZ402 LVV402 MFR402 MPN402 MZJ402 NJF402 NTB402 OCX402 OMT402 OWP402 PGL402 PQH402 QAD402 QJZ402 QTV402 RDR402 RNN402 RXJ402 SHF402 SRB402 TAX402 TKT402 TUP402 UEL402 UOH402 UYD402 VHZ402 VRV402 WBR402 WLN402 WVJ402 C406 IX406 ST406 ACP406 AML406 AWH406 BGD406 BPZ406 BZV406 CJR406 CTN406 DDJ406 DNF406 DXB406 EGX406 EQT406 FAP406 FKL406 FUH406 GED406 GNZ406 GXV406 HHR406 HRN406 IBJ406 ILF406 IVB406 JEX406 JOT406 JYP406 KIL406 KSH406 LCD406 LLZ406 LVV406 MFR406 MPN406 MZJ406 NJF406 NTB406 OCX406 OMT406 OWP406 PGL406 PQH406 QAD406 QJZ406 QTV406 RDR406 RNN406 RXJ406 SHF406 SRB406 TAX406 TKT406 TUP406 UEL406 UOH406 UYD406 VHZ406 VRV406 WBR406 WLN406 WVJ406 C412 IX412 ST412 ACP412 AML412 AWH412 BGD412 BPZ412 BZV412 CJR412 CTN412 DDJ412 DNF412 DXB412 EGX412 EQT412 FAP412 FKL412 FUH412 GED412 GNZ412 GXV412 HHR412 HRN412 IBJ412 ILF412 IVB412 JEX412 JOT412 JYP412 KIL412 KSH412 LCD412 LLZ412 LVV412 MFR412 MPN412 MZJ412 NJF412 NTB412 OCX412 OMT412 OWP412 PGL412 PQH412 QAD412 QJZ412 QTV412 RDR412 RNN412 RXJ412 SHF412 SRB412 TAX412 TKT412 TUP412 UEL412 UOH412 UYD412 VHZ412 VRV412 WBR412 WLN412 WVJ412 C416 IX416 ST416 ACP416 AML416 AWH416 BGD416 BPZ416 BZV416 CJR416 CTN416 DDJ416 DNF416 DXB416 EGX416 EQT416 FAP416 FKL416 FUH416 GED416 GNZ416 GXV416 HHR416 HRN416 IBJ416 ILF416 IVB416 JEX416 JOT416 JYP416 KIL416 KSH416 LCD416 LLZ416 LVV416 MFR416 MPN416 MZJ416 NJF416 NTB416 OCX416 OMT416 OWP416 PGL416 PQH416 QAD416 QJZ416 QTV416 RDR416 RNN416 RXJ416 SHF416 SRB416 TAX416 TKT416 TUP416 UEL416 UOH416 UYD416 VHZ416 VRV416 WBR416 WLN416 WVJ416 C432 IX432 ST432 ACP432 AML432 AWH432 BGD432 BPZ432 BZV432 CJR432 CTN432 DDJ432 DNF432 DXB432 EGX432 EQT432 FAP432 FKL432 FUH432 GED432 GNZ432 GXV432 HHR432 HRN432 IBJ432 ILF432 IVB432 JEX432 JOT432 JYP432 KIL432 KSH432 LCD432 LLZ432 LVV432 MFR432 MPN432 MZJ432 NJF432 NTB432 OCX432 OMT432 OWP432 PGL432 PQH432 QAD432 QJZ432 QTV432 RDR432 RNN432 RXJ432 SHF432 SRB432 TAX432 TKT432 TUP432 UEL432 UOH432 UYD432 VHZ432 VRV432 WBR432 WLN432 WVJ432 C436 IX436 ST436 ACP436 AML436 AWH436 BGD436 BPZ436 BZV436 CJR436 CTN436 DDJ436 DNF436 DXB436 EGX436 EQT436 FAP436 FKL436 FUH436 GED436 GNZ436 GXV436 HHR436 HRN436 IBJ436 ILF436 IVB436 JEX436 JOT436 JYP436 KIL436 KSH436 LCD436 LLZ436 LVV436 MFR436 MPN436 MZJ436 NJF436 NTB436 OCX436 OMT436 OWP436 PGL436 PQH436 QAD436 QJZ436 QTV436 RDR436 RNN436 RXJ436 SHF436 SRB436 TAX436 TKT436 TUP436 UEL436 UOH436 UYD436 VHZ436 VRV436 WBR436 WLN436 WVJ436 C440 IX440 ST440 ACP440 AML440 AWH440 BGD440 BPZ440 BZV440 CJR440 CTN440 DDJ440 DNF440 DXB440 EGX440 EQT440 FAP440 FKL440 FUH440 GED440 GNZ440 GXV440 HHR440 HRN440 IBJ440 ILF440 IVB440 JEX440 JOT440 JYP440 KIL440 KSH440 LCD440 LLZ440 LVV440 MFR440 MPN440 MZJ440 NJF440 NTB440 OCX440 OMT440 OWP440 PGL440 PQH440 QAD440 QJZ440 QTV440 RDR440 RNN440 RXJ440 SHF440 SRB440 TAX440 TKT440 TUP440 UEL440 UOH440 UYD440 VHZ440 VRV440 WBR440 WLN440 WVJ440 C420 IX420 ST420 ACP420 AML420 AWH420 BGD420 BPZ420 BZV420 CJR420 CTN420 DDJ420 DNF420 DXB420 EGX420 EQT420 FAP420 FKL420 FUH420 GED420 GNZ420 GXV420 HHR420 HRN420 IBJ420 ILF420 IVB420 JEX420 JOT420 JYP420 KIL420 KSH420 LCD420 LLZ420 LVV420 MFR420 MPN420 MZJ420 NJF420 NTB420 OCX420 OMT420 OWP420 PGL420 PQH420 QAD420 QJZ420 QTV420 RDR420 RNN420 RXJ420 SHF420 SRB420 TAX420 TKT420 TUP420 UEL420 UOH420 UYD420 VHZ420 VRV420 WBR420 WLN420 WVJ420 C424 IX424 ST424 ACP424 AML424 AWH424 BGD424 BPZ424 BZV424 CJR424 CTN424 DDJ424 DNF424 DXB424 EGX424 EQT424 FAP424 FKL424 FUH424 GED424 GNZ424 GXV424 HHR424 HRN424 IBJ424 ILF424 IVB424 JEX424 JOT424 JYP424 KIL424 KSH424 LCD424 LLZ424 LVV424 MFR424 MPN424 MZJ424 NJF424 NTB424 OCX424 OMT424 OWP424 PGL424 PQH424 QAD424 QJZ424 QTV424 RDR424 RNN424 RXJ424 SHF424 SRB424 TAX424 TKT424 TUP424 UEL424 UOH424 UYD424 VHZ424 VRV424 WBR424 WLN424 WVJ424 C428 IX428 ST428 ACP428 AML428 AWH428 BGD428 BPZ428 BZV428 CJR428 CTN428 DDJ428 DNF428 DXB428 EGX428 EQT428 FAP428 FKL428 FUH428 GED428 GNZ428 GXV428 HHR428 HRN428 IBJ428 ILF428 IVB428 JEX428 JOT428 JYP428 KIL428 KSH428 LCD428 LLZ428 LVV428 MFR428 MPN428 MZJ428 NJF428 NTB428 OCX428 OMT428 OWP428 PGL428 PQH428 QAD428 QJZ428 QTV428 RDR428 RNN428 RXJ428 SHF428 SRB428 TAX428 TKT428 TUP428 UEL428 UOH428 UYD428 VHZ428 VRV428 WBR428 WLN428 WVJ428 C410 IX410 ST410 ACP410 AML410 AWH410 BGD410 BPZ410 BZV410 CJR410 CTN410 DDJ410 DNF410 DXB410 EGX410 EQT410 FAP410 FKL410 FUH410 GED410 GNZ410 GXV410 HHR410 HRN410 IBJ410 ILF410 IVB410 JEX410 JOT410 JYP410 KIL410 KSH410 LCD410 LLZ410 LVV410 MFR410 MPN410 MZJ410 NJF410 NTB410 OCX410 OMT410 OWP410 PGL410 PQH410 QAD410 QJZ410 QTV410 RDR410 RNN410 RXJ410 SHF410 SRB410 TAX410 TKT410 TUP410 UEL410 UOH410 UYD410 VHZ410 VRV410 WBR410 WLN410 WVJ410 C396 IX396 ST396 ACP396 AML396 AWH396 BGD396 BPZ396 BZV396 CJR396 CTN396 DDJ396 DNF396 DXB396 EGX396 EQT396 FAP396 FKL396 FUH396 GED396 GNZ396 GXV396 HHR396 HRN396 IBJ396 ILF396 IVB396 JEX396 JOT396 JYP396 KIL396 KSH396 LCD396 LLZ396 LVV396 MFR396 MPN396 MZJ396 NJF396 NTB396 OCX396 OMT396 OWP396 PGL396 PQH396 QAD396 QJZ396 QTV396 RDR396 RNN396 RXJ396 SHF396 SRB396 TAX396 TKT396 TUP396 UEL396 UOH396 UYD396 VHZ396 VRV396 WBR396 WLN396 WVJ396 C378 IX378 ST378 ACP378 AML378 AWH378 BGD378 BPZ378 BZV378 CJR378 CTN378 DDJ378 DNF378 DXB378 EGX378 EQT378 FAP378 FKL378 FUH378 GED378 GNZ378 GXV378 HHR378 HRN378 IBJ378 ILF378 IVB378 JEX378 JOT378 JYP378 KIL378 KSH378 LCD378 LLZ378 LVV378 MFR378 MPN378 MZJ378 NJF378 NTB378 OCX378 OMT378 OWP378 PGL378 PQH378 QAD378 QJZ378 QTV378 RDR378 RNN378 RXJ378 SHF378 SRB378 TAX378 TKT378 TUP378 UEL378 UOH378 UYD378 VHZ378 VRV378 WBR378 WLN378 WVJ378 C376 IX376 ST376 ACP376 AML376 AWH376 BGD376 BPZ376 BZV376 CJR376 CTN376 DDJ376 DNF376 DXB376 EGX376 EQT376 FAP376 FKL376 FUH376 GED376 GNZ376 GXV376 HHR376 HRN376 IBJ376 ILF376 IVB376 JEX376 JOT376 JYP376 KIL376 KSH376 LCD376 LLZ376 LVV376 MFR376 MPN376 MZJ376 NJF376 NTB376 OCX376 OMT376 OWP376 PGL376 PQH376 QAD376 QJZ376 QTV376 RDR376 RNN376 RXJ376 SHF376 SRB376 TAX376 TKT376 TUP376 UEL376 UOH376 UYD376 VHZ376 VRV376 WBR376 WLN376 WVJ376 C388 IX388 ST388 ACP388 AML388 AWH388 BGD388 BPZ388 BZV388 CJR388 CTN388 DDJ388 DNF388 DXB388 EGX388 EQT388 FAP388 FKL388 FUH388 GED388 GNZ388 GXV388 HHR388 HRN388 IBJ388 ILF388 IVB388 JEX388 JOT388 JYP388 KIL388 KSH388 LCD388 LLZ388 LVV388 MFR388 MPN388 MZJ388 NJF388 NTB388 OCX388 OMT388 OWP388 PGL388 PQH388 QAD388 QJZ388 QTV388 RDR388 RNN388 RXJ388 SHF388 SRB388 TAX388 TKT388 TUP388 UEL388 UOH388 UYD388 VHZ388 VRV388 WBR388 WLN388 WVJ388 C360 IX360 ST360 ACP360 AML360 AWH360 BGD360 BPZ360 BZV360 CJR360 CTN360 DDJ360 DNF360 DXB360 EGX360 EQT360 FAP360 FKL360 FUH360 GED360 GNZ360 GXV360 HHR360 HRN360 IBJ360 ILF360 IVB360 JEX360 JOT360 JYP360 KIL360 KSH360 LCD360 LLZ360 LVV360 MFR360 MPN360 MZJ360 NJF360 NTB360 OCX360 OMT360 OWP360 PGL360 PQH360 QAD360 QJZ360 QTV360 RDR360 RNN360 RXJ360 SHF360 SRB360 TAX360 TKT360 TUP360 UEL360 UOH360 UYD360 VHZ360 VRV360 WBR360 WLN360 WVJ360 C364 IX364 ST364 ACP364 AML364 AWH364 BGD364 BPZ364 BZV364 CJR364 CTN364 DDJ364 DNF364 DXB364 EGX364 EQT364 FAP364 FKL364 FUH364 GED364 GNZ364 GXV364 HHR364 HRN364 IBJ364 ILF364 IVB364 JEX364 JOT364 JYP364 KIL364 KSH364 LCD364 LLZ364 LVV364 MFR364 MPN364 MZJ364 NJF364 NTB364 OCX364 OMT364 OWP364 PGL364 PQH364 QAD364 QJZ364 QTV364 RDR364 RNN364 RXJ364 SHF364 SRB364 TAX364 TKT364 TUP364 UEL364 UOH364 UYD364 VHZ364 VRV364 WBR364 WLN364 WVJ364 C368 IX368 ST368 ACP368 AML368 AWH368 BGD368 BPZ368 BZV368 CJR368 CTN368 DDJ368 DNF368 DXB368 EGX368 EQT368 FAP368 FKL368 FUH368 GED368 GNZ368 GXV368 HHR368 HRN368 IBJ368 ILF368 IVB368 JEX368 JOT368 JYP368 KIL368 KSH368 LCD368 LLZ368 LVV368 MFR368 MPN368 MZJ368 NJF368 NTB368 OCX368 OMT368 OWP368 PGL368 PQH368 QAD368 QJZ368 QTV368 RDR368 RNN368 RXJ368 SHF368 SRB368 TAX368 TKT368 TUP368 UEL368 UOH368 UYD368 VHZ368 VRV368 WBR368 WLN368 WVJ368 WLN372 WBR372 VRV372 VHZ372 UYD372 UOH372 UEL372 TUP372 TKT372 TAX372 SRB372 SHF372 RXJ372 RNN372 RDR372 QTV372 QJZ372 QAD372 PQH372 PGL372 OWP372 OMT372 OCX372 NTB372 NJF372 MZJ372 MPN372 MFR372 LVV372 LLZ372 LCD372 KSH372 KIL372 JYP372 JOT372 JEX372 IVB372 ILF372 IBJ372 HRN372 HHR372 GXV372 GNZ372 GED372 FUH372 FKL372 FAP372 EQT372 EGX372 DXB372 DNF372 DDJ372 CTN372 CJR372 BZV372 BPZ372 BGD372 AWH372 AML372 ACP372 ST372 IX372 C372 WVJ380 C380 IX380 ST380 ACP380 AML380 AWH380 BGD380 BPZ380 BZV380 CJR380 CTN380 DDJ380 DNF380 DXB380 EGX380 EQT380 FAP380 FKL380 FUH380 GED380 GNZ380 GXV380 HHR380 HRN380 IBJ380 ILF380 IVB380 JEX380 JOT380 JYP380 KIL380 KSH380 LCD380 LLZ380 LVV380 MFR380 MPN380 MZJ380 NJF380 NTB380 OCX380 OMT380 OWP380 PGL380 PQH380 QAD380 QJZ380 QTV380 RDR380 RNN380 RXJ380 SHF380 SRB380 TAX380 TKT380 TUP380 UEL380 UOH380 UYD380 VHZ380 VRV380 WBR380 WLN380 WVJ372 C482 IX482 ST482 ACP482 AML482 AWH482 BGD482 BPZ482 BZV482 CJR482 CTN482 DDJ482 DNF482 DXB482 EGX482 EQT482 FAP482 FKL482 FUH482 GED482 GNZ482 GXV482 HHR482 HRN482 IBJ482 ILF482 IVB482 JEX482 JOT482 JYP482 KIL482 KSH482 LCD482 LLZ482 LVV482 MFR482 MPN482 MZJ482 NJF482 NTB482 OCX482 OMT482 OWP482 PGL482 PQH482 QAD482 QJZ482 QTV482 RDR482 RNN482 RXJ482 SHF482 SRB482 TAX482 TKT482 TUP482 UEL482 UOH482 UYD482 VHZ482 VRV482 WBR482 WLN482 WVJ482 C490 IX490 ST490 ACP490 AML490 AWH490 BGD490 BPZ490 BZV490 CJR490 CTN490 DDJ490 DNF490 DXB490 EGX490 EQT490 FAP490 FKL490 FUH490 GED490 GNZ490 GXV490 HHR490 HRN490 IBJ490 ILF490 IVB490 JEX490 JOT490 JYP490 KIL490 KSH490 LCD490 LLZ490 LVV490 MFR490 MPN490 MZJ490 NJF490 NTB490 OCX490 OMT490 OWP490 PGL490 PQH490 QAD490 QJZ490 QTV490 RDR490 RNN490 RXJ490 SHF490 SRB490 TAX490 TKT490 TUP490 UEL490 UOH490 UYD490 VHZ490 VRV490 WBR490 WLN490 WVJ490 C496 IX496 ST496 ACP496 AML496 AWH496 BGD496 BPZ496 BZV496 CJR496 CTN496 DDJ496 DNF496 DXB496 EGX496 EQT496 FAP496 FKL496 FUH496 GED496 GNZ496 GXV496 HHR496 HRN496 IBJ496 ILF496 IVB496 JEX496 JOT496 JYP496 KIL496 KSH496 LCD496 LLZ496 LVV496 MFR496 MPN496 MZJ496 NJF496 NTB496 OCX496 OMT496 OWP496 PGL496 PQH496 QAD496 QJZ496 QTV496 RDR496 RNN496 RXJ496 SHF496 SRB496 TAX496 TKT496 TUP496 UEL496 UOH496 UYD496 VHZ496 VRV496 WBR496 WLN496 WVJ496 C500 IX500 ST500 ACP500 AML500 AWH500 BGD500 BPZ500 BZV500 CJR500 CTN500 DDJ500 DNF500 DXB500 EGX500 EQT500 FAP500 FKL500 FUH500 GED500 GNZ500 GXV500 HHR500 HRN500 IBJ500 ILF500 IVB500 JEX500 JOT500 JYP500 KIL500 KSH500 LCD500 LLZ500 LVV500 MFR500 MPN500 MZJ500 NJF500 NTB500 OCX500 OMT500 OWP500 PGL500 PQH500 QAD500 QJZ500 QTV500 RDR500 RNN500 RXJ500 SHF500 SRB500 TAX500 TKT500 TUP500 UEL500 UOH500 UYD500 VHZ500 VRV500 WBR500 WLN500 WVJ500 C504 IX504 ST504 ACP504 AML504 AWH504 BGD504 BPZ504 BZV504 CJR504 CTN504 DDJ504 DNF504 DXB504 EGX504 EQT504 FAP504 FKL504 FUH504 GED504 GNZ504 GXV504 HHR504 HRN504 IBJ504 ILF504 IVB504 JEX504 JOT504 JYP504 KIL504 KSH504 LCD504 LLZ504 LVV504 MFR504 MPN504 MZJ504 NJF504 NTB504 OCX504 OMT504 OWP504 PGL504 PQH504 QAD504 QJZ504 QTV504 RDR504 RNN504 RXJ504 SHF504 SRB504 TAX504 TKT504 TUP504 UEL504 UOH504 UYD504 VHZ504 VRV504 WBR504 WLN504 WVJ504 C510 IX510 ST510 ACP510 AML510 AWH510 BGD510 BPZ510 BZV510 CJR510 CTN510 DDJ510 DNF510 DXB510 EGX510 EQT510 FAP510 FKL510 FUH510 GED510 GNZ510 GXV510 HHR510 HRN510 IBJ510 ILF510 IVB510 JEX510 JOT510 JYP510 KIL510 KSH510 LCD510 LLZ510 LVV510 MFR510 MPN510 MZJ510 NJF510 NTB510 OCX510 OMT510 OWP510 PGL510 PQH510 QAD510 QJZ510 QTV510 RDR510 RNN510 RXJ510 SHF510 SRB510 TAX510 TKT510 TUP510 UEL510 UOH510 UYD510 VHZ510 VRV510 WBR510 WLN510 WVJ510 C514 IX514 ST514 ACP514 AML514 AWH514 BGD514 BPZ514 BZV514 CJR514 CTN514 DDJ514 DNF514 DXB514 EGX514 EQT514 FAP514 FKL514 FUH514 GED514 GNZ514 GXV514 HHR514 HRN514 IBJ514 ILF514 IVB514 JEX514 JOT514 JYP514 KIL514 KSH514 LCD514 LLZ514 LVV514 MFR514 MPN514 MZJ514 NJF514 NTB514 OCX514 OMT514 OWP514 PGL514 PQH514 QAD514 QJZ514 QTV514 RDR514 RNN514 RXJ514 SHF514 SRB514 TAX514 TKT514 TUP514 UEL514 UOH514 UYD514 VHZ514 VRV514 WBR514 WLN514 WVJ514 C530 IX530 ST530 ACP530 AML530 AWH530 BGD530 BPZ530 BZV530 CJR530 CTN530 DDJ530 DNF530 DXB530 EGX530 EQT530 FAP530 FKL530 FUH530 GED530 GNZ530 GXV530 HHR530 HRN530 IBJ530 ILF530 IVB530 JEX530 JOT530 JYP530 KIL530 KSH530 LCD530 LLZ530 LVV530 MFR530 MPN530 MZJ530 NJF530 NTB530 OCX530 OMT530 OWP530 PGL530 PQH530 QAD530 QJZ530 QTV530 RDR530 RNN530 RXJ530 SHF530 SRB530 TAX530 TKT530 TUP530 UEL530 UOH530 UYD530 VHZ530 VRV530 WBR530 WLN530 WVJ530 C534 IX534 ST534 ACP534 AML534 AWH534 BGD534 BPZ534 BZV534 CJR534 CTN534 DDJ534 DNF534 DXB534 EGX534 EQT534 FAP534 FKL534 FUH534 GED534 GNZ534 GXV534 HHR534 HRN534 IBJ534 ILF534 IVB534 JEX534 JOT534 JYP534 KIL534 KSH534 LCD534 LLZ534 LVV534 MFR534 MPN534 MZJ534 NJF534 NTB534 OCX534 OMT534 OWP534 PGL534 PQH534 QAD534 QJZ534 QTV534 RDR534 RNN534 RXJ534 SHF534 SRB534 TAX534 TKT534 TUP534 UEL534 UOH534 UYD534 VHZ534 VRV534 WBR534 WLN534 WVJ534 C538 IX538 ST538 ACP538 AML538 AWH538 BGD538 BPZ538 BZV538 CJR538 CTN538 DDJ538 DNF538 DXB538 EGX538 EQT538 FAP538 FKL538 FUH538 GED538 GNZ538 GXV538 HHR538 HRN538 IBJ538 ILF538 IVB538 JEX538 JOT538 JYP538 KIL538 KSH538 LCD538 LLZ538 LVV538 MFR538 MPN538 MZJ538 NJF538 NTB538 OCX538 OMT538 OWP538 PGL538 PQH538 QAD538 QJZ538 QTV538 RDR538 RNN538 RXJ538 SHF538 SRB538 TAX538 TKT538 TUP538 UEL538 UOH538 UYD538 VHZ538 VRV538 WBR538 WLN538 WVJ538 C518 IX518 ST518 ACP518 AML518 AWH518 BGD518 BPZ518 BZV518 CJR518 CTN518 DDJ518 DNF518 DXB518 EGX518 EQT518 FAP518 FKL518 FUH518 GED518 GNZ518 GXV518 HHR518 HRN518 IBJ518 ILF518 IVB518 JEX518 JOT518 JYP518 KIL518 KSH518 LCD518 LLZ518 LVV518 MFR518 MPN518 MZJ518 NJF518 NTB518 OCX518 OMT518 OWP518 PGL518 PQH518 QAD518 QJZ518 QTV518 RDR518 RNN518 RXJ518 SHF518 SRB518 TAX518 TKT518 TUP518 UEL518 UOH518 UYD518 VHZ518 VRV518 WBR518 WLN518 WVJ518 C522 IX522 ST522 ACP522 AML522 AWH522 BGD522 BPZ522 BZV522 CJR522 CTN522 DDJ522 DNF522 DXB522 EGX522 EQT522 FAP522 FKL522 FUH522 GED522 GNZ522 GXV522 HHR522 HRN522 IBJ522 ILF522 IVB522 JEX522 JOT522 JYP522 KIL522 KSH522 LCD522 LLZ522 LVV522 MFR522 MPN522 MZJ522 NJF522 NTB522 OCX522 OMT522 OWP522 PGL522 PQH522 QAD522 QJZ522 QTV522 RDR522 RNN522 RXJ522 SHF522 SRB522 TAX522 TKT522 TUP522 UEL522 UOH522 UYD522 VHZ522 VRV522 WBR522 WLN522 WVJ522 C526 IX526 ST526 ACP526 AML526 AWH526 BGD526 BPZ526 BZV526 CJR526 CTN526 DDJ526 DNF526 DXB526 EGX526 EQT526 FAP526 FKL526 FUH526 GED526 GNZ526 GXV526 HHR526 HRN526 IBJ526 ILF526 IVB526 JEX526 JOT526 JYP526 KIL526 KSH526 LCD526 LLZ526 LVV526 MFR526 MPN526 MZJ526 NJF526 NTB526 OCX526 OMT526 OWP526 PGL526 PQH526 QAD526 QJZ526 QTV526 RDR526 RNN526 RXJ526 SHF526 SRB526 TAX526 TKT526 TUP526 UEL526 UOH526 UYD526 VHZ526 VRV526 WBR526 WLN526 WVJ526 C508 IX508 ST508 ACP508 AML508 AWH508 BGD508 BPZ508 BZV508 CJR508 CTN508 DDJ508 DNF508 DXB508 EGX508 EQT508 FAP508 FKL508 FUH508 GED508 GNZ508 GXV508 HHR508 HRN508 IBJ508 ILF508 IVB508 JEX508 JOT508 JYP508 KIL508 KSH508 LCD508 LLZ508 LVV508 MFR508 MPN508 MZJ508 NJF508 NTB508 OCX508 OMT508 OWP508 PGL508 PQH508 QAD508 QJZ508 QTV508 RDR508 RNN508 RXJ508 SHF508 SRB508 TAX508 TKT508 TUP508 UEL508 UOH508 UYD508 VHZ508 VRV508 WBR508 WLN508 WVJ508 C494 IX494 ST494 ACP494 AML494 AWH494 BGD494 BPZ494 BZV494 CJR494 CTN494 DDJ494 DNF494 DXB494 EGX494 EQT494 FAP494 FKL494 FUH494 GED494 GNZ494 GXV494 HHR494 HRN494 IBJ494 ILF494 IVB494 JEX494 JOT494 JYP494 KIL494 KSH494 LCD494 LLZ494 LVV494 MFR494 MPN494 MZJ494 NJF494 NTB494 OCX494 OMT494 OWP494 PGL494 PQH494 QAD494 QJZ494 QTV494 RDR494 RNN494 RXJ494 SHF494 SRB494 TAX494 TKT494 TUP494 UEL494 UOH494 UYD494 VHZ494 VRV494 WBR494 WLN494 WVJ494 C476 IX476 ST476 ACP476 AML476 AWH476 BGD476 BPZ476 BZV476 CJR476 CTN476 DDJ476 DNF476 DXB476 EGX476 EQT476 FAP476 FKL476 FUH476 GED476 GNZ476 GXV476 HHR476 HRN476 IBJ476 ILF476 IVB476 JEX476 JOT476 JYP476 KIL476 KSH476 LCD476 LLZ476 LVV476 MFR476 MPN476 MZJ476 NJF476 NTB476 OCX476 OMT476 OWP476 PGL476 PQH476 QAD476 QJZ476 QTV476 RDR476 RNN476 RXJ476 SHF476 SRB476 TAX476 TKT476 TUP476 UEL476 UOH476 UYD476 VHZ476 VRV476 WBR476 WLN476 WVJ476 C474 IX474 ST474 ACP474 AML474 AWH474 BGD474 BPZ474 BZV474 CJR474 CTN474 DDJ474 DNF474 DXB474 EGX474 EQT474 FAP474 FKL474 FUH474 GED474 GNZ474 GXV474 HHR474 HRN474 IBJ474 ILF474 IVB474 JEX474 JOT474 JYP474 KIL474 KSH474 LCD474 LLZ474 LVV474 MFR474 MPN474 MZJ474 NJF474 NTB474 OCX474 OMT474 OWP474 PGL474 PQH474 QAD474 QJZ474 QTV474 RDR474 RNN474 RXJ474 SHF474 SRB474 TAX474 TKT474 TUP474 UEL474 UOH474 UYD474 VHZ474 VRV474 WBR474 WLN474 WVJ474 C486 IX486 ST486 ACP486 AML486 AWH486 BGD486 BPZ486 BZV486 CJR486 CTN486 DDJ486 DNF486 DXB486 EGX486 EQT486 FAP486 FKL486 FUH486 GED486 GNZ486 GXV486 HHR486 HRN486 IBJ486 ILF486 IVB486 JEX486 JOT486 JYP486 KIL486 KSH486 LCD486 LLZ486 LVV486 MFR486 MPN486 MZJ486 NJF486 NTB486 OCX486 OMT486 OWP486 PGL486 PQH486 QAD486 QJZ486 QTV486 RDR486 RNN486 RXJ486 SHF486 SRB486 TAX486 TKT486 TUP486 UEL486 UOH486 UYD486 VHZ486 VRV486 WBR486 WLN486 WVJ486 C458 IX458 ST458 ACP458 AML458 AWH458 BGD458 BPZ458 BZV458 CJR458 CTN458 DDJ458 DNF458 DXB458 EGX458 EQT458 FAP458 FKL458 FUH458 GED458 GNZ458 GXV458 HHR458 HRN458 IBJ458 ILF458 IVB458 JEX458 JOT458 JYP458 KIL458 KSH458 LCD458 LLZ458 LVV458 MFR458 MPN458 MZJ458 NJF458 NTB458 OCX458 OMT458 OWP458 PGL458 PQH458 QAD458 QJZ458 QTV458 RDR458 RNN458 RXJ458 SHF458 SRB458 TAX458 TKT458 TUP458 UEL458 UOH458 UYD458 VHZ458 VRV458 WBR458 WLN458 WVJ458 C462 IX462 ST462 ACP462 AML462 AWH462 BGD462 BPZ462 BZV462 CJR462 CTN462 DDJ462 DNF462 DXB462 EGX462 EQT462 FAP462 FKL462 FUH462 GED462 GNZ462 GXV462 HHR462 HRN462 IBJ462 ILF462 IVB462 JEX462 JOT462 JYP462 KIL462 KSH462 LCD462 LLZ462 LVV462 MFR462 MPN462 MZJ462 NJF462 NTB462 OCX462 OMT462 OWP462 PGL462 PQH462 QAD462 QJZ462 QTV462 RDR462 RNN462 RXJ462 SHF462 SRB462 TAX462 TKT462 TUP462 UEL462 UOH462 UYD462 VHZ462 VRV462 WBR462 WLN462 WVJ462 C466 IX466 ST466 ACP466 AML466 AWH466 BGD466 BPZ466 BZV466 CJR466 CTN466 DDJ466 DNF466 DXB466 EGX466 EQT466 FAP466 FKL466 FUH466 GED466 GNZ466 GXV466 HHR466 HRN466 IBJ466 ILF466 IVB466 JEX466 JOT466 JYP466 KIL466 KSH466 LCD466 LLZ466 LVV466 MFR466 MPN466 MZJ466 NJF466 NTB466 OCX466 OMT466 OWP466 PGL466 PQH466 QAD466 QJZ466 QTV466 RDR466 RNN466 RXJ466 SHF466 SRB466 TAX466 TKT466 TUP466 UEL466 UOH466 UYD466 VHZ466 VRV466 WBR466 WLN466 WVJ466 WLN470 WBR470 VRV470 VHZ470 UYD470 UOH470 UEL470 TUP470 TKT470 TAX470 SRB470 SHF470 RXJ470 RNN470 RDR470 QTV470 QJZ470 QAD470 PQH470 PGL470 OWP470 OMT470 OCX470 NTB470 NJF470 MZJ470 MPN470 MFR470 LVV470 LLZ470 LCD470 KSH470 KIL470 JYP470 JOT470 JEX470 IVB470 ILF470 IBJ470 HRN470 HHR470 GXV470 GNZ470 GED470 FUH470 FKL470 FAP470 EQT470 EGX470 DXB470 DNF470 DDJ470 CTN470 CJR470 BZV470 BPZ470 BGD470 AWH470 AML470 ACP470 ST470 IX470 C470 WVJ478 C478 IX478 ST478 ACP478 AML478 AWH478 BGD478 BPZ478 BZV478 CJR478 CTN478 DDJ478 DNF478 DXB478 EGX478 EQT478 FAP478 FKL478 FUH478 GED478 GNZ478 GXV478 HHR478 HRN478 IBJ478 ILF478 IVB478 JEX478 JOT478 JYP478 KIL478 KSH478 LCD478 LLZ478 LVV478 MFR478 MPN478 MZJ478 NJF478 NTB478 OCX478 OMT478 OWP478 PGL478 PQH478 QAD478 QJZ478 QTV478 RDR478 RNN478 RXJ478 SHF478 SRB478 TAX478 TKT478 TUP478 UEL478 UOH478 UYD478 VHZ478 VRV478 WBR478 WLN478 WVJ470 C585 IX585 ST585 ACP585 AML585 AWH585 BGD585 BPZ585 BZV585 CJR585 CTN585 DDJ585 DNF585 DXB585 EGX585 EQT585 FAP585 FKL585 FUH585 GED585 GNZ585 GXV585 HHR585 HRN585 IBJ585 ILF585 IVB585 JEX585 JOT585 JYP585 KIL585 KSH585 LCD585 LLZ585 LVV585 MFR585 MPN585 MZJ585 NJF585 NTB585 OCX585 OMT585 OWP585 PGL585 PQH585 QAD585 QJZ585 QTV585 RDR585 RNN585 RXJ585 SHF585 SRB585 TAX585 TKT585 TUP585 UEL585 UOH585 UYD585 VHZ585 VRV585 WBR585 WLN585 WVJ585 C593 IX593 ST593 ACP593 AML593 AWH593 BGD593 BPZ593 BZV593 CJR593 CTN593 DDJ593 DNF593 DXB593 EGX593 EQT593 FAP593 FKL593 FUH593 GED593 GNZ593 GXV593 HHR593 HRN593 IBJ593 ILF593 IVB593 JEX593 JOT593 JYP593 KIL593 KSH593 LCD593 LLZ593 LVV593 MFR593 MPN593 MZJ593 NJF593 NTB593 OCX593 OMT593 OWP593 PGL593 PQH593 QAD593 QJZ593 QTV593 RDR593 RNN593 RXJ593 SHF593 SRB593 TAX593 TKT593 TUP593 UEL593 UOH593 UYD593 VHZ593 VRV593 WBR593 WLN593 WVJ593 C599 IX599 ST599 ACP599 AML599 AWH599 BGD599 BPZ599 BZV599 CJR599 CTN599 DDJ599 DNF599 DXB599 EGX599 EQT599 FAP599 FKL599 FUH599 GED599 GNZ599 GXV599 HHR599 HRN599 IBJ599 ILF599 IVB599 JEX599 JOT599 JYP599 KIL599 KSH599 LCD599 LLZ599 LVV599 MFR599 MPN599 MZJ599 NJF599 NTB599 OCX599 OMT599 OWP599 PGL599 PQH599 QAD599 QJZ599 QTV599 RDR599 RNN599 RXJ599 SHF599 SRB599 TAX599 TKT599 TUP599 UEL599 UOH599 UYD599 VHZ599 VRV599 WBR599 WLN599 WVJ599 C603 IX603 ST603 ACP603 AML603 AWH603 BGD603 BPZ603 BZV603 CJR603 CTN603 DDJ603 DNF603 DXB603 EGX603 EQT603 FAP603 FKL603 FUH603 GED603 GNZ603 GXV603 HHR603 HRN603 IBJ603 ILF603 IVB603 JEX603 JOT603 JYP603 KIL603 KSH603 LCD603 LLZ603 LVV603 MFR603 MPN603 MZJ603 NJF603 NTB603 OCX603 OMT603 OWP603 PGL603 PQH603 QAD603 QJZ603 QTV603 RDR603 RNN603 RXJ603 SHF603 SRB603 TAX603 TKT603 TUP603 UEL603 UOH603 UYD603 VHZ603 VRV603 WBR603 WLN603 WVJ603 C607 IX607 ST607 ACP607 AML607 AWH607 BGD607 BPZ607 BZV607 CJR607 CTN607 DDJ607 DNF607 DXB607 EGX607 EQT607 FAP607 FKL607 FUH607 GED607 GNZ607 GXV607 HHR607 HRN607 IBJ607 ILF607 IVB607 JEX607 JOT607 JYP607 KIL607 KSH607 LCD607 LLZ607 LVV607 MFR607 MPN607 MZJ607 NJF607 NTB607 OCX607 OMT607 OWP607 PGL607 PQH607 QAD607 QJZ607 QTV607 RDR607 RNN607 RXJ607 SHF607 SRB607 TAX607 TKT607 TUP607 UEL607 UOH607 UYD607 VHZ607 VRV607 WBR607 WLN607 WVJ607 C613 IX613 ST613 ACP613 AML613 AWH613 BGD613 BPZ613 BZV613 CJR613 CTN613 DDJ613 DNF613 DXB613 EGX613 EQT613 FAP613 FKL613 FUH613 GED613 GNZ613 GXV613 HHR613 HRN613 IBJ613 ILF613 IVB613 JEX613 JOT613 JYP613 KIL613 KSH613 LCD613 LLZ613 LVV613 MFR613 MPN613 MZJ613 NJF613 NTB613 OCX613 OMT613 OWP613 PGL613 PQH613 QAD613 QJZ613 QTV613 RDR613 RNN613 RXJ613 SHF613 SRB613 TAX613 TKT613 TUP613 UEL613 UOH613 UYD613 VHZ613 VRV613 WBR613 WLN613 WVJ613 C617 IX617 ST617 ACP617 AML617 AWH617 BGD617 BPZ617 BZV617 CJR617 CTN617 DDJ617 DNF617 DXB617 EGX617 EQT617 FAP617 FKL617 FUH617 GED617 GNZ617 GXV617 HHR617 HRN617 IBJ617 ILF617 IVB617 JEX617 JOT617 JYP617 KIL617 KSH617 LCD617 LLZ617 LVV617 MFR617 MPN617 MZJ617 NJF617 NTB617 OCX617 OMT617 OWP617 PGL617 PQH617 QAD617 QJZ617 QTV617 RDR617 RNN617 RXJ617 SHF617 SRB617 TAX617 TKT617 TUP617 UEL617 UOH617 UYD617 VHZ617 VRV617 WBR617 WLN617 WVJ617 C633 IX633 ST633 ACP633 AML633 AWH633 BGD633 BPZ633 BZV633 CJR633 CTN633 DDJ633 DNF633 DXB633 EGX633 EQT633 FAP633 FKL633 FUH633 GED633 GNZ633 GXV633 HHR633 HRN633 IBJ633 ILF633 IVB633 JEX633 JOT633 JYP633 KIL633 KSH633 LCD633 LLZ633 LVV633 MFR633 MPN633 MZJ633 NJF633 NTB633 OCX633 OMT633 OWP633 PGL633 PQH633 QAD633 QJZ633 QTV633 RDR633 RNN633 RXJ633 SHF633 SRB633 TAX633 TKT633 TUP633 UEL633 UOH633 UYD633 VHZ633 VRV633 WBR633 WLN633 WVJ633 C637 IX637 ST637 ACP637 AML637 AWH637 BGD637 BPZ637 BZV637 CJR637 CTN637 DDJ637 DNF637 DXB637 EGX637 EQT637 FAP637 FKL637 FUH637 GED637 GNZ637 GXV637 HHR637 HRN637 IBJ637 ILF637 IVB637 JEX637 JOT637 JYP637 KIL637 KSH637 LCD637 LLZ637 LVV637 MFR637 MPN637 MZJ637 NJF637 NTB637 OCX637 OMT637 OWP637 PGL637 PQH637 QAD637 QJZ637 QTV637 RDR637 RNN637 RXJ637 SHF637 SRB637 TAX637 TKT637 TUP637 UEL637 UOH637 UYD637 VHZ637 VRV637 WBR637 WLN637 WVJ637 C641 IX641 ST641 ACP641 AML641 AWH641 BGD641 BPZ641 BZV641 CJR641 CTN641 DDJ641 DNF641 DXB641 EGX641 EQT641 FAP641 FKL641 FUH641 GED641 GNZ641 GXV641 HHR641 HRN641 IBJ641 ILF641 IVB641 JEX641 JOT641 JYP641 KIL641 KSH641 LCD641 LLZ641 LVV641 MFR641 MPN641 MZJ641 NJF641 NTB641 OCX641 OMT641 OWP641 PGL641 PQH641 QAD641 QJZ641 QTV641 RDR641 RNN641 RXJ641 SHF641 SRB641 TAX641 TKT641 TUP641 UEL641 UOH641 UYD641 VHZ641 VRV641 WBR641 WLN641 WVJ641 C621 IX621 ST621 ACP621 AML621 AWH621 BGD621 BPZ621 BZV621 CJR621 CTN621 DDJ621 DNF621 DXB621 EGX621 EQT621 FAP621 FKL621 FUH621 GED621 GNZ621 GXV621 HHR621 HRN621 IBJ621 ILF621 IVB621 JEX621 JOT621 JYP621 KIL621 KSH621 LCD621 LLZ621 LVV621 MFR621 MPN621 MZJ621 NJF621 NTB621 OCX621 OMT621 OWP621 PGL621 PQH621 QAD621 QJZ621 QTV621 RDR621 RNN621 RXJ621 SHF621 SRB621 TAX621 TKT621 TUP621 UEL621 UOH621 UYD621 VHZ621 VRV621 WBR621 WLN621 WVJ621 C625 IX625 ST625 ACP625 AML625 AWH625 BGD625 BPZ625 BZV625 CJR625 CTN625 DDJ625 DNF625 DXB625 EGX625 EQT625 FAP625 FKL625 FUH625 GED625 GNZ625 GXV625 HHR625 HRN625 IBJ625 ILF625 IVB625 JEX625 JOT625 JYP625 KIL625 KSH625 LCD625 LLZ625 LVV625 MFR625 MPN625 MZJ625 NJF625 NTB625 OCX625 OMT625 OWP625 PGL625 PQH625 QAD625 QJZ625 QTV625 RDR625 RNN625 RXJ625 SHF625 SRB625 TAX625 TKT625 TUP625 UEL625 UOH625 UYD625 VHZ625 VRV625 WBR625 WLN625 WVJ625 C629 IX629 ST629 ACP629 AML629 AWH629 BGD629 BPZ629 BZV629 CJR629 CTN629 DDJ629 DNF629 DXB629 EGX629 EQT629 FAP629 FKL629 FUH629 GED629 GNZ629 GXV629 HHR629 HRN629 IBJ629 ILF629 IVB629 JEX629 JOT629 JYP629 KIL629 KSH629 LCD629 LLZ629 LVV629 MFR629 MPN629 MZJ629 NJF629 NTB629 OCX629 OMT629 OWP629 PGL629 PQH629 QAD629 QJZ629 QTV629 RDR629 RNN629 RXJ629 SHF629 SRB629 TAX629 TKT629 TUP629 UEL629 UOH629 UYD629 VHZ629 VRV629 WBR629 WLN629 WVJ629 C611 IX611 ST611 ACP611 AML611 AWH611 BGD611 BPZ611 BZV611 CJR611 CTN611 DDJ611 DNF611 DXB611 EGX611 EQT611 FAP611 FKL611 FUH611 GED611 GNZ611 GXV611 HHR611 HRN611 IBJ611 ILF611 IVB611 JEX611 JOT611 JYP611 KIL611 KSH611 LCD611 LLZ611 LVV611 MFR611 MPN611 MZJ611 NJF611 NTB611 OCX611 OMT611 OWP611 PGL611 PQH611 QAD611 QJZ611 QTV611 RDR611 RNN611 RXJ611 SHF611 SRB611 TAX611 TKT611 TUP611 UEL611 UOH611 UYD611 VHZ611 VRV611 WBR611 WLN611 WVJ611 C597 IX597 ST597 ACP597 AML597 AWH597 BGD597 BPZ597 BZV597 CJR597 CTN597 DDJ597 DNF597 DXB597 EGX597 EQT597 FAP597 FKL597 FUH597 GED597 GNZ597 GXV597 HHR597 HRN597 IBJ597 ILF597 IVB597 JEX597 JOT597 JYP597 KIL597 KSH597 LCD597 LLZ597 LVV597 MFR597 MPN597 MZJ597 NJF597 NTB597 OCX597 OMT597 OWP597 PGL597 PQH597 QAD597 QJZ597 QTV597 RDR597 RNN597 RXJ597 SHF597 SRB597 TAX597 TKT597 TUP597 UEL597 UOH597 UYD597 VHZ597 VRV597 WBR597 WLN597 WVJ597 C579 IX579 ST579 ACP579 AML579 AWH579 BGD579 BPZ579 BZV579 CJR579 CTN579 DDJ579 DNF579 DXB579 EGX579 EQT579 FAP579 FKL579 FUH579 GED579 GNZ579 GXV579 HHR579 HRN579 IBJ579 ILF579 IVB579 JEX579 JOT579 JYP579 KIL579 KSH579 LCD579 LLZ579 LVV579 MFR579 MPN579 MZJ579 NJF579 NTB579 OCX579 OMT579 OWP579 PGL579 PQH579 QAD579 QJZ579 QTV579 RDR579 RNN579 RXJ579 SHF579 SRB579 TAX579 TKT579 TUP579 UEL579 UOH579 UYD579 VHZ579 VRV579 WBR579 WLN579 WVJ579 C577 IX577 ST577 ACP577 AML577 AWH577 BGD577 BPZ577 BZV577 CJR577 CTN577 DDJ577 DNF577 DXB577 EGX577 EQT577 FAP577 FKL577 FUH577 GED577 GNZ577 GXV577 HHR577 HRN577 IBJ577 ILF577 IVB577 JEX577 JOT577 JYP577 KIL577 KSH577 LCD577 LLZ577 LVV577 MFR577 MPN577 MZJ577 NJF577 NTB577 OCX577 OMT577 OWP577 PGL577 PQH577 QAD577 QJZ577 QTV577 RDR577 RNN577 RXJ577 SHF577 SRB577 TAX577 TKT577 TUP577 UEL577 UOH577 UYD577 VHZ577 VRV577 WBR577 WLN577 WVJ577 C589 IX589 ST589 ACP589 AML589 AWH589 BGD589 BPZ589 BZV589 CJR589 CTN589 DDJ589 DNF589 DXB589 EGX589 EQT589 FAP589 FKL589 FUH589 GED589 GNZ589 GXV589 HHR589 HRN589 IBJ589 ILF589 IVB589 JEX589 JOT589 JYP589 KIL589 KSH589 LCD589 LLZ589 LVV589 MFR589 MPN589 MZJ589 NJF589 NTB589 OCX589 OMT589 OWP589 PGL589 PQH589 QAD589 QJZ589 QTV589 RDR589 RNN589 RXJ589 SHF589 SRB589 TAX589 TKT589 TUP589 UEL589 UOH589 UYD589 VHZ589 VRV589 WBR589 WLN589 WVJ589 C561 IX561 ST561 ACP561 AML561 AWH561 BGD561 BPZ561 BZV561 CJR561 CTN561 DDJ561 DNF561 DXB561 EGX561 EQT561 FAP561 FKL561 FUH561 GED561 GNZ561 GXV561 HHR561 HRN561 IBJ561 ILF561 IVB561 JEX561 JOT561 JYP561 KIL561 KSH561 LCD561 LLZ561 LVV561 MFR561 MPN561 MZJ561 NJF561 NTB561 OCX561 OMT561 OWP561 PGL561 PQH561 QAD561 QJZ561 QTV561 RDR561 RNN561 RXJ561 SHF561 SRB561 TAX561 TKT561 TUP561 UEL561 UOH561 UYD561 VHZ561 VRV561 WBR561 WLN561 WVJ561 C565 IX565 ST565 ACP565 AML565 AWH565 BGD565 BPZ565 BZV565 CJR565 CTN565 DDJ565 DNF565 DXB565 EGX565 EQT565 FAP565 FKL565 FUH565 GED565 GNZ565 GXV565 HHR565 HRN565 IBJ565 ILF565 IVB565 JEX565 JOT565 JYP565 KIL565 KSH565 LCD565 LLZ565 LVV565 MFR565 MPN565 MZJ565 NJF565 NTB565 OCX565 OMT565 OWP565 PGL565 PQH565 QAD565 QJZ565 QTV565 RDR565 RNN565 RXJ565 SHF565 SRB565 TAX565 TKT565 TUP565 UEL565 UOH565 UYD565 VHZ565 VRV565 WBR565 WLN565 WVJ565 C569 IX569 ST569 ACP569 AML569 AWH569 BGD569 BPZ569 BZV569 CJR569 CTN569 DDJ569 DNF569 DXB569 EGX569 EQT569 FAP569 FKL569 FUH569 GED569 GNZ569 GXV569 HHR569 HRN569 IBJ569 ILF569 IVB569 JEX569 JOT569 JYP569 KIL569 KSH569 LCD569 LLZ569 LVV569 MFR569 MPN569 MZJ569 NJF569 NTB569 OCX569 OMT569 OWP569 PGL569 PQH569 QAD569 QJZ569 QTV569 RDR569 RNN569 RXJ569 SHF569 SRB569 TAX569 TKT569 TUP569 UEL569 UOH569 UYD569 VHZ569 VRV569 WBR569 WLN569 WVJ569 WLN573 WBR573 VRV573 VHZ573 UYD573 UOH573 UEL573 TUP573 TKT573 TAX573 SRB573 SHF573 RXJ573 RNN573 RDR573 QTV573 QJZ573 QAD573 PQH573 PGL573 OWP573 OMT573 OCX573 NTB573 NJF573 MZJ573 MPN573 MFR573 LVV573 LLZ573 LCD573 KSH573 KIL573 JYP573 JOT573 JEX573 IVB573 ILF573 IBJ573 HRN573 HHR573 GXV573 GNZ573 GED573 FUH573 FKL573 FAP573 EQT573 EGX573 DXB573 DNF573 DDJ573 CTN573 CJR573 BZV573 BPZ573 BGD573 AWH573 AML573 ACP573 ST573 IX573 C573 WVJ581 C581 IX581 ST581 ACP581 AML581 AWH581 BGD581 BPZ581 BZV581 CJR581 CTN581 DDJ581 DNF581 DXB581 EGX581 EQT581 FAP581 FKL581 FUH581 GED581 GNZ581 GXV581 HHR581 HRN581 IBJ581 ILF581 IVB581 JEX581 JOT581 JYP581 KIL581 KSH581 LCD581 LLZ581 LVV581 MFR581 MPN581 MZJ581 NJF581 NTB581 OCX581 OMT581 OWP581 PGL581 PQH581 QAD581 QJZ581 QTV581 RDR581 RNN581 RXJ581 SHF581 SRB581 TAX581 TKT581 TUP581 UEL581 UOH581 UYD581 VHZ581 VRV581 WBR581 WLN581 WVJ573 C786 IX786 ST786 ACP786 AML786 AWH786 BGD786 BPZ786 BZV786 CJR786 CTN786 DDJ786 DNF786 DXB786 EGX786 EQT786 FAP786 FKL786 FUH786 GED786 GNZ786 GXV786 HHR786 HRN786 IBJ786 ILF786 IVB786 JEX786 JOT786 JYP786 KIL786 KSH786 LCD786 LLZ786 LVV786 MFR786 MPN786 MZJ786 NJF786 NTB786 OCX786 OMT786 OWP786 PGL786 PQH786 QAD786 QJZ786 QTV786 RDR786 RNN786 RXJ786 SHF786 SRB786 TAX786 TKT786 TUP786 UEL786 UOH786 UYD786 VHZ786 VRV786 WBR786 WLN786 WVJ786 C794 IX794 ST794 ACP794 AML794 AWH794 BGD794 BPZ794 BZV794 CJR794 CTN794 DDJ794 DNF794 DXB794 EGX794 EQT794 FAP794 FKL794 FUH794 GED794 GNZ794 GXV794 HHR794 HRN794 IBJ794 ILF794 IVB794 JEX794 JOT794 JYP794 KIL794 KSH794 LCD794 LLZ794 LVV794 MFR794 MPN794 MZJ794 NJF794 NTB794 OCX794 OMT794 OWP794 PGL794 PQH794 QAD794 QJZ794 QTV794 RDR794 RNN794 RXJ794 SHF794 SRB794 TAX794 TKT794 TUP794 UEL794 UOH794 UYD794 VHZ794 VRV794 WBR794 WLN794 WVJ794 C800 IX800 ST800 ACP800 AML800 AWH800 BGD800 BPZ800 BZV800 CJR800 CTN800 DDJ800 DNF800 DXB800 EGX800 EQT800 FAP800 FKL800 FUH800 GED800 GNZ800 GXV800 HHR800 HRN800 IBJ800 ILF800 IVB800 JEX800 JOT800 JYP800 KIL800 KSH800 LCD800 LLZ800 LVV800 MFR800 MPN800 MZJ800 NJF800 NTB800 OCX800 OMT800 OWP800 PGL800 PQH800 QAD800 QJZ800 QTV800 RDR800 RNN800 RXJ800 SHF800 SRB800 TAX800 TKT800 TUP800 UEL800 UOH800 UYD800 VHZ800 VRV800 WBR800 WLN800 WVJ800 C804 IX804 ST804 ACP804 AML804 AWH804 BGD804 BPZ804 BZV804 CJR804 CTN804 DDJ804 DNF804 DXB804 EGX804 EQT804 FAP804 FKL804 FUH804 GED804 GNZ804 GXV804 HHR804 HRN804 IBJ804 ILF804 IVB804 JEX804 JOT804 JYP804 KIL804 KSH804 LCD804 LLZ804 LVV804 MFR804 MPN804 MZJ804 NJF804 NTB804 OCX804 OMT804 OWP804 PGL804 PQH804 QAD804 QJZ804 QTV804 RDR804 RNN804 RXJ804 SHF804 SRB804 TAX804 TKT804 TUP804 UEL804 UOH804 UYD804 VHZ804 VRV804 WBR804 WLN804 WVJ804 C808 IX808 ST808 ACP808 AML808 AWH808 BGD808 BPZ808 BZV808 CJR808 CTN808 DDJ808 DNF808 DXB808 EGX808 EQT808 FAP808 FKL808 FUH808 GED808 GNZ808 GXV808 HHR808 HRN808 IBJ808 ILF808 IVB808 JEX808 JOT808 JYP808 KIL808 KSH808 LCD808 LLZ808 LVV808 MFR808 MPN808 MZJ808 NJF808 NTB808 OCX808 OMT808 OWP808 PGL808 PQH808 QAD808 QJZ808 QTV808 RDR808 RNN808 RXJ808 SHF808 SRB808 TAX808 TKT808 TUP808 UEL808 UOH808 UYD808 VHZ808 VRV808 WBR808 WLN808 WVJ808 C814 IX814 ST814 ACP814 AML814 AWH814 BGD814 BPZ814 BZV814 CJR814 CTN814 DDJ814 DNF814 DXB814 EGX814 EQT814 FAP814 FKL814 FUH814 GED814 GNZ814 GXV814 HHR814 HRN814 IBJ814 ILF814 IVB814 JEX814 JOT814 JYP814 KIL814 KSH814 LCD814 LLZ814 LVV814 MFR814 MPN814 MZJ814 NJF814 NTB814 OCX814 OMT814 OWP814 PGL814 PQH814 QAD814 QJZ814 QTV814 RDR814 RNN814 RXJ814 SHF814 SRB814 TAX814 TKT814 TUP814 UEL814 UOH814 UYD814 VHZ814 VRV814 WBR814 WLN814 WVJ814 C818 IX818 ST818 ACP818 AML818 AWH818 BGD818 BPZ818 BZV818 CJR818 CTN818 DDJ818 DNF818 DXB818 EGX818 EQT818 FAP818 FKL818 FUH818 GED818 GNZ818 GXV818 HHR818 HRN818 IBJ818 ILF818 IVB818 JEX818 JOT818 JYP818 KIL818 KSH818 LCD818 LLZ818 LVV818 MFR818 MPN818 MZJ818 NJF818 NTB818 OCX818 OMT818 OWP818 PGL818 PQH818 QAD818 QJZ818 QTV818 RDR818 RNN818 RXJ818 SHF818 SRB818 TAX818 TKT818 TUP818 UEL818 UOH818 UYD818 VHZ818 VRV818 WBR818 WLN818 WVJ818 C834 IX834 ST834 ACP834 AML834 AWH834 BGD834 BPZ834 BZV834 CJR834 CTN834 DDJ834 DNF834 DXB834 EGX834 EQT834 FAP834 FKL834 FUH834 GED834 GNZ834 GXV834 HHR834 HRN834 IBJ834 ILF834 IVB834 JEX834 JOT834 JYP834 KIL834 KSH834 LCD834 LLZ834 LVV834 MFR834 MPN834 MZJ834 NJF834 NTB834 OCX834 OMT834 OWP834 PGL834 PQH834 QAD834 QJZ834 QTV834 RDR834 RNN834 RXJ834 SHF834 SRB834 TAX834 TKT834 TUP834 UEL834 UOH834 UYD834 VHZ834 VRV834 WBR834 WLN834 WVJ834 C838 IX838 ST838 ACP838 AML838 AWH838 BGD838 BPZ838 BZV838 CJR838 CTN838 DDJ838 DNF838 DXB838 EGX838 EQT838 FAP838 FKL838 FUH838 GED838 GNZ838 GXV838 HHR838 HRN838 IBJ838 ILF838 IVB838 JEX838 JOT838 JYP838 KIL838 KSH838 LCD838 LLZ838 LVV838 MFR838 MPN838 MZJ838 NJF838 NTB838 OCX838 OMT838 OWP838 PGL838 PQH838 QAD838 QJZ838 QTV838 RDR838 RNN838 RXJ838 SHF838 SRB838 TAX838 TKT838 TUP838 UEL838 UOH838 UYD838 VHZ838 VRV838 WBR838 WLN838 WVJ838 C842 IX842 ST842 ACP842 AML842 AWH842 BGD842 BPZ842 BZV842 CJR842 CTN842 DDJ842 DNF842 DXB842 EGX842 EQT842 FAP842 FKL842 FUH842 GED842 GNZ842 GXV842 HHR842 HRN842 IBJ842 ILF842 IVB842 JEX842 JOT842 JYP842 KIL842 KSH842 LCD842 LLZ842 LVV842 MFR842 MPN842 MZJ842 NJF842 NTB842 OCX842 OMT842 OWP842 PGL842 PQH842 QAD842 QJZ842 QTV842 RDR842 RNN842 RXJ842 SHF842 SRB842 TAX842 TKT842 TUP842 UEL842 UOH842 UYD842 VHZ842 VRV842 WBR842 WLN842 WVJ842 C822 IX822 ST822 ACP822 AML822 AWH822 BGD822 BPZ822 BZV822 CJR822 CTN822 DDJ822 DNF822 DXB822 EGX822 EQT822 FAP822 FKL822 FUH822 GED822 GNZ822 GXV822 HHR822 HRN822 IBJ822 ILF822 IVB822 JEX822 JOT822 JYP822 KIL822 KSH822 LCD822 LLZ822 LVV822 MFR822 MPN822 MZJ822 NJF822 NTB822 OCX822 OMT822 OWP822 PGL822 PQH822 QAD822 QJZ822 QTV822 RDR822 RNN822 RXJ822 SHF822 SRB822 TAX822 TKT822 TUP822 UEL822 UOH822 UYD822 VHZ822 VRV822 WBR822 WLN822 WVJ822 C826 IX826 ST826 ACP826 AML826 AWH826 BGD826 BPZ826 BZV826 CJR826 CTN826 DDJ826 DNF826 DXB826 EGX826 EQT826 FAP826 FKL826 FUH826 GED826 GNZ826 GXV826 HHR826 HRN826 IBJ826 ILF826 IVB826 JEX826 JOT826 JYP826 KIL826 KSH826 LCD826 LLZ826 LVV826 MFR826 MPN826 MZJ826 NJF826 NTB826 OCX826 OMT826 OWP826 PGL826 PQH826 QAD826 QJZ826 QTV826 RDR826 RNN826 RXJ826 SHF826 SRB826 TAX826 TKT826 TUP826 UEL826 UOH826 UYD826 VHZ826 VRV826 WBR826 WLN826 WVJ826 C830 IX830 ST830 ACP830 AML830 AWH830 BGD830 BPZ830 BZV830 CJR830 CTN830 DDJ830 DNF830 DXB830 EGX830 EQT830 FAP830 FKL830 FUH830 GED830 GNZ830 GXV830 HHR830 HRN830 IBJ830 ILF830 IVB830 JEX830 JOT830 JYP830 KIL830 KSH830 LCD830 LLZ830 LVV830 MFR830 MPN830 MZJ830 NJF830 NTB830 OCX830 OMT830 OWP830 PGL830 PQH830 QAD830 QJZ830 QTV830 RDR830 RNN830 RXJ830 SHF830 SRB830 TAX830 TKT830 TUP830 UEL830 UOH830 UYD830 VHZ830 VRV830 WBR830 WLN830 WVJ830 C812 IX812 ST812 ACP812 AML812 AWH812 BGD812 BPZ812 BZV812 CJR812 CTN812 DDJ812 DNF812 DXB812 EGX812 EQT812 FAP812 FKL812 FUH812 GED812 GNZ812 GXV812 HHR812 HRN812 IBJ812 ILF812 IVB812 JEX812 JOT812 JYP812 KIL812 KSH812 LCD812 LLZ812 LVV812 MFR812 MPN812 MZJ812 NJF812 NTB812 OCX812 OMT812 OWP812 PGL812 PQH812 QAD812 QJZ812 QTV812 RDR812 RNN812 RXJ812 SHF812 SRB812 TAX812 TKT812 TUP812 UEL812 UOH812 UYD812 VHZ812 VRV812 WBR812 WLN812 WVJ812 C798 IX798 ST798 ACP798 AML798 AWH798 BGD798 BPZ798 BZV798 CJR798 CTN798 DDJ798 DNF798 DXB798 EGX798 EQT798 FAP798 FKL798 FUH798 GED798 GNZ798 GXV798 HHR798 HRN798 IBJ798 ILF798 IVB798 JEX798 JOT798 JYP798 KIL798 KSH798 LCD798 LLZ798 LVV798 MFR798 MPN798 MZJ798 NJF798 NTB798 OCX798 OMT798 OWP798 PGL798 PQH798 QAD798 QJZ798 QTV798 RDR798 RNN798 RXJ798 SHF798 SRB798 TAX798 TKT798 TUP798 UEL798 UOH798 UYD798 VHZ798 VRV798 WBR798 WLN798 WVJ798 C780 IX780 ST780 ACP780 AML780 AWH780 BGD780 BPZ780 BZV780 CJR780 CTN780 DDJ780 DNF780 DXB780 EGX780 EQT780 FAP780 FKL780 FUH780 GED780 GNZ780 GXV780 HHR780 HRN780 IBJ780 ILF780 IVB780 JEX780 JOT780 JYP780 KIL780 KSH780 LCD780 LLZ780 LVV780 MFR780 MPN780 MZJ780 NJF780 NTB780 OCX780 OMT780 OWP780 PGL780 PQH780 QAD780 QJZ780 QTV780 RDR780 RNN780 RXJ780 SHF780 SRB780 TAX780 TKT780 TUP780 UEL780 UOH780 UYD780 VHZ780 VRV780 WBR780 WLN780 WVJ780 C778 IX778 ST778 ACP778 AML778 AWH778 BGD778 BPZ778 BZV778 CJR778 CTN778 DDJ778 DNF778 DXB778 EGX778 EQT778 FAP778 FKL778 FUH778 GED778 GNZ778 GXV778 HHR778 HRN778 IBJ778 ILF778 IVB778 JEX778 JOT778 JYP778 KIL778 KSH778 LCD778 LLZ778 LVV778 MFR778 MPN778 MZJ778 NJF778 NTB778 OCX778 OMT778 OWP778 PGL778 PQH778 QAD778 QJZ778 QTV778 RDR778 RNN778 RXJ778 SHF778 SRB778 TAX778 TKT778 TUP778 UEL778 UOH778 UYD778 VHZ778 VRV778 WBR778 WLN778 WVJ778 C790 IX790 ST790 ACP790 AML790 AWH790 BGD790 BPZ790 BZV790 CJR790 CTN790 DDJ790 DNF790 DXB790 EGX790 EQT790 FAP790 FKL790 FUH790 GED790 GNZ790 GXV790 HHR790 HRN790 IBJ790 ILF790 IVB790 JEX790 JOT790 JYP790 KIL790 KSH790 LCD790 LLZ790 LVV790 MFR790 MPN790 MZJ790 NJF790 NTB790 OCX790 OMT790 OWP790 PGL790 PQH790 QAD790 QJZ790 QTV790 RDR790 RNN790 RXJ790 SHF790 SRB790 TAX790 TKT790 TUP790 UEL790 UOH790 UYD790 VHZ790 VRV790 WBR790 WLN790 WVJ790 C762 IX762 ST762 ACP762 AML762 AWH762 BGD762 BPZ762 BZV762 CJR762 CTN762 DDJ762 DNF762 DXB762 EGX762 EQT762 FAP762 FKL762 FUH762 GED762 GNZ762 GXV762 HHR762 HRN762 IBJ762 ILF762 IVB762 JEX762 JOT762 JYP762 KIL762 KSH762 LCD762 LLZ762 LVV762 MFR762 MPN762 MZJ762 NJF762 NTB762 OCX762 OMT762 OWP762 PGL762 PQH762 QAD762 QJZ762 QTV762 RDR762 RNN762 RXJ762 SHF762 SRB762 TAX762 TKT762 TUP762 UEL762 UOH762 UYD762 VHZ762 VRV762 WBR762 WLN762 WVJ762 C766 IX766 ST766 ACP766 AML766 AWH766 BGD766 BPZ766 BZV766 CJR766 CTN766 DDJ766 DNF766 DXB766 EGX766 EQT766 FAP766 FKL766 FUH766 GED766 GNZ766 GXV766 HHR766 HRN766 IBJ766 ILF766 IVB766 JEX766 JOT766 JYP766 KIL766 KSH766 LCD766 LLZ766 LVV766 MFR766 MPN766 MZJ766 NJF766 NTB766 OCX766 OMT766 OWP766 PGL766 PQH766 QAD766 QJZ766 QTV766 RDR766 RNN766 RXJ766 SHF766 SRB766 TAX766 TKT766 TUP766 UEL766 UOH766 UYD766 VHZ766 VRV766 WBR766 WLN766 WVJ766 C770 IX770 ST770 ACP770 AML770 AWH770 BGD770 BPZ770 BZV770 CJR770 CTN770 DDJ770 DNF770 DXB770 EGX770 EQT770 FAP770 FKL770 FUH770 GED770 GNZ770 GXV770 HHR770 HRN770 IBJ770 ILF770 IVB770 JEX770 JOT770 JYP770 KIL770 KSH770 LCD770 LLZ770 LVV770 MFR770 MPN770 MZJ770 NJF770 NTB770 OCX770 OMT770 OWP770 PGL770 PQH770 QAD770 QJZ770 QTV770 RDR770 RNN770 RXJ770 SHF770 SRB770 TAX770 TKT770 TUP770 UEL770 UOH770 UYD770 VHZ770 VRV770 WBR770 WLN770 WVJ770 WLN774 WBR774 VRV774 VHZ774 UYD774 UOH774 UEL774 TUP774 TKT774 TAX774 SRB774 SHF774 RXJ774 RNN774 RDR774 QTV774 QJZ774 QAD774 PQH774 PGL774 OWP774 OMT774 OCX774 NTB774 NJF774 MZJ774 MPN774 MFR774 LVV774 LLZ774 LCD774 KSH774 KIL774 JYP774 JOT774 JEX774 IVB774 ILF774 IBJ774 HRN774 HHR774 GXV774 GNZ774 GED774 FUH774 FKL774 FAP774 EQT774 EGX774 DXB774 DNF774 DDJ774 CTN774 CJR774 BZV774 BPZ774 BGD774 AWH774 AML774 ACP774 ST774 IX774 C774 WVJ782 C782 IX782 ST782 ACP782 AML782 AWH782 BGD782 BPZ782 BZV782 CJR782 CTN782 DDJ782 DNF782 DXB782 EGX782 EQT782 FAP782 FKL782 FUH782 GED782 GNZ782 GXV782 HHR782 HRN782 IBJ782 ILF782 IVB782 JEX782 JOT782 JYP782 KIL782 KSH782 LCD782 LLZ782 LVV782 MFR782 MPN782 MZJ782 NJF782 NTB782 OCX782 OMT782 OWP782 PGL782 PQH782 QAD782 QJZ782 QTV782 RDR782 RNN782 RXJ782 SHF782 SRB782 TAX782 TKT782 TUP782 UEL782 UOH782 UYD782 VHZ782 VRV782 WBR782 WLN782 WVJ774 C889 IX889 ST889 ACP889 AML889 AWH889 BGD889 BPZ889 BZV889 CJR889 CTN889 DDJ889 DNF889 DXB889 EGX889 EQT889 FAP889 FKL889 FUH889 GED889 GNZ889 GXV889 HHR889 HRN889 IBJ889 ILF889 IVB889 JEX889 JOT889 JYP889 KIL889 KSH889 LCD889 LLZ889 LVV889 MFR889 MPN889 MZJ889 NJF889 NTB889 OCX889 OMT889 OWP889 PGL889 PQH889 QAD889 QJZ889 QTV889 RDR889 RNN889 RXJ889 SHF889 SRB889 TAX889 TKT889 TUP889 UEL889 UOH889 UYD889 VHZ889 VRV889 WBR889 WLN889 WVJ889 C897 IX897 ST897 ACP897 AML897 AWH897 BGD897 BPZ897 BZV897 CJR897 CTN897 DDJ897 DNF897 DXB897 EGX897 EQT897 FAP897 FKL897 FUH897 GED897 GNZ897 GXV897 HHR897 HRN897 IBJ897 ILF897 IVB897 JEX897 JOT897 JYP897 KIL897 KSH897 LCD897 LLZ897 LVV897 MFR897 MPN897 MZJ897 NJF897 NTB897 OCX897 OMT897 OWP897 PGL897 PQH897 QAD897 QJZ897 QTV897 RDR897 RNN897 RXJ897 SHF897 SRB897 TAX897 TKT897 TUP897 UEL897 UOH897 UYD897 VHZ897 VRV897 WBR897 WLN897 WVJ897 C903 IX903 ST903 ACP903 AML903 AWH903 BGD903 BPZ903 BZV903 CJR903 CTN903 DDJ903 DNF903 DXB903 EGX903 EQT903 FAP903 FKL903 FUH903 GED903 GNZ903 GXV903 HHR903 HRN903 IBJ903 ILF903 IVB903 JEX903 JOT903 JYP903 KIL903 KSH903 LCD903 LLZ903 LVV903 MFR903 MPN903 MZJ903 NJF903 NTB903 OCX903 OMT903 OWP903 PGL903 PQH903 QAD903 QJZ903 QTV903 RDR903 RNN903 RXJ903 SHF903 SRB903 TAX903 TKT903 TUP903 UEL903 UOH903 UYD903 VHZ903 VRV903 WBR903 WLN903 WVJ903 C907 IX907 ST907 ACP907 AML907 AWH907 BGD907 BPZ907 BZV907 CJR907 CTN907 DDJ907 DNF907 DXB907 EGX907 EQT907 FAP907 FKL907 FUH907 GED907 GNZ907 GXV907 HHR907 HRN907 IBJ907 ILF907 IVB907 JEX907 JOT907 JYP907 KIL907 KSH907 LCD907 LLZ907 LVV907 MFR907 MPN907 MZJ907 NJF907 NTB907 OCX907 OMT907 OWP907 PGL907 PQH907 QAD907 QJZ907 QTV907 RDR907 RNN907 RXJ907 SHF907 SRB907 TAX907 TKT907 TUP907 UEL907 UOH907 UYD907 VHZ907 VRV907 WBR907 WLN907 WVJ907 C911 IX911 ST911 ACP911 AML911 AWH911 BGD911 BPZ911 BZV911 CJR911 CTN911 DDJ911 DNF911 DXB911 EGX911 EQT911 FAP911 FKL911 FUH911 GED911 GNZ911 GXV911 HHR911 HRN911 IBJ911 ILF911 IVB911 JEX911 JOT911 JYP911 KIL911 KSH911 LCD911 LLZ911 LVV911 MFR911 MPN911 MZJ911 NJF911 NTB911 OCX911 OMT911 OWP911 PGL911 PQH911 QAD911 QJZ911 QTV911 RDR911 RNN911 RXJ911 SHF911 SRB911 TAX911 TKT911 TUP911 UEL911 UOH911 UYD911 VHZ911 VRV911 WBR911 WLN911 WVJ911 C917 IX917 ST917 ACP917 AML917 AWH917 BGD917 BPZ917 BZV917 CJR917 CTN917 DDJ917 DNF917 DXB917 EGX917 EQT917 FAP917 FKL917 FUH917 GED917 GNZ917 GXV917 HHR917 HRN917 IBJ917 ILF917 IVB917 JEX917 JOT917 JYP917 KIL917 KSH917 LCD917 LLZ917 LVV917 MFR917 MPN917 MZJ917 NJF917 NTB917 OCX917 OMT917 OWP917 PGL917 PQH917 QAD917 QJZ917 QTV917 RDR917 RNN917 RXJ917 SHF917 SRB917 TAX917 TKT917 TUP917 UEL917 UOH917 UYD917 VHZ917 VRV917 WBR917 WLN917 WVJ917 C921 IX921 ST921 ACP921 AML921 AWH921 BGD921 BPZ921 BZV921 CJR921 CTN921 DDJ921 DNF921 DXB921 EGX921 EQT921 FAP921 FKL921 FUH921 GED921 GNZ921 GXV921 HHR921 HRN921 IBJ921 ILF921 IVB921 JEX921 JOT921 JYP921 KIL921 KSH921 LCD921 LLZ921 LVV921 MFR921 MPN921 MZJ921 NJF921 NTB921 OCX921 OMT921 OWP921 PGL921 PQH921 QAD921 QJZ921 QTV921 RDR921 RNN921 RXJ921 SHF921 SRB921 TAX921 TKT921 TUP921 UEL921 UOH921 UYD921 VHZ921 VRV921 WBR921 WLN921 WVJ921 C937 IX937 ST937 ACP937 AML937 AWH937 BGD937 BPZ937 BZV937 CJR937 CTN937 DDJ937 DNF937 DXB937 EGX937 EQT937 FAP937 FKL937 FUH937 GED937 GNZ937 GXV937 HHR937 HRN937 IBJ937 ILF937 IVB937 JEX937 JOT937 JYP937 KIL937 KSH937 LCD937 LLZ937 LVV937 MFR937 MPN937 MZJ937 NJF937 NTB937 OCX937 OMT937 OWP937 PGL937 PQH937 QAD937 QJZ937 QTV937 RDR937 RNN937 RXJ937 SHF937 SRB937 TAX937 TKT937 TUP937 UEL937 UOH937 UYD937 VHZ937 VRV937 WBR937 WLN937 WVJ937 C941 IX941 ST941 ACP941 AML941 AWH941 BGD941 BPZ941 BZV941 CJR941 CTN941 DDJ941 DNF941 DXB941 EGX941 EQT941 FAP941 FKL941 FUH941 GED941 GNZ941 GXV941 HHR941 HRN941 IBJ941 ILF941 IVB941 JEX941 JOT941 JYP941 KIL941 KSH941 LCD941 LLZ941 LVV941 MFR941 MPN941 MZJ941 NJF941 NTB941 OCX941 OMT941 OWP941 PGL941 PQH941 QAD941 QJZ941 QTV941 RDR941 RNN941 RXJ941 SHF941 SRB941 TAX941 TKT941 TUP941 UEL941 UOH941 UYD941 VHZ941 VRV941 WBR941 WLN941 WVJ941 C945 IX945 ST945 ACP945 AML945 AWH945 BGD945 BPZ945 BZV945 CJR945 CTN945 DDJ945 DNF945 DXB945 EGX945 EQT945 FAP945 FKL945 FUH945 GED945 GNZ945 GXV945 HHR945 HRN945 IBJ945 ILF945 IVB945 JEX945 JOT945 JYP945 KIL945 KSH945 LCD945 LLZ945 LVV945 MFR945 MPN945 MZJ945 NJF945 NTB945 OCX945 OMT945 OWP945 PGL945 PQH945 QAD945 QJZ945 QTV945 RDR945 RNN945 RXJ945 SHF945 SRB945 TAX945 TKT945 TUP945 UEL945 UOH945 UYD945 VHZ945 VRV945 WBR945 WLN945 WVJ945 C925 IX925 ST925 ACP925 AML925 AWH925 BGD925 BPZ925 BZV925 CJR925 CTN925 DDJ925 DNF925 DXB925 EGX925 EQT925 FAP925 FKL925 FUH925 GED925 GNZ925 GXV925 HHR925 HRN925 IBJ925 ILF925 IVB925 JEX925 JOT925 JYP925 KIL925 KSH925 LCD925 LLZ925 LVV925 MFR925 MPN925 MZJ925 NJF925 NTB925 OCX925 OMT925 OWP925 PGL925 PQH925 QAD925 QJZ925 QTV925 RDR925 RNN925 RXJ925 SHF925 SRB925 TAX925 TKT925 TUP925 UEL925 UOH925 UYD925 VHZ925 VRV925 WBR925 WLN925 WVJ925 C929 IX929 ST929 ACP929 AML929 AWH929 BGD929 BPZ929 BZV929 CJR929 CTN929 DDJ929 DNF929 DXB929 EGX929 EQT929 FAP929 FKL929 FUH929 GED929 GNZ929 GXV929 HHR929 HRN929 IBJ929 ILF929 IVB929 JEX929 JOT929 JYP929 KIL929 KSH929 LCD929 LLZ929 LVV929 MFR929 MPN929 MZJ929 NJF929 NTB929 OCX929 OMT929 OWP929 PGL929 PQH929 QAD929 QJZ929 QTV929 RDR929 RNN929 RXJ929 SHF929 SRB929 TAX929 TKT929 TUP929 UEL929 UOH929 UYD929 VHZ929 VRV929 WBR929 WLN929 WVJ929 C933 IX933 ST933 ACP933 AML933 AWH933 BGD933 BPZ933 BZV933 CJR933 CTN933 DDJ933 DNF933 DXB933 EGX933 EQT933 FAP933 FKL933 FUH933 GED933 GNZ933 GXV933 HHR933 HRN933 IBJ933 ILF933 IVB933 JEX933 JOT933 JYP933 KIL933 KSH933 LCD933 LLZ933 LVV933 MFR933 MPN933 MZJ933 NJF933 NTB933 OCX933 OMT933 OWP933 PGL933 PQH933 QAD933 QJZ933 QTV933 RDR933 RNN933 RXJ933 SHF933 SRB933 TAX933 TKT933 TUP933 UEL933 UOH933 UYD933 VHZ933 VRV933 WBR933 WLN933 WVJ933 C915 IX915 ST915 ACP915 AML915 AWH915 BGD915 BPZ915 BZV915 CJR915 CTN915 DDJ915 DNF915 DXB915 EGX915 EQT915 FAP915 FKL915 FUH915 GED915 GNZ915 GXV915 HHR915 HRN915 IBJ915 ILF915 IVB915 JEX915 JOT915 JYP915 KIL915 KSH915 LCD915 LLZ915 LVV915 MFR915 MPN915 MZJ915 NJF915 NTB915 OCX915 OMT915 OWP915 PGL915 PQH915 QAD915 QJZ915 QTV915 RDR915 RNN915 RXJ915 SHF915 SRB915 TAX915 TKT915 TUP915 UEL915 UOH915 UYD915 VHZ915 VRV915 WBR915 WLN915 WVJ915 C901 IX901 ST901 ACP901 AML901 AWH901 BGD901 BPZ901 BZV901 CJR901 CTN901 DDJ901 DNF901 DXB901 EGX901 EQT901 FAP901 FKL901 FUH901 GED901 GNZ901 GXV901 HHR901 HRN901 IBJ901 ILF901 IVB901 JEX901 JOT901 JYP901 KIL901 KSH901 LCD901 LLZ901 LVV901 MFR901 MPN901 MZJ901 NJF901 NTB901 OCX901 OMT901 OWP901 PGL901 PQH901 QAD901 QJZ901 QTV901 RDR901 RNN901 RXJ901 SHF901 SRB901 TAX901 TKT901 TUP901 UEL901 UOH901 UYD901 VHZ901 VRV901 WBR901 WLN901 WVJ901 C883 IX883 ST883 ACP883 AML883 AWH883 BGD883 BPZ883 BZV883 CJR883 CTN883 DDJ883 DNF883 DXB883 EGX883 EQT883 FAP883 FKL883 FUH883 GED883 GNZ883 GXV883 HHR883 HRN883 IBJ883 ILF883 IVB883 JEX883 JOT883 JYP883 KIL883 KSH883 LCD883 LLZ883 LVV883 MFR883 MPN883 MZJ883 NJF883 NTB883 OCX883 OMT883 OWP883 PGL883 PQH883 QAD883 QJZ883 QTV883 RDR883 RNN883 RXJ883 SHF883 SRB883 TAX883 TKT883 TUP883 UEL883 UOH883 UYD883 VHZ883 VRV883 WBR883 WLN883 WVJ883 C881 IX881 ST881 ACP881 AML881 AWH881 BGD881 BPZ881 BZV881 CJR881 CTN881 DDJ881 DNF881 DXB881 EGX881 EQT881 FAP881 FKL881 FUH881 GED881 GNZ881 GXV881 HHR881 HRN881 IBJ881 ILF881 IVB881 JEX881 JOT881 JYP881 KIL881 KSH881 LCD881 LLZ881 LVV881 MFR881 MPN881 MZJ881 NJF881 NTB881 OCX881 OMT881 OWP881 PGL881 PQH881 QAD881 QJZ881 QTV881 RDR881 RNN881 RXJ881 SHF881 SRB881 TAX881 TKT881 TUP881 UEL881 UOH881 UYD881 VHZ881 VRV881 WBR881 WLN881 WVJ881 C893 IX893 ST893 ACP893 AML893 AWH893 BGD893 BPZ893 BZV893 CJR893 CTN893 DDJ893 DNF893 DXB893 EGX893 EQT893 FAP893 FKL893 FUH893 GED893 GNZ893 GXV893 HHR893 HRN893 IBJ893 ILF893 IVB893 JEX893 JOT893 JYP893 KIL893 KSH893 LCD893 LLZ893 LVV893 MFR893 MPN893 MZJ893 NJF893 NTB893 OCX893 OMT893 OWP893 PGL893 PQH893 QAD893 QJZ893 QTV893 RDR893 RNN893 RXJ893 SHF893 SRB893 TAX893 TKT893 TUP893 UEL893 UOH893 UYD893 VHZ893 VRV893 WBR893 WLN893 WVJ893 C865 IX865 ST865 ACP865 AML865 AWH865 BGD865 BPZ865 BZV865 CJR865 CTN865 DDJ865 DNF865 DXB865 EGX865 EQT865 FAP865 FKL865 FUH865 GED865 GNZ865 GXV865 HHR865 HRN865 IBJ865 ILF865 IVB865 JEX865 JOT865 JYP865 KIL865 KSH865 LCD865 LLZ865 LVV865 MFR865 MPN865 MZJ865 NJF865 NTB865 OCX865 OMT865 OWP865 PGL865 PQH865 QAD865 QJZ865 QTV865 RDR865 RNN865 RXJ865 SHF865 SRB865 TAX865 TKT865 TUP865 UEL865 UOH865 UYD865 VHZ865 VRV865 WBR865 WLN865 WVJ865 C869 IX869 ST869 ACP869 AML869 AWH869 BGD869 BPZ869 BZV869 CJR869 CTN869 DDJ869 DNF869 DXB869 EGX869 EQT869 FAP869 FKL869 FUH869 GED869 GNZ869 GXV869 HHR869 HRN869 IBJ869 ILF869 IVB869 JEX869 JOT869 JYP869 KIL869 KSH869 LCD869 LLZ869 LVV869 MFR869 MPN869 MZJ869 NJF869 NTB869 OCX869 OMT869 OWP869 PGL869 PQH869 QAD869 QJZ869 QTV869 RDR869 RNN869 RXJ869 SHF869 SRB869 TAX869 TKT869 TUP869 UEL869 UOH869 UYD869 VHZ869 VRV869 WBR869 WLN869 WVJ869 C873 IX873 ST873 ACP873 AML873 AWH873 BGD873 BPZ873 BZV873 CJR873 CTN873 DDJ873 DNF873 DXB873 EGX873 EQT873 FAP873 FKL873 FUH873 GED873 GNZ873 GXV873 HHR873 HRN873 IBJ873 ILF873 IVB873 JEX873 JOT873 JYP873 KIL873 KSH873 LCD873 LLZ873 LVV873 MFR873 MPN873 MZJ873 NJF873 NTB873 OCX873 OMT873 OWP873 PGL873 PQH873 QAD873 QJZ873 QTV873 RDR873 RNN873 RXJ873 SHF873 SRB873 TAX873 TKT873 TUP873 UEL873 UOH873 UYD873 VHZ873 VRV873 WBR873 WLN873 WVJ873 WLN877 WBR877 VRV877 VHZ877 UYD877 UOH877 UEL877 TUP877 TKT877 TAX877 SRB877 SHF877 RXJ877 RNN877 RDR877 QTV877 QJZ877 QAD877 PQH877 PGL877 OWP877 OMT877 OCX877 NTB877 NJF877 MZJ877 MPN877 MFR877 LVV877 LLZ877 LCD877 KSH877 KIL877 JYP877 JOT877 JEX877 IVB877 ILF877 IBJ877 HRN877 HHR877 GXV877 GNZ877 GED877 FUH877 FKL877 FAP877 EQT877 EGX877 DXB877 DNF877 DDJ877 CTN877 CJR877 BZV877 BPZ877 BGD877 AWH877 AML877 ACP877 ST877 IX877 C877 WVJ885 C885 IX885 ST885 ACP885 AML885 AWH885 BGD885 BPZ885 BZV885 CJR885 CTN885 DDJ885 DNF885 DXB885 EGX885 EQT885 FAP885 FKL885 FUH885 GED885 GNZ885 GXV885 HHR885 HRN885 IBJ885 ILF885 IVB885 JEX885 JOT885 JYP885 KIL885 KSH885 LCD885 LLZ885 LVV885 MFR885 MPN885 MZJ885 NJF885 NTB885 OCX885 OMT885 OWP885 PGL885 PQH885 QAD885 QJZ885 QTV885 RDR885 RNN885 RXJ885 SHF885 SRB885 TAX885 TKT885 TUP885 UEL885 UOH885 UYD885 VHZ885 VRV885 WBR885 WLN885 WVJ877 C1090 IX1090 ST1090 ACP1090 AML1090 AWH1090 BGD1090 BPZ1090 BZV1090 CJR1090 CTN1090 DDJ1090 DNF1090 DXB1090 EGX1090 EQT1090 FAP1090 FKL1090 FUH1090 GED1090 GNZ1090 GXV1090 HHR1090 HRN1090 IBJ1090 ILF1090 IVB1090 JEX1090 JOT1090 JYP1090 KIL1090 KSH1090 LCD1090 LLZ1090 LVV1090 MFR1090 MPN1090 MZJ1090 NJF1090 NTB1090 OCX1090 OMT1090 OWP1090 PGL1090 PQH1090 QAD1090 QJZ1090 QTV1090 RDR1090 RNN1090 RXJ1090 SHF1090 SRB1090 TAX1090 TKT1090 TUP1090 UEL1090 UOH1090 UYD1090 VHZ1090 VRV1090 WBR1090 WLN1090 WVJ1090 C1098 IX1098 ST1098 ACP1098 AML1098 AWH1098 BGD1098 BPZ1098 BZV1098 CJR1098 CTN1098 DDJ1098 DNF1098 DXB1098 EGX1098 EQT1098 FAP1098 FKL1098 FUH1098 GED1098 GNZ1098 GXV1098 HHR1098 HRN1098 IBJ1098 ILF1098 IVB1098 JEX1098 JOT1098 JYP1098 KIL1098 KSH1098 LCD1098 LLZ1098 LVV1098 MFR1098 MPN1098 MZJ1098 NJF1098 NTB1098 OCX1098 OMT1098 OWP1098 PGL1098 PQH1098 QAD1098 QJZ1098 QTV1098 RDR1098 RNN1098 RXJ1098 SHF1098 SRB1098 TAX1098 TKT1098 TUP1098 UEL1098 UOH1098 UYD1098 VHZ1098 VRV1098 WBR1098 WLN1098 WVJ1098 C1104 IX1104 ST1104 ACP1104 AML1104 AWH1104 BGD1104 BPZ1104 BZV1104 CJR1104 CTN1104 DDJ1104 DNF1104 DXB1104 EGX1104 EQT1104 FAP1104 FKL1104 FUH1104 GED1104 GNZ1104 GXV1104 HHR1104 HRN1104 IBJ1104 ILF1104 IVB1104 JEX1104 JOT1104 JYP1104 KIL1104 KSH1104 LCD1104 LLZ1104 LVV1104 MFR1104 MPN1104 MZJ1104 NJF1104 NTB1104 OCX1104 OMT1104 OWP1104 PGL1104 PQH1104 QAD1104 QJZ1104 QTV1104 RDR1104 RNN1104 RXJ1104 SHF1104 SRB1104 TAX1104 TKT1104 TUP1104 UEL1104 UOH1104 UYD1104 VHZ1104 VRV1104 WBR1104 WLN1104 WVJ1104 C1108 IX1108 ST1108 ACP1108 AML1108 AWH1108 BGD1108 BPZ1108 BZV1108 CJR1108 CTN1108 DDJ1108 DNF1108 DXB1108 EGX1108 EQT1108 FAP1108 FKL1108 FUH1108 GED1108 GNZ1108 GXV1108 HHR1108 HRN1108 IBJ1108 ILF1108 IVB1108 JEX1108 JOT1108 JYP1108 KIL1108 KSH1108 LCD1108 LLZ1108 LVV1108 MFR1108 MPN1108 MZJ1108 NJF1108 NTB1108 OCX1108 OMT1108 OWP1108 PGL1108 PQH1108 QAD1108 QJZ1108 QTV1108 RDR1108 RNN1108 RXJ1108 SHF1108 SRB1108 TAX1108 TKT1108 TUP1108 UEL1108 UOH1108 UYD1108 VHZ1108 VRV1108 WBR1108 WLN1108 WVJ1108 C1112 IX1112 ST1112 ACP1112 AML1112 AWH1112 BGD1112 BPZ1112 BZV1112 CJR1112 CTN1112 DDJ1112 DNF1112 DXB1112 EGX1112 EQT1112 FAP1112 FKL1112 FUH1112 GED1112 GNZ1112 GXV1112 HHR1112 HRN1112 IBJ1112 ILF1112 IVB1112 JEX1112 JOT1112 JYP1112 KIL1112 KSH1112 LCD1112 LLZ1112 LVV1112 MFR1112 MPN1112 MZJ1112 NJF1112 NTB1112 OCX1112 OMT1112 OWP1112 PGL1112 PQH1112 QAD1112 QJZ1112 QTV1112 RDR1112 RNN1112 RXJ1112 SHF1112 SRB1112 TAX1112 TKT1112 TUP1112 UEL1112 UOH1112 UYD1112 VHZ1112 VRV1112 WBR1112 WLN1112 WVJ1112 C1118 IX1118 ST1118 ACP1118 AML1118 AWH1118 BGD1118 BPZ1118 BZV1118 CJR1118 CTN1118 DDJ1118 DNF1118 DXB1118 EGX1118 EQT1118 FAP1118 FKL1118 FUH1118 GED1118 GNZ1118 GXV1118 HHR1118 HRN1118 IBJ1118 ILF1118 IVB1118 JEX1118 JOT1118 JYP1118 KIL1118 KSH1118 LCD1118 LLZ1118 LVV1118 MFR1118 MPN1118 MZJ1118 NJF1118 NTB1118 OCX1118 OMT1118 OWP1118 PGL1118 PQH1118 QAD1118 QJZ1118 QTV1118 RDR1118 RNN1118 RXJ1118 SHF1118 SRB1118 TAX1118 TKT1118 TUP1118 UEL1118 UOH1118 UYD1118 VHZ1118 VRV1118 WBR1118 WLN1118 WVJ1118 C1122 IX1122 ST1122 ACP1122 AML1122 AWH1122 BGD1122 BPZ1122 BZV1122 CJR1122 CTN1122 DDJ1122 DNF1122 DXB1122 EGX1122 EQT1122 FAP1122 FKL1122 FUH1122 GED1122 GNZ1122 GXV1122 HHR1122 HRN1122 IBJ1122 ILF1122 IVB1122 JEX1122 JOT1122 JYP1122 KIL1122 KSH1122 LCD1122 LLZ1122 LVV1122 MFR1122 MPN1122 MZJ1122 NJF1122 NTB1122 OCX1122 OMT1122 OWP1122 PGL1122 PQH1122 QAD1122 QJZ1122 QTV1122 RDR1122 RNN1122 RXJ1122 SHF1122 SRB1122 TAX1122 TKT1122 TUP1122 UEL1122 UOH1122 UYD1122 VHZ1122 VRV1122 WBR1122 WLN1122 WVJ1122 C1138 IX1138 ST1138 ACP1138 AML1138 AWH1138 BGD1138 BPZ1138 BZV1138 CJR1138 CTN1138 DDJ1138 DNF1138 DXB1138 EGX1138 EQT1138 FAP1138 FKL1138 FUH1138 GED1138 GNZ1138 GXV1138 HHR1138 HRN1138 IBJ1138 ILF1138 IVB1138 JEX1138 JOT1138 JYP1138 KIL1138 KSH1138 LCD1138 LLZ1138 LVV1138 MFR1138 MPN1138 MZJ1138 NJF1138 NTB1138 OCX1138 OMT1138 OWP1138 PGL1138 PQH1138 QAD1138 QJZ1138 QTV1138 RDR1138 RNN1138 RXJ1138 SHF1138 SRB1138 TAX1138 TKT1138 TUP1138 UEL1138 UOH1138 UYD1138 VHZ1138 VRV1138 WBR1138 WLN1138 WVJ1138 C1142 IX1142 ST1142 ACP1142 AML1142 AWH1142 BGD1142 BPZ1142 BZV1142 CJR1142 CTN1142 DDJ1142 DNF1142 DXB1142 EGX1142 EQT1142 FAP1142 FKL1142 FUH1142 GED1142 GNZ1142 GXV1142 HHR1142 HRN1142 IBJ1142 ILF1142 IVB1142 JEX1142 JOT1142 JYP1142 KIL1142 KSH1142 LCD1142 LLZ1142 LVV1142 MFR1142 MPN1142 MZJ1142 NJF1142 NTB1142 OCX1142 OMT1142 OWP1142 PGL1142 PQH1142 QAD1142 QJZ1142 QTV1142 RDR1142 RNN1142 RXJ1142 SHF1142 SRB1142 TAX1142 TKT1142 TUP1142 UEL1142 UOH1142 UYD1142 VHZ1142 VRV1142 WBR1142 WLN1142 WVJ1142 C1146 IX1146 ST1146 ACP1146 AML1146 AWH1146 BGD1146 BPZ1146 BZV1146 CJR1146 CTN1146 DDJ1146 DNF1146 DXB1146 EGX1146 EQT1146 FAP1146 FKL1146 FUH1146 GED1146 GNZ1146 GXV1146 HHR1146 HRN1146 IBJ1146 ILF1146 IVB1146 JEX1146 JOT1146 JYP1146 KIL1146 KSH1146 LCD1146 LLZ1146 LVV1146 MFR1146 MPN1146 MZJ1146 NJF1146 NTB1146 OCX1146 OMT1146 OWP1146 PGL1146 PQH1146 QAD1146 QJZ1146 QTV1146 RDR1146 RNN1146 RXJ1146 SHF1146 SRB1146 TAX1146 TKT1146 TUP1146 UEL1146 UOH1146 UYD1146 VHZ1146 VRV1146 WBR1146 WLN1146 WVJ1146 C1126 IX1126 ST1126 ACP1126 AML1126 AWH1126 BGD1126 BPZ1126 BZV1126 CJR1126 CTN1126 DDJ1126 DNF1126 DXB1126 EGX1126 EQT1126 FAP1126 FKL1126 FUH1126 GED1126 GNZ1126 GXV1126 HHR1126 HRN1126 IBJ1126 ILF1126 IVB1126 JEX1126 JOT1126 JYP1126 KIL1126 KSH1126 LCD1126 LLZ1126 LVV1126 MFR1126 MPN1126 MZJ1126 NJF1126 NTB1126 OCX1126 OMT1126 OWP1126 PGL1126 PQH1126 QAD1126 QJZ1126 QTV1126 RDR1126 RNN1126 RXJ1126 SHF1126 SRB1126 TAX1126 TKT1126 TUP1126 UEL1126 UOH1126 UYD1126 VHZ1126 VRV1126 WBR1126 WLN1126 WVJ1126 C1130 IX1130 ST1130 ACP1130 AML1130 AWH1130 BGD1130 BPZ1130 BZV1130 CJR1130 CTN1130 DDJ1130 DNF1130 DXB1130 EGX1130 EQT1130 FAP1130 FKL1130 FUH1130 GED1130 GNZ1130 GXV1130 HHR1130 HRN1130 IBJ1130 ILF1130 IVB1130 JEX1130 JOT1130 JYP1130 KIL1130 KSH1130 LCD1130 LLZ1130 LVV1130 MFR1130 MPN1130 MZJ1130 NJF1130 NTB1130 OCX1130 OMT1130 OWP1130 PGL1130 PQH1130 QAD1130 QJZ1130 QTV1130 RDR1130 RNN1130 RXJ1130 SHF1130 SRB1130 TAX1130 TKT1130 TUP1130 UEL1130 UOH1130 UYD1130 VHZ1130 VRV1130 WBR1130 WLN1130 WVJ1130 C1134 IX1134 ST1134 ACP1134 AML1134 AWH1134 BGD1134 BPZ1134 BZV1134 CJR1134 CTN1134 DDJ1134 DNF1134 DXB1134 EGX1134 EQT1134 FAP1134 FKL1134 FUH1134 GED1134 GNZ1134 GXV1134 HHR1134 HRN1134 IBJ1134 ILF1134 IVB1134 JEX1134 JOT1134 JYP1134 KIL1134 KSH1134 LCD1134 LLZ1134 LVV1134 MFR1134 MPN1134 MZJ1134 NJF1134 NTB1134 OCX1134 OMT1134 OWP1134 PGL1134 PQH1134 QAD1134 QJZ1134 QTV1134 RDR1134 RNN1134 RXJ1134 SHF1134 SRB1134 TAX1134 TKT1134 TUP1134 UEL1134 UOH1134 UYD1134 VHZ1134 VRV1134 WBR1134 WLN1134 WVJ1134 C1116 IX1116 ST1116 ACP1116 AML1116 AWH1116 BGD1116 BPZ1116 BZV1116 CJR1116 CTN1116 DDJ1116 DNF1116 DXB1116 EGX1116 EQT1116 FAP1116 FKL1116 FUH1116 GED1116 GNZ1116 GXV1116 HHR1116 HRN1116 IBJ1116 ILF1116 IVB1116 JEX1116 JOT1116 JYP1116 KIL1116 KSH1116 LCD1116 LLZ1116 LVV1116 MFR1116 MPN1116 MZJ1116 NJF1116 NTB1116 OCX1116 OMT1116 OWP1116 PGL1116 PQH1116 QAD1116 QJZ1116 QTV1116 RDR1116 RNN1116 RXJ1116 SHF1116 SRB1116 TAX1116 TKT1116 TUP1116 UEL1116 UOH1116 UYD1116 VHZ1116 VRV1116 WBR1116 WLN1116 WVJ1116 C1102 IX1102 ST1102 ACP1102 AML1102 AWH1102 BGD1102 BPZ1102 BZV1102 CJR1102 CTN1102 DDJ1102 DNF1102 DXB1102 EGX1102 EQT1102 FAP1102 FKL1102 FUH1102 GED1102 GNZ1102 GXV1102 HHR1102 HRN1102 IBJ1102 ILF1102 IVB1102 JEX1102 JOT1102 JYP1102 KIL1102 KSH1102 LCD1102 LLZ1102 LVV1102 MFR1102 MPN1102 MZJ1102 NJF1102 NTB1102 OCX1102 OMT1102 OWP1102 PGL1102 PQH1102 QAD1102 QJZ1102 QTV1102 RDR1102 RNN1102 RXJ1102 SHF1102 SRB1102 TAX1102 TKT1102 TUP1102 UEL1102 UOH1102 UYD1102 VHZ1102 VRV1102 WBR1102 WLN1102 WVJ1102 C1084 IX1084 ST1084 ACP1084 AML1084 AWH1084 BGD1084 BPZ1084 BZV1084 CJR1084 CTN1084 DDJ1084 DNF1084 DXB1084 EGX1084 EQT1084 FAP1084 FKL1084 FUH1084 GED1084 GNZ1084 GXV1084 HHR1084 HRN1084 IBJ1084 ILF1084 IVB1084 JEX1084 JOT1084 JYP1084 KIL1084 KSH1084 LCD1084 LLZ1084 LVV1084 MFR1084 MPN1084 MZJ1084 NJF1084 NTB1084 OCX1084 OMT1084 OWP1084 PGL1084 PQH1084 QAD1084 QJZ1084 QTV1084 RDR1084 RNN1084 RXJ1084 SHF1084 SRB1084 TAX1084 TKT1084 TUP1084 UEL1084 UOH1084 UYD1084 VHZ1084 VRV1084 WBR1084 WLN1084 WVJ1084 C1082 IX1082 ST1082 ACP1082 AML1082 AWH1082 BGD1082 BPZ1082 BZV1082 CJR1082 CTN1082 DDJ1082 DNF1082 DXB1082 EGX1082 EQT1082 FAP1082 FKL1082 FUH1082 GED1082 GNZ1082 GXV1082 HHR1082 HRN1082 IBJ1082 ILF1082 IVB1082 JEX1082 JOT1082 JYP1082 KIL1082 KSH1082 LCD1082 LLZ1082 LVV1082 MFR1082 MPN1082 MZJ1082 NJF1082 NTB1082 OCX1082 OMT1082 OWP1082 PGL1082 PQH1082 QAD1082 QJZ1082 QTV1082 RDR1082 RNN1082 RXJ1082 SHF1082 SRB1082 TAX1082 TKT1082 TUP1082 UEL1082 UOH1082 UYD1082 VHZ1082 VRV1082 WBR1082 WLN1082 WVJ1082 C1094 IX1094 ST1094 ACP1094 AML1094 AWH1094 BGD1094 BPZ1094 BZV1094 CJR1094 CTN1094 DDJ1094 DNF1094 DXB1094 EGX1094 EQT1094 FAP1094 FKL1094 FUH1094 GED1094 GNZ1094 GXV1094 HHR1094 HRN1094 IBJ1094 ILF1094 IVB1094 JEX1094 JOT1094 JYP1094 KIL1094 KSH1094 LCD1094 LLZ1094 LVV1094 MFR1094 MPN1094 MZJ1094 NJF1094 NTB1094 OCX1094 OMT1094 OWP1094 PGL1094 PQH1094 QAD1094 QJZ1094 QTV1094 RDR1094 RNN1094 RXJ1094 SHF1094 SRB1094 TAX1094 TKT1094 TUP1094 UEL1094 UOH1094 UYD1094 VHZ1094 VRV1094 WBR1094 WLN1094 WVJ1094 C1066 IX1066 ST1066 ACP1066 AML1066 AWH1066 BGD1066 BPZ1066 BZV1066 CJR1066 CTN1066 DDJ1066 DNF1066 DXB1066 EGX1066 EQT1066 FAP1066 FKL1066 FUH1066 GED1066 GNZ1066 GXV1066 HHR1066 HRN1066 IBJ1066 ILF1066 IVB1066 JEX1066 JOT1066 JYP1066 KIL1066 KSH1066 LCD1066 LLZ1066 LVV1066 MFR1066 MPN1066 MZJ1066 NJF1066 NTB1066 OCX1066 OMT1066 OWP1066 PGL1066 PQH1066 QAD1066 QJZ1066 QTV1066 RDR1066 RNN1066 RXJ1066 SHF1066 SRB1066 TAX1066 TKT1066 TUP1066 UEL1066 UOH1066 UYD1066 VHZ1066 VRV1066 WBR1066 WLN1066 WVJ1066 C1070 IX1070 ST1070 ACP1070 AML1070 AWH1070 BGD1070 BPZ1070 BZV1070 CJR1070 CTN1070 DDJ1070 DNF1070 DXB1070 EGX1070 EQT1070 FAP1070 FKL1070 FUH1070 GED1070 GNZ1070 GXV1070 HHR1070 HRN1070 IBJ1070 ILF1070 IVB1070 JEX1070 JOT1070 JYP1070 KIL1070 KSH1070 LCD1070 LLZ1070 LVV1070 MFR1070 MPN1070 MZJ1070 NJF1070 NTB1070 OCX1070 OMT1070 OWP1070 PGL1070 PQH1070 QAD1070 QJZ1070 QTV1070 RDR1070 RNN1070 RXJ1070 SHF1070 SRB1070 TAX1070 TKT1070 TUP1070 UEL1070 UOH1070 UYD1070 VHZ1070 VRV1070 WBR1070 WLN1070 WVJ1070 C1074 IX1074 ST1074 ACP1074 AML1074 AWH1074 BGD1074 BPZ1074 BZV1074 CJR1074 CTN1074 DDJ1074 DNF1074 DXB1074 EGX1074 EQT1074 FAP1074 FKL1074 FUH1074 GED1074 GNZ1074 GXV1074 HHR1074 HRN1074 IBJ1074 ILF1074 IVB1074 JEX1074 JOT1074 JYP1074 KIL1074 KSH1074 LCD1074 LLZ1074 LVV1074 MFR1074 MPN1074 MZJ1074 NJF1074 NTB1074 OCX1074 OMT1074 OWP1074 PGL1074 PQH1074 QAD1074 QJZ1074 QTV1074 RDR1074 RNN1074 RXJ1074 SHF1074 SRB1074 TAX1074 TKT1074 TUP1074 UEL1074 UOH1074 UYD1074 VHZ1074 VRV1074 WBR1074 WLN1074 WVJ1074 WLN1078 WBR1078 VRV1078 VHZ1078 UYD1078 UOH1078 UEL1078 TUP1078 TKT1078 TAX1078 SRB1078 SHF1078 RXJ1078 RNN1078 RDR1078 QTV1078 QJZ1078 QAD1078 PQH1078 PGL1078 OWP1078 OMT1078 OCX1078 NTB1078 NJF1078 MZJ1078 MPN1078 MFR1078 LVV1078 LLZ1078 LCD1078 KSH1078 KIL1078 JYP1078 JOT1078 JEX1078 IVB1078 ILF1078 IBJ1078 HRN1078 HHR1078 GXV1078 GNZ1078 GED1078 FUH1078 FKL1078 FAP1078 EQT1078 EGX1078 DXB1078 DNF1078 DDJ1078 CTN1078 CJR1078 BZV1078 BPZ1078 BGD1078 AWH1078 AML1078 ACP1078 ST1078 IX1078 C1078 WVJ1086 C1086 IX1086 ST1086 ACP1086 AML1086 AWH1086 BGD1086 BPZ1086 BZV1086 CJR1086 CTN1086 DDJ1086 DNF1086 DXB1086 EGX1086 EQT1086 FAP1086 FKL1086 FUH1086 GED1086 GNZ1086 GXV1086 HHR1086 HRN1086 IBJ1086 ILF1086 IVB1086 JEX1086 JOT1086 JYP1086 KIL1086 KSH1086 LCD1086 LLZ1086 LVV1086 MFR1086 MPN1086 MZJ1086 NJF1086 NTB1086 OCX1086 OMT1086 OWP1086 PGL1086 PQH1086 QAD1086 QJZ1086 QTV1086 RDR1086 RNN1086 RXJ1086 SHF1086 SRB1086 TAX1086 TKT1086 TUP1086 UEL1086 UOH1086 UYD1086 VHZ1086 VRV1086 WBR1086 WLN1086 WVJ1078 C1193 IX1193 ST1193 ACP1193 AML1193 AWH1193 BGD1193 BPZ1193 BZV1193 CJR1193 CTN1193 DDJ1193 DNF1193 DXB1193 EGX1193 EQT1193 FAP1193 FKL1193 FUH1193 GED1193 GNZ1193 GXV1193 HHR1193 HRN1193 IBJ1193 ILF1193 IVB1193 JEX1193 JOT1193 JYP1193 KIL1193 KSH1193 LCD1193 LLZ1193 LVV1193 MFR1193 MPN1193 MZJ1193 NJF1193 NTB1193 OCX1193 OMT1193 OWP1193 PGL1193 PQH1193 QAD1193 QJZ1193 QTV1193 RDR1193 RNN1193 RXJ1193 SHF1193 SRB1193 TAX1193 TKT1193 TUP1193 UEL1193 UOH1193 UYD1193 VHZ1193 VRV1193 WBR1193 WLN1193 WVJ1193 C1201 IX1201 ST1201 ACP1201 AML1201 AWH1201 BGD1201 BPZ1201 BZV1201 CJR1201 CTN1201 DDJ1201 DNF1201 DXB1201 EGX1201 EQT1201 FAP1201 FKL1201 FUH1201 GED1201 GNZ1201 GXV1201 HHR1201 HRN1201 IBJ1201 ILF1201 IVB1201 JEX1201 JOT1201 JYP1201 KIL1201 KSH1201 LCD1201 LLZ1201 LVV1201 MFR1201 MPN1201 MZJ1201 NJF1201 NTB1201 OCX1201 OMT1201 OWP1201 PGL1201 PQH1201 QAD1201 QJZ1201 QTV1201 RDR1201 RNN1201 RXJ1201 SHF1201 SRB1201 TAX1201 TKT1201 TUP1201 UEL1201 UOH1201 UYD1201 VHZ1201 VRV1201 WBR1201 WLN1201 WVJ1201 C1207 IX1207 ST1207 ACP1207 AML1207 AWH1207 BGD1207 BPZ1207 BZV1207 CJR1207 CTN1207 DDJ1207 DNF1207 DXB1207 EGX1207 EQT1207 FAP1207 FKL1207 FUH1207 GED1207 GNZ1207 GXV1207 HHR1207 HRN1207 IBJ1207 ILF1207 IVB1207 JEX1207 JOT1207 JYP1207 KIL1207 KSH1207 LCD1207 LLZ1207 LVV1207 MFR1207 MPN1207 MZJ1207 NJF1207 NTB1207 OCX1207 OMT1207 OWP1207 PGL1207 PQH1207 QAD1207 QJZ1207 QTV1207 RDR1207 RNN1207 RXJ1207 SHF1207 SRB1207 TAX1207 TKT1207 TUP1207 UEL1207 UOH1207 UYD1207 VHZ1207 VRV1207 WBR1207 WLN1207 WVJ1207 C1211 IX1211 ST1211 ACP1211 AML1211 AWH1211 BGD1211 BPZ1211 BZV1211 CJR1211 CTN1211 DDJ1211 DNF1211 DXB1211 EGX1211 EQT1211 FAP1211 FKL1211 FUH1211 GED1211 GNZ1211 GXV1211 HHR1211 HRN1211 IBJ1211 ILF1211 IVB1211 JEX1211 JOT1211 JYP1211 KIL1211 KSH1211 LCD1211 LLZ1211 LVV1211 MFR1211 MPN1211 MZJ1211 NJF1211 NTB1211 OCX1211 OMT1211 OWP1211 PGL1211 PQH1211 QAD1211 QJZ1211 QTV1211 RDR1211 RNN1211 RXJ1211 SHF1211 SRB1211 TAX1211 TKT1211 TUP1211 UEL1211 UOH1211 UYD1211 VHZ1211 VRV1211 WBR1211 WLN1211 WVJ1211 C1215 IX1215 ST1215 ACP1215 AML1215 AWH1215 BGD1215 BPZ1215 BZV1215 CJR1215 CTN1215 DDJ1215 DNF1215 DXB1215 EGX1215 EQT1215 FAP1215 FKL1215 FUH1215 GED1215 GNZ1215 GXV1215 HHR1215 HRN1215 IBJ1215 ILF1215 IVB1215 JEX1215 JOT1215 JYP1215 KIL1215 KSH1215 LCD1215 LLZ1215 LVV1215 MFR1215 MPN1215 MZJ1215 NJF1215 NTB1215 OCX1215 OMT1215 OWP1215 PGL1215 PQH1215 QAD1215 QJZ1215 QTV1215 RDR1215 RNN1215 RXJ1215 SHF1215 SRB1215 TAX1215 TKT1215 TUP1215 UEL1215 UOH1215 UYD1215 VHZ1215 VRV1215 WBR1215 WLN1215 WVJ1215 C1221 IX1221 ST1221 ACP1221 AML1221 AWH1221 BGD1221 BPZ1221 BZV1221 CJR1221 CTN1221 DDJ1221 DNF1221 DXB1221 EGX1221 EQT1221 FAP1221 FKL1221 FUH1221 GED1221 GNZ1221 GXV1221 HHR1221 HRN1221 IBJ1221 ILF1221 IVB1221 JEX1221 JOT1221 JYP1221 KIL1221 KSH1221 LCD1221 LLZ1221 LVV1221 MFR1221 MPN1221 MZJ1221 NJF1221 NTB1221 OCX1221 OMT1221 OWP1221 PGL1221 PQH1221 QAD1221 QJZ1221 QTV1221 RDR1221 RNN1221 RXJ1221 SHF1221 SRB1221 TAX1221 TKT1221 TUP1221 UEL1221 UOH1221 UYD1221 VHZ1221 VRV1221 WBR1221 WLN1221 WVJ1221 C1225 IX1225 ST1225 ACP1225 AML1225 AWH1225 BGD1225 BPZ1225 BZV1225 CJR1225 CTN1225 DDJ1225 DNF1225 DXB1225 EGX1225 EQT1225 FAP1225 FKL1225 FUH1225 GED1225 GNZ1225 GXV1225 HHR1225 HRN1225 IBJ1225 ILF1225 IVB1225 JEX1225 JOT1225 JYP1225 KIL1225 KSH1225 LCD1225 LLZ1225 LVV1225 MFR1225 MPN1225 MZJ1225 NJF1225 NTB1225 OCX1225 OMT1225 OWP1225 PGL1225 PQH1225 QAD1225 QJZ1225 QTV1225 RDR1225 RNN1225 RXJ1225 SHF1225 SRB1225 TAX1225 TKT1225 TUP1225 UEL1225 UOH1225 UYD1225 VHZ1225 VRV1225 WBR1225 WLN1225 WVJ1225 C1241 IX1241 ST1241 ACP1241 AML1241 AWH1241 BGD1241 BPZ1241 BZV1241 CJR1241 CTN1241 DDJ1241 DNF1241 DXB1241 EGX1241 EQT1241 FAP1241 FKL1241 FUH1241 GED1241 GNZ1241 GXV1241 HHR1241 HRN1241 IBJ1241 ILF1241 IVB1241 JEX1241 JOT1241 JYP1241 KIL1241 KSH1241 LCD1241 LLZ1241 LVV1241 MFR1241 MPN1241 MZJ1241 NJF1241 NTB1241 OCX1241 OMT1241 OWP1241 PGL1241 PQH1241 QAD1241 QJZ1241 QTV1241 RDR1241 RNN1241 RXJ1241 SHF1241 SRB1241 TAX1241 TKT1241 TUP1241 UEL1241 UOH1241 UYD1241 VHZ1241 VRV1241 WBR1241 WLN1241 WVJ1241 C1245 IX1245 ST1245 ACP1245 AML1245 AWH1245 BGD1245 BPZ1245 BZV1245 CJR1245 CTN1245 DDJ1245 DNF1245 DXB1245 EGX1245 EQT1245 FAP1245 FKL1245 FUH1245 GED1245 GNZ1245 GXV1245 HHR1245 HRN1245 IBJ1245 ILF1245 IVB1245 JEX1245 JOT1245 JYP1245 KIL1245 KSH1245 LCD1245 LLZ1245 LVV1245 MFR1245 MPN1245 MZJ1245 NJF1245 NTB1245 OCX1245 OMT1245 OWP1245 PGL1245 PQH1245 QAD1245 QJZ1245 QTV1245 RDR1245 RNN1245 RXJ1245 SHF1245 SRB1245 TAX1245 TKT1245 TUP1245 UEL1245 UOH1245 UYD1245 VHZ1245 VRV1245 WBR1245 WLN1245 WVJ1245 C1249 IX1249 ST1249 ACP1249 AML1249 AWH1249 BGD1249 BPZ1249 BZV1249 CJR1249 CTN1249 DDJ1249 DNF1249 DXB1249 EGX1249 EQT1249 FAP1249 FKL1249 FUH1249 GED1249 GNZ1249 GXV1249 HHR1249 HRN1249 IBJ1249 ILF1249 IVB1249 JEX1249 JOT1249 JYP1249 KIL1249 KSH1249 LCD1249 LLZ1249 LVV1249 MFR1249 MPN1249 MZJ1249 NJF1249 NTB1249 OCX1249 OMT1249 OWP1249 PGL1249 PQH1249 QAD1249 QJZ1249 QTV1249 RDR1249 RNN1249 RXJ1249 SHF1249 SRB1249 TAX1249 TKT1249 TUP1249 UEL1249 UOH1249 UYD1249 VHZ1249 VRV1249 WBR1249 WLN1249 WVJ1249 C1229 IX1229 ST1229 ACP1229 AML1229 AWH1229 BGD1229 BPZ1229 BZV1229 CJR1229 CTN1229 DDJ1229 DNF1229 DXB1229 EGX1229 EQT1229 FAP1229 FKL1229 FUH1229 GED1229 GNZ1229 GXV1229 HHR1229 HRN1229 IBJ1229 ILF1229 IVB1229 JEX1229 JOT1229 JYP1229 KIL1229 KSH1229 LCD1229 LLZ1229 LVV1229 MFR1229 MPN1229 MZJ1229 NJF1229 NTB1229 OCX1229 OMT1229 OWP1229 PGL1229 PQH1229 QAD1229 QJZ1229 QTV1229 RDR1229 RNN1229 RXJ1229 SHF1229 SRB1229 TAX1229 TKT1229 TUP1229 UEL1229 UOH1229 UYD1229 VHZ1229 VRV1229 WBR1229 WLN1229 WVJ1229 C1233 IX1233 ST1233 ACP1233 AML1233 AWH1233 BGD1233 BPZ1233 BZV1233 CJR1233 CTN1233 DDJ1233 DNF1233 DXB1233 EGX1233 EQT1233 FAP1233 FKL1233 FUH1233 GED1233 GNZ1233 GXV1233 HHR1233 HRN1233 IBJ1233 ILF1233 IVB1233 JEX1233 JOT1233 JYP1233 KIL1233 KSH1233 LCD1233 LLZ1233 LVV1233 MFR1233 MPN1233 MZJ1233 NJF1233 NTB1233 OCX1233 OMT1233 OWP1233 PGL1233 PQH1233 QAD1233 QJZ1233 QTV1233 RDR1233 RNN1233 RXJ1233 SHF1233 SRB1233 TAX1233 TKT1233 TUP1233 UEL1233 UOH1233 UYD1233 VHZ1233 VRV1233 WBR1233 WLN1233 WVJ1233 C1237 IX1237 ST1237 ACP1237 AML1237 AWH1237 BGD1237 BPZ1237 BZV1237 CJR1237 CTN1237 DDJ1237 DNF1237 DXB1237 EGX1237 EQT1237 FAP1237 FKL1237 FUH1237 GED1237 GNZ1237 GXV1237 HHR1237 HRN1237 IBJ1237 ILF1237 IVB1237 JEX1237 JOT1237 JYP1237 KIL1237 KSH1237 LCD1237 LLZ1237 LVV1237 MFR1237 MPN1237 MZJ1237 NJF1237 NTB1237 OCX1237 OMT1237 OWP1237 PGL1237 PQH1237 QAD1237 QJZ1237 QTV1237 RDR1237 RNN1237 RXJ1237 SHF1237 SRB1237 TAX1237 TKT1237 TUP1237 UEL1237 UOH1237 UYD1237 VHZ1237 VRV1237 WBR1237 WLN1237 WVJ1237 C1219 IX1219 ST1219 ACP1219 AML1219 AWH1219 BGD1219 BPZ1219 BZV1219 CJR1219 CTN1219 DDJ1219 DNF1219 DXB1219 EGX1219 EQT1219 FAP1219 FKL1219 FUH1219 GED1219 GNZ1219 GXV1219 HHR1219 HRN1219 IBJ1219 ILF1219 IVB1219 JEX1219 JOT1219 JYP1219 KIL1219 KSH1219 LCD1219 LLZ1219 LVV1219 MFR1219 MPN1219 MZJ1219 NJF1219 NTB1219 OCX1219 OMT1219 OWP1219 PGL1219 PQH1219 QAD1219 QJZ1219 QTV1219 RDR1219 RNN1219 RXJ1219 SHF1219 SRB1219 TAX1219 TKT1219 TUP1219 UEL1219 UOH1219 UYD1219 VHZ1219 VRV1219 WBR1219 WLN1219 WVJ1219 C1205 IX1205 ST1205 ACP1205 AML1205 AWH1205 BGD1205 BPZ1205 BZV1205 CJR1205 CTN1205 DDJ1205 DNF1205 DXB1205 EGX1205 EQT1205 FAP1205 FKL1205 FUH1205 GED1205 GNZ1205 GXV1205 HHR1205 HRN1205 IBJ1205 ILF1205 IVB1205 JEX1205 JOT1205 JYP1205 KIL1205 KSH1205 LCD1205 LLZ1205 LVV1205 MFR1205 MPN1205 MZJ1205 NJF1205 NTB1205 OCX1205 OMT1205 OWP1205 PGL1205 PQH1205 QAD1205 QJZ1205 QTV1205 RDR1205 RNN1205 RXJ1205 SHF1205 SRB1205 TAX1205 TKT1205 TUP1205 UEL1205 UOH1205 UYD1205 VHZ1205 VRV1205 WBR1205 WLN1205 WVJ1205 C1187 IX1187 ST1187 ACP1187 AML1187 AWH1187 BGD1187 BPZ1187 BZV1187 CJR1187 CTN1187 DDJ1187 DNF1187 DXB1187 EGX1187 EQT1187 FAP1187 FKL1187 FUH1187 GED1187 GNZ1187 GXV1187 HHR1187 HRN1187 IBJ1187 ILF1187 IVB1187 JEX1187 JOT1187 JYP1187 KIL1187 KSH1187 LCD1187 LLZ1187 LVV1187 MFR1187 MPN1187 MZJ1187 NJF1187 NTB1187 OCX1187 OMT1187 OWP1187 PGL1187 PQH1187 QAD1187 QJZ1187 QTV1187 RDR1187 RNN1187 RXJ1187 SHF1187 SRB1187 TAX1187 TKT1187 TUP1187 UEL1187 UOH1187 UYD1187 VHZ1187 VRV1187 WBR1187 WLN1187 WVJ1187 C1185 IX1185 ST1185 ACP1185 AML1185 AWH1185 BGD1185 BPZ1185 BZV1185 CJR1185 CTN1185 DDJ1185 DNF1185 DXB1185 EGX1185 EQT1185 FAP1185 FKL1185 FUH1185 GED1185 GNZ1185 GXV1185 HHR1185 HRN1185 IBJ1185 ILF1185 IVB1185 JEX1185 JOT1185 JYP1185 KIL1185 KSH1185 LCD1185 LLZ1185 LVV1185 MFR1185 MPN1185 MZJ1185 NJF1185 NTB1185 OCX1185 OMT1185 OWP1185 PGL1185 PQH1185 QAD1185 QJZ1185 QTV1185 RDR1185 RNN1185 RXJ1185 SHF1185 SRB1185 TAX1185 TKT1185 TUP1185 UEL1185 UOH1185 UYD1185 VHZ1185 VRV1185 WBR1185 WLN1185 WVJ1185 C1197 IX1197 ST1197 ACP1197 AML1197 AWH1197 BGD1197 BPZ1197 BZV1197 CJR1197 CTN1197 DDJ1197 DNF1197 DXB1197 EGX1197 EQT1197 FAP1197 FKL1197 FUH1197 GED1197 GNZ1197 GXV1197 HHR1197 HRN1197 IBJ1197 ILF1197 IVB1197 JEX1197 JOT1197 JYP1197 KIL1197 KSH1197 LCD1197 LLZ1197 LVV1197 MFR1197 MPN1197 MZJ1197 NJF1197 NTB1197 OCX1197 OMT1197 OWP1197 PGL1197 PQH1197 QAD1197 QJZ1197 QTV1197 RDR1197 RNN1197 RXJ1197 SHF1197 SRB1197 TAX1197 TKT1197 TUP1197 UEL1197 UOH1197 UYD1197 VHZ1197 VRV1197 WBR1197 WLN1197 WVJ1197 C1169 IX1169 ST1169 ACP1169 AML1169 AWH1169 BGD1169 BPZ1169 BZV1169 CJR1169 CTN1169 DDJ1169 DNF1169 DXB1169 EGX1169 EQT1169 FAP1169 FKL1169 FUH1169 GED1169 GNZ1169 GXV1169 HHR1169 HRN1169 IBJ1169 ILF1169 IVB1169 JEX1169 JOT1169 JYP1169 KIL1169 KSH1169 LCD1169 LLZ1169 LVV1169 MFR1169 MPN1169 MZJ1169 NJF1169 NTB1169 OCX1169 OMT1169 OWP1169 PGL1169 PQH1169 QAD1169 QJZ1169 QTV1169 RDR1169 RNN1169 RXJ1169 SHF1169 SRB1169 TAX1169 TKT1169 TUP1169 UEL1169 UOH1169 UYD1169 VHZ1169 VRV1169 WBR1169 WLN1169 WVJ1169 C1173 IX1173 ST1173 ACP1173 AML1173 AWH1173 BGD1173 BPZ1173 BZV1173 CJR1173 CTN1173 DDJ1173 DNF1173 DXB1173 EGX1173 EQT1173 FAP1173 FKL1173 FUH1173 GED1173 GNZ1173 GXV1173 HHR1173 HRN1173 IBJ1173 ILF1173 IVB1173 JEX1173 JOT1173 JYP1173 KIL1173 KSH1173 LCD1173 LLZ1173 LVV1173 MFR1173 MPN1173 MZJ1173 NJF1173 NTB1173 OCX1173 OMT1173 OWP1173 PGL1173 PQH1173 QAD1173 QJZ1173 QTV1173 RDR1173 RNN1173 RXJ1173 SHF1173 SRB1173 TAX1173 TKT1173 TUP1173 UEL1173 UOH1173 UYD1173 VHZ1173 VRV1173 WBR1173 WLN1173 WVJ1173 C1177 IX1177 ST1177 ACP1177 AML1177 AWH1177 BGD1177 BPZ1177 BZV1177 CJR1177 CTN1177 DDJ1177 DNF1177 DXB1177 EGX1177 EQT1177 FAP1177 FKL1177 FUH1177 GED1177 GNZ1177 GXV1177 HHR1177 HRN1177 IBJ1177 ILF1177 IVB1177 JEX1177 JOT1177 JYP1177 KIL1177 KSH1177 LCD1177 LLZ1177 LVV1177 MFR1177 MPN1177 MZJ1177 NJF1177 NTB1177 OCX1177 OMT1177 OWP1177 PGL1177 PQH1177 QAD1177 QJZ1177 QTV1177 RDR1177 RNN1177 RXJ1177 SHF1177 SRB1177 TAX1177 TKT1177 TUP1177 UEL1177 UOH1177 UYD1177 VHZ1177 VRV1177 WBR1177 WLN1177 WVJ1177 WLN1181 WBR1181 VRV1181 VHZ1181 UYD1181 UOH1181 UEL1181 TUP1181 TKT1181 TAX1181 SRB1181 SHF1181 RXJ1181 RNN1181 RDR1181 QTV1181 QJZ1181 QAD1181 PQH1181 PGL1181 OWP1181 OMT1181 OCX1181 NTB1181 NJF1181 MZJ1181 MPN1181 MFR1181 LVV1181 LLZ1181 LCD1181 KSH1181 KIL1181 JYP1181 JOT1181 JEX1181 IVB1181 ILF1181 IBJ1181 HRN1181 HHR1181 GXV1181 GNZ1181 GED1181 FUH1181 FKL1181 FAP1181 EQT1181 EGX1181 DXB1181 DNF1181 DDJ1181 CTN1181 CJR1181 BZV1181 BPZ1181 BGD1181 AWH1181 AML1181 ACP1181 ST1181 IX1181 C1181 WVJ1189 C1189 IX1189 ST1189 ACP1189 AML1189 AWH1189 BGD1189 BPZ1189 BZV1189 CJR1189 CTN1189 DDJ1189 DNF1189 DXB1189 EGX1189 EQT1189 FAP1189 FKL1189 FUH1189 GED1189 GNZ1189 GXV1189 HHR1189 HRN1189 IBJ1189 ILF1189 IVB1189 JEX1189 JOT1189 JYP1189 KIL1189 KSH1189 LCD1189 LLZ1189 LVV1189 MFR1189 MPN1189 MZJ1189 NJF1189 NTB1189 OCX1189 OMT1189 OWP1189 PGL1189 PQH1189 QAD1189 QJZ1189 QTV1189 RDR1189 RNN1189 RXJ1189 SHF1189 SRB1189 TAX1189 TKT1189 TUP1189 UEL1189 UOH1189 UYD1189 VHZ1189 VRV1189 WBR1189 WLN1189 WVJ1181 C1291 IX1291 ST1291 ACP1291 AML1291 AWH1291 BGD1291 BPZ1291 BZV1291 CJR1291 CTN1291 DDJ1291 DNF1291 DXB1291 EGX1291 EQT1291 FAP1291 FKL1291 FUH1291 GED1291 GNZ1291 GXV1291 HHR1291 HRN1291 IBJ1291 ILF1291 IVB1291 JEX1291 JOT1291 JYP1291 KIL1291 KSH1291 LCD1291 LLZ1291 LVV1291 MFR1291 MPN1291 MZJ1291 NJF1291 NTB1291 OCX1291 OMT1291 OWP1291 PGL1291 PQH1291 QAD1291 QJZ1291 QTV1291 RDR1291 RNN1291 RXJ1291 SHF1291 SRB1291 TAX1291 TKT1291 TUP1291 UEL1291 UOH1291 UYD1291 VHZ1291 VRV1291 WBR1291 WLN1291 WVJ1291 C1299 IX1299 ST1299 ACP1299 AML1299 AWH1299 BGD1299 BPZ1299 BZV1299 CJR1299 CTN1299 DDJ1299 DNF1299 DXB1299 EGX1299 EQT1299 FAP1299 FKL1299 FUH1299 GED1299 GNZ1299 GXV1299 HHR1299 HRN1299 IBJ1299 ILF1299 IVB1299 JEX1299 JOT1299 JYP1299 KIL1299 KSH1299 LCD1299 LLZ1299 LVV1299 MFR1299 MPN1299 MZJ1299 NJF1299 NTB1299 OCX1299 OMT1299 OWP1299 PGL1299 PQH1299 QAD1299 QJZ1299 QTV1299 RDR1299 RNN1299 RXJ1299 SHF1299 SRB1299 TAX1299 TKT1299 TUP1299 UEL1299 UOH1299 UYD1299 VHZ1299 VRV1299 WBR1299 WLN1299 WVJ1299 C1305 IX1305 ST1305 ACP1305 AML1305 AWH1305 BGD1305 BPZ1305 BZV1305 CJR1305 CTN1305 DDJ1305 DNF1305 DXB1305 EGX1305 EQT1305 FAP1305 FKL1305 FUH1305 GED1305 GNZ1305 GXV1305 HHR1305 HRN1305 IBJ1305 ILF1305 IVB1305 JEX1305 JOT1305 JYP1305 KIL1305 KSH1305 LCD1305 LLZ1305 LVV1305 MFR1305 MPN1305 MZJ1305 NJF1305 NTB1305 OCX1305 OMT1305 OWP1305 PGL1305 PQH1305 QAD1305 QJZ1305 QTV1305 RDR1305 RNN1305 RXJ1305 SHF1305 SRB1305 TAX1305 TKT1305 TUP1305 UEL1305 UOH1305 UYD1305 VHZ1305 VRV1305 WBR1305 WLN1305 WVJ1305 C1309 IX1309 ST1309 ACP1309 AML1309 AWH1309 BGD1309 BPZ1309 BZV1309 CJR1309 CTN1309 DDJ1309 DNF1309 DXB1309 EGX1309 EQT1309 FAP1309 FKL1309 FUH1309 GED1309 GNZ1309 GXV1309 HHR1309 HRN1309 IBJ1309 ILF1309 IVB1309 JEX1309 JOT1309 JYP1309 KIL1309 KSH1309 LCD1309 LLZ1309 LVV1309 MFR1309 MPN1309 MZJ1309 NJF1309 NTB1309 OCX1309 OMT1309 OWP1309 PGL1309 PQH1309 QAD1309 QJZ1309 QTV1309 RDR1309 RNN1309 RXJ1309 SHF1309 SRB1309 TAX1309 TKT1309 TUP1309 UEL1309 UOH1309 UYD1309 VHZ1309 VRV1309 WBR1309 WLN1309 WVJ1309 C1313 IX1313 ST1313 ACP1313 AML1313 AWH1313 BGD1313 BPZ1313 BZV1313 CJR1313 CTN1313 DDJ1313 DNF1313 DXB1313 EGX1313 EQT1313 FAP1313 FKL1313 FUH1313 GED1313 GNZ1313 GXV1313 HHR1313 HRN1313 IBJ1313 ILF1313 IVB1313 JEX1313 JOT1313 JYP1313 KIL1313 KSH1313 LCD1313 LLZ1313 LVV1313 MFR1313 MPN1313 MZJ1313 NJF1313 NTB1313 OCX1313 OMT1313 OWP1313 PGL1313 PQH1313 QAD1313 QJZ1313 QTV1313 RDR1313 RNN1313 RXJ1313 SHF1313 SRB1313 TAX1313 TKT1313 TUP1313 UEL1313 UOH1313 UYD1313 VHZ1313 VRV1313 WBR1313 WLN1313 WVJ1313 C1319 IX1319 ST1319 ACP1319 AML1319 AWH1319 BGD1319 BPZ1319 BZV1319 CJR1319 CTN1319 DDJ1319 DNF1319 DXB1319 EGX1319 EQT1319 FAP1319 FKL1319 FUH1319 GED1319 GNZ1319 GXV1319 HHR1319 HRN1319 IBJ1319 ILF1319 IVB1319 JEX1319 JOT1319 JYP1319 KIL1319 KSH1319 LCD1319 LLZ1319 LVV1319 MFR1319 MPN1319 MZJ1319 NJF1319 NTB1319 OCX1319 OMT1319 OWP1319 PGL1319 PQH1319 QAD1319 QJZ1319 QTV1319 RDR1319 RNN1319 RXJ1319 SHF1319 SRB1319 TAX1319 TKT1319 TUP1319 UEL1319 UOH1319 UYD1319 VHZ1319 VRV1319 WBR1319 WLN1319 WVJ1319 C1323 IX1323 ST1323 ACP1323 AML1323 AWH1323 BGD1323 BPZ1323 BZV1323 CJR1323 CTN1323 DDJ1323 DNF1323 DXB1323 EGX1323 EQT1323 FAP1323 FKL1323 FUH1323 GED1323 GNZ1323 GXV1323 HHR1323 HRN1323 IBJ1323 ILF1323 IVB1323 JEX1323 JOT1323 JYP1323 KIL1323 KSH1323 LCD1323 LLZ1323 LVV1323 MFR1323 MPN1323 MZJ1323 NJF1323 NTB1323 OCX1323 OMT1323 OWP1323 PGL1323 PQH1323 QAD1323 QJZ1323 QTV1323 RDR1323 RNN1323 RXJ1323 SHF1323 SRB1323 TAX1323 TKT1323 TUP1323 UEL1323 UOH1323 UYD1323 VHZ1323 VRV1323 WBR1323 WLN1323 WVJ1323 C1339 IX1339 ST1339 ACP1339 AML1339 AWH1339 BGD1339 BPZ1339 BZV1339 CJR1339 CTN1339 DDJ1339 DNF1339 DXB1339 EGX1339 EQT1339 FAP1339 FKL1339 FUH1339 GED1339 GNZ1339 GXV1339 HHR1339 HRN1339 IBJ1339 ILF1339 IVB1339 JEX1339 JOT1339 JYP1339 KIL1339 KSH1339 LCD1339 LLZ1339 LVV1339 MFR1339 MPN1339 MZJ1339 NJF1339 NTB1339 OCX1339 OMT1339 OWP1339 PGL1339 PQH1339 QAD1339 QJZ1339 QTV1339 RDR1339 RNN1339 RXJ1339 SHF1339 SRB1339 TAX1339 TKT1339 TUP1339 UEL1339 UOH1339 UYD1339 VHZ1339 VRV1339 WBR1339 WLN1339 WVJ1339 C1343 IX1343 ST1343 ACP1343 AML1343 AWH1343 BGD1343 BPZ1343 BZV1343 CJR1343 CTN1343 DDJ1343 DNF1343 DXB1343 EGX1343 EQT1343 FAP1343 FKL1343 FUH1343 GED1343 GNZ1343 GXV1343 HHR1343 HRN1343 IBJ1343 ILF1343 IVB1343 JEX1343 JOT1343 JYP1343 KIL1343 KSH1343 LCD1343 LLZ1343 LVV1343 MFR1343 MPN1343 MZJ1343 NJF1343 NTB1343 OCX1343 OMT1343 OWP1343 PGL1343 PQH1343 QAD1343 QJZ1343 QTV1343 RDR1343 RNN1343 RXJ1343 SHF1343 SRB1343 TAX1343 TKT1343 TUP1343 UEL1343 UOH1343 UYD1343 VHZ1343 VRV1343 WBR1343 WLN1343 WVJ1343 C1347 IX1347 ST1347 ACP1347 AML1347 AWH1347 BGD1347 BPZ1347 BZV1347 CJR1347 CTN1347 DDJ1347 DNF1347 DXB1347 EGX1347 EQT1347 FAP1347 FKL1347 FUH1347 GED1347 GNZ1347 GXV1347 HHR1347 HRN1347 IBJ1347 ILF1347 IVB1347 JEX1347 JOT1347 JYP1347 KIL1347 KSH1347 LCD1347 LLZ1347 LVV1347 MFR1347 MPN1347 MZJ1347 NJF1347 NTB1347 OCX1347 OMT1347 OWP1347 PGL1347 PQH1347 QAD1347 QJZ1347 QTV1347 RDR1347 RNN1347 RXJ1347 SHF1347 SRB1347 TAX1347 TKT1347 TUP1347 UEL1347 UOH1347 UYD1347 VHZ1347 VRV1347 WBR1347 WLN1347 WVJ1347 C1327 IX1327 ST1327 ACP1327 AML1327 AWH1327 BGD1327 BPZ1327 BZV1327 CJR1327 CTN1327 DDJ1327 DNF1327 DXB1327 EGX1327 EQT1327 FAP1327 FKL1327 FUH1327 GED1327 GNZ1327 GXV1327 HHR1327 HRN1327 IBJ1327 ILF1327 IVB1327 JEX1327 JOT1327 JYP1327 KIL1327 KSH1327 LCD1327 LLZ1327 LVV1327 MFR1327 MPN1327 MZJ1327 NJF1327 NTB1327 OCX1327 OMT1327 OWP1327 PGL1327 PQH1327 QAD1327 QJZ1327 QTV1327 RDR1327 RNN1327 RXJ1327 SHF1327 SRB1327 TAX1327 TKT1327 TUP1327 UEL1327 UOH1327 UYD1327 VHZ1327 VRV1327 WBR1327 WLN1327 WVJ1327 C1331 IX1331 ST1331 ACP1331 AML1331 AWH1331 BGD1331 BPZ1331 BZV1331 CJR1331 CTN1331 DDJ1331 DNF1331 DXB1331 EGX1331 EQT1331 FAP1331 FKL1331 FUH1331 GED1331 GNZ1331 GXV1331 HHR1331 HRN1331 IBJ1331 ILF1331 IVB1331 JEX1331 JOT1331 JYP1331 KIL1331 KSH1331 LCD1331 LLZ1331 LVV1331 MFR1331 MPN1331 MZJ1331 NJF1331 NTB1331 OCX1331 OMT1331 OWP1331 PGL1331 PQH1331 QAD1331 QJZ1331 QTV1331 RDR1331 RNN1331 RXJ1331 SHF1331 SRB1331 TAX1331 TKT1331 TUP1331 UEL1331 UOH1331 UYD1331 VHZ1331 VRV1331 WBR1331 WLN1331 WVJ1331 C1335 IX1335 ST1335 ACP1335 AML1335 AWH1335 BGD1335 BPZ1335 BZV1335 CJR1335 CTN1335 DDJ1335 DNF1335 DXB1335 EGX1335 EQT1335 FAP1335 FKL1335 FUH1335 GED1335 GNZ1335 GXV1335 HHR1335 HRN1335 IBJ1335 ILF1335 IVB1335 JEX1335 JOT1335 JYP1335 KIL1335 KSH1335 LCD1335 LLZ1335 LVV1335 MFR1335 MPN1335 MZJ1335 NJF1335 NTB1335 OCX1335 OMT1335 OWP1335 PGL1335 PQH1335 QAD1335 QJZ1335 QTV1335 RDR1335 RNN1335 RXJ1335 SHF1335 SRB1335 TAX1335 TKT1335 TUP1335 UEL1335 UOH1335 UYD1335 VHZ1335 VRV1335 WBR1335 WLN1335 WVJ1335 C1317 IX1317 ST1317 ACP1317 AML1317 AWH1317 BGD1317 BPZ1317 BZV1317 CJR1317 CTN1317 DDJ1317 DNF1317 DXB1317 EGX1317 EQT1317 FAP1317 FKL1317 FUH1317 GED1317 GNZ1317 GXV1317 HHR1317 HRN1317 IBJ1317 ILF1317 IVB1317 JEX1317 JOT1317 JYP1317 KIL1317 KSH1317 LCD1317 LLZ1317 LVV1317 MFR1317 MPN1317 MZJ1317 NJF1317 NTB1317 OCX1317 OMT1317 OWP1317 PGL1317 PQH1317 QAD1317 QJZ1317 QTV1317 RDR1317 RNN1317 RXJ1317 SHF1317 SRB1317 TAX1317 TKT1317 TUP1317 UEL1317 UOH1317 UYD1317 VHZ1317 VRV1317 WBR1317 WLN1317 WVJ1317 C1303 IX1303 ST1303 ACP1303 AML1303 AWH1303 BGD1303 BPZ1303 BZV1303 CJR1303 CTN1303 DDJ1303 DNF1303 DXB1303 EGX1303 EQT1303 FAP1303 FKL1303 FUH1303 GED1303 GNZ1303 GXV1303 HHR1303 HRN1303 IBJ1303 ILF1303 IVB1303 JEX1303 JOT1303 JYP1303 KIL1303 KSH1303 LCD1303 LLZ1303 LVV1303 MFR1303 MPN1303 MZJ1303 NJF1303 NTB1303 OCX1303 OMT1303 OWP1303 PGL1303 PQH1303 QAD1303 QJZ1303 QTV1303 RDR1303 RNN1303 RXJ1303 SHF1303 SRB1303 TAX1303 TKT1303 TUP1303 UEL1303 UOH1303 UYD1303 VHZ1303 VRV1303 WBR1303 WLN1303 WVJ1303 C1285 IX1285 ST1285 ACP1285 AML1285 AWH1285 BGD1285 BPZ1285 BZV1285 CJR1285 CTN1285 DDJ1285 DNF1285 DXB1285 EGX1285 EQT1285 FAP1285 FKL1285 FUH1285 GED1285 GNZ1285 GXV1285 HHR1285 HRN1285 IBJ1285 ILF1285 IVB1285 JEX1285 JOT1285 JYP1285 KIL1285 KSH1285 LCD1285 LLZ1285 LVV1285 MFR1285 MPN1285 MZJ1285 NJF1285 NTB1285 OCX1285 OMT1285 OWP1285 PGL1285 PQH1285 QAD1285 QJZ1285 QTV1285 RDR1285 RNN1285 RXJ1285 SHF1285 SRB1285 TAX1285 TKT1285 TUP1285 UEL1285 UOH1285 UYD1285 VHZ1285 VRV1285 WBR1285 WLN1285 WVJ1285 C1283 IX1283 ST1283 ACP1283 AML1283 AWH1283 BGD1283 BPZ1283 BZV1283 CJR1283 CTN1283 DDJ1283 DNF1283 DXB1283 EGX1283 EQT1283 FAP1283 FKL1283 FUH1283 GED1283 GNZ1283 GXV1283 HHR1283 HRN1283 IBJ1283 ILF1283 IVB1283 JEX1283 JOT1283 JYP1283 KIL1283 KSH1283 LCD1283 LLZ1283 LVV1283 MFR1283 MPN1283 MZJ1283 NJF1283 NTB1283 OCX1283 OMT1283 OWP1283 PGL1283 PQH1283 QAD1283 QJZ1283 QTV1283 RDR1283 RNN1283 RXJ1283 SHF1283 SRB1283 TAX1283 TKT1283 TUP1283 UEL1283 UOH1283 UYD1283 VHZ1283 VRV1283 WBR1283 WLN1283 WVJ1283 C1295 IX1295 ST1295 ACP1295 AML1295 AWH1295 BGD1295 BPZ1295 BZV1295 CJR1295 CTN1295 DDJ1295 DNF1295 DXB1295 EGX1295 EQT1295 FAP1295 FKL1295 FUH1295 GED1295 GNZ1295 GXV1295 HHR1295 HRN1295 IBJ1295 ILF1295 IVB1295 JEX1295 JOT1295 JYP1295 KIL1295 KSH1295 LCD1295 LLZ1295 LVV1295 MFR1295 MPN1295 MZJ1295 NJF1295 NTB1295 OCX1295 OMT1295 OWP1295 PGL1295 PQH1295 QAD1295 QJZ1295 QTV1295 RDR1295 RNN1295 RXJ1295 SHF1295 SRB1295 TAX1295 TKT1295 TUP1295 UEL1295 UOH1295 UYD1295 VHZ1295 VRV1295 WBR1295 WLN1295 WVJ1295 C1267 IX1267 ST1267 ACP1267 AML1267 AWH1267 BGD1267 BPZ1267 BZV1267 CJR1267 CTN1267 DDJ1267 DNF1267 DXB1267 EGX1267 EQT1267 FAP1267 FKL1267 FUH1267 GED1267 GNZ1267 GXV1267 HHR1267 HRN1267 IBJ1267 ILF1267 IVB1267 JEX1267 JOT1267 JYP1267 KIL1267 KSH1267 LCD1267 LLZ1267 LVV1267 MFR1267 MPN1267 MZJ1267 NJF1267 NTB1267 OCX1267 OMT1267 OWP1267 PGL1267 PQH1267 QAD1267 QJZ1267 QTV1267 RDR1267 RNN1267 RXJ1267 SHF1267 SRB1267 TAX1267 TKT1267 TUP1267 UEL1267 UOH1267 UYD1267 VHZ1267 VRV1267 WBR1267 WLN1267 WVJ1267 C1271 IX1271 ST1271 ACP1271 AML1271 AWH1271 BGD1271 BPZ1271 BZV1271 CJR1271 CTN1271 DDJ1271 DNF1271 DXB1271 EGX1271 EQT1271 FAP1271 FKL1271 FUH1271 GED1271 GNZ1271 GXV1271 HHR1271 HRN1271 IBJ1271 ILF1271 IVB1271 JEX1271 JOT1271 JYP1271 KIL1271 KSH1271 LCD1271 LLZ1271 LVV1271 MFR1271 MPN1271 MZJ1271 NJF1271 NTB1271 OCX1271 OMT1271 OWP1271 PGL1271 PQH1271 QAD1271 QJZ1271 QTV1271 RDR1271 RNN1271 RXJ1271 SHF1271 SRB1271 TAX1271 TKT1271 TUP1271 UEL1271 UOH1271 UYD1271 VHZ1271 VRV1271 WBR1271 WLN1271 WVJ1271 C1275 IX1275 ST1275 ACP1275 AML1275 AWH1275 BGD1275 BPZ1275 BZV1275 CJR1275 CTN1275 DDJ1275 DNF1275 DXB1275 EGX1275 EQT1275 FAP1275 FKL1275 FUH1275 GED1275 GNZ1275 GXV1275 HHR1275 HRN1275 IBJ1275 ILF1275 IVB1275 JEX1275 JOT1275 JYP1275 KIL1275 KSH1275 LCD1275 LLZ1275 LVV1275 MFR1275 MPN1275 MZJ1275 NJF1275 NTB1275 OCX1275 OMT1275 OWP1275 PGL1275 PQH1275 QAD1275 QJZ1275 QTV1275 RDR1275 RNN1275 RXJ1275 SHF1275 SRB1275 TAX1275 TKT1275 TUP1275 UEL1275 UOH1275 UYD1275 VHZ1275 VRV1275 WBR1275 WLN1275 WVJ1275 WLN1279 WBR1279 VRV1279 VHZ1279 UYD1279 UOH1279 UEL1279 TUP1279 TKT1279 TAX1279 SRB1279 SHF1279 RXJ1279 RNN1279 RDR1279 QTV1279 QJZ1279 QAD1279 PQH1279 PGL1279 OWP1279 OMT1279 OCX1279 NTB1279 NJF1279 MZJ1279 MPN1279 MFR1279 LVV1279 LLZ1279 LCD1279 KSH1279 KIL1279 JYP1279 JOT1279 JEX1279 IVB1279 ILF1279 IBJ1279 HRN1279 HHR1279 GXV1279 GNZ1279 GED1279 FUH1279 FKL1279 FAP1279 EQT1279 EGX1279 DXB1279 DNF1279 DDJ1279 CTN1279 CJR1279 BZV1279 BPZ1279 BGD1279 AWH1279 AML1279 ACP1279 ST1279 IX1279 C1279 WVJ1287 C1287 IX1287 ST1287 ACP1287 AML1287 AWH1287 BGD1287 BPZ1287 BZV1287 CJR1287 CTN1287 DDJ1287 DNF1287 DXB1287 EGX1287 EQT1287 FAP1287 FKL1287 FUH1287 GED1287 GNZ1287 GXV1287 HHR1287 HRN1287 IBJ1287 ILF1287 IVB1287 JEX1287 JOT1287 JYP1287 KIL1287 KSH1287 LCD1287 LLZ1287 LVV1287 MFR1287 MPN1287 MZJ1287 NJF1287 NTB1287 OCX1287 OMT1287 OWP1287 PGL1287 PQH1287 QAD1287 QJZ1287 QTV1287 RDR1287 RNN1287 RXJ1287 SHF1287 SRB1287 TAX1287 TKT1287 TUP1287 UEL1287 UOH1287 UYD1287 VHZ1287 VRV1287 WBR1287 WLN1287 WVJ1279 C1394 IX1394 ST1394 ACP1394 AML1394 AWH1394 BGD1394 BPZ1394 BZV1394 CJR1394 CTN1394 DDJ1394 DNF1394 DXB1394 EGX1394 EQT1394 FAP1394 FKL1394 FUH1394 GED1394 GNZ1394 GXV1394 HHR1394 HRN1394 IBJ1394 ILF1394 IVB1394 JEX1394 JOT1394 JYP1394 KIL1394 KSH1394 LCD1394 LLZ1394 LVV1394 MFR1394 MPN1394 MZJ1394 NJF1394 NTB1394 OCX1394 OMT1394 OWP1394 PGL1394 PQH1394 QAD1394 QJZ1394 QTV1394 RDR1394 RNN1394 RXJ1394 SHF1394 SRB1394 TAX1394 TKT1394 TUP1394 UEL1394 UOH1394 UYD1394 VHZ1394 VRV1394 WBR1394 WLN1394 WVJ1394 C1402 IX1402 ST1402 ACP1402 AML1402 AWH1402 BGD1402 BPZ1402 BZV1402 CJR1402 CTN1402 DDJ1402 DNF1402 DXB1402 EGX1402 EQT1402 FAP1402 FKL1402 FUH1402 GED1402 GNZ1402 GXV1402 HHR1402 HRN1402 IBJ1402 ILF1402 IVB1402 JEX1402 JOT1402 JYP1402 KIL1402 KSH1402 LCD1402 LLZ1402 LVV1402 MFR1402 MPN1402 MZJ1402 NJF1402 NTB1402 OCX1402 OMT1402 OWP1402 PGL1402 PQH1402 QAD1402 QJZ1402 QTV1402 RDR1402 RNN1402 RXJ1402 SHF1402 SRB1402 TAX1402 TKT1402 TUP1402 UEL1402 UOH1402 UYD1402 VHZ1402 VRV1402 WBR1402 WLN1402 WVJ1402 C1408 IX1408 ST1408 ACP1408 AML1408 AWH1408 BGD1408 BPZ1408 BZV1408 CJR1408 CTN1408 DDJ1408 DNF1408 DXB1408 EGX1408 EQT1408 FAP1408 FKL1408 FUH1408 GED1408 GNZ1408 GXV1408 HHR1408 HRN1408 IBJ1408 ILF1408 IVB1408 JEX1408 JOT1408 JYP1408 KIL1408 KSH1408 LCD1408 LLZ1408 LVV1408 MFR1408 MPN1408 MZJ1408 NJF1408 NTB1408 OCX1408 OMT1408 OWP1408 PGL1408 PQH1408 QAD1408 QJZ1408 QTV1408 RDR1408 RNN1408 RXJ1408 SHF1408 SRB1408 TAX1408 TKT1408 TUP1408 UEL1408 UOH1408 UYD1408 VHZ1408 VRV1408 WBR1408 WLN1408 WVJ1408 C1412 IX1412 ST1412 ACP1412 AML1412 AWH1412 BGD1412 BPZ1412 BZV1412 CJR1412 CTN1412 DDJ1412 DNF1412 DXB1412 EGX1412 EQT1412 FAP1412 FKL1412 FUH1412 GED1412 GNZ1412 GXV1412 HHR1412 HRN1412 IBJ1412 ILF1412 IVB1412 JEX1412 JOT1412 JYP1412 KIL1412 KSH1412 LCD1412 LLZ1412 LVV1412 MFR1412 MPN1412 MZJ1412 NJF1412 NTB1412 OCX1412 OMT1412 OWP1412 PGL1412 PQH1412 QAD1412 QJZ1412 QTV1412 RDR1412 RNN1412 RXJ1412 SHF1412 SRB1412 TAX1412 TKT1412 TUP1412 UEL1412 UOH1412 UYD1412 VHZ1412 VRV1412 WBR1412 WLN1412 WVJ1412 C1416 IX1416 ST1416 ACP1416 AML1416 AWH1416 BGD1416 BPZ1416 BZV1416 CJR1416 CTN1416 DDJ1416 DNF1416 DXB1416 EGX1416 EQT1416 FAP1416 FKL1416 FUH1416 GED1416 GNZ1416 GXV1416 HHR1416 HRN1416 IBJ1416 ILF1416 IVB1416 JEX1416 JOT1416 JYP1416 KIL1416 KSH1416 LCD1416 LLZ1416 LVV1416 MFR1416 MPN1416 MZJ1416 NJF1416 NTB1416 OCX1416 OMT1416 OWP1416 PGL1416 PQH1416 QAD1416 QJZ1416 QTV1416 RDR1416 RNN1416 RXJ1416 SHF1416 SRB1416 TAX1416 TKT1416 TUP1416 UEL1416 UOH1416 UYD1416 VHZ1416 VRV1416 WBR1416 WLN1416 WVJ1416 C1422 IX1422 ST1422 ACP1422 AML1422 AWH1422 BGD1422 BPZ1422 BZV1422 CJR1422 CTN1422 DDJ1422 DNF1422 DXB1422 EGX1422 EQT1422 FAP1422 FKL1422 FUH1422 GED1422 GNZ1422 GXV1422 HHR1422 HRN1422 IBJ1422 ILF1422 IVB1422 JEX1422 JOT1422 JYP1422 KIL1422 KSH1422 LCD1422 LLZ1422 LVV1422 MFR1422 MPN1422 MZJ1422 NJF1422 NTB1422 OCX1422 OMT1422 OWP1422 PGL1422 PQH1422 QAD1422 QJZ1422 QTV1422 RDR1422 RNN1422 RXJ1422 SHF1422 SRB1422 TAX1422 TKT1422 TUP1422 UEL1422 UOH1422 UYD1422 VHZ1422 VRV1422 WBR1422 WLN1422 WVJ1422 C1426 IX1426 ST1426 ACP1426 AML1426 AWH1426 BGD1426 BPZ1426 BZV1426 CJR1426 CTN1426 DDJ1426 DNF1426 DXB1426 EGX1426 EQT1426 FAP1426 FKL1426 FUH1426 GED1426 GNZ1426 GXV1426 HHR1426 HRN1426 IBJ1426 ILF1426 IVB1426 JEX1426 JOT1426 JYP1426 KIL1426 KSH1426 LCD1426 LLZ1426 LVV1426 MFR1426 MPN1426 MZJ1426 NJF1426 NTB1426 OCX1426 OMT1426 OWP1426 PGL1426 PQH1426 QAD1426 QJZ1426 QTV1426 RDR1426 RNN1426 RXJ1426 SHF1426 SRB1426 TAX1426 TKT1426 TUP1426 UEL1426 UOH1426 UYD1426 VHZ1426 VRV1426 WBR1426 WLN1426 WVJ1426 C1442 IX1442 ST1442 ACP1442 AML1442 AWH1442 BGD1442 BPZ1442 BZV1442 CJR1442 CTN1442 DDJ1442 DNF1442 DXB1442 EGX1442 EQT1442 FAP1442 FKL1442 FUH1442 GED1442 GNZ1442 GXV1442 HHR1442 HRN1442 IBJ1442 ILF1442 IVB1442 JEX1442 JOT1442 JYP1442 KIL1442 KSH1442 LCD1442 LLZ1442 LVV1442 MFR1442 MPN1442 MZJ1442 NJF1442 NTB1442 OCX1442 OMT1442 OWP1442 PGL1442 PQH1442 QAD1442 QJZ1442 QTV1442 RDR1442 RNN1442 RXJ1442 SHF1442 SRB1442 TAX1442 TKT1442 TUP1442 UEL1442 UOH1442 UYD1442 VHZ1442 VRV1442 WBR1442 WLN1442 WVJ1442 C1446 IX1446 ST1446 ACP1446 AML1446 AWH1446 BGD1446 BPZ1446 BZV1446 CJR1446 CTN1446 DDJ1446 DNF1446 DXB1446 EGX1446 EQT1446 FAP1446 FKL1446 FUH1446 GED1446 GNZ1446 GXV1446 HHR1446 HRN1446 IBJ1446 ILF1446 IVB1446 JEX1446 JOT1446 JYP1446 KIL1446 KSH1446 LCD1446 LLZ1446 LVV1446 MFR1446 MPN1446 MZJ1446 NJF1446 NTB1446 OCX1446 OMT1446 OWP1446 PGL1446 PQH1446 QAD1446 QJZ1446 QTV1446 RDR1446 RNN1446 RXJ1446 SHF1446 SRB1446 TAX1446 TKT1446 TUP1446 UEL1446 UOH1446 UYD1446 VHZ1446 VRV1446 WBR1446 WLN1446 WVJ1446 C1450 IX1450 ST1450 ACP1450 AML1450 AWH1450 BGD1450 BPZ1450 BZV1450 CJR1450 CTN1450 DDJ1450 DNF1450 DXB1450 EGX1450 EQT1450 FAP1450 FKL1450 FUH1450 GED1450 GNZ1450 GXV1450 HHR1450 HRN1450 IBJ1450 ILF1450 IVB1450 JEX1450 JOT1450 JYP1450 KIL1450 KSH1450 LCD1450 LLZ1450 LVV1450 MFR1450 MPN1450 MZJ1450 NJF1450 NTB1450 OCX1450 OMT1450 OWP1450 PGL1450 PQH1450 QAD1450 QJZ1450 QTV1450 RDR1450 RNN1450 RXJ1450 SHF1450 SRB1450 TAX1450 TKT1450 TUP1450 UEL1450 UOH1450 UYD1450 VHZ1450 VRV1450 WBR1450 WLN1450 WVJ1450 C1430 IX1430 ST1430 ACP1430 AML1430 AWH1430 BGD1430 BPZ1430 BZV1430 CJR1430 CTN1430 DDJ1430 DNF1430 DXB1430 EGX1430 EQT1430 FAP1430 FKL1430 FUH1430 GED1430 GNZ1430 GXV1430 HHR1430 HRN1430 IBJ1430 ILF1430 IVB1430 JEX1430 JOT1430 JYP1430 KIL1430 KSH1430 LCD1430 LLZ1430 LVV1430 MFR1430 MPN1430 MZJ1430 NJF1430 NTB1430 OCX1430 OMT1430 OWP1430 PGL1430 PQH1430 QAD1430 QJZ1430 QTV1430 RDR1430 RNN1430 RXJ1430 SHF1430 SRB1430 TAX1430 TKT1430 TUP1430 UEL1430 UOH1430 UYD1430 VHZ1430 VRV1430 WBR1430 WLN1430 WVJ1430 C1434 IX1434 ST1434 ACP1434 AML1434 AWH1434 BGD1434 BPZ1434 BZV1434 CJR1434 CTN1434 DDJ1434 DNF1434 DXB1434 EGX1434 EQT1434 FAP1434 FKL1434 FUH1434 GED1434 GNZ1434 GXV1434 HHR1434 HRN1434 IBJ1434 ILF1434 IVB1434 JEX1434 JOT1434 JYP1434 KIL1434 KSH1434 LCD1434 LLZ1434 LVV1434 MFR1434 MPN1434 MZJ1434 NJF1434 NTB1434 OCX1434 OMT1434 OWP1434 PGL1434 PQH1434 QAD1434 QJZ1434 QTV1434 RDR1434 RNN1434 RXJ1434 SHF1434 SRB1434 TAX1434 TKT1434 TUP1434 UEL1434 UOH1434 UYD1434 VHZ1434 VRV1434 WBR1434 WLN1434 WVJ1434 C1438 IX1438 ST1438 ACP1438 AML1438 AWH1438 BGD1438 BPZ1438 BZV1438 CJR1438 CTN1438 DDJ1438 DNF1438 DXB1438 EGX1438 EQT1438 FAP1438 FKL1438 FUH1438 GED1438 GNZ1438 GXV1438 HHR1438 HRN1438 IBJ1438 ILF1438 IVB1438 JEX1438 JOT1438 JYP1438 KIL1438 KSH1438 LCD1438 LLZ1438 LVV1438 MFR1438 MPN1438 MZJ1438 NJF1438 NTB1438 OCX1438 OMT1438 OWP1438 PGL1438 PQH1438 QAD1438 QJZ1438 QTV1438 RDR1438 RNN1438 RXJ1438 SHF1438 SRB1438 TAX1438 TKT1438 TUP1438 UEL1438 UOH1438 UYD1438 VHZ1438 VRV1438 WBR1438 WLN1438 WVJ1438 C1420 IX1420 ST1420 ACP1420 AML1420 AWH1420 BGD1420 BPZ1420 BZV1420 CJR1420 CTN1420 DDJ1420 DNF1420 DXB1420 EGX1420 EQT1420 FAP1420 FKL1420 FUH1420 GED1420 GNZ1420 GXV1420 HHR1420 HRN1420 IBJ1420 ILF1420 IVB1420 JEX1420 JOT1420 JYP1420 KIL1420 KSH1420 LCD1420 LLZ1420 LVV1420 MFR1420 MPN1420 MZJ1420 NJF1420 NTB1420 OCX1420 OMT1420 OWP1420 PGL1420 PQH1420 QAD1420 QJZ1420 QTV1420 RDR1420 RNN1420 RXJ1420 SHF1420 SRB1420 TAX1420 TKT1420 TUP1420 UEL1420 UOH1420 UYD1420 VHZ1420 VRV1420 WBR1420 WLN1420 WVJ1420 C1406 IX1406 ST1406 ACP1406 AML1406 AWH1406 BGD1406 BPZ1406 BZV1406 CJR1406 CTN1406 DDJ1406 DNF1406 DXB1406 EGX1406 EQT1406 FAP1406 FKL1406 FUH1406 GED1406 GNZ1406 GXV1406 HHR1406 HRN1406 IBJ1406 ILF1406 IVB1406 JEX1406 JOT1406 JYP1406 KIL1406 KSH1406 LCD1406 LLZ1406 LVV1406 MFR1406 MPN1406 MZJ1406 NJF1406 NTB1406 OCX1406 OMT1406 OWP1406 PGL1406 PQH1406 QAD1406 QJZ1406 QTV1406 RDR1406 RNN1406 RXJ1406 SHF1406 SRB1406 TAX1406 TKT1406 TUP1406 UEL1406 UOH1406 UYD1406 VHZ1406 VRV1406 WBR1406 WLN1406 WVJ1406 C1388 IX1388 ST1388 ACP1388 AML1388 AWH1388 BGD1388 BPZ1388 BZV1388 CJR1388 CTN1388 DDJ1388 DNF1388 DXB1388 EGX1388 EQT1388 FAP1388 FKL1388 FUH1388 GED1388 GNZ1388 GXV1388 HHR1388 HRN1388 IBJ1388 ILF1388 IVB1388 JEX1388 JOT1388 JYP1388 KIL1388 KSH1388 LCD1388 LLZ1388 LVV1388 MFR1388 MPN1388 MZJ1388 NJF1388 NTB1388 OCX1388 OMT1388 OWP1388 PGL1388 PQH1388 QAD1388 QJZ1388 QTV1388 RDR1388 RNN1388 RXJ1388 SHF1388 SRB1388 TAX1388 TKT1388 TUP1388 UEL1388 UOH1388 UYD1388 VHZ1388 VRV1388 WBR1388 WLN1388 WVJ1388 C1386 IX1386 ST1386 ACP1386 AML1386 AWH1386 BGD1386 BPZ1386 BZV1386 CJR1386 CTN1386 DDJ1386 DNF1386 DXB1386 EGX1386 EQT1386 FAP1386 FKL1386 FUH1386 GED1386 GNZ1386 GXV1386 HHR1386 HRN1386 IBJ1386 ILF1386 IVB1386 JEX1386 JOT1386 JYP1386 KIL1386 KSH1386 LCD1386 LLZ1386 LVV1386 MFR1386 MPN1386 MZJ1386 NJF1386 NTB1386 OCX1386 OMT1386 OWP1386 PGL1386 PQH1386 QAD1386 QJZ1386 QTV1386 RDR1386 RNN1386 RXJ1386 SHF1386 SRB1386 TAX1386 TKT1386 TUP1386 UEL1386 UOH1386 UYD1386 VHZ1386 VRV1386 WBR1386 WLN1386 WVJ1386 C1398 IX1398 ST1398 ACP1398 AML1398 AWH1398 BGD1398 BPZ1398 BZV1398 CJR1398 CTN1398 DDJ1398 DNF1398 DXB1398 EGX1398 EQT1398 FAP1398 FKL1398 FUH1398 GED1398 GNZ1398 GXV1398 HHR1398 HRN1398 IBJ1398 ILF1398 IVB1398 JEX1398 JOT1398 JYP1398 KIL1398 KSH1398 LCD1398 LLZ1398 LVV1398 MFR1398 MPN1398 MZJ1398 NJF1398 NTB1398 OCX1398 OMT1398 OWP1398 PGL1398 PQH1398 QAD1398 QJZ1398 QTV1398 RDR1398 RNN1398 RXJ1398 SHF1398 SRB1398 TAX1398 TKT1398 TUP1398 UEL1398 UOH1398 UYD1398 VHZ1398 VRV1398 WBR1398 WLN1398 WVJ1398 C1370 IX1370 ST1370 ACP1370 AML1370 AWH1370 BGD1370 BPZ1370 BZV1370 CJR1370 CTN1370 DDJ1370 DNF1370 DXB1370 EGX1370 EQT1370 FAP1370 FKL1370 FUH1370 GED1370 GNZ1370 GXV1370 HHR1370 HRN1370 IBJ1370 ILF1370 IVB1370 JEX1370 JOT1370 JYP1370 KIL1370 KSH1370 LCD1370 LLZ1370 LVV1370 MFR1370 MPN1370 MZJ1370 NJF1370 NTB1370 OCX1370 OMT1370 OWP1370 PGL1370 PQH1370 QAD1370 QJZ1370 QTV1370 RDR1370 RNN1370 RXJ1370 SHF1370 SRB1370 TAX1370 TKT1370 TUP1370 UEL1370 UOH1370 UYD1370 VHZ1370 VRV1370 WBR1370 WLN1370 WVJ1370 C1374 IX1374 ST1374 ACP1374 AML1374 AWH1374 BGD1374 BPZ1374 BZV1374 CJR1374 CTN1374 DDJ1374 DNF1374 DXB1374 EGX1374 EQT1374 FAP1374 FKL1374 FUH1374 GED1374 GNZ1374 GXV1374 HHR1374 HRN1374 IBJ1374 ILF1374 IVB1374 JEX1374 JOT1374 JYP1374 KIL1374 KSH1374 LCD1374 LLZ1374 LVV1374 MFR1374 MPN1374 MZJ1374 NJF1374 NTB1374 OCX1374 OMT1374 OWP1374 PGL1374 PQH1374 QAD1374 QJZ1374 QTV1374 RDR1374 RNN1374 RXJ1374 SHF1374 SRB1374 TAX1374 TKT1374 TUP1374 UEL1374 UOH1374 UYD1374 VHZ1374 VRV1374 WBR1374 WLN1374 WVJ1374 C1378 IX1378 ST1378 ACP1378 AML1378 AWH1378 BGD1378 BPZ1378 BZV1378 CJR1378 CTN1378 DDJ1378 DNF1378 DXB1378 EGX1378 EQT1378 FAP1378 FKL1378 FUH1378 GED1378 GNZ1378 GXV1378 HHR1378 HRN1378 IBJ1378 ILF1378 IVB1378 JEX1378 JOT1378 JYP1378 KIL1378 KSH1378 LCD1378 LLZ1378 LVV1378 MFR1378 MPN1378 MZJ1378 NJF1378 NTB1378 OCX1378 OMT1378 OWP1378 PGL1378 PQH1378 QAD1378 QJZ1378 QTV1378 RDR1378 RNN1378 RXJ1378 SHF1378 SRB1378 TAX1378 TKT1378 TUP1378 UEL1378 UOH1378 UYD1378 VHZ1378 VRV1378 WBR1378 WLN1378 WVJ1378 WLN1382 WBR1382 VRV1382 VHZ1382 UYD1382 UOH1382 UEL1382 TUP1382 TKT1382 TAX1382 SRB1382 SHF1382 RXJ1382 RNN1382 RDR1382 QTV1382 QJZ1382 QAD1382 PQH1382 PGL1382 OWP1382 OMT1382 OCX1382 NTB1382 NJF1382 MZJ1382 MPN1382 MFR1382 LVV1382 LLZ1382 LCD1382 KSH1382 KIL1382 JYP1382 JOT1382 JEX1382 IVB1382 ILF1382 IBJ1382 HRN1382 HHR1382 GXV1382 GNZ1382 GED1382 FUH1382 FKL1382 FAP1382 EQT1382 EGX1382 DXB1382 DNF1382 DDJ1382 CTN1382 CJR1382 BZV1382 BPZ1382 BGD1382 AWH1382 AML1382 ACP1382 ST1382 IX1382 C1382 WVJ1390 C1390 IX1390 ST1390 ACP1390 AML1390 AWH1390 BGD1390 BPZ1390 BZV1390 CJR1390 CTN1390 DDJ1390 DNF1390 DXB1390 EGX1390 EQT1390 FAP1390 FKL1390 FUH1390 GED1390 GNZ1390 GXV1390 HHR1390 HRN1390 IBJ1390 ILF1390 IVB1390 JEX1390 JOT1390 JYP1390 KIL1390 KSH1390 LCD1390 LLZ1390 LVV1390 MFR1390 MPN1390 MZJ1390 NJF1390 NTB1390 OCX1390 OMT1390 OWP1390 PGL1390 PQH1390 QAD1390 QJZ1390 QTV1390 RDR1390 RNN1390 RXJ1390 SHF1390 SRB1390 TAX1390 TKT1390 TUP1390 UEL1390 UOH1390 UYD1390 VHZ1390 VRV1390 WBR1390 WLN1390 WVJ1382 C1492 IX1492 ST1492 ACP1492 AML1492 AWH1492 BGD1492 BPZ1492 BZV1492 CJR1492 CTN1492 DDJ1492 DNF1492 DXB1492 EGX1492 EQT1492 FAP1492 FKL1492 FUH1492 GED1492 GNZ1492 GXV1492 HHR1492 HRN1492 IBJ1492 ILF1492 IVB1492 JEX1492 JOT1492 JYP1492 KIL1492 KSH1492 LCD1492 LLZ1492 LVV1492 MFR1492 MPN1492 MZJ1492 NJF1492 NTB1492 OCX1492 OMT1492 OWP1492 PGL1492 PQH1492 QAD1492 QJZ1492 QTV1492 RDR1492 RNN1492 RXJ1492 SHF1492 SRB1492 TAX1492 TKT1492 TUP1492 UEL1492 UOH1492 UYD1492 VHZ1492 VRV1492 WBR1492 WLN1492 WVJ1492 C1500 IX1500 ST1500 ACP1500 AML1500 AWH1500 BGD1500 BPZ1500 BZV1500 CJR1500 CTN1500 DDJ1500 DNF1500 DXB1500 EGX1500 EQT1500 FAP1500 FKL1500 FUH1500 GED1500 GNZ1500 GXV1500 HHR1500 HRN1500 IBJ1500 ILF1500 IVB1500 JEX1500 JOT1500 JYP1500 KIL1500 KSH1500 LCD1500 LLZ1500 LVV1500 MFR1500 MPN1500 MZJ1500 NJF1500 NTB1500 OCX1500 OMT1500 OWP1500 PGL1500 PQH1500 QAD1500 QJZ1500 QTV1500 RDR1500 RNN1500 RXJ1500 SHF1500 SRB1500 TAX1500 TKT1500 TUP1500 UEL1500 UOH1500 UYD1500 VHZ1500 VRV1500 WBR1500 WLN1500 WVJ1500 C1506 IX1506 ST1506 ACP1506 AML1506 AWH1506 BGD1506 BPZ1506 BZV1506 CJR1506 CTN1506 DDJ1506 DNF1506 DXB1506 EGX1506 EQT1506 FAP1506 FKL1506 FUH1506 GED1506 GNZ1506 GXV1506 HHR1506 HRN1506 IBJ1506 ILF1506 IVB1506 JEX1506 JOT1506 JYP1506 KIL1506 KSH1506 LCD1506 LLZ1506 LVV1506 MFR1506 MPN1506 MZJ1506 NJF1506 NTB1506 OCX1506 OMT1506 OWP1506 PGL1506 PQH1506 QAD1506 QJZ1506 QTV1506 RDR1506 RNN1506 RXJ1506 SHF1506 SRB1506 TAX1506 TKT1506 TUP1506 UEL1506 UOH1506 UYD1506 VHZ1506 VRV1506 WBR1506 WLN1506 WVJ1506 C1510 IX1510 ST1510 ACP1510 AML1510 AWH1510 BGD1510 BPZ1510 BZV1510 CJR1510 CTN1510 DDJ1510 DNF1510 DXB1510 EGX1510 EQT1510 FAP1510 FKL1510 FUH1510 GED1510 GNZ1510 GXV1510 HHR1510 HRN1510 IBJ1510 ILF1510 IVB1510 JEX1510 JOT1510 JYP1510 KIL1510 KSH1510 LCD1510 LLZ1510 LVV1510 MFR1510 MPN1510 MZJ1510 NJF1510 NTB1510 OCX1510 OMT1510 OWP1510 PGL1510 PQH1510 QAD1510 QJZ1510 QTV1510 RDR1510 RNN1510 RXJ1510 SHF1510 SRB1510 TAX1510 TKT1510 TUP1510 UEL1510 UOH1510 UYD1510 VHZ1510 VRV1510 WBR1510 WLN1510 WVJ1510 C1514 IX1514 ST1514 ACP1514 AML1514 AWH1514 BGD1514 BPZ1514 BZV1514 CJR1514 CTN1514 DDJ1514 DNF1514 DXB1514 EGX1514 EQT1514 FAP1514 FKL1514 FUH1514 GED1514 GNZ1514 GXV1514 HHR1514 HRN1514 IBJ1514 ILF1514 IVB1514 JEX1514 JOT1514 JYP1514 KIL1514 KSH1514 LCD1514 LLZ1514 LVV1514 MFR1514 MPN1514 MZJ1514 NJF1514 NTB1514 OCX1514 OMT1514 OWP1514 PGL1514 PQH1514 QAD1514 QJZ1514 QTV1514 RDR1514 RNN1514 RXJ1514 SHF1514 SRB1514 TAX1514 TKT1514 TUP1514 UEL1514 UOH1514 UYD1514 VHZ1514 VRV1514 WBR1514 WLN1514 WVJ1514 C1520 IX1520 ST1520 ACP1520 AML1520 AWH1520 BGD1520 BPZ1520 BZV1520 CJR1520 CTN1520 DDJ1520 DNF1520 DXB1520 EGX1520 EQT1520 FAP1520 FKL1520 FUH1520 GED1520 GNZ1520 GXV1520 HHR1520 HRN1520 IBJ1520 ILF1520 IVB1520 JEX1520 JOT1520 JYP1520 KIL1520 KSH1520 LCD1520 LLZ1520 LVV1520 MFR1520 MPN1520 MZJ1520 NJF1520 NTB1520 OCX1520 OMT1520 OWP1520 PGL1520 PQH1520 QAD1520 QJZ1520 QTV1520 RDR1520 RNN1520 RXJ1520 SHF1520 SRB1520 TAX1520 TKT1520 TUP1520 UEL1520 UOH1520 UYD1520 VHZ1520 VRV1520 WBR1520 WLN1520 WVJ1520 C1524 IX1524 ST1524 ACP1524 AML1524 AWH1524 BGD1524 BPZ1524 BZV1524 CJR1524 CTN1524 DDJ1524 DNF1524 DXB1524 EGX1524 EQT1524 FAP1524 FKL1524 FUH1524 GED1524 GNZ1524 GXV1524 HHR1524 HRN1524 IBJ1524 ILF1524 IVB1524 JEX1524 JOT1524 JYP1524 KIL1524 KSH1524 LCD1524 LLZ1524 LVV1524 MFR1524 MPN1524 MZJ1524 NJF1524 NTB1524 OCX1524 OMT1524 OWP1524 PGL1524 PQH1524 QAD1524 QJZ1524 QTV1524 RDR1524 RNN1524 RXJ1524 SHF1524 SRB1524 TAX1524 TKT1524 TUP1524 UEL1524 UOH1524 UYD1524 VHZ1524 VRV1524 WBR1524 WLN1524 WVJ1524 C1540 IX1540 ST1540 ACP1540 AML1540 AWH1540 BGD1540 BPZ1540 BZV1540 CJR1540 CTN1540 DDJ1540 DNF1540 DXB1540 EGX1540 EQT1540 FAP1540 FKL1540 FUH1540 GED1540 GNZ1540 GXV1540 HHR1540 HRN1540 IBJ1540 ILF1540 IVB1540 JEX1540 JOT1540 JYP1540 KIL1540 KSH1540 LCD1540 LLZ1540 LVV1540 MFR1540 MPN1540 MZJ1540 NJF1540 NTB1540 OCX1540 OMT1540 OWP1540 PGL1540 PQH1540 QAD1540 QJZ1540 QTV1540 RDR1540 RNN1540 RXJ1540 SHF1540 SRB1540 TAX1540 TKT1540 TUP1540 UEL1540 UOH1540 UYD1540 VHZ1540 VRV1540 WBR1540 WLN1540 WVJ1540 C1544 IX1544 ST1544 ACP1544 AML1544 AWH1544 BGD1544 BPZ1544 BZV1544 CJR1544 CTN1544 DDJ1544 DNF1544 DXB1544 EGX1544 EQT1544 FAP1544 FKL1544 FUH1544 GED1544 GNZ1544 GXV1544 HHR1544 HRN1544 IBJ1544 ILF1544 IVB1544 JEX1544 JOT1544 JYP1544 KIL1544 KSH1544 LCD1544 LLZ1544 LVV1544 MFR1544 MPN1544 MZJ1544 NJF1544 NTB1544 OCX1544 OMT1544 OWP1544 PGL1544 PQH1544 QAD1544 QJZ1544 QTV1544 RDR1544 RNN1544 RXJ1544 SHF1544 SRB1544 TAX1544 TKT1544 TUP1544 UEL1544 UOH1544 UYD1544 VHZ1544 VRV1544 WBR1544 WLN1544 WVJ1544 C1548 IX1548 ST1548 ACP1548 AML1548 AWH1548 BGD1548 BPZ1548 BZV1548 CJR1548 CTN1548 DDJ1548 DNF1548 DXB1548 EGX1548 EQT1548 FAP1548 FKL1548 FUH1548 GED1548 GNZ1548 GXV1548 HHR1548 HRN1548 IBJ1548 ILF1548 IVB1548 JEX1548 JOT1548 JYP1548 KIL1548 KSH1548 LCD1548 LLZ1548 LVV1548 MFR1548 MPN1548 MZJ1548 NJF1548 NTB1548 OCX1548 OMT1548 OWP1548 PGL1548 PQH1548 QAD1548 QJZ1548 QTV1548 RDR1548 RNN1548 RXJ1548 SHF1548 SRB1548 TAX1548 TKT1548 TUP1548 UEL1548 UOH1548 UYD1548 VHZ1548 VRV1548 WBR1548 WLN1548 WVJ1548 C1528 IX1528 ST1528 ACP1528 AML1528 AWH1528 BGD1528 BPZ1528 BZV1528 CJR1528 CTN1528 DDJ1528 DNF1528 DXB1528 EGX1528 EQT1528 FAP1528 FKL1528 FUH1528 GED1528 GNZ1528 GXV1528 HHR1528 HRN1528 IBJ1528 ILF1528 IVB1528 JEX1528 JOT1528 JYP1528 KIL1528 KSH1528 LCD1528 LLZ1528 LVV1528 MFR1528 MPN1528 MZJ1528 NJF1528 NTB1528 OCX1528 OMT1528 OWP1528 PGL1528 PQH1528 QAD1528 QJZ1528 QTV1528 RDR1528 RNN1528 RXJ1528 SHF1528 SRB1528 TAX1528 TKT1528 TUP1528 UEL1528 UOH1528 UYD1528 VHZ1528 VRV1528 WBR1528 WLN1528 WVJ1528 C1532 IX1532 ST1532 ACP1532 AML1532 AWH1532 BGD1532 BPZ1532 BZV1532 CJR1532 CTN1532 DDJ1532 DNF1532 DXB1532 EGX1532 EQT1532 FAP1532 FKL1532 FUH1532 GED1532 GNZ1532 GXV1532 HHR1532 HRN1532 IBJ1532 ILF1532 IVB1532 JEX1532 JOT1532 JYP1532 KIL1532 KSH1532 LCD1532 LLZ1532 LVV1532 MFR1532 MPN1532 MZJ1532 NJF1532 NTB1532 OCX1532 OMT1532 OWP1532 PGL1532 PQH1532 QAD1532 QJZ1532 QTV1532 RDR1532 RNN1532 RXJ1532 SHF1532 SRB1532 TAX1532 TKT1532 TUP1532 UEL1532 UOH1532 UYD1532 VHZ1532 VRV1532 WBR1532 WLN1532 WVJ1532 C1536 IX1536 ST1536 ACP1536 AML1536 AWH1536 BGD1536 BPZ1536 BZV1536 CJR1536 CTN1536 DDJ1536 DNF1536 DXB1536 EGX1536 EQT1536 FAP1536 FKL1536 FUH1536 GED1536 GNZ1536 GXV1536 HHR1536 HRN1536 IBJ1536 ILF1536 IVB1536 JEX1536 JOT1536 JYP1536 KIL1536 KSH1536 LCD1536 LLZ1536 LVV1536 MFR1536 MPN1536 MZJ1536 NJF1536 NTB1536 OCX1536 OMT1536 OWP1536 PGL1536 PQH1536 QAD1536 QJZ1536 QTV1536 RDR1536 RNN1536 RXJ1536 SHF1536 SRB1536 TAX1536 TKT1536 TUP1536 UEL1536 UOH1536 UYD1536 VHZ1536 VRV1536 WBR1536 WLN1536 WVJ1536 C1518 IX1518 ST1518 ACP1518 AML1518 AWH1518 BGD1518 BPZ1518 BZV1518 CJR1518 CTN1518 DDJ1518 DNF1518 DXB1518 EGX1518 EQT1518 FAP1518 FKL1518 FUH1518 GED1518 GNZ1518 GXV1518 HHR1518 HRN1518 IBJ1518 ILF1518 IVB1518 JEX1518 JOT1518 JYP1518 KIL1518 KSH1518 LCD1518 LLZ1518 LVV1518 MFR1518 MPN1518 MZJ1518 NJF1518 NTB1518 OCX1518 OMT1518 OWP1518 PGL1518 PQH1518 QAD1518 QJZ1518 QTV1518 RDR1518 RNN1518 RXJ1518 SHF1518 SRB1518 TAX1518 TKT1518 TUP1518 UEL1518 UOH1518 UYD1518 VHZ1518 VRV1518 WBR1518 WLN1518 WVJ1518 C1504 IX1504 ST1504 ACP1504 AML1504 AWH1504 BGD1504 BPZ1504 BZV1504 CJR1504 CTN1504 DDJ1504 DNF1504 DXB1504 EGX1504 EQT1504 FAP1504 FKL1504 FUH1504 GED1504 GNZ1504 GXV1504 HHR1504 HRN1504 IBJ1504 ILF1504 IVB1504 JEX1504 JOT1504 JYP1504 KIL1504 KSH1504 LCD1504 LLZ1504 LVV1504 MFR1504 MPN1504 MZJ1504 NJF1504 NTB1504 OCX1504 OMT1504 OWP1504 PGL1504 PQH1504 QAD1504 QJZ1504 QTV1504 RDR1504 RNN1504 RXJ1504 SHF1504 SRB1504 TAX1504 TKT1504 TUP1504 UEL1504 UOH1504 UYD1504 VHZ1504 VRV1504 WBR1504 WLN1504 WVJ1504 C1486 IX1486 ST1486 ACP1486 AML1486 AWH1486 BGD1486 BPZ1486 BZV1486 CJR1486 CTN1486 DDJ1486 DNF1486 DXB1486 EGX1486 EQT1486 FAP1486 FKL1486 FUH1486 GED1486 GNZ1486 GXV1486 HHR1486 HRN1486 IBJ1486 ILF1486 IVB1486 JEX1486 JOT1486 JYP1486 KIL1486 KSH1486 LCD1486 LLZ1486 LVV1486 MFR1486 MPN1486 MZJ1486 NJF1486 NTB1486 OCX1486 OMT1486 OWP1486 PGL1486 PQH1486 QAD1486 QJZ1486 QTV1486 RDR1486 RNN1486 RXJ1486 SHF1486 SRB1486 TAX1486 TKT1486 TUP1486 UEL1486 UOH1486 UYD1486 VHZ1486 VRV1486 WBR1486 WLN1486 WVJ1486 C1484 IX1484 ST1484 ACP1484 AML1484 AWH1484 BGD1484 BPZ1484 BZV1484 CJR1484 CTN1484 DDJ1484 DNF1484 DXB1484 EGX1484 EQT1484 FAP1484 FKL1484 FUH1484 GED1484 GNZ1484 GXV1484 HHR1484 HRN1484 IBJ1484 ILF1484 IVB1484 JEX1484 JOT1484 JYP1484 KIL1484 KSH1484 LCD1484 LLZ1484 LVV1484 MFR1484 MPN1484 MZJ1484 NJF1484 NTB1484 OCX1484 OMT1484 OWP1484 PGL1484 PQH1484 QAD1484 QJZ1484 QTV1484 RDR1484 RNN1484 RXJ1484 SHF1484 SRB1484 TAX1484 TKT1484 TUP1484 UEL1484 UOH1484 UYD1484 VHZ1484 VRV1484 WBR1484 WLN1484 WVJ1484 C1496 IX1496 ST1496 ACP1496 AML1496 AWH1496 BGD1496 BPZ1496 BZV1496 CJR1496 CTN1496 DDJ1496 DNF1496 DXB1496 EGX1496 EQT1496 FAP1496 FKL1496 FUH1496 GED1496 GNZ1496 GXV1496 HHR1496 HRN1496 IBJ1496 ILF1496 IVB1496 JEX1496 JOT1496 JYP1496 KIL1496 KSH1496 LCD1496 LLZ1496 LVV1496 MFR1496 MPN1496 MZJ1496 NJF1496 NTB1496 OCX1496 OMT1496 OWP1496 PGL1496 PQH1496 QAD1496 QJZ1496 QTV1496 RDR1496 RNN1496 RXJ1496 SHF1496 SRB1496 TAX1496 TKT1496 TUP1496 UEL1496 UOH1496 UYD1496 VHZ1496 VRV1496 WBR1496 WLN1496 WVJ1496 C1468 IX1468 ST1468 ACP1468 AML1468 AWH1468 BGD1468 BPZ1468 BZV1468 CJR1468 CTN1468 DDJ1468 DNF1468 DXB1468 EGX1468 EQT1468 FAP1468 FKL1468 FUH1468 GED1468 GNZ1468 GXV1468 HHR1468 HRN1468 IBJ1468 ILF1468 IVB1468 JEX1468 JOT1468 JYP1468 KIL1468 KSH1468 LCD1468 LLZ1468 LVV1468 MFR1468 MPN1468 MZJ1468 NJF1468 NTB1468 OCX1468 OMT1468 OWP1468 PGL1468 PQH1468 QAD1468 QJZ1468 QTV1468 RDR1468 RNN1468 RXJ1468 SHF1468 SRB1468 TAX1468 TKT1468 TUP1468 UEL1468 UOH1468 UYD1468 VHZ1468 VRV1468 WBR1468 WLN1468 WVJ1468 C1472 IX1472 ST1472 ACP1472 AML1472 AWH1472 BGD1472 BPZ1472 BZV1472 CJR1472 CTN1472 DDJ1472 DNF1472 DXB1472 EGX1472 EQT1472 FAP1472 FKL1472 FUH1472 GED1472 GNZ1472 GXV1472 HHR1472 HRN1472 IBJ1472 ILF1472 IVB1472 JEX1472 JOT1472 JYP1472 KIL1472 KSH1472 LCD1472 LLZ1472 LVV1472 MFR1472 MPN1472 MZJ1472 NJF1472 NTB1472 OCX1472 OMT1472 OWP1472 PGL1472 PQH1472 QAD1472 QJZ1472 QTV1472 RDR1472 RNN1472 RXJ1472 SHF1472 SRB1472 TAX1472 TKT1472 TUP1472 UEL1472 UOH1472 UYD1472 VHZ1472 VRV1472 WBR1472 WLN1472 WVJ1472 C1476 IX1476 ST1476 ACP1476 AML1476 AWH1476 BGD1476 BPZ1476 BZV1476 CJR1476 CTN1476 DDJ1476 DNF1476 DXB1476 EGX1476 EQT1476 FAP1476 FKL1476 FUH1476 GED1476 GNZ1476 GXV1476 HHR1476 HRN1476 IBJ1476 ILF1476 IVB1476 JEX1476 JOT1476 JYP1476 KIL1476 KSH1476 LCD1476 LLZ1476 LVV1476 MFR1476 MPN1476 MZJ1476 NJF1476 NTB1476 OCX1476 OMT1476 OWP1476 PGL1476 PQH1476 QAD1476 QJZ1476 QTV1476 RDR1476 RNN1476 RXJ1476 SHF1476 SRB1476 TAX1476 TKT1476 TUP1476 UEL1476 UOH1476 UYD1476 VHZ1476 VRV1476 WBR1476 WLN1476 WVJ1476 WLN1480 WBR1480 VRV1480 VHZ1480 UYD1480 UOH1480 UEL1480 TUP1480 TKT1480 TAX1480 SRB1480 SHF1480 RXJ1480 RNN1480 RDR1480 QTV1480 QJZ1480 QAD1480 PQH1480 PGL1480 OWP1480 OMT1480 OCX1480 NTB1480 NJF1480 MZJ1480 MPN1480 MFR1480 LVV1480 LLZ1480 LCD1480 KSH1480 KIL1480 JYP1480 JOT1480 JEX1480 IVB1480 ILF1480 IBJ1480 HRN1480 HHR1480 GXV1480 GNZ1480 GED1480 FUH1480 FKL1480 FAP1480 EQT1480 EGX1480 DXB1480 DNF1480 DDJ1480 CTN1480 CJR1480 BZV1480 BPZ1480 BGD1480 AWH1480 AML1480 ACP1480 ST1480 IX1480 C1480 WVJ1488 C1488 IX1488 ST1488 ACP1488 AML1488 AWH1488 BGD1488 BPZ1488 BZV1488 CJR1488 CTN1488 DDJ1488 DNF1488 DXB1488 EGX1488 EQT1488 FAP1488 FKL1488 FUH1488 GED1488 GNZ1488 GXV1488 HHR1488 HRN1488 IBJ1488 ILF1488 IVB1488 JEX1488 JOT1488 JYP1488 KIL1488 KSH1488 LCD1488 LLZ1488 LVV1488 MFR1488 MPN1488 MZJ1488 NJF1488 NTB1488 OCX1488 OMT1488 OWP1488 PGL1488 PQH1488 QAD1488 QJZ1488 QTV1488 RDR1488 RNN1488 RXJ1488 SHF1488 SRB1488 TAX1488 TKT1488 TUP1488 UEL1488 UOH1488 UYD1488 VHZ1488 VRV1488 WBR1488 WLN1488 WVJ1480 C1595 IX1595 ST1595 ACP1595 AML1595 AWH1595 BGD1595 BPZ1595 BZV1595 CJR1595 CTN1595 DDJ1595 DNF1595 DXB1595 EGX1595 EQT1595 FAP1595 FKL1595 FUH1595 GED1595 GNZ1595 GXV1595 HHR1595 HRN1595 IBJ1595 ILF1595 IVB1595 JEX1595 JOT1595 JYP1595 KIL1595 KSH1595 LCD1595 LLZ1595 LVV1595 MFR1595 MPN1595 MZJ1595 NJF1595 NTB1595 OCX1595 OMT1595 OWP1595 PGL1595 PQH1595 QAD1595 QJZ1595 QTV1595 RDR1595 RNN1595 RXJ1595 SHF1595 SRB1595 TAX1595 TKT1595 TUP1595 UEL1595 UOH1595 UYD1595 VHZ1595 VRV1595 WBR1595 WLN1595 WVJ1595 C1603 IX1603 ST1603 ACP1603 AML1603 AWH1603 BGD1603 BPZ1603 BZV1603 CJR1603 CTN1603 DDJ1603 DNF1603 DXB1603 EGX1603 EQT1603 FAP1603 FKL1603 FUH1603 GED1603 GNZ1603 GXV1603 HHR1603 HRN1603 IBJ1603 ILF1603 IVB1603 JEX1603 JOT1603 JYP1603 KIL1603 KSH1603 LCD1603 LLZ1603 LVV1603 MFR1603 MPN1603 MZJ1603 NJF1603 NTB1603 OCX1603 OMT1603 OWP1603 PGL1603 PQH1603 QAD1603 QJZ1603 QTV1603 RDR1603 RNN1603 RXJ1603 SHF1603 SRB1603 TAX1603 TKT1603 TUP1603 UEL1603 UOH1603 UYD1603 VHZ1603 VRV1603 WBR1603 WLN1603 WVJ1603 C1609 IX1609 ST1609 ACP1609 AML1609 AWH1609 BGD1609 BPZ1609 BZV1609 CJR1609 CTN1609 DDJ1609 DNF1609 DXB1609 EGX1609 EQT1609 FAP1609 FKL1609 FUH1609 GED1609 GNZ1609 GXV1609 HHR1609 HRN1609 IBJ1609 ILF1609 IVB1609 JEX1609 JOT1609 JYP1609 KIL1609 KSH1609 LCD1609 LLZ1609 LVV1609 MFR1609 MPN1609 MZJ1609 NJF1609 NTB1609 OCX1609 OMT1609 OWP1609 PGL1609 PQH1609 QAD1609 QJZ1609 QTV1609 RDR1609 RNN1609 RXJ1609 SHF1609 SRB1609 TAX1609 TKT1609 TUP1609 UEL1609 UOH1609 UYD1609 VHZ1609 VRV1609 WBR1609 WLN1609 WVJ1609 C1613 IX1613 ST1613 ACP1613 AML1613 AWH1613 BGD1613 BPZ1613 BZV1613 CJR1613 CTN1613 DDJ1613 DNF1613 DXB1613 EGX1613 EQT1613 FAP1613 FKL1613 FUH1613 GED1613 GNZ1613 GXV1613 HHR1613 HRN1613 IBJ1613 ILF1613 IVB1613 JEX1613 JOT1613 JYP1613 KIL1613 KSH1613 LCD1613 LLZ1613 LVV1613 MFR1613 MPN1613 MZJ1613 NJF1613 NTB1613 OCX1613 OMT1613 OWP1613 PGL1613 PQH1613 QAD1613 QJZ1613 QTV1613 RDR1613 RNN1613 RXJ1613 SHF1613 SRB1613 TAX1613 TKT1613 TUP1613 UEL1613 UOH1613 UYD1613 VHZ1613 VRV1613 WBR1613 WLN1613 WVJ1613 C1617 IX1617 ST1617 ACP1617 AML1617 AWH1617 BGD1617 BPZ1617 BZV1617 CJR1617 CTN1617 DDJ1617 DNF1617 DXB1617 EGX1617 EQT1617 FAP1617 FKL1617 FUH1617 GED1617 GNZ1617 GXV1617 HHR1617 HRN1617 IBJ1617 ILF1617 IVB1617 JEX1617 JOT1617 JYP1617 KIL1617 KSH1617 LCD1617 LLZ1617 LVV1617 MFR1617 MPN1617 MZJ1617 NJF1617 NTB1617 OCX1617 OMT1617 OWP1617 PGL1617 PQH1617 QAD1617 QJZ1617 QTV1617 RDR1617 RNN1617 RXJ1617 SHF1617 SRB1617 TAX1617 TKT1617 TUP1617 UEL1617 UOH1617 UYD1617 VHZ1617 VRV1617 WBR1617 WLN1617 WVJ1617 C1623 IX1623 ST1623 ACP1623 AML1623 AWH1623 BGD1623 BPZ1623 BZV1623 CJR1623 CTN1623 DDJ1623 DNF1623 DXB1623 EGX1623 EQT1623 FAP1623 FKL1623 FUH1623 GED1623 GNZ1623 GXV1623 HHR1623 HRN1623 IBJ1623 ILF1623 IVB1623 JEX1623 JOT1623 JYP1623 KIL1623 KSH1623 LCD1623 LLZ1623 LVV1623 MFR1623 MPN1623 MZJ1623 NJF1623 NTB1623 OCX1623 OMT1623 OWP1623 PGL1623 PQH1623 QAD1623 QJZ1623 QTV1623 RDR1623 RNN1623 RXJ1623 SHF1623 SRB1623 TAX1623 TKT1623 TUP1623 UEL1623 UOH1623 UYD1623 VHZ1623 VRV1623 WBR1623 WLN1623 WVJ1623 C1627 IX1627 ST1627 ACP1627 AML1627 AWH1627 BGD1627 BPZ1627 BZV1627 CJR1627 CTN1627 DDJ1627 DNF1627 DXB1627 EGX1627 EQT1627 FAP1627 FKL1627 FUH1627 GED1627 GNZ1627 GXV1627 HHR1627 HRN1627 IBJ1627 ILF1627 IVB1627 JEX1627 JOT1627 JYP1627 KIL1627 KSH1627 LCD1627 LLZ1627 LVV1627 MFR1627 MPN1627 MZJ1627 NJF1627 NTB1627 OCX1627 OMT1627 OWP1627 PGL1627 PQH1627 QAD1627 QJZ1627 QTV1627 RDR1627 RNN1627 RXJ1627 SHF1627 SRB1627 TAX1627 TKT1627 TUP1627 UEL1627 UOH1627 UYD1627 VHZ1627 VRV1627 WBR1627 WLN1627 WVJ1627 C1643 IX1643 ST1643 ACP1643 AML1643 AWH1643 BGD1643 BPZ1643 BZV1643 CJR1643 CTN1643 DDJ1643 DNF1643 DXB1643 EGX1643 EQT1643 FAP1643 FKL1643 FUH1643 GED1643 GNZ1643 GXV1643 HHR1643 HRN1643 IBJ1643 ILF1643 IVB1643 JEX1643 JOT1643 JYP1643 KIL1643 KSH1643 LCD1643 LLZ1643 LVV1643 MFR1643 MPN1643 MZJ1643 NJF1643 NTB1643 OCX1643 OMT1643 OWP1643 PGL1643 PQH1643 QAD1643 QJZ1643 QTV1643 RDR1643 RNN1643 RXJ1643 SHF1643 SRB1643 TAX1643 TKT1643 TUP1643 UEL1643 UOH1643 UYD1643 VHZ1643 VRV1643 WBR1643 WLN1643 WVJ1643 C1647 IX1647 ST1647 ACP1647 AML1647 AWH1647 BGD1647 BPZ1647 BZV1647 CJR1647 CTN1647 DDJ1647 DNF1647 DXB1647 EGX1647 EQT1647 FAP1647 FKL1647 FUH1647 GED1647 GNZ1647 GXV1647 HHR1647 HRN1647 IBJ1647 ILF1647 IVB1647 JEX1647 JOT1647 JYP1647 KIL1647 KSH1647 LCD1647 LLZ1647 LVV1647 MFR1647 MPN1647 MZJ1647 NJF1647 NTB1647 OCX1647 OMT1647 OWP1647 PGL1647 PQH1647 QAD1647 QJZ1647 QTV1647 RDR1647 RNN1647 RXJ1647 SHF1647 SRB1647 TAX1647 TKT1647 TUP1647 UEL1647 UOH1647 UYD1647 VHZ1647 VRV1647 WBR1647 WLN1647 WVJ1647 C1651 IX1651 ST1651 ACP1651 AML1651 AWH1651 BGD1651 BPZ1651 BZV1651 CJR1651 CTN1651 DDJ1651 DNF1651 DXB1651 EGX1651 EQT1651 FAP1651 FKL1651 FUH1651 GED1651 GNZ1651 GXV1651 HHR1651 HRN1651 IBJ1651 ILF1651 IVB1651 JEX1651 JOT1651 JYP1651 KIL1651 KSH1651 LCD1651 LLZ1651 LVV1651 MFR1651 MPN1651 MZJ1651 NJF1651 NTB1651 OCX1651 OMT1651 OWP1651 PGL1651 PQH1651 QAD1651 QJZ1651 QTV1651 RDR1651 RNN1651 RXJ1651 SHF1651 SRB1651 TAX1651 TKT1651 TUP1651 UEL1651 UOH1651 UYD1651 VHZ1651 VRV1651 WBR1651 WLN1651 WVJ1651 C1631 IX1631 ST1631 ACP1631 AML1631 AWH1631 BGD1631 BPZ1631 BZV1631 CJR1631 CTN1631 DDJ1631 DNF1631 DXB1631 EGX1631 EQT1631 FAP1631 FKL1631 FUH1631 GED1631 GNZ1631 GXV1631 HHR1631 HRN1631 IBJ1631 ILF1631 IVB1631 JEX1631 JOT1631 JYP1631 KIL1631 KSH1631 LCD1631 LLZ1631 LVV1631 MFR1631 MPN1631 MZJ1631 NJF1631 NTB1631 OCX1631 OMT1631 OWP1631 PGL1631 PQH1631 QAD1631 QJZ1631 QTV1631 RDR1631 RNN1631 RXJ1631 SHF1631 SRB1631 TAX1631 TKT1631 TUP1631 UEL1631 UOH1631 UYD1631 VHZ1631 VRV1631 WBR1631 WLN1631 WVJ1631 C1635 IX1635 ST1635 ACP1635 AML1635 AWH1635 BGD1635 BPZ1635 BZV1635 CJR1635 CTN1635 DDJ1635 DNF1635 DXB1635 EGX1635 EQT1635 FAP1635 FKL1635 FUH1635 GED1635 GNZ1635 GXV1635 HHR1635 HRN1635 IBJ1635 ILF1635 IVB1635 JEX1635 JOT1635 JYP1635 KIL1635 KSH1635 LCD1635 LLZ1635 LVV1635 MFR1635 MPN1635 MZJ1635 NJF1635 NTB1635 OCX1635 OMT1635 OWP1635 PGL1635 PQH1635 QAD1635 QJZ1635 QTV1635 RDR1635 RNN1635 RXJ1635 SHF1635 SRB1635 TAX1635 TKT1635 TUP1635 UEL1635 UOH1635 UYD1635 VHZ1635 VRV1635 WBR1635 WLN1635 WVJ1635 C1639 IX1639 ST1639 ACP1639 AML1639 AWH1639 BGD1639 BPZ1639 BZV1639 CJR1639 CTN1639 DDJ1639 DNF1639 DXB1639 EGX1639 EQT1639 FAP1639 FKL1639 FUH1639 GED1639 GNZ1639 GXV1639 HHR1639 HRN1639 IBJ1639 ILF1639 IVB1639 JEX1639 JOT1639 JYP1639 KIL1639 KSH1639 LCD1639 LLZ1639 LVV1639 MFR1639 MPN1639 MZJ1639 NJF1639 NTB1639 OCX1639 OMT1639 OWP1639 PGL1639 PQH1639 QAD1639 QJZ1639 QTV1639 RDR1639 RNN1639 RXJ1639 SHF1639 SRB1639 TAX1639 TKT1639 TUP1639 UEL1639 UOH1639 UYD1639 VHZ1639 VRV1639 WBR1639 WLN1639 WVJ1639 C1621 IX1621 ST1621 ACP1621 AML1621 AWH1621 BGD1621 BPZ1621 BZV1621 CJR1621 CTN1621 DDJ1621 DNF1621 DXB1621 EGX1621 EQT1621 FAP1621 FKL1621 FUH1621 GED1621 GNZ1621 GXV1621 HHR1621 HRN1621 IBJ1621 ILF1621 IVB1621 JEX1621 JOT1621 JYP1621 KIL1621 KSH1621 LCD1621 LLZ1621 LVV1621 MFR1621 MPN1621 MZJ1621 NJF1621 NTB1621 OCX1621 OMT1621 OWP1621 PGL1621 PQH1621 QAD1621 QJZ1621 QTV1621 RDR1621 RNN1621 RXJ1621 SHF1621 SRB1621 TAX1621 TKT1621 TUP1621 UEL1621 UOH1621 UYD1621 VHZ1621 VRV1621 WBR1621 WLN1621 WVJ1621 C1607 IX1607 ST1607 ACP1607 AML1607 AWH1607 BGD1607 BPZ1607 BZV1607 CJR1607 CTN1607 DDJ1607 DNF1607 DXB1607 EGX1607 EQT1607 FAP1607 FKL1607 FUH1607 GED1607 GNZ1607 GXV1607 HHR1607 HRN1607 IBJ1607 ILF1607 IVB1607 JEX1607 JOT1607 JYP1607 KIL1607 KSH1607 LCD1607 LLZ1607 LVV1607 MFR1607 MPN1607 MZJ1607 NJF1607 NTB1607 OCX1607 OMT1607 OWP1607 PGL1607 PQH1607 QAD1607 QJZ1607 QTV1607 RDR1607 RNN1607 RXJ1607 SHF1607 SRB1607 TAX1607 TKT1607 TUP1607 UEL1607 UOH1607 UYD1607 VHZ1607 VRV1607 WBR1607 WLN1607 WVJ1607 C1589 IX1589 ST1589 ACP1589 AML1589 AWH1589 BGD1589 BPZ1589 BZV1589 CJR1589 CTN1589 DDJ1589 DNF1589 DXB1589 EGX1589 EQT1589 FAP1589 FKL1589 FUH1589 GED1589 GNZ1589 GXV1589 HHR1589 HRN1589 IBJ1589 ILF1589 IVB1589 JEX1589 JOT1589 JYP1589 KIL1589 KSH1589 LCD1589 LLZ1589 LVV1589 MFR1589 MPN1589 MZJ1589 NJF1589 NTB1589 OCX1589 OMT1589 OWP1589 PGL1589 PQH1589 QAD1589 QJZ1589 QTV1589 RDR1589 RNN1589 RXJ1589 SHF1589 SRB1589 TAX1589 TKT1589 TUP1589 UEL1589 UOH1589 UYD1589 VHZ1589 VRV1589 WBR1589 WLN1589 WVJ1589 C1587 IX1587 ST1587 ACP1587 AML1587 AWH1587 BGD1587 BPZ1587 BZV1587 CJR1587 CTN1587 DDJ1587 DNF1587 DXB1587 EGX1587 EQT1587 FAP1587 FKL1587 FUH1587 GED1587 GNZ1587 GXV1587 HHR1587 HRN1587 IBJ1587 ILF1587 IVB1587 JEX1587 JOT1587 JYP1587 KIL1587 KSH1587 LCD1587 LLZ1587 LVV1587 MFR1587 MPN1587 MZJ1587 NJF1587 NTB1587 OCX1587 OMT1587 OWP1587 PGL1587 PQH1587 QAD1587 QJZ1587 QTV1587 RDR1587 RNN1587 RXJ1587 SHF1587 SRB1587 TAX1587 TKT1587 TUP1587 UEL1587 UOH1587 UYD1587 VHZ1587 VRV1587 WBR1587 WLN1587 WVJ1587 C1599 IX1599 ST1599 ACP1599 AML1599 AWH1599 BGD1599 BPZ1599 BZV1599 CJR1599 CTN1599 DDJ1599 DNF1599 DXB1599 EGX1599 EQT1599 FAP1599 FKL1599 FUH1599 GED1599 GNZ1599 GXV1599 HHR1599 HRN1599 IBJ1599 ILF1599 IVB1599 JEX1599 JOT1599 JYP1599 KIL1599 KSH1599 LCD1599 LLZ1599 LVV1599 MFR1599 MPN1599 MZJ1599 NJF1599 NTB1599 OCX1599 OMT1599 OWP1599 PGL1599 PQH1599 QAD1599 QJZ1599 QTV1599 RDR1599 RNN1599 RXJ1599 SHF1599 SRB1599 TAX1599 TKT1599 TUP1599 UEL1599 UOH1599 UYD1599 VHZ1599 VRV1599 WBR1599 WLN1599 WVJ1599 C1571 IX1571 ST1571 ACP1571 AML1571 AWH1571 BGD1571 BPZ1571 BZV1571 CJR1571 CTN1571 DDJ1571 DNF1571 DXB1571 EGX1571 EQT1571 FAP1571 FKL1571 FUH1571 GED1571 GNZ1571 GXV1571 HHR1571 HRN1571 IBJ1571 ILF1571 IVB1571 JEX1571 JOT1571 JYP1571 KIL1571 KSH1571 LCD1571 LLZ1571 LVV1571 MFR1571 MPN1571 MZJ1571 NJF1571 NTB1571 OCX1571 OMT1571 OWP1571 PGL1571 PQH1571 QAD1571 QJZ1571 QTV1571 RDR1571 RNN1571 RXJ1571 SHF1571 SRB1571 TAX1571 TKT1571 TUP1571 UEL1571 UOH1571 UYD1571 VHZ1571 VRV1571 WBR1571 WLN1571 WVJ1571 C1575 IX1575 ST1575 ACP1575 AML1575 AWH1575 BGD1575 BPZ1575 BZV1575 CJR1575 CTN1575 DDJ1575 DNF1575 DXB1575 EGX1575 EQT1575 FAP1575 FKL1575 FUH1575 GED1575 GNZ1575 GXV1575 HHR1575 HRN1575 IBJ1575 ILF1575 IVB1575 JEX1575 JOT1575 JYP1575 KIL1575 KSH1575 LCD1575 LLZ1575 LVV1575 MFR1575 MPN1575 MZJ1575 NJF1575 NTB1575 OCX1575 OMT1575 OWP1575 PGL1575 PQH1575 QAD1575 QJZ1575 QTV1575 RDR1575 RNN1575 RXJ1575 SHF1575 SRB1575 TAX1575 TKT1575 TUP1575 UEL1575 UOH1575 UYD1575 VHZ1575 VRV1575 WBR1575 WLN1575 WVJ1575 C1579 IX1579 ST1579 ACP1579 AML1579 AWH1579 BGD1579 BPZ1579 BZV1579 CJR1579 CTN1579 DDJ1579 DNF1579 DXB1579 EGX1579 EQT1579 FAP1579 FKL1579 FUH1579 GED1579 GNZ1579 GXV1579 HHR1579 HRN1579 IBJ1579 ILF1579 IVB1579 JEX1579 JOT1579 JYP1579 KIL1579 KSH1579 LCD1579 LLZ1579 LVV1579 MFR1579 MPN1579 MZJ1579 NJF1579 NTB1579 OCX1579 OMT1579 OWP1579 PGL1579 PQH1579 QAD1579 QJZ1579 QTV1579 RDR1579 RNN1579 RXJ1579 SHF1579 SRB1579 TAX1579 TKT1579 TUP1579 UEL1579 UOH1579 UYD1579 VHZ1579 VRV1579 WBR1579 WLN1579 WVJ1579 WLN1583 WBR1583 VRV1583 VHZ1583 UYD1583 UOH1583 UEL1583 TUP1583 TKT1583 TAX1583 SRB1583 SHF1583 RXJ1583 RNN1583 RDR1583 QTV1583 QJZ1583 QAD1583 PQH1583 PGL1583 OWP1583 OMT1583 OCX1583 NTB1583 NJF1583 MZJ1583 MPN1583 MFR1583 LVV1583 LLZ1583 LCD1583 KSH1583 KIL1583 JYP1583 JOT1583 JEX1583 IVB1583 ILF1583 IBJ1583 HRN1583 HHR1583 GXV1583 GNZ1583 GED1583 FUH1583 FKL1583 FAP1583 EQT1583 EGX1583 DXB1583 DNF1583 DDJ1583 CTN1583 CJR1583 BZV1583 BPZ1583 BGD1583 AWH1583 AML1583 ACP1583 ST1583 IX1583 C1583 WVJ1591 C1591 IX1591 ST1591 ACP1591 AML1591 AWH1591 BGD1591 BPZ1591 BZV1591 CJR1591 CTN1591 DDJ1591 DNF1591 DXB1591 EGX1591 EQT1591 FAP1591 FKL1591 FUH1591 GED1591 GNZ1591 GXV1591 HHR1591 HRN1591 IBJ1591 ILF1591 IVB1591 JEX1591 JOT1591 JYP1591 KIL1591 KSH1591 LCD1591 LLZ1591 LVV1591 MFR1591 MPN1591 MZJ1591 NJF1591 NTB1591 OCX1591 OMT1591 OWP1591 PGL1591 PQH1591 QAD1591 QJZ1591 QTV1591 RDR1591 RNN1591 RXJ1591 SHF1591 SRB1591 TAX1591 TKT1591 TUP1591 UEL1591 UOH1591 UYD1591 VHZ1591 VRV1591 WBR1591 WLN1591 WVJ1583 C80 IX80 ST80 ACP80 AML80 AWH80 BGD80 BPZ80 BZV80 CJR80 CTN80 DDJ80 DNF80 DXB80 EGX80 EQT80 FAP80 FKL80 FUH80 GED80 GNZ80 GXV80 HHR80 HRN80 IBJ80 ILF80 IVB80 JEX80 JOT80 JYP80 KIL80 KSH80 LCD80 LLZ80 LVV80 MFR80 MPN80 MZJ80 NJF80 NTB80 OCX80 OMT80 OWP80 PGL80 PQH80 QAD80 QJZ80 QTV80 RDR80 RNN80 RXJ80 SHF80 SRB80 TAX80 TKT80 TUP80 UEL80 UOH80 UYD80 VHZ80 VRV80 WBR80 WLN80 WVJ80 C88 IX88 ST88 ACP88 AML88 AWH88 BGD88 BPZ88 BZV88 CJR88 CTN88 DDJ88 DNF88 DXB88 EGX88 EQT88 FAP88 FKL88 FUH88 GED88 GNZ88 GXV88 HHR88 HRN88 IBJ88 ILF88 IVB88 JEX88 JOT88 JYP88 KIL88 KSH88 LCD88 LLZ88 LVV88 MFR88 MPN88 MZJ88 NJF88 NTB88 OCX88 OMT88 OWP88 PGL88 PQH88 QAD88 QJZ88 QTV88 RDR88 RNN88 RXJ88 SHF88 SRB88 TAX88 TKT88 TUP88 UEL88 UOH88 UYD88 VHZ88 VRV88 WBR88 WLN88 WVJ88 C94 IX94 ST94 ACP94 AML94 AWH94 BGD94 BPZ94 BZV94 CJR94 CTN94 DDJ94 DNF94 DXB94 EGX94 EQT94 FAP94 FKL94 FUH94 GED94 GNZ94 GXV94 HHR94 HRN94 IBJ94 ILF94 IVB94 JEX94 JOT94 JYP94 KIL94 KSH94 LCD94 LLZ94 LVV94 MFR94 MPN94 MZJ94 NJF94 NTB94 OCX94 OMT94 OWP94 PGL94 PQH94 QAD94 QJZ94 QTV94 RDR94 RNN94 RXJ94 SHF94 SRB94 TAX94 TKT94 TUP94 UEL94 UOH94 UYD94 VHZ94 VRV94 WBR94 WLN94 WVJ94 C98 IX98 ST98 ACP98 AML98 AWH98 BGD98 BPZ98 BZV98 CJR98 CTN98 DDJ98 DNF98 DXB98 EGX98 EQT98 FAP98 FKL98 FUH98 GED98 GNZ98 GXV98 HHR98 HRN98 IBJ98 ILF98 IVB98 JEX98 JOT98 JYP98 KIL98 KSH98 LCD98 LLZ98 LVV98 MFR98 MPN98 MZJ98 NJF98 NTB98 OCX98 OMT98 OWP98 PGL98 PQH98 QAD98 QJZ98 QTV98 RDR98 RNN98 RXJ98 SHF98 SRB98 TAX98 TKT98 TUP98 UEL98 UOH98 UYD98 VHZ98 VRV98 WBR98 WLN98 WVJ98 C102 IX102 ST102 ACP102 AML102 AWH102 BGD102 BPZ102 BZV102 CJR102 CTN102 DDJ102 DNF102 DXB102 EGX102 EQT102 FAP102 FKL102 FUH102 GED102 GNZ102 GXV102 HHR102 HRN102 IBJ102 ILF102 IVB102 JEX102 JOT102 JYP102 KIL102 KSH102 LCD102 LLZ102 LVV102 MFR102 MPN102 MZJ102 NJF102 NTB102 OCX102 OMT102 OWP102 PGL102 PQH102 QAD102 QJZ102 QTV102 RDR102 RNN102 RXJ102 SHF102 SRB102 TAX102 TKT102 TUP102 UEL102 UOH102 UYD102 VHZ102 VRV102 WBR102 WLN102 WVJ102 C108 IX108 ST108 ACP108 AML108 AWH108 BGD108 BPZ108 BZV108 CJR108 CTN108 DDJ108 DNF108 DXB108 EGX108 EQT108 FAP108 FKL108 FUH108 GED108 GNZ108 GXV108 HHR108 HRN108 IBJ108 ILF108 IVB108 JEX108 JOT108 JYP108 KIL108 KSH108 LCD108 LLZ108 LVV108 MFR108 MPN108 MZJ108 NJF108 NTB108 OCX108 OMT108 OWP108 PGL108 PQH108 QAD108 QJZ108 QTV108 RDR108 RNN108 RXJ108 SHF108 SRB108 TAX108 TKT108 TUP108 UEL108 UOH108 UYD108 VHZ108 VRV108 WBR108 WLN108 WVJ108 C112 IX112 ST112 ACP112 AML112 AWH112 BGD112 BPZ112 BZV112 CJR112 CTN112 DDJ112 DNF112 DXB112 EGX112 EQT112 FAP112 FKL112 FUH112 GED112 GNZ112 GXV112 HHR112 HRN112 IBJ112 ILF112 IVB112 JEX112 JOT112 JYP112 KIL112 KSH112 LCD112 LLZ112 LVV112 MFR112 MPN112 MZJ112 NJF112 NTB112 OCX112 OMT112 OWP112 PGL112 PQH112 QAD112 QJZ112 QTV112 RDR112 RNN112 RXJ112 SHF112 SRB112 TAX112 TKT112 TUP112 UEL112 UOH112 UYD112 VHZ112 VRV112 WBR112 WLN112 WVJ112 C128 IX128 ST128 ACP128 AML128 AWH128 BGD128 BPZ128 BZV128 CJR128 CTN128 DDJ128 DNF128 DXB128 EGX128 EQT128 FAP128 FKL128 FUH128 GED128 GNZ128 GXV128 HHR128 HRN128 IBJ128 ILF128 IVB128 JEX128 JOT128 JYP128 KIL128 KSH128 LCD128 LLZ128 LVV128 MFR128 MPN128 MZJ128 NJF128 NTB128 OCX128 OMT128 OWP128 PGL128 PQH128 QAD128 QJZ128 QTV128 RDR128 RNN128 RXJ128 SHF128 SRB128 TAX128 TKT128 TUP128 UEL128 UOH128 UYD128 VHZ128 VRV128 WBR128 WLN128 WVJ128 C132 IX132 ST132 ACP132 AML132 AWH132 BGD132 BPZ132 BZV132 CJR132 CTN132 DDJ132 DNF132 DXB132 EGX132 EQT132 FAP132 FKL132 FUH132 GED132 GNZ132 GXV132 HHR132 HRN132 IBJ132 ILF132 IVB132 JEX132 JOT132 JYP132 KIL132 KSH132 LCD132 LLZ132 LVV132 MFR132 MPN132 MZJ132 NJF132 NTB132 OCX132 OMT132 OWP132 PGL132 PQH132 QAD132 QJZ132 QTV132 RDR132 RNN132 RXJ132 SHF132 SRB132 TAX132 TKT132 TUP132 UEL132 UOH132 UYD132 VHZ132 VRV132 WBR132 WLN132 WVJ132 C136 IX136 ST136 ACP136 AML136 AWH136 BGD136 BPZ136 BZV136 CJR136 CTN136 DDJ136 DNF136 DXB136 EGX136 EQT136 FAP136 FKL136 FUH136 GED136 GNZ136 GXV136 HHR136 HRN136 IBJ136 ILF136 IVB136 JEX136 JOT136 JYP136 KIL136 KSH136 LCD136 LLZ136 LVV136 MFR136 MPN136 MZJ136 NJF136 NTB136 OCX136 OMT136 OWP136 PGL136 PQH136 QAD136 QJZ136 QTV136 RDR136 RNN136 RXJ136 SHF136 SRB136 TAX136 TKT136 TUP136 UEL136 UOH136 UYD136 VHZ136 VRV136 WBR136 WLN136 WVJ136 C116 IX116 ST116 ACP116 AML116 AWH116 BGD116 BPZ116 BZV116 CJR116 CTN116 DDJ116 DNF116 DXB116 EGX116 EQT116 FAP116 FKL116 FUH116 GED116 GNZ116 GXV116 HHR116 HRN116 IBJ116 ILF116 IVB116 JEX116 JOT116 JYP116 KIL116 KSH116 LCD116 LLZ116 LVV116 MFR116 MPN116 MZJ116 NJF116 NTB116 OCX116 OMT116 OWP116 PGL116 PQH116 QAD116 QJZ116 QTV116 RDR116 RNN116 RXJ116 SHF116 SRB116 TAX116 TKT116 TUP116 UEL116 UOH116 UYD116 VHZ116 VRV116 WBR116 WLN116 WVJ116 C120 IX120 ST120 ACP120 AML120 AWH120 BGD120 BPZ120 BZV120 CJR120 CTN120 DDJ120 DNF120 DXB120 EGX120 EQT120 FAP120 FKL120 FUH120 GED120 GNZ120 GXV120 HHR120 HRN120 IBJ120 ILF120 IVB120 JEX120 JOT120 JYP120 KIL120 KSH120 LCD120 LLZ120 LVV120 MFR120 MPN120 MZJ120 NJF120 NTB120 OCX120 OMT120 OWP120 PGL120 PQH120 QAD120 QJZ120 QTV120 RDR120 RNN120 RXJ120 SHF120 SRB120 TAX120 TKT120 TUP120 UEL120 UOH120 UYD120 VHZ120 VRV120 WBR120 WLN120 WVJ120 C124 IX124 ST124 ACP124 AML124 AWH124 BGD124 BPZ124 BZV124 CJR124 CTN124 DDJ124 DNF124 DXB124 EGX124 EQT124 FAP124 FKL124 FUH124 GED124 GNZ124 GXV124 HHR124 HRN124 IBJ124 ILF124 IVB124 JEX124 JOT124 JYP124 KIL124 KSH124 LCD124 LLZ124 LVV124 MFR124 MPN124 MZJ124 NJF124 NTB124 OCX124 OMT124 OWP124 PGL124 PQH124 QAD124 QJZ124 QTV124 RDR124 RNN124 RXJ124 SHF124 SRB124 TAX124 TKT124 TUP124 UEL124 UOH124 UYD124 VHZ124 VRV124 WBR124 WLN124 WVJ124 C106 IX106 ST106 ACP106 AML106 AWH106 BGD106 BPZ106 BZV106 CJR106 CTN106 DDJ106 DNF106 DXB106 EGX106 EQT106 FAP106 FKL106 FUH106 GED106 GNZ106 GXV106 HHR106 HRN106 IBJ106 ILF106 IVB106 JEX106 JOT106 JYP106 KIL106 KSH106 LCD106 LLZ106 LVV106 MFR106 MPN106 MZJ106 NJF106 NTB106 OCX106 OMT106 OWP106 PGL106 PQH106 QAD106 QJZ106 QTV106 RDR106 RNN106 RXJ106 SHF106 SRB106 TAX106 TKT106 TUP106 UEL106 UOH106 UYD106 VHZ106 VRV106 WBR106 WLN106 WVJ106 C92 IX92 ST92 ACP92 AML92 AWH92 BGD92 BPZ92 BZV92 CJR92 CTN92 DDJ92 DNF92 DXB92 EGX92 EQT92 FAP92 FKL92 FUH92 GED92 GNZ92 GXV92 HHR92 HRN92 IBJ92 ILF92 IVB92 JEX92 JOT92 JYP92 KIL92 KSH92 LCD92 LLZ92 LVV92 MFR92 MPN92 MZJ92 NJF92 NTB92 OCX92 OMT92 OWP92 PGL92 PQH92 QAD92 QJZ92 QTV92 RDR92 RNN92 RXJ92 SHF92 SRB92 TAX92 TKT92 TUP92 UEL92 UOH92 UYD92 VHZ92 VRV92 WBR92 WLN92 WVJ92 C74 IX74 ST74 ACP74 AML74 AWH74 BGD74 BPZ74 BZV74 CJR74 CTN74 DDJ74 DNF74 DXB74 EGX74 EQT74 FAP74 FKL74 FUH74 GED74 GNZ74 GXV74 HHR74 HRN74 IBJ74 ILF74 IVB74 JEX74 JOT74 JYP74 KIL74 KSH74 LCD74 LLZ74 LVV74 MFR74 MPN74 MZJ74 NJF74 NTB74 OCX74 OMT74 OWP74 PGL74 PQH74 QAD74 QJZ74 QTV74 RDR74 RNN74 RXJ74 SHF74 SRB74 TAX74 TKT74 TUP74 UEL74 UOH74 UYD74 VHZ74 VRV74 WBR74 WLN74 WVJ74 C72 IX72 ST72 ACP72 AML72 AWH72 BGD72 BPZ72 BZV72 CJR72 CTN72 DDJ72 DNF72 DXB72 EGX72 EQT72 FAP72 FKL72 FUH72 GED72 GNZ72 GXV72 HHR72 HRN72 IBJ72 ILF72 IVB72 JEX72 JOT72 JYP72 KIL72 KSH72 LCD72 LLZ72 LVV72 MFR72 MPN72 MZJ72 NJF72 NTB72 OCX72 OMT72 OWP72 PGL72 PQH72 QAD72 QJZ72 QTV72 RDR72 RNN72 RXJ72 SHF72 SRB72 TAX72 TKT72 TUP72 UEL72 UOH72 UYD72 VHZ72 VRV72 WBR72 WLN72 WVJ72 C84 IX84 ST84 ACP84 AML84 AWH84 BGD84 BPZ84 BZV84 CJR84 CTN84 DDJ84 DNF84 DXB84 EGX84 EQT84 FAP84 FKL84 FUH84 GED84 GNZ84 GXV84 HHR84 HRN84 IBJ84 ILF84 IVB84 JEX84 JOT84 JYP84 KIL84 KSH84 LCD84 LLZ84 LVV84 MFR84 MPN84 MZJ84 NJF84 NTB84 OCX84 OMT84 OWP84 PGL84 PQH84 QAD84 QJZ84 QTV84 RDR84 RNN84 RXJ84 SHF84 SRB84 TAX84 TKT84 TUP84 UEL84 UOH84 UYD84 VHZ84 VRV84 WBR84 WLN84 WVJ84 C56 IX56 ST56 ACP56 AML56 AWH56 BGD56 BPZ56 BZV56 CJR56 CTN56 DDJ56 DNF56 DXB56 EGX56 EQT56 FAP56 FKL56 FUH56 GED56 GNZ56 GXV56 HHR56 HRN56 IBJ56 ILF56 IVB56 JEX56 JOT56 JYP56 KIL56 KSH56 LCD56 LLZ56 LVV56 MFR56 MPN56 MZJ56 NJF56 NTB56 OCX56 OMT56 OWP56 PGL56 PQH56 QAD56 QJZ56 QTV56 RDR56 RNN56 RXJ56 SHF56 SRB56 TAX56 TKT56 TUP56 UEL56 UOH56 UYD56 VHZ56 VRV56 WBR56 WLN56 WVJ56 C60 IX60 ST60 ACP60 AML60 AWH60 BGD60 BPZ60 BZV60 CJR60 CTN60 DDJ60 DNF60 DXB60 EGX60 EQT60 FAP60 FKL60 FUH60 GED60 GNZ60 GXV60 HHR60 HRN60 IBJ60 ILF60 IVB60 JEX60 JOT60 JYP60 KIL60 KSH60 LCD60 LLZ60 LVV60 MFR60 MPN60 MZJ60 NJF60 NTB60 OCX60 OMT60 OWP60 PGL60 PQH60 QAD60 QJZ60 QTV60 RDR60 RNN60 RXJ60 SHF60 SRB60 TAX60 TKT60 TUP60 UEL60 UOH60 UYD60 VHZ60 VRV60 WBR60 WLN60 WVJ60 C64 IX64 ST64 ACP64 AML64 AWH64 BGD64 BPZ64 BZV64 CJR64 CTN64 DDJ64 DNF64 DXB64 EGX64 EQT64 FAP64 FKL64 FUH64 GED64 GNZ64 GXV64 HHR64 HRN64 IBJ64 ILF64 IVB64 JEX64 JOT64 JYP64 KIL64 KSH64 LCD64 LLZ64 LVV64 MFR64 MPN64 MZJ64 NJF64 NTB64 OCX64 OMT64 OWP64 PGL64 PQH64 QAD64 QJZ64 QTV64 RDR64 RNN64 RXJ64 SHF64 SRB64 TAX64 TKT64 TUP64 UEL64 UOH64 UYD64 VHZ64 VRV64 WBR64 WLN64 WVJ64 WLN68 WBR68 VRV68 VHZ68 UYD68 UOH68 UEL68 TUP68 TKT68 TAX68 SRB68 SHF68 RXJ68 RNN68 RDR68 QTV68 QJZ68 QAD68 PQH68 PGL68 OWP68 OMT68 OCX68 NTB68 NJF68 MZJ68 MPN68 MFR68 LVV68 LLZ68 LCD68 KSH68 KIL68 JYP68 JOT68 JEX68 IVB68 ILF68 IBJ68 HRN68 HHR68 GXV68 GNZ68 GED68 FUH68 FKL68 FAP68 EQT68 EGX68 DXB68 DNF68 DDJ68 CTN68 CJR68 BZV68 BPZ68 BGD68 AWH68 AML68 ACP68 ST68 IX68 C68 WVJ76 C76 IX76 ST76 ACP76 AML76 AWH76 BGD76 BPZ76 BZV76 CJR76 CTN76 DDJ76 DNF76 DXB76 EGX76 EQT76 FAP76 FKL76 FUH76 GED76 GNZ76 GXV76 HHR76 HRN76 IBJ76 ILF76 IVB76 JEX76 JOT76 JYP76 KIL76 KSH76 LCD76 LLZ76 LVV76 MFR76 MPN76 MZJ76 NJF76 NTB76 OCX76 OMT76 OWP76 PGL76 PQH76 QAD76 QJZ76 QTV76 RDR76 RNN76 RXJ76 SHF76 SRB76 TAX76 TKT76 TUP76 UEL76 UOH76 UYD76 VHZ76 VRV76 WBR76 WLN76 WVJ68 C688 IX688 ST688 ACP688 AML688 AWH688 BGD688 BPZ688 BZV688 CJR688 CTN688 DDJ688 DNF688 DXB688 EGX688 EQT688 FAP688 FKL688 FUH688 GED688 GNZ688 GXV688 HHR688 HRN688 IBJ688 ILF688 IVB688 JEX688 JOT688 JYP688 KIL688 KSH688 LCD688 LLZ688 LVV688 MFR688 MPN688 MZJ688 NJF688 NTB688 OCX688 OMT688 OWP688 PGL688 PQH688 QAD688 QJZ688 QTV688 RDR688 RNN688 RXJ688 SHF688 SRB688 TAX688 TKT688 TUP688 UEL688 UOH688 UYD688 VHZ688 VRV688 WBR688 WLN688 WVJ688 C696 IX696 ST696 ACP696 AML696 AWH696 BGD696 BPZ696 BZV696 CJR696 CTN696 DDJ696 DNF696 DXB696 EGX696 EQT696 FAP696 FKL696 FUH696 GED696 GNZ696 GXV696 HHR696 HRN696 IBJ696 ILF696 IVB696 JEX696 JOT696 JYP696 KIL696 KSH696 LCD696 LLZ696 LVV696 MFR696 MPN696 MZJ696 NJF696 NTB696 OCX696 OMT696 OWP696 PGL696 PQH696 QAD696 QJZ696 QTV696 RDR696 RNN696 RXJ696 SHF696 SRB696 TAX696 TKT696 TUP696 UEL696 UOH696 UYD696 VHZ696 VRV696 WBR696 WLN696 WVJ696 C702 IX702 ST702 ACP702 AML702 AWH702 BGD702 BPZ702 BZV702 CJR702 CTN702 DDJ702 DNF702 DXB702 EGX702 EQT702 FAP702 FKL702 FUH702 GED702 GNZ702 GXV702 HHR702 HRN702 IBJ702 ILF702 IVB702 JEX702 JOT702 JYP702 KIL702 KSH702 LCD702 LLZ702 LVV702 MFR702 MPN702 MZJ702 NJF702 NTB702 OCX702 OMT702 OWP702 PGL702 PQH702 QAD702 QJZ702 QTV702 RDR702 RNN702 RXJ702 SHF702 SRB702 TAX702 TKT702 TUP702 UEL702 UOH702 UYD702 VHZ702 VRV702 WBR702 WLN702 WVJ702 C706 IX706 ST706 ACP706 AML706 AWH706 BGD706 BPZ706 BZV706 CJR706 CTN706 DDJ706 DNF706 DXB706 EGX706 EQT706 FAP706 FKL706 FUH706 GED706 GNZ706 GXV706 HHR706 HRN706 IBJ706 ILF706 IVB706 JEX706 JOT706 JYP706 KIL706 KSH706 LCD706 LLZ706 LVV706 MFR706 MPN706 MZJ706 NJF706 NTB706 OCX706 OMT706 OWP706 PGL706 PQH706 QAD706 QJZ706 QTV706 RDR706 RNN706 RXJ706 SHF706 SRB706 TAX706 TKT706 TUP706 UEL706 UOH706 UYD706 VHZ706 VRV706 WBR706 WLN706 WVJ706 C710 IX710 ST710 ACP710 AML710 AWH710 BGD710 BPZ710 BZV710 CJR710 CTN710 DDJ710 DNF710 DXB710 EGX710 EQT710 FAP710 FKL710 FUH710 GED710 GNZ710 GXV710 HHR710 HRN710 IBJ710 ILF710 IVB710 JEX710 JOT710 JYP710 KIL710 KSH710 LCD710 LLZ710 LVV710 MFR710 MPN710 MZJ710 NJF710 NTB710 OCX710 OMT710 OWP710 PGL710 PQH710 QAD710 QJZ710 QTV710 RDR710 RNN710 RXJ710 SHF710 SRB710 TAX710 TKT710 TUP710 UEL710 UOH710 UYD710 VHZ710 VRV710 WBR710 WLN710 WVJ710 C716 IX716 ST716 ACP716 AML716 AWH716 BGD716 BPZ716 BZV716 CJR716 CTN716 DDJ716 DNF716 DXB716 EGX716 EQT716 FAP716 FKL716 FUH716 GED716 GNZ716 GXV716 HHR716 HRN716 IBJ716 ILF716 IVB716 JEX716 JOT716 JYP716 KIL716 KSH716 LCD716 LLZ716 LVV716 MFR716 MPN716 MZJ716 NJF716 NTB716 OCX716 OMT716 OWP716 PGL716 PQH716 QAD716 QJZ716 QTV716 RDR716 RNN716 RXJ716 SHF716 SRB716 TAX716 TKT716 TUP716 UEL716 UOH716 UYD716 VHZ716 VRV716 WBR716 WLN716 WVJ716 C720 IX720 ST720 ACP720 AML720 AWH720 BGD720 BPZ720 BZV720 CJR720 CTN720 DDJ720 DNF720 DXB720 EGX720 EQT720 FAP720 FKL720 FUH720 GED720 GNZ720 GXV720 HHR720 HRN720 IBJ720 ILF720 IVB720 JEX720 JOT720 JYP720 KIL720 KSH720 LCD720 LLZ720 LVV720 MFR720 MPN720 MZJ720 NJF720 NTB720 OCX720 OMT720 OWP720 PGL720 PQH720 QAD720 QJZ720 QTV720 RDR720 RNN720 RXJ720 SHF720 SRB720 TAX720 TKT720 TUP720 UEL720 UOH720 UYD720 VHZ720 VRV720 WBR720 WLN720 WVJ720 C736 IX736 ST736 ACP736 AML736 AWH736 BGD736 BPZ736 BZV736 CJR736 CTN736 DDJ736 DNF736 DXB736 EGX736 EQT736 FAP736 FKL736 FUH736 GED736 GNZ736 GXV736 HHR736 HRN736 IBJ736 ILF736 IVB736 JEX736 JOT736 JYP736 KIL736 KSH736 LCD736 LLZ736 LVV736 MFR736 MPN736 MZJ736 NJF736 NTB736 OCX736 OMT736 OWP736 PGL736 PQH736 QAD736 QJZ736 QTV736 RDR736 RNN736 RXJ736 SHF736 SRB736 TAX736 TKT736 TUP736 UEL736 UOH736 UYD736 VHZ736 VRV736 WBR736 WLN736 WVJ736 C740 IX740 ST740 ACP740 AML740 AWH740 BGD740 BPZ740 BZV740 CJR740 CTN740 DDJ740 DNF740 DXB740 EGX740 EQT740 FAP740 FKL740 FUH740 GED740 GNZ740 GXV740 HHR740 HRN740 IBJ740 ILF740 IVB740 JEX740 JOT740 JYP740 KIL740 KSH740 LCD740 LLZ740 LVV740 MFR740 MPN740 MZJ740 NJF740 NTB740 OCX740 OMT740 OWP740 PGL740 PQH740 QAD740 QJZ740 QTV740 RDR740 RNN740 RXJ740 SHF740 SRB740 TAX740 TKT740 TUP740 UEL740 UOH740 UYD740 VHZ740 VRV740 WBR740 WLN740 WVJ740 C744 IX744 ST744 ACP744 AML744 AWH744 BGD744 BPZ744 BZV744 CJR744 CTN744 DDJ744 DNF744 DXB744 EGX744 EQT744 FAP744 FKL744 FUH744 GED744 GNZ744 GXV744 HHR744 HRN744 IBJ744 ILF744 IVB744 JEX744 JOT744 JYP744 KIL744 KSH744 LCD744 LLZ744 LVV744 MFR744 MPN744 MZJ744 NJF744 NTB744 OCX744 OMT744 OWP744 PGL744 PQH744 QAD744 QJZ744 QTV744 RDR744 RNN744 RXJ744 SHF744 SRB744 TAX744 TKT744 TUP744 UEL744 UOH744 UYD744 VHZ744 VRV744 WBR744 WLN744 WVJ744 C724 IX724 ST724 ACP724 AML724 AWH724 BGD724 BPZ724 BZV724 CJR724 CTN724 DDJ724 DNF724 DXB724 EGX724 EQT724 FAP724 FKL724 FUH724 GED724 GNZ724 GXV724 HHR724 HRN724 IBJ724 ILF724 IVB724 JEX724 JOT724 JYP724 KIL724 KSH724 LCD724 LLZ724 LVV724 MFR724 MPN724 MZJ724 NJF724 NTB724 OCX724 OMT724 OWP724 PGL724 PQH724 QAD724 QJZ724 QTV724 RDR724 RNN724 RXJ724 SHF724 SRB724 TAX724 TKT724 TUP724 UEL724 UOH724 UYD724 VHZ724 VRV724 WBR724 WLN724 WVJ724 C728 IX728 ST728 ACP728 AML728 AWH728 BGD728 BPZ728 BZV728 CJR728 CTN728 DDJ728 DNF728 DXB728 EGX728 EQT728 FAP728 FKL728 FUH728 GED728 GNZ728 GXV728 HHR728 HRN728 IBJ728 ILF728 IVB728 JEX728 JOT728 JYP728 KIL728 KSH728 LCD728 LLZ728 LVV728 MFR728 MPN728 MZJ728 NJF728 NTB728 OCX728 OMT728 OWP728 PGL728 PQH728 QAD728 QJZ728 QTV728 RDR728 RNN728 RXJ728 SHF728 SRB728 TAX728 TKT728 TUP728 UEL728 UOH728 UYD728 VHZ728 VRV728 WBR728 WLN728 WVJ728 C732 IX732 ST732 ACP732 AML732 AWH732 BGD732 BPZ732 BZV732 CJR732 CTN732 DDJ732 DNF732 DXB732 EGX732 EQT732 FAP732 FKL732 FUH732 GED732 GNZ732 GXV732 HHR732 HRN732 IBJ732 ILF732 IVB732 JEX732 JOT732 JYP732 KIL732 KSH732 LCD732 LLZ732 LVV732 MFR732 MPN732 MZJ732 NJF732 NTB732 OCX732 OMT732 OWP732 PGL732 PQH732 QAD732 QJZ732 QTV732 RDR732 RNN732 RXJ732 SHF732 SRB732 TAX732 TKT732 TUP732 UEL732 UOH732 UYD732 VHZ732 VRV732 WBR732 WLN732 WVJ732 C714 IX714 ST714 ACP714 AML714 AWH714 BGD714 BPZ714 BZV714 CJR714 CTN714 DDJ714 DNF714 DXB714 EGX714 EQT714 FAP714 FKL714 FUH714 GED714 GNZ714 GXV714 HHR714 HRN714 IBJ714 ILF714 IVB714 JEX714 JOT714 JYP714 KIL714 KSH714 LCD714 LLZ714 LVV714 MFR714 MPN714 MZJ714 NJF714 NTB714 OCX714 OMT714 OWP714 PGL714 PQH714 QAD714 QJZ714 QTV714 RDR714 RNN714 RXJ714 SHF714 SRB714 TAX714 TKT714 TUP714 UEL714 UOH714 UYD714 VHZ714 VRV714 WBR714 WLN714 WVJ714 C700 IX700 ST700 ACP700 AML700 AWH700 BGD700 BPZ700 BZV700 CJR700 CTN700 DDJ700 DNF700 DXB700 EGX700 EQT700 FAP700 FKL700 FUH700 GED700 GNZ700 GXV700 HHR700 HRN700 IBJ700 ILF700 IVB700 JEX700 JOT700 JYP700 KIL700 KSH700 LCD700 LLZ700 LVV700 MFR700 MPN700 MZJ700 NJF700 NTB700 OCX700 OMT700 OWP700 PGL700 PQH700 QAD700 QJZ700 QTV700 RDR700 RNN700 RXJ700 SHF700 SRB700 TAX700 TKT700 TUP700 UEL700 UOH700 UYD700 VHZ700 VRV700 WBR700 WLN700 WVJ700 C682 IX682 ST682 ACP682 AML682 AWH682 BGD682 BPZ682 BZV682 CJR682 CTN682 DDJ682 DNF682 DXB682 EGX682 EQT682 FAP682 FKL682 FUH682 GED682 GNZ682 GXV682 HHR682 HRN682 IBJ682 ILF682 IVB682 JEX682 JOT682 JYP682 KIL682 KSH682 LCD682 LLZ682 LVV682 MFR682 MPN682 MZJ682 NJF682 NTB682 OCX682 OMT682 OWP682 PGL682 PQH682 QAD682 QJZ682 QTV682 RDR682 RNN682 RXJ682 SHF682 SRB682 TAX682 TKT682 TUP682 UEL682 UOH682 UYD682 VHZ682 VRV682 WBR682 WLN682 WVJ682 C680 IX680 ST680 ACP680 AML680 AWH680 BGD680 BPZ680 BZV680 CJR680 CTN680 DDJ680 DNF680 DXB680 EGX680 EQT680 FAP680 FKL680 FUH680 GED680 GNZ680 GXV680 HHR680 HRN680 IBJ680 ILF680 IVB680 JEX680 JOT680 JYP680 KIL680 KSH680 LCD680 LLZ680 LVV680 MFR680 MPN680 MZJ680 NJF680 NTB680 OCX680 OMT680 OWP680 PGL680 PQH680 QAD680 QJZ680 QTV680 RDR680 RNN680 RXJ680 SHF680 SRB680 TAX680 TKT680 TUP680 UEL680 UOH680 UYD680 VHZ680 VRV680 WBR680 WLN680 WVJ680 C692 IX692 ST692 ACP692 AML692 AWH692 BGD692 BPZ692 BZV692 CJR692 CTN692 DDJ692 DNF692 DXB692 EGX692 EQT692 FAP692 FKL692 FUH692 GED692 GNZ692 GXV692 HHR692 HRN692 IBJ692 ILF692 IVB692 JEX692 JOT692 JYP692 KIL692 KSH692 LCD692 LLZ692 LVV692 MFR692 MPN692 MZJ692 NJF692 NTB692 OCX692 OMT692 OWP692 PGL692 PQH692 QAD692 QJZ692 QTV692 RDR692 RNN692 RXJ692 SHF692 SRB692 TAX692 TKT692 TUP692 UEL692 UOH692 UYD692 VHZ692 VRV692 WBR692 WLN692 WVJ692 C664 IX664 ST664 ACP664 AML664 AWH664 BGD664 BPZ664 BZV664 CJR664 CTN664 DDJ664 DNF664 DXB664 EGX664 EQT664 FAP664 FKL664 FUH664 GED664 GNZ664 GXV664 HHR664 HRN664 IBJ664 ILF664 IVB664 JEX664 JOT664 JYP664 KIL664 KSH664 LCD664 LLZ664 LVV664 MFR664 MPN664 MZJ664 NJF664 NTB664 OCX664 OMT664 OWP664 PGL664 PQH664 QAD664 QJZ664 QTV664 RDR664 RNN664 RXJ664 SHF664 SRB664 TAX664 TKT664 TUP664 UEL664 UOH664 UYD664 VHZ664 VRV664 WBR664 WLN664 WVJ664 C668 IX668 ST668 ACP668 AML668 AWH668 BGD668 BPZ668 BZV668 CJR668 CTN668 DDJ668 DNF668 DXB668 EGX668 EQT668 FAP668 FKL668 FUH668 GED668 GNZ668 GXV668 HHR668 HRN668 IBJ668 ILF668 IVB668 JEX668 JOT668 JYP668 KIL668 KSH668 LCD668 LLZ668 LVV668 MFR668 MPN668 MZJ668 NJF668 NTB668 OCX668 OMT668 OWP668 PGL668 PQH668 QAD668 QJZ668 QTV668 RDR668 RNN668 RXJ668 SHF668 SRB668 TAX668 TKT668 TUP668 UEL668 UOH668 UYD668 VHZ668 VRV668 WBR668 WLN668 WVJ668 C672 IX672 ST672 ACP672 AML672 AWH672 BGD672 BPZ672 BZV672 CJR672 CTN672 DDJ672 DNF672 DXB672 EGX672 EQT672 FAP672 FKL672 FUH672 GED672 GNZ672 GXV672 HHR672 HRN672 IBJ672 ILF672 IVB672 JEX672 JOT672 JYP672 KIL672 KSH672 LCD672 LLZ672 LVV672 MFR672 MPN672 MZJ672 NJF672 NTB672 OCX672 OMT672 OWP672 PGL672 PQH672 QAD672 QJZ672 QTV672 RDR672 RNN672 RXJ672 SHF672 SRB672 TAX672 TKT672 TUP672 UEL672 UOH672 UYD672 VHZ672 VRV672 WBR672 WLN672 WVJ672 WLN676 WBR676 VRV676 VHZ676 UYD676 UOH676 UEL676 TUP676 TKT676 TAX676 SRB676 SHF676 RXJ676 RNN676 RDR676 QTV676 QJZ676 QAD676 PQH676 PGL676 OWP676 OMT676 OCX676 NTB676 NJF676 MZJ676 MPN676 MFR676 LVV676 LLZ676 LCD676 KSH676 KIL676 JYP676 JOT676 JEX676 IVB676 ILF676 IBJ676 HRN676 HHR676 GXV676 GNZ676 GED676 FUH676 FKL676 FAP676 EQT676 EGX676 DXB676 DNF676 DDJ676 CTN676 CJR676 BZV676 BPZ676 BGD676 AWH676 AML676 ACP676 ST676 IX676 C676 WVJ684 C684 IX684 ST684 ACP684 AML684 AWH684 BGD684 BPZ684 BZV684 CJR684 CTN684 DDJ684 DNF684 DXB684 EGX684 EQT684 FAP684 FKL684 FUH684 GED684 GNZ684 GXV684 HHR684 HRN684 IBJ684 ILF684 IVB684 JEX684 JOT684 JYP684 KIL684 KSH684 LCD684 LLZ684 LVV684 MFR684 MPN684 MZJ684 NJF684 NTB684 OCX684 OMT684 OWP684 PGL684 PQH684 QAD684 QJZ684 QTV684 RDR684 RNN684 RXJ684 SHF684 SRB684 TAX684 TKT684 TUP684 UEL684 UOH684 UYD684 VHZ684 VRV684 WBR684 WLN684 WVJ676 C992 IX992 ST992 ACP992 AML992 AWH992 BGD992 BPZ992 BZV992 CJR992 CTN992 DDJ992 DNF992 DXB992 EGX992 EQT992 FAP992 FKL992 FUH992 GED992 GNZ992 GXV992 HHR992 HRN992 IBJ992 ILF992 IVB992 JEX992 JOT992 JYP992 KIL992 KSH992 LCD992 LLZ992 LVV992 MFR992 MPN992 MZJ992 NJF992 NTB992 OCX992 OMT992 OWP992 PGL992 PQH992 QAD992 QJZ992 QTV992 RDR992 RNN992 RXJ992 SHF992 SRB992 TAX992 TKT992 TUP992 UEL992 UOH992 UYD992 VHZ992 VRV992 WBR992 WLN992 WVJ992 C1000 IX1000 ST1000 ACP1000 AML1000 AWH1000 BGD1000 BPZ1000 BZV1000 CJR1000 CTN1000 DDJ1000 DNF1000 DXB1000 EGX1000 EQT1000 FAP1000 FKL1000 FUH1000 GED1000 GNZ1000 GXV1000 HHR1000 HRN1000 IBJ1000 ILF1000 IVB1000 JEX1000 JOT1000 JYP1000 KIL1000 KSH1000 LCD1000 LLZ1000 LVV1000 MFR1000 MPN1000 MZJ1000 NJF1000 NTB1000 OCX1000 OMT1000 OWP1000 PGL1000 PQH1000 QAD1000 QJZ1000 QTV1000 RDR1000 RNN1000 RXJ1000 SHF1000 SRB1000 TAX1000 TKT1000 TUP1000 UEL1000 UOH1000 UYD1000 VHZ1000 VRV1000 WBR1000 WLN1000 WVJ1000 C1006 IX1006 ST1006 ACP1006 AML1006 AWH1006 BGD1006 BPZ1006 BZV1006 CJR1006 CTN1006 DDJ1006 DNF1006 DXB1006 EGX1006 EQT1006 FAP1006 FKL1006 FUH1006 GED1006 GNZ1006 GXV1006 HHR1006 HRN1006 IBJ1006 ILF1006 IVB1006 JEX1006 JOT1006 JYP1006 KIL1006 KSH1006 LCD1006 LLZ1006 LVV1006 MFR1006 MPN1006 MZJ1006 NJF1006 NTB1006 OCX1006 OMT1006 OWP1006 PGL1006 PQH1006 QAD1006 QJZ1006 QTV1006 RDR1006 RNN1006 RXJ1006 SHF1006 SRB1006 TAX1006 TKT1006 TUP1006 UEL1006 UOH1006 UYD1006 VHZ1006 VRV1006 WBR1006 WLN1006 WVJ1006 C1010 IX1010 ST1010 ACP1010 AML1010 AWH1010 BGD1010 BPZ1010 BZV1010 CJR1010 CTN1010 DDJ1010 DNF1010 DXB1010 EGX1010 EQT1010 FAP1010 FKL1010 FUH1010 GED1010 GNZ1010 GXV1010 HHR1010 HRN1010 IBJ1010 ILF1010 IVB1010 JEX1010 JOT1010 JYP1010 KIL1010 KSH1010 LCD1010 LLZ1010 LVV1010 MFR1010 MPN1010 MZJ1010 NJF1010 NTB1010 OCX1010 OMT1010 OWP1010 PGL1010 PQH1010 QAD1010 QJZ1010 QTV1010 RDR1010 RNN1010 RXJ1010 SHF1010 SRB1010 TAX1010 TKT1010 TUP1010 UEL1010 UOH1010 UYD1010 VHZ1010 VRV1010 WBR1010 WLN1010 WVJ1010 C1014 IX1014 ST1014 ACP1014 AML1014 AWH1014 BGD1014 BPZ1014 BZV1014 CJR1014 CTN1014 DDJ1014 DNF1014 DXB1014 EGX1014 EQT1014 FAP1014 FKL1014 FUH1014 GED1014 GNZ1014 GXV1014 HHR1014 HRN1014 IBJ1014 ILF1014 IVB1014 JEX1014 JOT1014 JYP1014 KIL1014 KSH1014 LCD1014 LLZ1014 LVV1014 MFR1014 MPN1014 MZJ1014 NJF1014 NTB1014 OCX1014 OMT1014 OWP1014 PGL1014 PQH1014 QAD1014 QJZ1014 QTV1014 RDR1014 RNN1014 RXJ1014 SHF1014 SRB1014 TAX1014 TKT1014 TUP1014 UEL1014 UOH1014 UYD1014 VHZ1014 VRV1014 WBR1014 WLN1014 WVJ1014 C1020 IX1020 ST1020 ACP1020 AML1020 AWH1020 BGD1020 BPZ1020 BZV1020 CJR1020 CTN1020 DDJ1020 DNF1020 DXB1020 EGX1020 EQT1020 FAP1020 FKL1020 FUH1020 GED1020 GNZ1020 GXV1020 HHR1020 HRN1020 IBJ1020 ILF1020 IVB1020 JEX1020 JOT1020 JYP1020 KIL1020 KSH1020 LCD1020 LLZ1020 LVV1020 MFR1020 MPN1020 MZJ1020 NJF1020 NTB1020 OCX1020 OMT1020 OWP1020 PGL1020 PQH1020 QAD1020 QJZ1020 QTV1020 RDR1020 RNN1020 RXJ1020 SHF1020 SRB1020 TAX1020 TKT1020 TUP1020 UEL1020 UOH1020 UYD1020 VHZ1020 VRV1020 WBR1020 WLN1020 WVJ1020 C1024 IX1024 ST1024 ACP1024 AML1024 AWH1024 BGD1024 BPZ1024 BZV1024 CJR1024 CTN1024 DDJ1024 DNF1024 DXB1024 EGX1024 EQT1024 FAP1024 FKL1024 FUH1024 GED1024 GNZ1024 GXV1024 HHR1024 HRN1024 IBJ1024 ILF1024 IVB1024 JEX1024 JOT1024 JYP1024 KIL1024 KSH1024 LCD1024 LLZ1024 LVV1024 MFR1024 MPN1024 MZJ1024 NJF1024 NTB1024 OCX1024 OMT1024 OWP1024 PGL1024 PQH1024 QAD1024 QJZ1024 QTV1024 RDR1024 RNN1024 RXJ1024 SHF1024 SRB1024 TAX1024 TKT1024 TUP1024 UEL1024 UOH1024 UYD1024 VHZ1024 VRV1024 WBR1024 WLN1024 WVJ1024 C1040 IX1040 ST1040 ACP1040 AML1040 AWH1040 BGD1040 BPZ1040 BZV1040 CJR1040 CTN1040 DDJ1040 DNF1040 DXB1040 EGX1040 EQT1040 FAP1040 FKL1040 FUH1040 GED1040 GNZ1040 GXV1040 HHR1040 HRN1040 IBJ1040 ILF1040 IVB1040 JEX1040 JOT1040 JYP1040 KIL1040 KSH1040 LCD1040 LLZ1040 LVV1040 MFR1040 MPN1040 MZJ1040 NJF1040 NTB1040 OCX1040 OMT1040 OWP1040 PGL1040 PQH1040 QAD1040 QJZ1040 QTV1040 RDR1040 RNN1040 RXJ1040 SHF1040 SRB1040 TAX1040 TKT1040 TUP1040 UEL1040 UOH1040 UYD1040 VHZ1040 VRV1040 WBR1040 WLN1040 WVJ1040 C1044 IX1044 ST1044 ACP1044 AML1044 AWH1044 BGD1044 BPZ1044 BZV1044 CJR1044 CTN1044 DDJ1044 DNF1044 DXB1044 EGX1044 EQT1044 FAP1044 FKL1044 FUH1044 GED1044 GNZ1044 GXV1044 HHR1044 HRN1044 IBJ1044 ILF1044 IVB1044 JEX1044 JOT1044 JYP1044 KIL1044 KSH1044 LCD1044 LLZ1044 LVV1044 MFR1044 MPN1044 MZJ1044 NJF1044 NTB1044 OCX1044 OMT1044 OWP1044 PGL1044 PQH1044 QAD1044 QJZ1044 QTV1044 RDR1044 RNN1044 RXJ1044 SHF1044 SRB1044 TAX1044 TKT1044 TUP1044 UEL1044 UOH1044 UYD1044 VHZ1044 VRV1044 WBR1044 WLN1044 WVJ1044 C1048 IX1048 ST1048 ACP1048 AML1048 AWH1048 BGD1048 BPZ1048 BZV1048 CJR1048 CTN1048 DDJ1048 DNF1048 DXB1048 EGX1048 EQT1048 FAP1048 FKL1048 FUH1048 GED1048 GNZ1048 GXV1048 HHR1048 HRN1048 IBJ1048 ILF1048 IVB1048 JEX1048 JOT1048 JYP1048 KIL1048 KSH1048 LCD1048 LLZ1048 LVV1048 MFR1048 MPN1048 MZJ1048 NJF1048 NTB1048 OCX1048 OMT1048 OWP1048 PGL1048 PQH1048 QAD1048 QJZ1048 QTV1048 RDR1048 RNN1048 RXJ1048 SHF1048 SRB1048 TAX1048 TKT1048 TUP1048 UEL1048 UOH1048 UYD1048 VHZ1048 VRV1048 WBR1048 WLN1048 WVJ1048 C1028 IX1028 ST1028 ACP1028 AML1028 AWH1028 BGD1028 BPZ1028 BZV1028 CJR1028 CTN1028 DDJ1028 DNF1028 DXB1028 EGX1028 EQT1028 FAP1028 FKL1028 FUH1028 GED1028 GNZ1028 GXV1028 HHR1028 HRN1028 IBJ1028 ILF1028 IVB1028 JEX1028 JOT1028 JYP1028 KIL1028 KSH1028 LCD1028 LLZ1028 LVV1028 MFR1028 MPN1028 MZJ1028 NJF1028 NTB1028 OCX1028 OMT1028 OWP1028 PGL1028 PQH1028 QAD1028 QJZ1028 QTV1028 RDR1028 RNN1028 RXJ1028 SHF1028 SRB1028 TAX1028 TKT1028 TUP1028 UEL1028 UOH1028 UYD1028 VHZ1028 VRV1028 WBR1028 WLN1028 WVJ1028 C1032 IX1032 ST1032 ACP1032 AML1032 AWH1032 BGD1032 BPZ1032 BZV1032 CJR1032 CTN1032 DDJ1032 DNF1032 DXB1032 EGX1032 EQT1032 FAP1032 FKL1032 FUH1032 GED1032 GNZ1032 GXV1032 HHR1032 HRN1032 IBJ1032 ILF1032 IVB1032 JEX1032 JOT1032 JYP1032 KIL1032 KSH1032 LCD1032 LLZ1032 LVV1032 MFR1032 MPN1032 MZJ1032 NJF1032 NTB1032 OCX1032 OMT1032 OWP1032 PGL1032 PQH1032 QAD1032 QJZ1032 QTV1032 RDR1032 RNN1032 RXJ1032 SHF1032 SRB1032 TAX1032 TKT1032 TUP1032 UEL1032 UOH1032 UYD1032 VHZ1032 VRV1032 WBR1032 WLN1032 WVJ1032 C1036 IX1036 ST1036 ACP1036 AML1036 AWH1036 BGD1036 BPZ1036 BZV1036 CJR1036 CTN1036 DDJ1036 DNF1036 DXB1036 EGX1036 EQT1036 FAP1036 FKL1036 FUH1036 GED1036 GNZ1036 GXV1036 HHR1036 HRN1036 IBJ1036 ILF1036 IVB1036 JEX1036 JOT1036 JYP1036 KIL1036 KSH1036 LCD1036 LLZ1036 LVV1036 MFR1036 MPN1036 MZJ1036 NJF1036 NTB1036 OCX1036 OMT1036 OWP1036 PGL1036 PQH1036 QAD1036 QJZ1036 QTV1036 RDR1036 RNN1036 RXJ1036 SHF1036 SRB1036 TAX1036 TKT1036 TUP1036 UEL1036 UOH1036 UYD1036 VHZ1036 VRV1036 WBR1036 WLN1036 WVJ1036 C1018 IX1018 ST1018 ACP1018 AML1018 AWH1018 BGD1018 BPZ1018 BZV1018 CJR1018 CTN1018 DDJ1018 DNF1018 DXB1018 EGX1018 EQT1018 FAP1018 FKL1018 FUH1018 GED1018 GNZ1018 GXV1018 HHR1018 HRN1018 IBJ1018 ILF1018 IVB1018 JEX1018 JOT1018 JYP1018 KIL1018 KSH1018 LCD1018 LLZ1018 LVV1018 MFR1018 MPN1018 MZJ1018 NJF1018 NTB1018 OCX1018 OMT1018 OWP1018 PGL1018 PQH1018 QAD1018 QJZ1018 QTV1018 RDR1018 RNN1018 RXJ1018 SHF1018 SRB1018 TAX1018 TKT1018 TUP1018 UEL1018 UOH1018 UYD1018 VHZ1018 VRV1018 WBR1018 WLN1018 WVJ1018 C1004 IX1004 ST1004 ACP1004 AML1004 AWH1004 BGD1004 BPZ1004 BZV1004 CJR1004 CTN1004 DDJ1004 DNF1004 DXB1004 EGX1004 EQT1004 FAP1004 FKL1004 FUH1004 GED1004 GNZ1004 GXV1004 HHR1004 HRN1004 IBJ1004 ILF1004 IVB1004 JEX1004 JOT1004 JYP1004 KIL1004 KSH1004 LCD1004 LLZ1004 LVV1004 MFR1004 MPN1004 MZJ1004 NJF1004 NTB1004 OCX1004 OMT1004 OWP1004 PGL1004 PQH1004 QAD1004 QJZ1004 QTV1004 RDR1004 RNN1004 RXJ1004 SHF1004 SRB1004 TAX1004 TKT1004 TUP1004 UEL1004 UOH1004 UYD1004 VHZ1004 VRV1004 WBR1004 WLN1004 WVJ1004 C986 IX986 ST986 ACP986 AML986 AWH986 BGD986 BPZ986 BZV986 CJR986 CTN986 DDJ986 DNF986 DXB986 EGX986 EQT986 FAP986 FKL986 FUH986 GED986 GNZ986 GXV986 HHR986 HRN986 IBJ986 ILF986 IVB986 JEX986 JOT986 JYP986 KIL986 KSH986 LCD986 LLZ986 LVV986 MFR986 MPN986 MZJ986 NJF986 NTB986 OCX986 OMT986 OWP986 PGL986 PQH986 QAD986 QJZ986 QTV986 RDR986 RNN986 RXJ986 SHF986 SRB986 TAX986 TKT986 TUP986 UEL986 UOH986 UYD986 VHZ986 VRV986 WBR986 WLN986 WVJ986 C984 IX984 ST984 ACP984 AML984 AWH984 BGD984 BPZ984 BZV984 CJR984 CTN984 DDJ984 DNF984 DXB984 EGX984 EQT984 FAP984 FKL984 FUH984 GED984 GNZ984 GXV984 HHR984 HRN984 IBJ984 ILF984 IVB984 JEX984 JOT984 JYP984 KIL984 KSH984 LCD984 LLZ984 LVV984 MFR984 MPN984 MZJ984 NJF984 NTB984 OCX984 OMT984 OWP984 PGL984 PQH984 QAD984 QJZ984 QTV984 RDR984 RNN984 RXJ984 SHF984 SRB984 TAX984 TKT984 TUP984 UEL984 UOH984 UYD984 VHZ984 VRV984 WBR984 WLN984 WVJ984 C996 IX996 ST996 ACP996 AML996 AWH996 BGD996 BPZ996 BZV996 CJR996 CTN996 DDJ996 DNF996 DXB996 EGX996 EQT996 FAP996 FKL996 FUH996 GED996 GNZ996 GXV996 HHR996 HRN996 IBJ996 ILF996 IVB996 JEX996 JOT996 JYP996 KIL996 KSH996 LCD996 LLZ996 LVV996 MFR996 MPN996 MZJ996 NJF996 NTB996 OCX996 OMT996 OWP996 PGL996 PQH996 QAD996 QJZ996 QTV996 RDR996 RNN996 RXJ996 SHF996 SRB996 TAX996 TKT996 TUP996 UEL996 UOH996 UYD996 VHZ996 VRV996 WBR996 WLN996 WVJ996 C968 IX968 ST968 ACP968 AML968 AWH968 BGD968 BPZ968 BZV968 CJR968 CTN968 DDJ968 DNF968 DXB968 EGX968 EQT968 FAP968 FKL968 FUH968 GED968 GNZ968 GXV968 HHR968 HRN968 IBJ968 ILF968 IVB968 JEX968 JOT968 JYP968 KIL968 KSH968 LCD968 LLZ968 LVV968 MFR968 MPN968 MZJ968 NJF968 NTB968 OCX968 OMT968 OWP968 PGL968 PQH968 QAD968 QJZ968 QTV968 RDR968 RNN968 RXJ968 SHF968 SRB968 TAX968 TKT968 TUP968 UEL968 UOH968 UYD968 VHZ968 VRV968 WBR968 WLN968 WVJ968 C972 IX972 ST972 ACP972 AML972 AWH972 BGD972 BPZ972 BZV972 CJR972 CTN972 DDJ972 DNF972 DXB972 EGX972 EQT972 FAP972 FKL972 FUH972 GED972 GNZ972 GXV972 HHR972 HRN972 IBJ972 ILF972 IVB972 JEX972 JOT972 JYP972 KIL972 KSH972 LCD972 LLZ972 LVV972 MFR972 MPN972 MZJ972 NJF972 NTB972 OCX972 OMT972 OWP972 PGL972 PQH972 QAD972 QJZ972 QTV972 RDR972 RNN972 RXJ972 SHF972 SRB972 TAX972 TKT972 TUP972 UEL972 UOH972 UYD972 VHZ972 VRV972 WBR972 WLN972 WVJ972 C976 IX976 ST976 ACP976 AML976 AWH976 BGD976 BPZ976 BZV976 CJR976 CTN976 DDJ976 DNF976 DXB976 EGX976 EQT976 FAP976 FKL976 FUH976 GED976 GNZ976 GXV976 HHR976 HRN976 IBJ976 ILF976 IVB976 JEX976 JOT976 JYP976 KIL976 KSH976 LCD976 LLZ976 LVV976 MFR976 MPN976 MZJ976 NJF976 NTB976 OCX976 OMT976 OWP976 PGL976 PQH976 QAD976 QJZ976 QTV976 RDR976 RNN976 RXJ976 SHF976 SRB976 TAX976 TKT976 TUP976 UEL976 UOH976 UYD976 VHZ976 VRV976 WBR976 WLN976 WVJ976 WLN980 WBR980 VRV980 VHZ980 UYD980 UOH980 UEL980 TUP980 TKT980 TAX980 SRB980 SHF980 RXJ980 RNN980 RDR980 QTV980 QJZ980 QAD980 PQH980 PGL980 OWP980 OMT980 OCX980 NTB980 NJF980 MZJ980 MPN980 MFR980 LVV980 LLZ980 LCD980 KSH980 KIL980 JYP980 JOT980 JEX980 IVB980 ILF980 IBJ980 HRN980 HHR980 GXV980 GNZ980 GED980 FUH980 FKL980 FAP980 EQT980 EGX980 DXB980 DNF980 DDJ980 CTN980 CJR980 BZV980 BPZ980 BGD980 AWH980 AML980 ACP980 ST980 IX980 C980 WVJ988 C988 IX988 ST988 ACP988 AML988 AWH988 BGD988 BPZ988 BZV988 CJR988 CTN988 DDJ988 DNF988 DXB988 EGX988 EQT988 FAP988 FKL988 FUH988 GED988 GNZ988 GXV988 HHR988 HRN988 IBJ988 ILF988 IVB988 JEX988 JOT988 JYP988 KIL988 KSH988 LCD988 LLZ988 LVV988 MFR988 MPN988 MZJ988 NJF988 NTB988 OCX988 OMT988 OWP988 PGL988 PQH988 QAD988 QJZ988 QTV988 RDR988 RNN988 RXJ988 SHF988 SRB988 TAX988 TKT988 TUP988 UEL988 UOH988 UYD988 VHZ988 VRV988 WBR988 WLN988 WVJ980 C1838 IX1838 ST1838 ACP1838 AML1838 AWH1838 BGD1838 BPZ1838 BZV1838 CJR1838 CTN1838 DDJ1838 DNF1838 DXB1838 EGX1838 EQT1838 FAP1838 FKL1838 FUH1838 GED1838 GNZ1838 GXV1838 HHR1838 HRN1838 IBJ1838 ILF1838 IVB1838 JEX1838 JOT1838 JYP1838 KIL1838 KSH1838 LCD1838 LLZ1838 LVV1838 MFR1838 MPN1838 MZJ1838 NJF1838 NTB1838 OCX1838 OMT1838 OWP1838 PGL1838 PQH1838 QAD1838 QJZ1838 QTV1838 RDR1838 RNN1838 RXJ1838 SHF1838 SRB1838 TAX1838 TKT1838 TUP1838 UEL1838 UOH1838 UYD1838 VHZ1838 VRV1838 WBR1838 WLN1838 WVJ1838 C1846 IX1846 ST1846 ACP1846 AML1846 AWH1846 BGD1846 BPZ1846 BZV1846 CJR1846 CTN1846 DDJ1846 DNF1846 DXB1846 EGX1846 EQT1846 FAP1846 FKL1846 FUH1846 GED1846 GNZ1846 GXV1846 HHR1846 HRN1846 IBJ1846 ILF1846 IVB1846 JEX1846 JOT1846 JYP1846 KIL1846 KSH1846 LCD1846 LLZ1846 LVV1846 MFR1846 MPN1846 MZJ1846 NJF1846 NTB1846 OCX1846 OMT1846 OWP1846 PGL1846 PQH1846 QAD1846 QJZ1846 QTV1846 RDR1846 RNN1846 RXJ1846 SHF1846 SRB1846 TAX1846 TKT1846 TUP1846 UEL1846 UOH1846 UYD1846 VHZ1846 VRV1846 WBR1846 WLN1846 WVJ1846 C1852 IX1852 ST1852 ACP1852 AML1852 AWH1852 BGD1852 BPZ1852 BZV1852 CJR1852 CTN1852 DDJ1852 DNF1852 DXB1852 EGX1852 EQT1852 FAP1852 FKL1852 FUH1852 GED1852 GNZ1852 GXV1852 HHR1852 HRN1852 IBJ1852 ILF1852 IVB1852 JEX1852 JOT1852 JYP1852 KIL1852 KSH1852 LCD1852 LLZ1852 LVV1852 MFR1852 MPN1852 MZJ1852 NJF1852 NTB1852 OCX1852 OMT1852 OWP1852 PGL1852 PQH1852 QAD1852 QJZ1852 QTV1852 RDR1852 RNN1852 RXJ1852 SHF1852 SRB1852 TAX1852 TKT1852 TUP1852 UEL1852 UOH1852 UYD1852 VHZ1852 VRV1852 WBR1852 WLN1852 WVJ1852 C1856 IX1856 ST1856 ACP1856 AML1856 AWH1856 BGD1856 BPZ1856 BZV1856 CJR1856 CTN1856 DDJ1856 DNF1856 DXB1856 EGX1856 EQT1856 FAP1856 FKL1856 FUH1856 GED1856 GNZ1856 GXV1856 HHR1856 HRN1856 IBJ1856 ILF1856 IVB1856 JEX1856 JOT1856 JYP1856 KIL1856 KSH1856 LCD1856 LLZ1856 LVV1856 MFR1856 MPN1856 MZJ1856 NJF1856 NTB1856 OCX1856 OMT1856 OWP1856 PGL1856 PQH1856 QAD1856 QJZ1856 QTV1856 RDR1856 RNN1856 RXJ1856 SHF1856 SRB1856 TAX1856 TKT1856 TUP1856 UEL1856 UOH1856 UYD1856 VHZ1856 VRV1856 WBR1856 WLN1856 WVJ1856 C1860 IX1860 ST1860 ACP1860 AML1860 AWH1860 BGD1860 BPZ1860 BZV1860 CJR1860 CTN1860 DDJ1860 DNF1860 DXB1860 EGX1860 EQT1860 FAP1860 FKL1860 FUH1860 GED1860 GNZ1860 GXV1860 HHR1860 HRN1860 IBJ1860 ILF1860 IVB1860 JEX1860 JOT1860 JYP1860 KIL1860 KSH1860 LCD1860 LLZ1860 LVV1860 MFR1860 MPN1860 MZJ1860 NJF1860 NTB1860 OCX1860 OMT1860 OWP1860 PGL1860 PQH1860 QAD1860 QJZ1860 QTV1860 RDR1860 RNN1860 RXJ1860 SHF1860 SRB1860 TAX1860 TKT1860 TUP1860 UEL1860 UOH1860 UYD1860 VHZ1860 VRV1860 WBR1860 WLN1860 WVJ1860 C1866 IX1866 ST1866 ACP1866 AML1866 AWH1866 BGD1866 BPZ1866 BZV1866 CJR1866 CTN1866 DDJ1866 DNF1866 DXB1866 EGX1866 EQT1866 FAP1866 FKL1866 FUH1866 GED1866 GNZ1866 GXV1866 HHR1866 HRN1866 IBJ1866 ILF1866 IVB1866 JEX1866 JOT1866 JYP1866 KIL1866 KSH1866 LCD1866 LLZ1866 LVV1866 MFR1866 MPN1866 MZJ1866 NJF1866 NTB1866 OCX1866 OMT1866 OWP1866 PGL1866 PQH1866 QAD1866 QJZ1866 QTV1866 RDR1866 RNN1866 RXJ1866 SHF1866 SRB1866 TAX1866 TKT1866 TUP1866 UEL1866 UOH1866 UYD1866 VHZ1866 VRV1866 WBR1866 WLN1866 WVJ1866 C1870 IX1870 ST1870 ACP1870 AML1870 AWH1870 BGD1870 BPZ1870 BZV1870 CJR1870 CTN1870 DDJ1870 DNF1870 DXB1870 EGX1870 EQT1870 FAP1870 FKL1870 FUH1870 GED1870 GNZ1870 GXV1870 HHR1870 HRN1870 IBJ1870 ILF1870 IVB1870 JEX1870 JOT1870 JYP1870 KIL1870 KSH1870 LCD1870 LLZ1870 LVV1870 MFR1870 MPN1870 MZJ1870 NJF1870 NTB1870 OCX1870 OMT1870 OWP1870 PGL1870 PQH1870 QAD1870 QJZ1870 QTV1870 RDR1870 RNN1870 RXJ1870 SHF1870 SRB1870 TAX1870 TKT1870 TUP1870 UEL1870 UOH1870 UYD1870 VHZ1870 VRV1870 WBR1870 WLN1870 WVJ1870 C1886 IX1886 ST1886 ACP1886 AML1886 AWH1886 BGD1886 BPZ1886 BZV1886 CJR1886 CTN1886 DDJ1886 DNF1886 DXB1886 EGX1886 EQT1886 FAP1886 FKL1886 FUH1886 GED1886 GNZ1886 GXV1886 HHR1886 HRN1886 IBJ1886 ILF1886 IVB1886 JEX1886 JOT1886 JYP1886 KIL1886 KSH1886 LCD1886 LLZ1886 LVV1886 MFR1886 MPN1886 MZJ1886 NJF1886 NTB1886 OCX1886 OMT1886 OWP1886 PGL1886 PQH1886 QAD1886 QJZ1886 QTV1886 RDR1886 RNN1886 RXJ1886 SHF1886 SRB1886 TAX1886 TKT1886 TUP1886 UEL1886 UOH1886 UYD1886 VHZ1886 VRV1886 WBR1886 WLN1886 WVJ1886 C1890 IX1890 ST1890 ACP1890 AML1890 AWH1890 BGD1890 BPZ1890 BZV1890 CJR1890 CTN1890 DDJ1890 DNF1890 DXB1890 EGX1890 EQT1890 FAP1890 FKL1890 FUH1890 GED1890 GNZ1890 GXV1890 HHR1890 HRN1890 IBJ1890 ILF1890 IVB1890 JEX1890 JOT1890 JYP1890 KIL1890 KSH1890 LCD1890 LLZ1890 LVV1890 MFR1890 MPN1890 MZJ1890 NJF1890 NTB1890 OCX1890 OMT1890 OWP1890 PGL1890 PQH1890 QAD1890 QJZ1890 QTV1890 RDR1890 RNN1890 RXJ1890 SHF1890 SRB1890 TAX1890 TKT1890 TUP1890 UEL1890 UOH1890 UYD1890 VHZ1890 VRV1890 WBR1890 WLN1890 WVJ1890 C1894 IX1894 ST1894 ACP1894 AML1894 AWH1894 BGD1894 BPZ1894 BZV1894 CJR1894 CTN1894 DDJ1894 DNF1894 DXB1894 EGX1894 EQT1894 FAP1894 FKL1894 FUH1894 GED1894 GNZ1894 GXV1894 HHR1894 HRN1894 IBJ1894 ILF1894 IVB1894 JEX1894 JOT1894 JYP1894 KIL1894 KSH1894 LCD1894 LLZ1894 LVV1894 MFR1894 MPN1894 MZJ1894 NJF1894 NTB1894 OCX1894 OMT1894 OWP1894 PGL1894 PQH1894 QAD1894 QJZ1894 QTV1894 RDR1894 RNN1894 RXJ1894 SHF1894 SRB1894 TAX1894 TKT1894 TUP1894 UEL1894 UOH1894 UYD1894 VHZ1894 VRV1894 WBR1894 WLN1894 WVJ1894 C1874 IX1874 ST1874 ACP1874 AML1874 AWH1874 BGD1874 BPZ1874 BZV1874 CJR1874 CTN1874 DDJ1874 DNF1874 DXB1874 EGX1874 EQT1874 FAP1874 FKL1874 FUH1874 GED1874 GNZ1874 GXV1874 HHR1874 HRN1874 IBJ1874 ILF1874 IVB1874 JEX1874 JOT1874 JYP1874 KIL1874 KSH1874 LCD1874 LLZ1874 LVV1874 MFR1874 MPN1874 MZJ1874 NJF1874 NTB1874 OCX1874 OMT1874 OWP1874 PGL1874 PQH1874 QAD1874 QJZ1874 QTV1874 RDR1874 RNN1874 RXJ1874 SHF1874 SRB1874 TAX1874 TKT1874 TUP1874 UEL1874 UOH1874 UYD1874 VHZ1874 VRV1874 WBR1874 WLN1874 WVJ1874 C1878 IX1878 ST1878 ACP1878 AML1878 AWH1878 BGD1878 BPZ1878 BZV1878 CJR1878 CTN1878 DDJ1878 DNF1878 DXB1878 EGX1878 EQT1878 FAP1878 FKL1878 FUH1878 GED1878 GNZ1878 GXV1878 HHR1878 HRN1878 IBJ1878 ILF1878 IVB1878 JEX1878 JOT1878 JYP1878 KIL1878 KSH1878 LCD1878 LLZ1878 LVV1878 MFR1878 MPN1878 MZJ1878 NJF1878 NTB1878 OCX1878 OMT1878 OWP1878 PGL1878 PQH1878 QAD1878 QJZ1878 QTV1878 RDR1878 RNN1878 RXJ1878 SHF1878 SRB1878 TAX1878 TKT1878 TUP1878 UEL1878 UOH1878 UYD1878 VHZ1878 VRV1878 WBR1878 WLN1878 WVJ1878 C1882 IX1882 ST1882 ACP1882 AML1882 AWH1882 BGD1882 BPZ1882 BZV1882 CJR1882 CTN1882 DDJ1882 DNF1882 DXB1882 EGX1882 EQT1882 FAP1882 FKL1882 FUH1882 GED1882 GNZ1882 GXV1882 HHR1882 HRN1882 IBJ1882 ILF1882 IVB1882 JEX1882 JOT1882 JYP1882 KIL1882 KSH1882 LCD1882 LLZ1882 LVV1882 MFR1882 MPN1882 MZJ1882 NJF1882 NTB1882 OCX1882 OMT1882 OWP1882 PGL1882 PQH1882 QAD1882 QJZ1882 QTV1882 RDR1882 RNN1882 RXJ1882 SHF1882 SRB1882 TAX1882 TKT1882 TUP1882 UEL1882 UOH1882 UYD1882 VHZ1882 VRV1882 WBR1882 WLN1882 WVJ1882 C1864 IX1864 ST1864 ACP1864 AML1864 AWH1864 BGD1864 BPZ1864 BZV1864 CJR1864 CTN1864 DDJ1864 DNF1864 DXB1864 EGX1864 EQT1864 FAP1864 FKL1864 FUH1864 GED1864 GNZ1864 GXV1864 HHR1864 HRN1864 IBJ1864 ILF1864 IVB1864 JEX1864 JOT1864 JYP1864 KIL1864 KSH1864 LCD1864 LLZ1864 LVV1864 MFR1864 MPN1864 MZJ1864 NJF1864 NTB1864 OCX1864 OMT1864 OWP1864 PGL1864 PQH1864 QAD1864 QJZ1864 QTV1864 RDR1864 RNN1864 RXJ1864 SHF1864 SRB1864 TAX1864 TKT1864 TUP1864 UEL1864 UOH1864 UYD1864 VHZ1864 VRV1864 WBR1864 WLN1864 WVJ1864 C1850 IX1850 ST1850 ACP1850 AML1850 AWH1850 BGD1850 BPZ1850 BZV1850 CJR1850 CTN1850 DDJ1850 DNF1850 DXB1850 EGX1850 EQT1850 FAP1850 FKL1850 FUH1850 GED1850 GNZ1850 GXV1850 HHR1850 HRN1850 IBJ1850 ILF1850 IVB1850 JEX1850 JOT1850 JYP1850 KIL1850 KSH1850 LCD1850 LLZ1850 LVV1850 MFR1850 MPN1850 MZJ1850 NJF1850 NTB1850 OCX1850 OMT1850 OWP1850 PGL1850 PQH1850 QAD1850 QJZ1850 QTV1850 RDR1850 RNN1850 RXJ1850 SHF1850 SRB1850 TAX1850 TKT1850 TUP1850 UEL1850 UOH1850 UYD1850 VHZ1850 VRV1850 WBR1850 WLN1850 WVJ1850 C1832 IX1832 ST1832 ACP1832 AML1832 AWH1832 BGD1832 BPZ1832 BZV1832 CJR1832 CTN1832 DDJ1832 DNF1832 DXB1832 EGX1832 EQT1832 FAP1832 FKL1832 FUH1832 GED1832 GNZ1832 GXV1832 HHR1832 HRN1832 IBJ1832 ILF1832 IVB1832 JEX1832 JOT1832 JYP1832 KIL1832 KSH1832 LCD1832 LLZ1832 LVV1832 MFR1832 MPN1832 MZJ1832 NJF1832 NTB1832 OCX1832 OMT1832 OWP1832 PGL1832 PQH1832 QAD1832 QJZ1832 QTV1832 RDR1832 RNN1832 RXJ1832 SHF1832 SRB1832 TAX1832 TKT1832 TUP1832 UEL1832 UOH1832 UYD1832 VHZ1832 VRV1832 WBR1832 WLN1832 WVJ1832 C1830 IX1830 ST1830 ACP1830 AML1830 AWH1830 BGD1830 BPZ1830 BZV1830 CJR1830 CTN1830 DDJ1830 DNF1830 DXB1830 EGX1830 EQT1830 FAP1830 FKL1830 FUH1830 GED1830 GNZ1830 GXV1830 HHR1830 HRN1830 IBJ1830 ILF1830 IVB1830 JEX1830 JOT1830 JYP1830 KIL1830 KSH1830 LCD1830 LLZ1830 LVV1830 MFR1830 MPN1830 MZJ1830 NJF1830 NTB1830 OCX1830 OMT1830 OWP1830 PGL1830 PQH1830 QAD1830 QJZ1830 QTV1830 RDR1830 RNN1830 RXJ1830 SHF1830 SRB1830 TAX1830 TKT1830 TUP1830 UEL1830 UOH1830 UYD1830 VHZ1830 VRV1830 WBR1830 WLN1830 WVJ1830 C1842 IX1842 ST1842 ACP1842 AML1842 AWH1842 BGD1842 BPZ1842 BZV1842 CJR1842 CTN1842 DDJ1842 DNF1842 DXB1842 EGX1842 EQT1842 FAP1842 FKL1842 FUH1842 GED1842 GNZ1842 GXV1842 HHR1842 HRN1842 IBJ1842 ILF1842 IVB1842 JEX1842 JOT1842 JYP1842 KIL1842 KSH1842 LCD1842 LLZ1842 LVV1842 MFR1842 MPN1842 MZJ1842 NJF1842 NTB1842 OCX1842 OMT1842 OWP1842 PGL1842 PQH1842 QAD1842 QJZ1842 QTV1842 RDR1842 RNN1842 RXJ1842 SHF1842 SRB1842 TAX1842 TKT1842 TUP1842 UEL1842 UOH1842 UYD1842 VHZ1842 VRV1842 WBR1842 WLN1842 WVJ1842 C1814 IX1814 ST1814 ACP1814 AML1814 AWH1814 BGD1814 BPZ1814 BZV1814 CJR1814 CTN1814 DDJ1814 DNF1814 DXB1814 EGX1814 EQT1814 FAP1814 FKL1814 FUH1814 GED1814 GNZ1814 GXV1814 HHR1814 HRN1814 IBJ1814 ILF1814 IVB1814 JEX1814 JOT1814 JYP1814 KIL1814 KSH1814 LCD1814 LLZ1814 LVV1814 MFR1814 MPN1814 MZJ1814 NJF1814 NTB1814 OCX1814 OMT1814 OWP1814 PGL1814 PQH1814 QAD1814 QJZ1814 QTV1814 RDR1814 RNN1814 RXJ1814 SHF1814 SRB1814 TAX1814 TKT1814 TUP1814 UEL1814 UOH1814 UYD1814 VHZ1814 VRV1814 WBR1814 WLN1814 WVJ1814 C1818 IX1818 ST1818 ACP1818 AML1818 AWH1818 BGD1818 BPZ1818 BZV1818 CJR1818 CTN1818 DDJ1818 DNF1818 DXB1818 EGX1818 EQT1818 FAP1818 FKL1818 FUH1818 GED1818 GNZ1818 GXV1818 HHR1818 HRN1818 IBJ1818 ILF1818 IVB1818 JEX1818 JOT1818 JYP1818 KIL1818 KSH1818 LCD1818 LLZ1818 LVV1818 MFR1818 MPN1818 MZJ1818 NJF1818 NTB1818 OCX1818 OMT1818 OWP1818 PGL1818 PQH1818 QAD1818 QJZ1818 QTV1818 RDR1818 RNN1818 RXJ1818 SHF1818 SRB1818 TAX1818 TKT1818 TUP1818 UEL1818 UOH1818 UYD1818 VHZ1818 VRV1818 WBR1818 WLN1818 WVJ1818 C1822 IX1822 ST1822 ACP1822 AML1822 AWH1822 BGD1822 BPZ1822 BZV1822 CJR1822 CTN1822 DDJ1822 DNF1822 DXB1822 EGX1822 EQT1822 FAP1822 FKL1822 FUH1822 GED1822 GNZ1822 GXV1822 HHR1822 HRN1822 IBJ1822 ILF1822 IVB1822 JEX1822 JOT1822 JYP1822 KIL1822 KSH1822 LCD1822 LLZ1822 LVV1822 MFR1822 MPN1822 MZJ1822 NJF1822 NTB1822 OCX1822 OMT1822 OWP1822 PGL1822 PQH1822 QAD1822 QJZ1822 QTV1822 RDR1822 RNN1822 RXJ1822 SHF1822 SRB1822 TAX1822 TKT1822 TUP1822 UEL1822 UOH1822 UYD1822 VHZ1822 VRV1822 WBR1822 WLN1822 WVJ1822 WLN1826 WBR1826 VRV1826 VHZ1826 UYD1826 UOH1826 UEL1826 TUP1826 TKT1826 TAX1826 SRB1826 SHF1826 RXJ1826 RNN1826 RDR1826 QTV1826 QJZ1826 QAD1826 PQH1826 PGL1826 OWP1826 OMT1826 OCX1826 NTB1826 NJF1826 MZJ1826 MPN1826 MFR1826 LVV1826 LLZ1826 LCD1826 KSH1826 KIL1826 JYP1826 JOT1826 JEX1826 IVB1826 ILF1826 IBJ1826 HRN1826 HHR1826 GXV1826 GNZ1826 GED1826 FUH1826 FKL1826 FAP1826 EQT1826 EGX1826 DXB1826 DNF1826 DDJ1826 CTN1826 CJR1826 BZV1826 BPZ1826 BGD1826 AWH1826 AML1826 ACP1826 ST1826 IX1826 C1826 WVJ1834 C1834 IX1834 ST1834 ACP1834 AML1834 AWH1834 BGD1834 BPZ1834 BZV1834 CJR1834 CTN1834 DDJ1834 DNF1834 DXB1834 EGX1834 EQT1834 FAP1834 FKL1834 FUH1834 GED1834 GNZ1834 GXV1834 HHR1834 HRN1834 IBJ1834 ILF1834 IVB1834 JEX1834 JOT1834 JYP1834 KIL1834 KSH1834 LCD1834 LLZ1834 LVV1834 MFR1834 MPN1834 MZJ1834 NJF1834 NTB1834 OCX1834 OMT1834 OWP1834 PGL1834 PQH1834 QAD1834 QJZ1834 QTV1834 RDR1834 RNN1834 RXJ1834 SHF1834 SRB1834 TAX1834 TKT1834 TUP1834 UEL1834 UOH1834 UYD1834 VHZ1834 VRV1834 WBR1834 WLN1834 WVJ1826 C1950 IX1950 ST1950 ACP1950 AML1950 AWH1950 BGD1950 BPZ1950 BZV1950 CJR1950 CTN1950 DDJ1950 DNF1950 DXB1950 EGX1950 EQT1950 FAP1950 FKL1950 FUH1950 GED1950 GNZ1950 GXV1950 HHR1950 HRN1950 IBJ1950 ILF1950 IVB1950 JEX1950 JOT1950 JYP1950 KIL1950 KSH1950 LCD1950 LLZ1950 LVV1950 MFR1950 MPN1950 MZJ1950 NJF1950 NTB1950 OCX1950 OMT1950 OWP1950 PGL1950 PQH1950 QAD1950 QJZ1950 QTV1950 RDR1950 RNN1950 RXJ1950 SHF1950 SRB1950 TAX1950 TKT1950 TUP1950 UEL1950 UOH1950 UYD1950 VHZ1950 VRV1950 WBR1950 WLN1950 WVJ1950 C1958 IX1958 ST1958 ACP1958 AML1958 AWH1958 BGD1958 BPZ1958 BZV1958 CJR1958 CTN1958 DDJ1958 DNF1958 DXB1958 EGX1958 EQT1958 FAP1958 FKL1958 FUH1958 GED1958 GNZ1958 GXV1958 HHR1958 HRN1958 IBJ1958 ILF1958 IVB1958 JEX1958 JOT1958 JYP1958 KIL1958 KSH1958 LCD1958 LLZ1958 LVV1958 MFR1958 MPN1958 MZJ1958 NJF1958 NTB1958 OCX1958 OMT1958 OWP1958 PGL1958 PQH1958 QAD1958 QJZ1958 QTV1958 RDR1958 RNN1958 RXJ1958 SHF1958 SRB1958 TAX1958 TKT1958 TUP1958 UEL1958 UOH1958 UYD1958 VHZ1958 VRV1958 WBR1958 WLN1958 WVJ1958 C1964 IX1964 ST1964 ACP1964 AML1964 AWH1964 BGD1964 BPZ1964 BZV1964 CJR1964 CTN1964 DDJ1964 DNF1964 DXB1964 EGX1964 EQT1964 FAP1964 FKL1964 FUH1964 GED1964 GNZ1964 GXV1964 HHR1964 HRN1964 IBJ1964 ILF1964 IVB1964 JEX1964 JOT1964 JYP1964 KIL1964 KSH1964 LCD1964 LLZ1964 LVV1964 MFR1964 MPN1964 MZJ1964 NJF1964 NTB1964 OCX1964 OMT1964 OWP1964 PGL1964 PQH1964 QAD1964 QJZ1964 QTV1964 RDR1964 RNN1964 RXJ1964 SHF1964 SRB1964 TAX1964 TKT1964 TUP1964 UEL1964 UOH1964 UYD1964 VHZ1964 VRV1964 WBR1964 WLN1964 WVJ1964 C1968 IX1968 ST1968 ACP1968 AML1968 AWH1968 BGD1968 BPZ1968 BZV1968 CJR1968 CTN1968 DDJ1968 DNF1968 DXB1968 EGX1968 EQT1968 FAP1968 FKL1968 FUH1968 GED1968 GNZ1968 GXV1968 HHR1968 HRN1968 IBJ1968 ILF1968 IVB1968 JEX1968 JOT1968 JYP1968 KIL1968 KSH1968 LCD1968 LLZ1968 LVV1968 MFR1968 MPN1968 MZJ1968 NJF1968 NTB1968 OCX1968 OMT1968 OWP1968 PGL1968 PQH1968 QAD1968 QJZ1968 QTV1968 RDR1968 RNN1968 RXJ1968 SHF1968 SRB1968 TAX1968 TKT1968 TUP1968 UEL1968 UOH1968 UYD1968 VHZ1968 VRV1968 WBR1968 WLN1968 WVJ1968 C1972 IX1972 ST1972 ACP1972 AML1972 AWH1972 BGD1972 BPZ1972 BZV1972 CJR1972 CTN1972 DDJ1972 DNF1972 DXB1972 EGX1972 EQT1972 FAP1972 FKL1972 FUH1972 GED1972 GNZ1972 GXV1972 HHR1972 HRN1972 IBJ1972 ILF1972 IVB1972 JEX1972 JOT1972 JYP1972 KIL1972 KSH1972 LCD1972 LLZ1972 LVV1972 MFR1972 MPN1972 MZJ1972 NJF1972 NTB1972 OCX1972 OMT1972 OWP1972 PGL1972 PQH1972 QAD1972 QJZ1972 QTV1972 RDR1972 RNN1972 RXJ1972 SHF1972 SRB1972 TAX1972 TKT1972 TUP1972 UEL1972 UOH1972 UYD1972 VHZ1972 VRV1972 WBR1972 WLN1972 WVJ1972 C1978 IX1978 ST1978 ACP1978 AML1978 AWH1978 BGD1978 BPZ1978 BZV1978 CJR1978 CTN1978 DDJ1978 DNF1978 DXB1978 EGX1978 EQT1978 FAP1978 FKL1978 FUH1978 GED1978 GNZ1978 GXV1978 HHR1978 HRN1978 IBJ1978 ILF1978 IVB1978 JEX1978 JOT1978 JYP1978 KIL1978 KSH1978 LCD1978 LLZ1978 LVV1978 MFR1978 MPN1978 MZJ1978 NJF1978 NTB1978 OCX1978 OMT1978 OWP1978 PGL1978 PQH1978 QAD1978 QJZ1978 QTV1978 RDR1978 RNN1978 RXJ1978 SHF1978 SRB1978 TAX1978 TKT1978 TUP1978 UEL1978 UOH1978 UYD1978 VHZ1978 VRV1978 WBR1978 WLN1978 WVJ1978 C1982 IX1982 ST1982 ACP1982 AML1982 AWH1982 BGD1982 BPZ1982 BZV1982 CJR1982 CTN1982 DDJ1982 DNF1982 DXB1982 EGX1982 EQT1982 FAP1982 FKL1982 FUH1982 GED1982 GNZ1982 GXV1982 HHR1982 HRN1982 IBJ1982 ILF1982 IVB1982 JEX1982 JOT1982 JYP1982 KIL1982 KSH1982 LCD1982 LLZ1982 LVV1982 MFR1982 MPN1982 MZJ1982 NJF1982 NTB1982 OCX1982 OMT1982 OWP1982 PGL1982 PQH1982 QAD1982 QJZ1982 QTV1982 RDR1982 RNN1982 RXJ1982 SHF1982 SRB1982 TAX1982 TKT1982 TUP1982 UEL1982 UOH1982 UYD1982 VHZ1982 VRV1982 WBR1982 WLN1982 WVJ1982 C1998 IX1998 ST1998 ACP1998 AML1998 AWH1998 BGD1998 BPZ1998 BZV1998 CJR1998 CTN1998 DDJ1998 DNF1998 DXB1998 EGX1998 EQT1998 FAP1998 FKL1998 FUH1998 GED1998 GNZ1998 GXV1998 HHR1998 HRN1998 IBJ1998 ILF1998 IVB1998 JEX1998 JOT1998 JYP1998 KIL1998 KSH1998 LCD1998 LLZ1998 LVV1998 MFR1998 MPN1998 MZJ1998 NJF1998 NTB1998 OCX1998 OMT1998 OWP1998 PGL1998 PQH1998 QAD1998 QJZ1998 QTV1998 RDR1998 RNN1998 RXJ1998 SHF1998 SRB1998 TAX1998 TKT1998 TUP1998 UEL1998 UOH1998 UYD1998 VHZ1998 VRV1998 WBR1998 WLN1998 WVJ1998 C2002 IX2002 ST2002 ACP2002 AML2002 AWH2002 BGD2002 BPZ2002 BZV2002 CJR2002 CTN2002 DDJ2002 DNF2002 DXB2002 EGX2002 EQT2002 FAP2002 FKL2002 FUH2002 GED2002 GNZ2002 GXV2002 HHR2002 HRN2002 IBJ2002 ILF2002 IVB2002 JEX2002 JOT2002 JYP2002 KIL2002 KSH2002 LCD2002 LLZ2002 LVV2002 MFR2002 MPN2002 MZJ2002 NJF2002 NTB2002 OCX2002 OMT2002 OWP2002 PGL2002 PQH2002 QAD2002 QJZ2002 QTV2002 RDR2002 RNN2002 RXJ2002 SHF2002 SRB2002 TAX2002 TKT2002 TUP2002 UEL2002 UOH2002 UYD2002 VHZ2002 VRV2002 WBR2002 WLN2002 WVJ2002 C2006 IX2006 ST2006 ACP2006 AML2006 AWH2006 BGD2006 BPZ2006 BZV2006 CJR2006 CTN2006 DDJ2006 DNF2006 DXB2006 EGX2006 EQT2006 FAP2006 FKL2006 FUH2006 GED2006 GNZ2006 GXV2006 HHR2006 HRN2006 IBJ2006 ILF2006 IVB2006 JEX2006 JOT2006 JYP2006 KIL2006 KSH2006 LCD2006 LLZ2006 LVV2006 MFR2006 MPN2006 MZJ2006 NJF2006 NTB2006 OCX2006 OMT2006 OWP2006 PGL2006 PQH2006 QAD2006 QJZ2006 QTV2006 RDR2006 RNN2006 RXJ2006 SHF2006 SRB2006 TAX2006 TKT2006 TUP2006 UEL2006 UOH2006 UYD2006 VHZ2006 VRV2006 WBR2006 WLN2006 WVJ2006 C1986 IX1986 ST1986 ACP1986 AML1986 AWH1986 BGD1986 BPZ1986 BZV1986 CJR1986 CTN1986 DDJ1986 DNF1986 DXB1986 EGX1986 EQT1986 FAP1986 FKL1986 FUH1986 GED1986 GNZ1986 GXV1986 HHR1986 HRN1986 IBJ1986 ILF1986 IVB1986 JEX1986 JOT1986 JYP1986 KIL1986 KSH1986 LCD1986 LLZ1986 LVV1986 MFR1986 MPN1986 MZJ1986 NJF1986 NTB1986 OCX1986 OMT1986 OWP1986 PGL1986 PQH1986 QAD1986 QJZ1986 QTV1986 RDR1986 RNN1986 RXJ1986 SHF1986 SRB1986 TAX1986 TKT1986 TUP1986 UEL1986 UOH1986 UYD1986 VHZ1986 VRV1986 WBR1986 WLN1986 WVJ1986 C1990 IX1990 ST1990 ACP1990 AML1990 AWH1990 BGD1990 BPZ1990 BZV1990 CJR1990 CTN1990 DDJ1990 DNF1990 DXB1990 EGX1990 EQT1990 FAP1990 FKL1990 FUH1990 GED1990 GNZ1990 GXV1990 HHR1990 HRN1990 IBJ1990 ILF1990 IVB1990 JEX1990 JOT1990 JYP1990 KIL1990 KSH1990 LCD1990 LLZ1990 LVV1990 MFR1990 MPN1990 MZJ1990 NJF1990 NTB1990 OCX1990 OMT1990 OWP1990 PGL1990 PQH1990 QAD1990 QJZ1990 QTV1990 RDR1990 RNN1990 RXJ1990 SHF1990 SRB1990 TAX1990 TKT1990 TUP1990 UEL1990 UOH1990 UYD1990 VHZ1990 VRV1990 WBR1990 WLN1990 WVJ1990 C1994 IX1994 ST1994 ACP1994 AML1994 AWH1994 BGD1994 BPZ1994 BZV1994 CJR1994 CTN1994 DDJ1994 DNF1994 DXB1994 EGX1994 EQT1994 FAP1994 FKL1994 FUH1994 GED1994 GNZ1994 GXV1994 HHR1994 HRN1994 IBJ1994 ILF1994 IVB1994 JEX1994 JOT1994 JYP1994 KIL1994 KSH1994 LCD1994 LLZ1994 LVV1994 MFR1994 MPN1994 MZJ1994 NJF1994 NTB1994 OCX1994 OMT1994 OWP1994 PGL1994 PQH1994 QAD1994 QJZ1994 QTV1994 RDR1994 RNN1994 RXJ1994 SHF1994 SRB1994 TAX1994 TKT1994 TUP1994 UEL1994 UOH1994 UYD1994 VHZ1994 VRV1994 WBR1994 WLN1994 WVJ1994 C1976 IX1976 ST1976 ACP1976 AML1976 AWH1976 BGD1976 BPZ1976 BZV1976 CJR1976 CTN1976 DDJ1976 DNF1976 DXB1976 EGX1976 EQT1976 FAP1976 FKL1976 FUH1976 GED1976 GNZ1976 GXV1976 HHR1976 HRN1976 IBJ1976 ILF1976 IVB1976 JEX1976 JOT1976 JYP1976 KIL1976 KSH1976 LCD1976 LLZ1976 LVV1976 MFR1976 MPN1976 MZJ1976 NJF1976 NTB1976 OCX1976 OMT1976 OWP1976 PGL1976 PQH1976 QAD1976 QJZ1976 QTV1976 RDR1976 RNN1976 RXJ1976 SHF1976 SRB1976 TAX1976 TKT1976 TUP1976 UEL1976 UOH1976 UYD1976 VHZ1976 VRV1976 WBR1976 WLN1976 WVJ1976 C1962 IX1962 ST1962 ACP1962 AML1962 AWH1962 BGD1962 BPZ1962 BZV1962 CJR1962 CTN1962 DDJ1962 DNF1962 DXB1962 EGX1962 EQT1962 FAP1962 FKL1962 FUH1962 GED1962 GNZ1962 GXV1962 HHR1962 HRN1962 IBJ1962 ILF1962 IVB1962 JEX1962 JOT1962 JYP1962 KIL1962 KSH1962 LCD1962 LLZ1962 LVV1962 MFR1962 MPN1962 MZJ1962 NJF1962 NTB1962 OCX1962 OMT1962 OWP1962 PGL1962 PQH1962 QAD1962 QJZ1962 QTV1962 RDR1962 RNN1962 RXJ1962 SHF1962 SRB1962 TAX1962 TKT1962 TUP1962 UEL1962 UOH1962 UYD1962 VHZ1962 VRV1962 WBR1962 WLN1962 WVJ1962 C1936 IX1936 ST1936 ACP1936 AML1936 AWH1936 BGD1936 BPZ1936 BZV1936 CJR1936 CTN1936 DDJ1936 DNF1936 DXB1936 EGX1936 EQT1936 FAP1936 FKL1936 FUH1936 GED1936 GNZ1936 GXV1936 HHR1936 HRN1936 IBJ1936 ILF1936 IVB1936 JEX1936 JOT1936 JYP1936 KIL1936 KSH1936 LCD1936 LLZ1936 LVV1936 MFR1936 MPN1936 MZJ1936 NJF1936 NTB1936 OCX1936 OMT1936 OWP1936 PGL1936 PQH1936 QAD1936 QJZ1936 QTV1936 RDR1936 RNN1936 RXJ1936 SHF1936 SRB1936 TAX1936 TKT1936 TUP1936 UEL1936 UOH1936 UYD1936 VHZ1936 VRV1936 WBR1936 WLN1936 WVJ1936 C1934 IX1934 ST1934 ACP1934 AML1934 AWH1934 BGD1934 BPZ1934 BZV1934 CJR1934 CTN1934 DDJ1934 DNF1934 DXB1934 EGX1934 EQT1934 FAP1934 FKL1934 FUH1934 GED1934 GNZ1934 GXV1934 HHR1934 HRN1934 IBJ1934 ILF1934 IVB1934 JEX1934 JOT1934 JYP1934 KIL1934 KSH1934 LCD1934 LLZ1934 LVV1934 MFR1934 MPN1934 MZJ1934 NJF1934 NTB1934 OCX1934 OMT1934 OWP1934 PGL1934 PQH1934 QAD1934 QJZ1934 QTV1934 RDR1934 RNN1934 RXJ1934 SHF1934 SRB1934 TAX1934 TKT1934 TUP1934 UEL1934 UOH1934 UYD1934 VHZ1934 VRV1934 WBR1934 WLN1934 WVJ1934 C1954 IX1954 ST1954 ACP1954 AML1954 AWH1954 BGD1954 BPZ1954 BZV1954 CJR1954 CTN1954 DDJ1954 DNF1954 DXB1954 EGX1954 EQT1954 FAP1954 FKL1954 FUH1954 GED1954 GNZ1954 GXV1954 HHR1954 HRN1954 IBJ1954 ILF1954 IVB1954 JEX1954 JOT1954 JYP1954 KIL1954 KSH1954 LCD1954 LLZ1954 LVV1954 MFR1954 MPN1954 MZJ1954 NJF1954 NTB1954 OCX1954 OMT1954 OWP1954 PGL1954 PQH1954 QAD1954 QJZ1954 QTV1954 RDR1954 RNN1954 RXJ1954 SHF1954 SRB1954 TAX1954 TKT1954 TUP1954 UEL1954 UOH1954 UYD1954 VHZ1954 VRV1954 WBR1954 WLN1954 WVJ1954 C1918 IX1918 ST1918 ACP1918 AML1918 AWH1918 BGD1918 BPZ1918 BZV1918 CJR1918 CTN1918 DDJ1918 DNF1918 DXB1918 EGX1918 EQT1918 FAP1918 FKL1918 FUH1918 GED1918 GNZ1918 GXV1918 HHR1918 HRN1918 IBJ1918 ILF1918 IVB1918 JEX1918 JOT1918 JYP1918 KIL1918 KSH1918 LCD1918 LLZ1918 LVV1918 MFR1918 MPN1918 MZJ1918 NJF1918 NTB1918 OCX1918 OMT1918 OWP1918 PGL1918 PQH1918 QAD1918 QJZ1918 QTV1918 RDR1918 RNN1918 RXJ1918 SHF1918 SRB1918 TAX1918 TKT1918 TUP1918 UEL1918 UOH1918 UYD1918 VHZ1918 VRV1918 WBR1918 WLN1918 WVJ1918 C1922 IX1922 ST1922 ACP1922 AML1922 AWH1922 BGD1922 BPZ1922 BZV1922 CJR1922 CTN1922 DDJ1922 DNF1922 DXB1922 EGX1922 EQT1922 FAP1922 FKL1922 FUH1922 GED1922 GNZ1922 GXV1922 HHR1922 HRN1922 IBJ1922 ILF1922 IVB1922 JEX1922 JOT1922 JYP1922 KIL1922 KSH1922 LCD1922 LLZ1922 LVV1922 MFR1922 MPN1922 MZJ1922 NJF1922 NTB1922 OCX1922 OMT1922 OWP1922 PGL1922 PQH1922 QAD1922 QJZ1922 QTV1922 RDR1922 RNN1922 RXJ1922 SHF1922 SRB1922 TAX1922 TKT1922 TUP1922 UEL1922 UOH1922 UYD1922 VHZ1922 VRV1922 WBR1922 WLN1922 WVJ1922 C1926 IX1926 ST1926 ACP1926 AML1926 AWH1926 BGD1926 BPZ1926 BZV1926 CJR1926 CTN1926 DDJ1926 DNF1926 DXB1926 EGX1926 EQT1926 FAP1926 FKL1926 FUH1926 GED1926 GNZ1926 GXV1926 HHR1926 HRN1926 IBJ1926 ILF1926 IVB1926 JEX1926 JOT1926 JYP1926 KIL1926 KSH1926 LCD1926 LLZ1926 LVV1926 MFR1926 MPN1926 MZJ1926 NJF1926 NTB1926 OCX1926 OMT1926 OWP1926 PGL1926 PQH1926 QAD1926 QJZ1926 QTV1926 RDR1926 RNN1926 RXJ1926 SHF1926 SRB1926 TAX1926 TKT1926 TUP1926 UEL1926 UOH1926 UYD1926 VHZ1926 VRV1926 WBR1926 WLN1926 WVJ1926 WLN1930 WBR1930 VRV1930 VHZ1930 UYD1930 UOH1930 UEL1930 TUP1930 TKT1930 TAX1930 SRB1930 SHF1930 RXJ1930 RNN1930 RDR1930 QTV1930 QJZ1930 QAD1930 PQH1930 PGL1930 OWP1930 OMT1930 OCX1930 NTB1930 NJF1930 MZJ1930 MPN1930 MFR1930 LVV1930 LLZ1930 LCD1930 KSH1930 KIL1930 JYP1930 JOT1930 JEX1930 IVB1930 ILF1930 IBJ1930 HRN1930 HHR1930 GXV1930 GNZ1930 GED1930 FUH1930 FKL1930 FAP1930 EQT1930 EGX1930 DXB1930 DNF1930 DDJ1930 CTN1930 CJR1930 BZV1930 BPZ1930 BGD1930 AWH1930 AML1930 ACP1930 ST1930 IX1930 C1930 WVJ1946 C1946 IX1946 ST1946 ACP1946 AML1946 AWH1946 BGD1946 BPZ1946 BZV1946 CJR1946 CTN1946 DDJ1946 DNF1946 DXB1946 EGX1946 EQT1946 FAP1946 FKL1946 FUH1946 GED1946 GNZ1946 GXV1946 HHR1946 HRN1946 IBJ1946 ILF1946 IVB1946 JEX1946 JOT1946 JYP1946 KIL1946 KSH1946 LCD1946 LLZ1946 LVV1946 MFR1946 MPN1946 MZJ1946 NJF1946 NTB1946 OCX1946 OMT1946 OWP1946 PGL1946 PQH1946 QAD1946 QJZ1946 QTV1946 RDR1946 RNN1946 RXJ1946 SHF1946 SRB1946 TAX1946 TKT1946 TUP1946 UEL1946 UOH1946 UYD1946 VHZ1946 VRV1946 WBR1946 WLN1946 WVJ1930 C1942 IX1942 ST1942 ACP1942 AML1942 AWH1942 BGD1942 BPZ1942 BZV1942 CJR1942 CTN1942 DDJ1942 DNF1942 DXB1942 EGX1942 EQT1942 FAP1942 FKL1942 FUH1942 GED1942 GNZ1942 GXV1942 HHR1942 HRN1942 IBJ1942 ILF1942 IVB1942 JEX1942 JOT1942 JYP1942 KIL1942 KSH1942 LCD1942 LLZ1942 LVV1942 MFR1942 MPN1942 MZJ1942 NJF1942 NTB1942 OCX1942 OMT1942 OWP1942 PGL1942 PQH1942 QAD1942 QJZ1942 QTV1942 RDR1942 RNN1942 RXJ1942 SHF1942 SRB1942 TAX1942 TKT1942 TUP1942 UEL1942 UOH1942 UYD1942 VHZ1942 VRV1942 WBR1942 WLN1942 WVJ1942 WVJ1938 C1938 IX1938 ST1938 ACP1938 AML1938 AWH1938 BGD1938 BPZ1938 BZV1938 CJR1938 CTN1938 DDJ1938 DNF1938 DXB1938 EGX1938 EQT1938 FAP1938 FKL1938 FUH1938 GED1938 GNZ1938 GXV1938 HHR1938 HRN1938 IBJ1938 ILF1938 IVB1938 JEX1938 JOT1938 JYP1938 KIL1938 KSH1938 LCD1938 LLZ1938 LVV1938 MFR1938 MPN1938 MZJ1938 NJF1938 NTB1938 OCX1938 OMT1938 OWP1938 PGL1938 PQH1938 QAD1938 QJZ1938 QTV1938 RDR1938 RNN1938 RXJ1938 SHF1938 SRB1938 TAX1938 TKT1938 TUP1938 UEL1938 UOH1938 UYD1938 VHZ1938 VRV1938 WBR1938 WLN1938 C2062 IX2062 ST2062 ACP2062 AML2062 AWH2062 BGD2062 BPZ2062 BZV2062 CJR2062 CTN2062 DDJ2062 DNF2062 DXB2062 EGX2062 EQT2062 FAP2062 FKL2062 FUH2062 GED2062 GNZ2062 GXV2062 HHR2062 HRN2062 IBJ2062 ILF2062 IVB2062 JEX2062 JOT2062 JYP2062 KIL2062 KSH2062 LCD2062 LLZ2062 LVV2062 MFR2062 MPN2062 MZJ2062 NJF2062 NTB2062 OCX2062 OMT2062 OWP2062 PGL2062 PQH2062 QAD2062 QJZ2062 QTV2062 RDR2062 RNN2062 RXJ2062 SHF2062 SRB2062 TAX2062 TKT2062 TUP2062 UEL2062 UOH2062 UYD2062 VHZ2062 VRV2062 WBR2062 WLN2062 WVJ2062 C2070 IX2070 ST2070 ACP2070 AML2070 AWH2070 BGD2070 BPZ2070 BZV2070 CJR2070 CTN2070 DDJ2070 DNF2070 DXB2070 EGX2070 EQT2070 FAP2070 FKL2070 FUH2070 GED2070 GNZ2070 GXV2070 HHR2070 HRN2070 IBJ2070 ILF2070 IVB2070 JEX2070 JOT2070 JYP2070 KIL2070 KSH2070 LCD2070 LLZ2070 LVV2070 MFR2070 MPN2070 MZJ2070 NJF2070 NTB2070 OCX2070 OMT2070 OWP2070 PGL2070 PQH2070 QAD2070 QJZ2070 QTV2070 RDR2070 RNN2070 RXJ2070 SHF2070 SRB2070 TAX2070 TKT2070 TUP2070 UEL2070 UOH2070 UYD2070 VHZ2070 VRV2070 WBR2070 WLN2070 WVJ2070 C2076 IX2076 ST2076 ACP2076 AML2076 AWH2076 BGD2076 BPZ2076 BZV2076 CJR2076 CTN2076 DDJ2076 DNF2076 DXB2076 EGX2076 EQT2076 FAP2076 FKL2076 FUH2076 GED2076 GNZ2076 GXV2076 HHR2076 HRN2076 IBJ2076 ILF2076 IVB2076 JEX2076 JOT2076 JYP2076 KIL2076 KSH2076 LCD2076 LLZ2076 LVV2076 MFR2076 MPN2076 MZJ2076 NJF2076 NTB2076 OCX2076 OMT2076 OWP2076 PGL2076 PQH2076 QAD2076 QJZ2076 QTV2076 RDR2076 RNN2076 RXJ2076 SHF2076 SRB2076 TAX2076 TKT2076 TUP2076 UEL2076 UOH2076 UYD2076 VHZ2076 VRV2076 WBR2076 WLN2076 WVJ2076 C2080 IX2080 ST2080 ACP2080 AML2080 AWH2080 BGD2080 BPZ2080 BZV2080 CJR2080 CTN2080 DDJ2080 DNF2080 DXB2080 EGX2080 EQT2080 FAP2080 FKL2080 FUH2080 GED2080 GNZ2080 GXV2080 HHR2080 HRN2080 IBJ2080 ILF2080 IVB2080 JEX2080 JOT2080 JYP2080 KIL2080 KSH2080 LCD2080 LLZ2080 LVV2080 MFR2080 MPN2080 MZJ2080 NJF2080 NTB2080 OCX2080 OMT2080 OWP2080 PGL2080 PQH2080 QAD2080 QJZ2080 QTV2080 RDR2080 RNN2080 RXJ2080 SHF2080 SRB2080 TAX2080 TKT2080 TUP2080 UEL2080 UOH2080 UYD2080 VHZ2080 VRV2080 WBR2080 WLN2080 WVJ2080 C2084 IX2084 ST2084 ACP2084 AML2084 AWH2084 BGD2084 BPZ2084 BZV2084 CJR2084 CTN2084 DDJ2084 DNF2084 DXB2084 EGX2084 EQT2084 FAP2084 FKL2084 FUH2084 GED2084 GNZ2084 GXV2084 HHR2084 HRN2084 IBJ2084 ILF2084 IVB2084 JEX2084 JOT2084 JYP2084 KIL2084 KSH2084 LCD2084 LLZ2084 LVV2084 MFR2084 MPN2084 MZJ2084 NJF2084 NTB2084 OCX2084 OMT2084 OWP2084 PGL2084 PQH2084 QAD2084 QJZ2084 QTV2084 RDR2084 RNN2084 RXJ2084 SHF2084 SRB2084 TAX2084 TKT2084 TUP2084 UEL2084 UOH2084 UYD2084 VHZ2084 VRV2084 WBR2084 WLN2084 WVJ2084 C2090 IX2090 ST2090 ACP2090 AML2090 AWH2090 BGD2090 BPZ2090 BZV2090 CJR2090 CTN2090 DDJ2090 DNF2090 DXB2090 EGX2090 EQT2090 FAP2090 FKL2090 FUH2090 GED2090 GNZ2090 GXV2090 HHR2090 HRN2090 IBJ2090 ILF2090 IVB2090 JEX2090 JOT2090 JYP2090 KIL2090 KSH2090 LCD2090 LLZ2090 LVV2090 MFR2090 MPN2090 MZJ2090 NJF2090 NTB2090 OCX2090 OMT2090 OWP2090 PGL2090 PQH2090 QAD2090 QJZ2090 QTV2090 RDR2090 RNN2090 RXJ2090 SHF2090 SRB2090 TAX2090 TKT2090 TUP2090 UEL2090 UOH2090 UYD2090 VHZ2090 VRV2090 WBR2090 WLN2090 WVJ2090 C2094 IX2094 ST2094 ACP2094 AML2094 AWH2094 BGD2094 BPZ2094 BZV2094 CJR2094 CTN2094 DDJ2094 DNF2094 DXB2094 EGX2094 EQT2094 FAP2094 FKL2094 FUH2094 GED2094 GNZ2094 GXV2094 HHR2094 HRN2094 IBJ2094 ILF2094 IVB2094 JEX2094 JOT2094 JYP2094 KIL2094 KSH2094 LCD2094 LLZ2094 LVV2094 MFR2094 MPN2094 MZJ2094 NJF2094 NTB2094 OCX2094 OMT2094 OWP2094 PGL2094 PQH2094 QAD2094 QJZ2094 QTV2094 RDR2094 RNN2094 RXJ2094 SHF2094 SRB2094 TAX2094 TKT2094 TUP2094 UEL2094 UOH2094 UYD2094 VHZ2094 VRV2094 WBR2094 WLN2094 WVJ2094 C2110 IX2110 ST2110 ACP2110 AML2110 AWH2110 BGD2110 BPZ2110 BZV2110 CJR2110 CTN2110 DDJ2110 DNF2110 DXB2110 EGX2110 EQT2110 FAP2110 FKL2110 FUH2110 GED2110 GNZ2110 GXV2110 HHR2110 HRN2110 IBJ2110 ILF2110 IVB2110 JEX2110 JOT2110 JYP2110 KIL2110 KSH2110 LCD2110 LLZ2110 LVV2110 MFR2110 MPN2110 MZJ2110 NJF2110 NTB2110 OCX2110 OMT2110 OWP2110 PGL2110 PQH2110 QAD2110 QJZ2110 QTV2110 RDR2110 RNN2110 RXJ2110 SHF2110 SRB2110 TAX2110 TKT2110 TUP2110 UEL2110 UOH2110 UYD2110 VHZ2110 VRV2110 WBR2110 WLN2110 WVJ2110 C2114 IX2114 ST2114 ACP2114 AML2114 AWH2114 BGD2114 BPZ2114 BZV2114 CJR2114 CTN2114 DDJ2114 DNF2114 DXB2114 EGX2114 EQT2114 FAP2114 FKL2114 FUH2114 GED2114 GNZ2114 GXV2114 HHR2114 HRN2114 IBJ2114 ILF2114 IVB2114 JEX2114 JOT2114 JYP2114 KIL2114 KSH2114 LCD2114 LLZ2114 LVV2114 MFR2114 MPN2114 MZJ2114 NJF2114 NTB2114 OCX2114 OMT2114 OWP2114 PGL2114 PQH2114 QAD2114 QJZ2114 QTV2114 RDR2114 RNN2114 RXJ2114 SHF2114 SRB2114 TAX2114 TKT2114 TUP2114 UEL2114 UOH2114 UYD2114 VHZ2114 VRV2114 WBR2114 WLN2114 WVJ2114 C2118 IX2118 ST2118 ACP2118 AML2118 AWH2118 BGD2118 BPZ2118 BZV2118 CJR2118 CTN2118 DDJ2118 DNF2118 DXB2118 EGX2118 EQT2118 FAP2118 FKL2118 FUH2118 GED2118 GNZ2118 GXV2118 HHR2118 HRN2118 IBJ2118 ILF2118 IVB2118 JEX2118 JOT2118 JYP2118 KIL2118 KSH2118 LCD2118 LLZ2118 LVV2118 MFR2118 MPN2118 MZJ2118 NJF2118 NTB2118 OCX2118 OMT2118 OWP2118 PGL2118 PQH2118 QAD2118 QJZ2118 QTV2118 RDR2118 RNN2118 RXJ2118 SHF2118 SRB2118 TAX2118 TKT2118 TUP2118 UEL2118 UOH2118 UYD2118 VHZ2118 VRV2118 WBR2118 WLN2118 WVJ2118 C2098 IX2098 ST2098 ACP2098 AML2098 AWH2098 BGD2098 BPZ2098 BZV2098 CJR2098 CTN2098 DDJ2098 DNF2098 DXB2098 EGX2098 EQT2098 FAP2098 FKL2098 FUH2098 GED2098 GNZ2098 GXV2098 HHR2098 HRN2098 IBJ2098 ILF2098 IVB2098 JEX2098 JOT2098 JYP2098 KIL2098 KSH2098 LCD2098 LLZ2098 LVV2098 MFR2098 MPN2098 MZJ2098 NJF2098 NTB2098 OCX2098 OMT2098 OWP2098 PGL2098 PQH2098 QAD2098 QJZ2098 QTV2098 RDR2098 RNN2098 RXJ2098 SHF2098 SRB2098 TAX2098 TKT2098 TUP2098 UEL2098 UOH2098 UYD2098 VHZ2098 VRV2098 WBR2098 WLN2098 WVJ2098 C2102 IX2102 ST2102 ACP2102 AML2102 AWH2102 BGD2102 BPZ2102 BZV2102 CJR2102 CTN2102 DDJ2102 DNF2102 DXB2102 EGX2102 EQT2102 FAP2102 FKL2102 FUH2102 GED2102 GNZ2102 GXV2102 HHR2102 HRN2102 IBJ2102 ILF2102 IVB2102 JEX2102 JOT2102 JYP2102 KIL2102 KSH2102 LCD2102 LLZ2102 LVV2102 MFR2102 MPN2102 MZJ2102 NJF2102 NTB2102 OCX2102 OMT2102 OWP2102 PGL2102 PQH2102 QAD2102 QJZ2102 QTV2102 RDR2102 RNN2102 RXJ2102 SHF2102 SRB2102 TAX2102 TKT2102 TUP2102 UEL2102 UOH2102 UYD2102 VHZ2102 VRV2102 WBR2102 WLN2102 WVJ2102 C2106 IX2106 ST2106 ACP2106 AML2106 AWH2106 BGD2106 BPZ2106 BZV2106 CJR2106 CTN2106 DDJ2106 DNF2106 DXB2106 EGX2106 EQT2106 FAP2106 FKL2106 FUH2106 GED2106 GNZ2106 GXV2106 HHR2106 HRN2106 IBJ2106 ILF2106 IVB2106 JEX2106 JOT2106 JYP2106 KIL2106 KSH2106 LCD2106 LLZ2106 LVV2106 MFR2106 MPN2106 MZJ2106 NJF2106 NTB2106 OCX2106 OMT2106 OWP2106 PGL2106 PQH2106 QAD2106 QJZ2106 QTV2106 RDR2106 RNN2106 RXJ2106 SHF2106 SRB2106 TAX2106 TKT2106 TUP2106 UEL2106 UOH2106 UYD2106 VHZ2106 VRV2106 WBR2106 WLN2106 WVJ2106 C2088 IX2088 ST2088 ACP2088 AML2088 AWH2088 BGD2088 BPZ2088 BZV2088 CJR2088 CTN2088 DDJ2088 DNF2088 DXB2088 EGX2088 EQT2088 FAP2088 FKL2088 FUH2088 GED2088 GNZ2088 GXV2088 HHR2088 HRN2088 IBJ2088 ILF2088 IVB2088 JEX2088 JOT2088 JYP2088 KIL2088 KSH2088 LCD2088 LLZ2088 LVV2088 MFR2088 MPN2088 MZJ2088 NJF2088 NTB2088 OCX2088 OMT2088 OWP2088 PGL2088 PQH2088 QAD2088 QJZ2088 QTV2088 RDR2088 RNN2088 RXJ2088 SHF2088 SRB2088 TAX2088 TKT2088 TUP2088 UEL2088 UOH2088 UYD2088 VHZ2088 VRV2088 WBR2088 WLN2088 WVJ2088 C2074 IX2074 ST2074 ACP2074 AML2074 AWH2074 BGD2074 BPZ2074 BZV2074 CJR2074 CTN2074 DDJ2074 DNF2074 DXB2074 EGX2074 EQT2074 FAP2074 FKL2074 FUH2074 GED2074 GNZ2074 GXV2074 HHR2074 HRN2074 IBJ2074 ILF2074 IVB2074 JEX2074 JOT2074 JYP2074 KIL2074 KSH2074 LCD2074 LLZ2074 LVV2074 MFR2074 MPN2074 MZJ2074 NJF2074 NTB2074 OCX2074 OMT2074 OWP2074 PGL2074 PQH2074 QAD2074 QJZ2074 QTV2074 RDR2074 RNN2074 RXJ2074 SHF2074 SRB2074 TAX2074 TKT2074 TUP2074 UEL2074 UOH2074 UYD2074 VHZ2074 VRV2074 WBR2074 WLN2074 WVJ2074 C2048 IX2048 ST2048 ACP2048 AML2048 AWH2048 BGD2048 BPZ2048 BZV2048 CJR2048 CTN2048 DDJ2048 DNF2048 DXB2048 EGX2048 EQT2048 FAP2048 FKL2048 FUH2048 GED2048 GNZ2048 GXV2048 HHR2048 HRN2048 IBJ2048 ILF2048 IVB2048 JEX2048 JOT2048 JYP2048 KIL2048 KSH2048 LCD2048 LLZ2048 LVV2048 MFR2048 MPN2048 MZJ2048 NJF2048 NTB2048 OCX2048 OMT2048 OWP2048 PGL2048 PQH2048 QAD2048 QJZ2048 QTV2048 RDR2048 RNN2048 RXJ2048 SHF2048 SRB2048 TAX2048 TKT2048 TUP2048 UEL2048 UOH2048 UYD2048 VHZ2048 VRV2048 WBR2048 WLN2048 WVJ2048 C2046 IX2046 ST2046 ACP2046 AML2046 AWH2046 BGD2046 BPZ2046 BZV2046 CJR2046 CTN2046 DDJ2046 DNF2046 DXB2046 EGX2046 EQT2046 FAP2046 FKL2046 FUH2046 GED2046 GNZ2046 GXV2046 HHR2046 HRN2046 IBJ2046 ILF2046 IVB2046 JEX2046 JOT2046 JYP2046 KIL2046 KSH2046 LCD2046 LLZ2046 LVV2046 MFR2046 MPN2046 MZJ2046 NJF2046 NTB2046 OCX2046 OMT2046 OWP2046 PGL2046 PQH2046 QAD2046 QJZ2046 QTV2046 RDR2046 RNN2046 RXJ2046 SHF2046 SRB2046 TAX2046 TKT2046 TUP2046 UEL2046 UOH2046 UYD2046 VHZ2046 VRV2046 WBR2046 WLN2046 WVJ2046 C2066 IX2066 ST2066 ACP2066 AML2066 AWH2066 BGD2066 BPZ2066 BZV2066 CJR2066 CTN2066 DDJ2066 DNF2066 DXB2066 EGX2066 EQT2066 FAP2066 FKL2066 FUH2066 GED2066 GNZ2066 GXV2066 HHR2066 HRN2066 IBJ2066 ILF2066 IVB2066 JEX2066 JOT2066 JYP2066 KIL2066 KSH2066 LCD2066 LLZ2066 LVV2066 MFR2066 MPN2066 MZJ2066 NJF2066 NTB2066 OCX2066 OMT2066 OWP2066 PGL2066 PQH2066 QAD2066 QJZ2066 QTV2066 RDR2066 RNN2066 RXJ2066 SHF2066 SRB2066 TAX2066 TKT2066 TUP2066 UEL2066 UOH2066 UYD2066 VHZ2066 VRV2066 WBR2066 WLN2066 WVJ2066 C2030 IX2030 ST2030 ACP2030 AML2030 AWH2030 BGD2030 BPZ2030 BZV2030 CJR2030 CTN2030 DDJ2030 DNF2030 DXB2030 EGX2030 EQT2030 FAP2030 FKL2030 FUH2030 GED2030 GNZ2030 GXV2030 HHR2030 HRN2030 IBJ2030 ILF2030 IVB2030 JEX2030 JOT2030 JYP2030 KIL2030 KSH2030 LCD2030 LLZ2030 LVV2030 MFR2030 MPN2030 MZJ2030 NJF2030 NTB2030 OCX2030 OMT2030 OWP2030 PGL2030 PQH2030 QAD2030 QJZ2030 QTV2030 RDR2030 RNN2030 RXJ2030 SHF2030 SRB2030 TAX2030 TKT2030 TUP2030 UEL2030 UOH2030 UYD2030 VHZ2030 VRV2030 WBR2030 WLN2030 WVJ2030 C2034 IX2034 ST2034 ACP2034 AML2034 AWH2034 BGD2034 BPZ2034 BZV2034 CJR2034 CTN2034 DDJ2034 DNF2034 DXB2034 EGX2034 EQT2034 FAP2034 FKL2034 FUH2034 GED2034 GNZ2034 GXV2034 HHR2034 HRN2034 IBJ2034 ILF2034 IVB2034 JEX2034 JOT2034 JYP2034 KIL2034 KSH2034 LCD2034 LLZ2034 LVV2034 MFR2034 MPN2034 MZJ2034 NJF2034 NTB2034 OCX2034 OMT2034 OWP2034 PGL2034 PQH2034 QAD2034 QJZ2034 QTV2034 RDR2034 RNN2034 RXJ2034 SHF2034 SRB2034 TAX2034 TKT2034 TUP2034 UEL2034 UOH2034 UYD2034 VHZ2034 VRV2034 WBR2034 WLN2034 WVJ2034 C2038 IX2038 ST2038 ACP2038 AML2038 AWH2038 BGD2038 BPZ2038 BZV2038 CJR2038 CTN2038 DDJ2038 DNF2038 DXB2038 EGX2038 EQT2038 FAP2038 FKL2038 FUH2038 GED2038 GNZ2038 GXV2038 HHR2038 HRN2038 IBJ2038 ILF2038 IVB2038 JEX2038 JOT2038 JYP2038 KIL2038 KSH2038 LCD2038 LLZ2038 LVV2038 MFR2038 MPN2038 MZJ2038 NJF2038 NTB2038 OCX2038 OMT2038 OWP2038 PGL2038 PQH2038 QAD2038 QJZ2038 QTV2038 RDR2038 RNN2038 RXJ2038 SHF2038 SRB2038 TAX2038 TKT2038 TUP2038 UEL2038 UOH2038 UYD2038 VHZ2038 VRV2038 WBR2038 WLN2038 WVJ2038 WLN2042 WBR2042 VRV2042 VHZ2042 UYD2042 UOH2042 UEL2042 TUP2042 TKT2042 TAX2042 SRB2042 SHF2042 RXJ2042 RNN2042 RDR2042 QTV2042 QJZ2042 QAD2042 PQH2042 PGL2042 OWP2042 OMT2042 OCX2042 NTB2042 NJF2042 MZJ2042 MPN2042 MFR2042 LVV2042 LLZ2042 LCD2042 KSH2042 KIL2042 JYP2042 JOT2042 JEX2042 IVB2042 ILF2042 IBJ2042 HRN2042 HHR2042 GXV2042 GNZ2042 GED2042 FUH2042 FKL2042 FAP2042 EQT2042 EGX2042 DXB2042 DNF2042 DDJ2042 CTN2042 CJR2042 BZV2042 BPZ2042 BGD2042 AWH2042 AML2042 ACP2042 ST2042 IX2042 C2042 WVJ2058 C2058 IX2058 ST2058 ACP2058 AML2058 AWH2058 BGD2058 BPZ2058 BZV2058 CJR2058 CTN2058 DDJ2058 DNF2058 DXB2058 EGX2058 EQT2058 FAP2058 FKL2058 FUH2058 GED2058 GNZ2058 GXV2058 HHR2058 HRN2058 IBJ2058 ILF2058 IVB2058 JEX2058 JOT2058 JYP2058 KIL2058 KSH2058 LCD2058 LLZ2058 LVV2058 MFR2058 MPN2058 MZJ2058 NJF2058 NTB2058 OCX2058 OMT2058 OWP2058 PGL2058 PQH2058 QAD2058 QJZ2058 QTV2058 RDR2058 RNN2058 RXJ2058 SHF2058 SRB2058 TAX2058 TKT2058 TUP2058 UEL2058 UOH2058 UYD2058 VHZ2058 VRV2058 WBR2058 WLN2058 WVJ2042 C2054 IX2054 ST2054 ACP2054 AML2054 AWH2054 BGD2054 BPZ2054 BZV2054 CJR2054 CTN2054 DDJ2054 DNF2054 DXB2054 EGX2054 EQT2054 FAP2054 FKL2054 FUH2054 GED2054 GNZ2054 GXV2054 HHR2054 HRN2054 IBJ2054 ILF2054 IVB2054 JEX2054 JOT2054 JYP2054 KIL2054 KSH2054 LCD2054 LLZ2054 LVV2054 MFR2054 MPN2054 MZJ2054 NJF2054 NTB2054 OCX2054 OMT2054 OWP2054 PGL2054 PQH2054 QAD2054 QJZ2054 QTV2054 RDR2054 RNN2054 RXJ2054 SHF2054 SRB2054 TAX2054 TKT2054 TUP2054 UEL2054 UOH2054 UYD2054 VHZ2054 VRV2054 WBR2054 WLN2054 WVJ2054 WVJ2050 C2050 IX2050 ST2050 ACP2050 AML2050 AWH2050 BGD2050 BPZ2050 BZV2050 CJR2050 CTN2050 DDJ2050 DNF2050 DXB2050 EGX2050 EQT2050 FAP2050 FKL2050 FUH2050 GED2050 GNZ2050 GXV2050 HHR2050 HRN2050 IBJ2050 ILF2050 IVB2050 JEX2050 JOT2050 JYP2050 KIL2050 KSH2050 LCD2050 LLZ2050 LVV2050 MFR2050 MPN2050 MZJ2050 NJF2050 NTB2050 OCX2050 OMT2050 OWP2050 PGL2050 PQH2050 QAD2050 QJZ2050 QTV2050 RDR2050 RNN2050 RXJ2050 SHF2050 SRB2050 TAX2050 TKT2050 TUP2050 UEL2050 UOH2050 UYD2050 VHZ2050 VRV2050 WBR2050 WLN2050 C2174 IX2174 ST2174 ACP2174 AML2174 AWH2174 BGD2174 BPZ2174 BZV2174 CJR2174 CTN2174 DDJ2174 DNF2174 DXB2174 EGX2174 EQT2174 FAP2174 FKL2174 FUH2174 GED2174 GNZ2174 GXV2174 HHR2174 HRN2174 IBJ2174 ILF2174 IVB2174 JEX2174 JOT2174 JYP2174 KIL2174 KSH2174 LCD2174 LLZ2174 LVV2174 MFR2174 MPN2174 MZJ2174 NJF2174 NTB2174 OCX2174 OMT2174 OWP2174 PGL2174 PQH2174 QAD2174 QJZ2174 QTV2174 RDR2174 RNN2174 RXJ2174 SHF2174 SRB2174 TAX2174 TKT2174 TUP2174 UEL2174 UOH2174 UYD2174 VHZ2174 VRV2174 WBR2174 WLN2174 WVJ2174 C2182 IX2182 ST2182 ACP2182 AML2182 AWH2182 BGD2182 BPZ2182 BZV2182 CJR2182 CTN2182 DDJ2182 DNF2182 DXB2182 EGX2182 EQT2182 FAP2182 FKL2182 FUH2182 GED2182 GNZ2182 GXV2182 HHR2182 HRN2182 IBJ2182 ILF2182 IVB2182 JEX2182 JOT2182 JYP2182 KIL2182 KSH2182 LCD2182 LLZ2182 LVV2182 MFR2182 MPN2182 MZJ2182 NJF2182 NTB2182 OCX2182 OMT2182 OWP2182 PGL2182 PQH2182 QAD2182 QJZ2182 QTV2182 RDR2182 RNN2182 RXJ2182 SHF2182 SRB2182 TAX2182 TKT2182 TUP2182 UEL2182 UOH2182 UYD2182 VHZ2182 VRV2182 WBR2182 WLN2182 WVJ2182 C2188 IX2188 ST2188 ACP2188 AML2188 AWH2188 BGD2188 BPZ2188 BZV2188 CJR2188 CTN2188 DDJ2188 DNF2188 DXB2188 EGX2188 EQT2188 FAP2188 FKL2188 FUH2188 GED2188 GNZ2188 GXV2188 HHR2188 HRN2188 IBJ2188 ILF2188 IVB2188 JEX2188 JOT2188 JYP2188 KIL2188 KSH2188 LCD2188 LLZ2188 LVV2188 MFR2188 MPN2188 MZJ2188 NJF2188 NTB2188 OCX2188 OMT2188 OWP2188 PGL2188 PQH2188 QAD2188 QJZ2188 QTV2188 RDR2188 RNN2188 RXJ2188 SHF2188 SRB2188 TAX2188 TKT2188 TUP2188 UEL2188 UOH2188 UYD2188 VHZ2188 VRV2188 WBR2188 WLN2188 WVJ2188 C2192 IX2192 ST2192 ACP2192 AML2192 AWH2192 BGD2192 BPZ2192 BZV2192 CJR2192 CTN2192 DDJ2192 DNF2192 DXB2192 EGX2192 EQT2192 FAP2192 FKL2192 FUH2192 GED2192 GNZ2192 GXV2192 HHR2192 HRN2192 IBJ2192 ILF2192 IVB2192 JEX2192 JOT2192 JYP2192 KIL2192 KSH2192 LCD2192 LLZ2192 LVV2192 MFR2192 MPN2192 MZJ2192 NJF2192 NTB2192 OCX2192 OMT2192 OWP2192 PGL2192 PQH2192 QAD2192 QJZ2192 QTV2192 RDR2192 RNN2192 RXJ2192 SHF2192 SRB2192 TAX2192 TKT2192 TUP2192 UEL2192 UOH2192 UYD2192 VHZ2192 VRV2192 WBR2192 WLN2192 WVJ2192 C2196 IX2196 ST2196 ACP2196 AML2196 AWH2196 BGD2196 BPZ2196 BZV2196 CJR2196 CTN2196 DDJ2196 DNF2196 DXB2196 EGX2196 EQT2196 FAP2196 FKL2196 FUH2196 GED2196 GNZ2196 GXV2196 HHR2196 HRN2196 IBJ2196 ILF2196 IVB2196 JEX2196 JOT2196 JYP2196 KIL2196 KSH2196 LCD2196 LLZ2196 LVV2196 MFR2196 MPN2196 MZJ2196 NJF2196 NTB2196 OCX2196 OMT2196 OWP2196 PGL2196 PQH2196 QAD2196 QJZ2196 QTV2196 RDR2196 RNN2196 RXJ2196 SHF2196 SRB2196 TAX2196 TKT2196 TUP2196 UEL2196 UOH2196 UYD2196 VHZ2196 VRV2196 WBR2196 WLN2196 WVJ2196 C2202 IX2202 ST2202 ACP2202 AML2202 AWH2202 BGD2202 BPZ2202 BZV2202 CJR2202 CTN2202 DDJ2202 DNF2202 DXB2202 EGX2202 EQT2202 FAP2202 FKL2202 FUH2202 GED2202 GNZ2202 GXV2202 HHR2202 HRN2202 IBJ2202 ILF2202 IVB2202 JEX2202 JOT2202 JYP2202 KIL2202 KSH2202 LCD2202 LLZ2202 LVV2202 MFR2202 MPN2202 MZJ2202 NJF2202 NTB2202 OCX2202 OMT2202 OWP2202 PGL2202 PQH2202 QAD2202 QJZ2202 QTV2202 RDR2202 RNN2202 RXJ2202 SHF2202 SRB2202 TAX2202 TKT2202 TUP2202 UEL2202 UOH2202 UYD2202 VHZ2202 VRV2202 WBR2202 WLN2202 WVJ2202 C2206 IX2206 ST2206 ACP2206 AML2206 AWH2206 BGD2206 BPZ2206 BZV2206 CJR2206 CTN2206 DDJ2206 DNF2206 DXB2206 EGX2206 EQT2206 FAP2206 FKL2206 FUH2206 GED2206 GNZ2206 GXV2206 HHR2206 HRN2206 IBJ2206 ILF2206 IVB2206 JEX2206 JOT2206 JYP2206 KIL2206 KSH2206 LCD2206 LLZ2206 LVV2206 MFR2206 MPN2206 MZJ2206 NJF2206 NTB2206 OCX2206 OMT2206 OWP2206 PGL2206 PQH2206 QAD2206 QJZ2206 QTV2206 RDR2206 RNN2206 RXJ2206 SHF2206 SRB2206 TAX2206 TKT2206 TUP2206 UEL2206 UOH2206 UYD2206 VHZ2206 VRV2206 WBR2206 WLN2206 WVJ2206 C2222 IX2222 ST2222 ACP2222 AML2222 AWH2222 BGD2222 BPZ2222 BZV2222 CJR2222 CTN2222 DDJ2222 DNF2222 DXB2222 EGX2222 EQT2222 FAP2222 FKL2222 FUH2222 GED2222 GNZ2222 GXV2222 HHR2222 HRN2222 IBJ2222 ILF2222 IVB2222 JEX2222 JOT2222 JYP2222 KIL2222 KSH2222 LCD2222 LLZ2222 LVV2222 MFR2222 MPN2222 MZJ2222 NJF2222 NTB2222 OCX2222 OMT2222 OWP2222 PGL2222 PQH2222 QAD2222 QJZ2222 QTV2222 RDR2222 RNN2222 RXJ2222 SHF2222 SRB2222 TAX2222 TKT2222 TUP2222 UEL2222 UOH2222 UYD2222 VHZ2222 VRV2222 WBR2222 WLN2222 WVJ2222 C2226 IX2226 ST2226 ACP2226 AML2226 AWH2226 BGD2226 BPZ2226 BZV2226 CJR2226 CTN2226 DDJ2226 DNF2226 DXB2226 EGX2226 EQT2226 FAP2226 FKL2226 FUH2226 GED2226 GNZ2226 GXV2226 HHR2226 HRN2226 IBJ2226 ILF2226 IVB2226 JEX2226 JOT2226 JYP2226 KIL2226 KSH2226 LCD2226 LLZ2226 LVV2226 MFR2226 MPN2226 MZJ2226 NJF2226 NTB2226 OCX2226 OMT2226 OWP2226 PGL2226 PQH2226 QAD2226 QJZ2226 QTV2226 RDR2226 RNN2226 RXJ2226 SHF2226 SRB2226 TAX2226 TKT2226 TUP2226 UEL2226 UOH2226 UYD2226 VHZ2226 VRV2226 WBR2226 WLN2226 WVJ2226 C2230 IX2230 ST2230 ACP2230 AML2230 AWH2230 BGD2230 BPZ2230 BZV2230 CJR2230 CTN2230 DDJ2230 DNF2230 DXB2230 EGX2230 EQT2230 FAP2230 FKL2230 FUH2230 GED2230 GNZ2230 GXV2230 HHR2230 HRN2230 IBJ2230 ILF2230 IVB2230 JEX2230 JOT2230 JYP2230 KIL2230 KSH2230 LCD2230 LLZ2230 LVV2230 MFR2230 MPN2230 MZJ2230 NJF2230 NTB2230 OCX2230 OMT2230 OWP2230 PGL2230 PQH2230 QAD2230 QJZ2230 QTV2230 RDR2230 RNN2230 RXJ2230 SHF2230 SRB2230 TAX2230 TKT2230 TUP2230 UEL2230 UOH2230 UYD2230 VHZ2230 VRV2230 WBR2230 WLN2230 WVJ2230 C2210 IX2210 ST2210 ACP2210 AML2210 AWH2210 BGD2210 BPZ2210 BZV2210 CJR2210 CTN2210 DDJ2210 DNF2210 DXB2210 EGX2210 EQT2210 FAP2210 FKL2210 FUH2210 GED2210 GNZ2210 GXV2210 HHR2210 HRN2210 IBJ2210 ILF2210 IVB2210 JEX2210 JOT2210 JYP2210 KIL2210 KSH2210 LCD2210 LLZ2210 LVV2210 MFR2210 MPN2210 MZJ2210 NJF2210 NTB2210 OCX2210 OMT2210 OWP2210 PGL2210 PQH2210 QAD2210 QJZ2210 QTV2210 RDR2210 RNN2210 RXJ2210 SHF2210 SRB2210 TAX2210 TKT2210 TUP2210 UEL2210 UOH2210 UYD2210 VHZ2210 VRV2210 WBR2210 WLN2210 WVJ2210 C2214 IX2214 ST2214 ACP2214 AML2214 AWH2214 BGD2214 BPZ2214 BZV2214 CJR2214 CTN2214 DDJ2214 DNF2214 DXB2214 EGX2214 EQT2214 FAP2214 FKL2214 FUH2214 GED2214 GNZ2214 GXV2214 HHR2214 HRN2214 IBJ2214 ILF2214 IVB2214 JEX2214 JOT2214 JYP2214 KIL2214 KSH2214 LCD2214 LLZ2214 LVV2214 MFR2214 MPN2214 MZJ2214 NJF2214 NTB2214 OCX2214 OMT2214 OWP2214 PGL2214 PQH2214 QAD2214 QJZ2214 QTV2214 RDR2214 RNN2214 RXJ2214 SHF2214 SRB2214 TAX2214 TKT2214 TUP2214 UEL2214 UOH2214 UYD2214 VHZ2214 VRV2214 WBR2214 WLN2214 WVJ2214 C2218 IX2218 ST2218 ACP2218 AML2218 AWH2218 BGD2218 BPZ2218 BZV2218 CJR2218 CTN2218 DDJ2218 DNF2218 DXB2218 EGX2218 EQT2218 FAP2218 FKL2218 FUH2218 GED2218 GNZ2218 GXV2218 HHR2218 HRN2218 IBJ2218 ILF2218 IVB2218 JEX2218 JOT2218 JYP2218 KIL2218 KSH2218 LCD2218 LLZ2218 LVV2218 MFR2218 MPN2218 MZJ2218 NJF2218 NTB2218 OCX2218 OMT2218 OWP2218 PGL2218 PQH2218 QAD2218 QJZ2218 QTV2218 RDR2218 RNN2218 RXJ2218 SHF2218 SRB2218 TAX2218 TKT2218 TUP2218 UEL2218 UOH2218 UYD2218 VHZ2218 VRV2218 WBR2218 WLN2218 WVJ2218 C2200 IX2200 ST2200 ACP2200 AML2200 AWH2200 BGD2200 BPZ2200 BZV2200 CJR2200 CTN2200 DDJ2200 DNF2200 DXB2200 EGX2200 EQT2200 FAP2200 FKL2200 FUH2200 GED2200 GNZ2200 GXV2200 HHR2200 HRN2200 IBJ2200 ILF2200 IVB2200 JEX2200 JOT2200 JYP2200 KIL2200 KSH2200 LCD2200 LLZ2200 LVV2200 MFR2200 MPN2200 MZJ2200 NJF2200 NTB2200 OCX2200 OMT2200 OWP2200 PGL2200 PQH2200 QAD2200 QJZ2200 QTV2200 RDR2200 RNN2200 RXJ2200 SHF2200 SRB2200 TAX2200 TKT2200 TUP2200 UEL2200 UOH2200 UYD2200 VHZ2200 VRV2200 WBR2200 WLN2200 WVJ2200 C2186 IX2186 ST2186 ACP2186 AML2186 AWH2186 BGD2186 BPZ2186 BZV2186 CJR2186 CTN2186 DDJ2186 DNF2186 DXB2186 EGX2186 EQT2186 FAP2186 FKL2186 FUH2186 GED2186 GNZ2186 GXV2186 HHR2186 HRN2186 IBJ2186 ILF2186 IVB2186 JEX2186 JOT2186 JYP2186 KIL2186 KSH2186 LCD2186 LLZ2186 LVV2186 MFR2186 MPN2186 MZJ2186 NJF2186 NTB2186 OCX2186 OMT2186 OWP2186 PGL2186 PQH2186 QAD2186 QJZ2186 QTV2186 RDR2186 RNN2186 RXJ2186 SHF2186 SRB2186 TAX2186 TKT2186 TUP2186 UEL2186 UOH2186 UYD2186 VHZ2186 VRV2186 WBR2186 WLN2186 WVJ2186 C2160 IX2160 ST2160 ACP2160 AML2160 AWH2160 BGD2160 BPZ2160 BZV2160 CJR2160 CTN2160 DDJ2160 DNF2160 DXB2160 EGX2160 EQT2160 FAP2160 FKL2160 FUH2160 GED2160 GNZ2160 GXV2160 HHR2160 HRN2160 IBJ2160 ILF2160 IVB2160 JEX2160 JOT2160 JYP2160 KIL2160 KSH2160 LCD2160 LLZ2160 LVV2160 MFR2160 MPN2160 MZJ2160 NJF2160 NTB2160 OCX2160 OMT2160 OWP2160 PGL2160 PQH2160 QAD2160 QJZ2160 QTV2160 RDR2160 RNN2160 RXJ2160 SHF2160 SRB2160 TAX2160 TKT2160 TUP2160 UEL2160 UOH2160 UYD2160 VHZ2160 VRV2160 WBR2160 WLN2160 WVJ2160 C2158 IX2158 ST2158 ACP2158 AML2158 AWH2158 BGD2158 BPZ2158 BZV2158 CJR2158 CTN2158 DDJ2158 DNF2158 DXB2158 EGX2158 EQT2158 FAP2158 FKL2158 FUH2158 GED2158 GNZ2158 GXV2158 HHR2158 HRN2158 IBJ2158 ILF2158 IVB2158 JEX2158 JOT2158 JYP2158 KIL2158 KSH2158 LCD2158 LLZ2158 LVV2158 MFR2158 MPN2158 MZJ2158 NJF2158 NTB2158 OCX2158 OMT2158 OWP2158 PGL2158 PQH2158 QAD2158 QJZ2158 QTV2158 RDR2158 RNN2158 RXJ2158 SHF2158 SRB2158 TAX2158 TKT2158 TUP2158 UEL2158 UOH2158 UYD2158 VHZ2158 VRV2158 WBR2158 WLN2158 WVJ2158 C2178 IX2178 ST2178 ACP2178 AML2178 AWH2178 BGD2178 BPZ2178 BZV2178 CJR2178 CTN2178 DDJ2178 DNF2178 DXB2178 EGX2178 EQT2178 FAP2178 FKL2178 FUH2178 GED2178 GNZ2178 GXV2178 HHR2178 HRN2178 IBJ2178 ILF2178 IVB2178 JEX2178 JOT2178 JYP2178 KIL2178 KSH2178 LCD2178 LLZ2178 LVV2178 MFR2178 MPN2178 MZJ2178 NJF2178 NTB2178 OCX2178 OMT2178 OWP2178 PGL2178 PQH2178 QAD2178 QJZ2178 QTV2178 RDR2178 RNN2178 RXJ2178 SHF2178 SRB2178 TAX2178 TKT2178 TUP2178 UEL2178 UOH2178 UYD2178 VHZ2178 VRV2178 WBR2178 WLN2178 WVJ2178 C2142 IX2142 ST2142 ACP2142 AML2142 AWH2142 BGD2142 BPZ2142 BZV2142 CJR2142 CTN2142 DDJ2142 DNF2142 DXB2142 EGX2142 EQT2142 FAP2142 FKL2142 FUH2142 GED2142 GNZ2142 GXV2142 HHR2142 HRN2142 IBJ2142 ILF2142 IVB2142 JEX2142 JOT2142 JYP2142 KIL2142 KSH2142 LCD2142 LLZ2142 LVV2142 MFR2142 MPN2142 MZJ2142 NJF2142 NTB2142 OCX2142 OMT2142 OWP2142 PGL2142 PQH2142 QAD2142 QJZ2142 QTV2142 RDR2142 RNN2142 RXJ2142 SHF2142 SRB2142 TAX2142 TKT2142 TUP2142 UEL2142 UOH2142 UYD2142 VHZ2142 VRV2142 WBR2142 WLN2142 WVJ2142 C2146 IX2146 ST2146 ACP2146 AML2146 AWH2146 BGD2146 BPZ2146 BZV2146 CJR2146 CTN2146 DDJ2146 DNF2146 DXB2146 EGX2146 EQT2146 FAP2146 FKL2146 FUH2146 GED2146 GNZ2146 GXV2146 HHR2146 HRN2146 IBJ2146 ILF2146 IVB2146 JEX2146 JOT2146 JYP2146 KIL2146 KSH2146 LCD2146 LLZ2146 LVV2146 MFR2146 MPN2146 MZJ2146 NJF2146 NTB2146 OCX2146 OMT2146 OWP2146 PGL2146 PQH2146 QAD2146 QJZ2146 QTV2146 RDR2146 RNN2146 RXJ2146 SHF2146 SRB2146 TAX2146 TKT2146 TUP2146 UEL2146 UOH2146 UYD2146 VHZ2146 VRV2146 WBR2146 WLN2146 WVJ2146 C2150 IX2150 ST2150 ACP2150 AML2150 AWH2150 BGD2150 BPZ2150 BZV2150 CJR2150 CTN2150 DDJ2150 DNF2150 DXB2150 EGX2150 EQT2150 FAP2150 FKL2150 FUH2150 GED2150 GNZ2150 GXV2150 HHR2150 HRN2150 IBJ2150 ILF2150 IVB2150 JEX2150 JOT2150 JYP2150 KIL2150 KSH2150 LCD2150 LLZ2150 LVV2150 MFR2150 MPN2150 MZJ2150 NJF2150 NTB2150 OCX2150 OMT2150 OWP2150 PGL2150 PQH2150 QAD2150 QJZ2150 QTV2150 RDR2150 RNN2150 RXJ2150 SHF2150 SRB2150 TAX2150 TKT2150 TUP2150 UEL2150 UOH2150 UYD2150 VHZ2150 VRV2150 WBR2150 WLN2150 WVJ2150 WLN2154 WBR2154 VRV2154 VHZ2154 UYD2154 UOH2154 UEL2154 TUP2154 TKT2154 TAX2154 SRB2154 SHF2154 RXJ2154 RNN2154 RDR2154 QTV2154 QJZ2154 QAD2154 PQH2154 PGL2154 OWP2154 OMT2154 OCX2154 NTB2154 NJF2154 MZJ2154 MPN2154 MFR2154 LVV2154 LLZ2154 LCD2154 KSH2154 KIL2154 JYP2154 JOT2154 JEX2154 IVB2154 ILF2154 IBJ2154 HRN2154 HHR2154 GXV2154 GNZ2154 GED2154 FUH2154 FKL2154 FAP2154 EQT2154 EGX2154 DXB2154 DNF2154 DDJ2154 CTN2154 CJR2154 BZV2154 BPZ2154 BGD2154 AWH2154 AML2154 ACP2154 ST2154 IX2154 C2154 WVJ2170 C2170 IX2170 ST2170 ACP2170 AML2170 AWH2170 BGD2170 BPZ2170 BZV2170 CJR2170 CTN2170 DDJ2170 DNF2170 DXB2170 EGX2170 EQT2170 FAP2170 FKL2170 FUH2170 GED2170 GNZ2170 GXV2170 HHR2170 HRN2170 IBJ2170 ILF2170 IVB2170 JEX2170 JOT2170 JYP2170 KIL2170 KSH2170 LCD2170 LLZ2170 LVV2170 MFR2170 MPN2170 MZJ2170 NJF2170 NTB2170 OCX2170 OMT2170 OWP2170 PGL2170 PQH2170 QAD2170 QJZ2170 QTV2170 RDR2170 RNN2170 RXJ2170 SHF2170 SRB2170 TAX2170 TKT2170 TUP2170 UEL2170 UOH2170 UYD2170 VHZ2170 VRV2170 WBR2170 WLN2170 WVJ2154 C2166 IX2166 ST2166 ACP2166 AML2166 AWH2166 BGD2166 BPZ2166 BZV2166 CJR2166 CTN2166 DDJ2166 DNF2166 DXB2166 EGX2166 EQT2166 FAP2166 FKL2166 FUH2166 GED2166 GNZ2166 GXV2166 HHR2166 HRN2166 IBJ2166 ILF2166 IVB2166 JEX2166 JOT2166 JYP2166 KIL2166 KSH2166 LCD2166 LLZ2166 LVV2166 MFR2166 MPN2166 MZJ2166 NJF2166 NTB2166 OCX2166 OMT2166 OWP2166 PGL2166 PQH2166 QAD2166 QJZ2166 QTV2166 RDR2166 RNN2166 RXJ2166 SHF2166 SRB2166 TAX2166 TKT2166 TUP2166 UEL2166 UOH2166 UYD2166 VHZ2166 VRV2166 WBR2166 WLN2166 WVJ2166 WVJ2162 C2162 IX2162 ST2162 ACP2162 AML2162 AWH2162 BGD2162 BPZ2162 BZV2162 CJR2162 CTN2162 DDJ2162 DNF2162 DXB2162 EGX2162 EQT2162 FAP2162 FKL2162 FUH2162 GED2162 GNZ2162 GXV2162 HHR2162 HRN2162 IBJ2162 ILF2162 IVB2162 JEX2162 JOT2162 JYP2162 KIL2162 KSH2162 LCD2162 LLZ2162 LVV2162 MFR2162 MPN2162 MZJ2162 NJF2162 NTB2162 OCX2162 OMT2162 OWP2162 PGL2162 PQH2162 QAD2162 QJZ2162 QTV2162 RDR2162 RNN2162 RXJ2162 SHF2162 SRB2162 TAX2162 TKT2162 TUP2162 UEL2162 UOH2162 UYD2162 VHZ2162 VRV2162 WBR2162 WLN2162</xm:sqref>
        </x14:dataValidation>
        <x14:dataValidation type="list" allowBlank="1" showInputMessage="1" showErrorMessage="1">
          <x14:formula1>
            <xm:f>"Proposed,Original,Seasonal,Recommended"</xm:f>
          </x14:formula1>
          <xm:sqref>KSH180:KSH182 KIL180:KIL182 JYP180:JYP182 JOT180:JOT182 JEX180:JEX182 IVB180:IVB182 ILF180:ILF182 IBJ180:IBJ182 HRN180:HRN182 HHR180:HHR182 GXV180:GXV182 GNZ180:GNZ182 GED180:GED182 FUH180:FUH182 FKL180:FKL182 C184:C186 IX184:IX186 ST184:ST186 ACP184:ACP186 AML184:AML186 AWH184:AWH186 BGD184:BGD186 BPZ184:BPZ186 BZV184:BZV186 CJR184:CJR186 CTN184:CTN186 DDJ184:DDJ186 DNF184:DNF186 DXB184:DXB186 EGX184:EGX186 EQT184:EQT186 FAP184:FAP186 FKL184:FKL186 FUH184:FUH186 GED184:GED186 GNZ184:GNZ186 GXV184:GXV186 HHR184:HHR186 HRN184:HRN186 IBJ184:IBJ186 ILF184:ILF186 IVB184:IVB186 JEX184:JEX186 JOT184:JOT186 JYP184:JYP186 KIL184:KIL186 KSH184:KSH186 LCD184:LCD186 LLZ184:LLZ186 LVV184:LVV186 MFR184:MFR186 MPN184:MPN186 MZJ184:MZJ186 NJF184:NJF186 NTB184:NTB186 OCX184:OCX186 OMT184:OMT186 OWP184:OWP186 PGL184:PGL186 PQH184:PQH186 QAD184:QAD186 QJZ184:QJZ186 QTV184:QTV186 RDR184:RDR186 RNN184:RNN186 RXJ184:RXJ186 SHF184:SHF186 SRB184:SRB186 TAX184:TAX186 TKT184:TKT186 TUP184:TUP186 UEL184:UEL186 UOH184:UOH186 UYD184:UYD186 VHZ184:VHZ186 VRV184:VRV186 WBR184:WBR186 WLN184:WLN186 WVJ184:WVJ186 C176 IX176 ST176 ACP176 AML176 AWH176 BGD176 BPZ176 BZV176 CJR176 CTN176 DDJ176 DNF176 DXB176 EGX176 EQT176 FAP176 FKL176 FUH176 GED176 GNZ176 GXV176 HHR176 HRN176 IBJ176 ILF176 IVB176 JEX176 JOT176 JYP176 KIL176 KSH176 LCD176 LLZ176 LVV176 MFR176 MPN176 MZJ176 NJF176 NTB176 OCX176 OMT176 OWP176 PGL176 PQH176 QAD176 QJZ176 QTV176 RDR176 RNN176 RXJ176 SHF176 SRB176 TAX176 TKT176 TUP176 UEL176 UOH176 UYD176 VHZ176 VRV176 WBR176 WLN176 WVJ176 WVJ192:WVJ194 IX198:IX200 ST198:ST200 ACP198:ACP200 AML198:AML200 AWH198:AWH200 BGD198:BGD200 BPZ198:BPZ200 BZV198:BZV200 CJR198:CJR200 CTN198:CTN200 DDJ198:DDJ200 DNF198:DNF200 DXB198:DXB200 EGX198:EGX200 EQT198:EQT200 FAP198:FAP200 FKL198:FKL200 FUH198:FUH200 GED198:GED200 GNZ198:GNZ200 GXV198:GXV200 HHR198:HHR200 HRN198:HRN200 IBJ198:IBJ200 ILF198:ILF200 IVB198:IVB200 JEX198:JEX200 JOT198:JOT200 JYP198:JYP200 KIL198:KIL200 KSH198:KSH200 LCD198:LCD200 LLZ198:LLZ200 LVV198:LVV200 MFR198:MFR200 MPN198:MPN200 MZJ198:MZJ200 NJF198:NJF200 NTB198:NTB200 OCX198:OCX200 OMT198:OMT200 OWP198:OWP200 PGL198:PGL200 PQH198:PQH200 QAD198:QAD200 QJZ198:QJZ200 QTV198:QTV200 RDR198:RDR200 RNN198:RNN200 RXJ198:RXJ200 SHF198:SHF200 SRB198:SRB200 TAX198:TAX200 TKT198:TKT200 TUP198:TUP200 UEL198:UEL200 UOH198:UOH200 UYD198:UYD200 VHZ198:VHZ200 VRV198:VRV200 WBR198:WBR200 WLN198:WLN200 WVJ198:WVJ200 C202:C204 IX202:IX204 ST202:ST204 ACP202:ACP204 AML202:AML204 AWH202:AWH204 BGD202:BGD204 BPZ202:BPZ204 BZV202:BZV204 CJR202:CJR204 CTN202:CTN204 DDJ202:DDJ204 DNF202:DNF204 DXB202:DXB204 EGX202:EGX204 EQT202:EQT204 FAP202:FAP204 FKL202:FKL204 FUH202:FUH204 GED202:GED204 GNZ202:GNZ204 GXV202:GXV204 HHR202:HHR204 HRN202:HRN204 IBJ202:IBJ204 ILF202:ILF204 IVB202:IVB204 JEX202:JEX204 JOT202:JOT204 JYP202:JYP204 KIL202:KIL204 KSH202:KSH204 LCD202:LCD204 LLZ202:LLZ204 LVV202:LVV204 MFR202:MFR204 MPN202:MPN204 MZJ202:MZJ204 NJF202:NJF204 NTB202:NTB204 OCX202:OCX204 OMT202:OMT204 OWP202:OWP204 PGL202:PGL204 PQH202:PQH204 QAD202:QAD204 QJZ202:QJZ204 QTV202:QTV204 RDR202:RDR204 RNN202:RNN204 RXJ202:RXJ204 SHF202:SHF204 SRB202:SRB204 TAX202:TAX204 TKT202:TKT204 TUP202:TUP204 UEL202:UEL204 UOH202:UOH204 UYD202:UYD204 VHZ202:VHZ204 VRV202:VRV204 WBR202:WBR204 WLN202:WLN204 WVJ202:WVJ204 C206:C208 IX206:IX208 ST206:ST208 ACP206:ACP208 AML206:AML208 AWH206:AWH208 BGD206:BGD208 BPZ206:BPZ208 BZV206:BZV208 CJR206:CJR208 CTN206:CTN208 DDJ206:DDJ208 DNF206:DNF208 DXB206:DXB208 EGX206:EGX208 EQT206:EQT208 FAP206:FAP208 FKL206:FKL208 FUH206:FUH208 GED206:GED208 GNZ206:GNZ208 GXV206:GXV208 HHR206:HHR208 HRN206:HRN208 IBJ206:IBJ208 ILF206:ILF208 IVB206:IVB208 JEX206:JEX208 JOT206:JOT208 JYP206:JYP208 KIL206:KIL208 KSH206:KSH208 LCD206:LCD208 LLZ206:LLZ208 LVV206:LVV208 MFR206:MFR208 MPN206:MPN208 MZJ206:MZJ208 NJF206:NJF208 NTB206:NTB208 OCX206:OCX208 OMT206:OMT208 OWP206:OWP208 PGL206:PGL208 PQH206:PQH208 QAD206:QAD208 QJZ206:QJZ208 QTV206:QTV208 RDR206:RDR208 RNN206:RNN208 RXJ206:RXJ208 SHF206:SHF208 SRB206:SRB208 TAX206:TAX208 TKT206:TKT208 TUP206:TUP208 UEL206:UEL208 UOH206:UOH208 UYD206:UYD208 VHZ206:VHZ208 VRV206:VRV208 WBR206:WBR208 WLN206:WLN208 WVJ206:WVJ208 C212:C214 IX212:IX214 ST212:ST214 ACP212:ACP214 AML212:AML214 AWH212:AWH214 BGD212:BGD214 BPZ212:BPZ214 BZV212:BZV214 CJR212:CJR214 CTN212:CTN214 DDJ212:DDJ214 DNF212:DNF214 DXB212:DXB214 EGX212:EGX214 EQT212:EQT214 FAP212:FAP214 FKL212:FKL214 FUH212:FUH214 GED212:GED214 GNZ212:GNZ214 GXV212:GXV214 HHR212:HHR214 HRN212:HRN214 IBJ212:IBJ214 ILF212:ILF214 IVB212:IVB214 JEX212:JEX214 JOT212:JOT214 JYP212:JYP214 KIL212:KIL214 KSH212:KSH214 LCD212:LCD214 LLZ212:LLZ214 LVV212:LVV214 MFR212:MFR214 MPN212:MPN214 MZJ212:MZJ214 NJF212:NJF214 NTB212:NTB214 OCX212:OCX214 OMT212:OMT214 OWP212:OWP214 PGL212:PGL214 PQH212:PQH214 QAD212:QAD214 QJZ212:QJZ214 QTV212:QTV214 RDR212:RDR214 RNN212:RNN214 RXJ212:RXJ214 SHF212:SHF214 SRB212:SRB214 TAX212:TAX214 TKT212:TKT214 TUP212:TUP214 UEL212:UEL214 UOH212:UOH214 UYD212:UYD214 VHZ212:VHZ214 VRV212:VRV214 WBR212:WBR214 WLN212:WLN214 WVJ212:WVJ214 C232:C234 IX232:IX234 ST232:ST234 ACP232:ACP234 AML232:AML234 AWH232:AWH234 BGD232:BGD234 BPZ232:BPZ234 BZV232:BZV234 CJR232:CJR234 CTN232:CTN234 DDJ232:DDJ234 DNF232:DNF234 DXB232:DXB234 EGX232:EGX234 EQT232:EQT234 FAP232:FAP234 FKL232:FKL234 FUH232:FUH234 GED232:GED234 GNZ232:GNZ234 GXV232:GXV234 HHR232:HHR234 HRN232:HRN234 IBJ232:IBJ234 ILF232:ILF234 IVB232:IVB234 JEX232:JEX234 JOT232:JOT234 JYP232:JYP234 KIL232:KIL234 KSH232:KSH234 LCD232:LCD234 LLZ232:LLZ234 LVV232:LVV234 MFR232:MFR234 MPN232:MPN234 MZJ232:MZJ234 NJF232:NJF234 NTB232:NTB234 OCX232:OCX234 OMT232:OMT234 OWP232:OWP234 PGL232:PGL234 PQH232:PQH234 QAD232:QAD234 QJZ232:QJZ234 QTV232:QTV234 RDR232:RDR234 RNN232:RNN234 RXJ232:RXJ234 SHF232:SHF234 SRB232:SRB234 TAX232:TAX234 TKT232:TKT234 TUP232:TUP234 UEL232:UEL234 UOH232:UOH234 UYD232:UYD234 VHZ232:VHZ234 VRV232:VRV234 WBR232:WBR234 WLN232:WLN234 WVJ232:WVJ234 C236:C238 IX236:IX238 ST236:ST238 ACP236:ACP238 AML236:AML238 AWH236:AWH238 BGD236:BGD238 BPZ236:BPZ238 BZV236:BZV238 CJR236:CJR238 CTN236:CTN238 DDJ236:DDJ238 DNF236:DNF238 DXB236:DXB238 EGX236:EGX238 EQT236:EQT238 FAP236:FAP238 FKL236:FKL238 FUH236:FUH238 GED236:GED238 GNZ236:GNZ238 GXV236:GXV238 HHR236:HHR238 HRN236:HRN238 IBJ236:IBJ238 ILF236:ILF238 IVB236:IVB238 JEX236:JEX238 JOT236:JOT238 JYP236:JYP238 KIL236:KIL238 KSH236:KSH238 LCD236:LCD238 LLZ236:LLZ238 LVV236:LVV238 MFR236:MFR238 MPN236:MPN238 MZJ236:MZJ238 NJF236:NJF238 NTB236:NTB238 OCX236:OCX238 OMT236:OMT238 OWP236:OWP238 PGL236:PGL238 PQH236:PQH238 QAD236:QAD238 QJZ236:QJZ238 QTV236:QTV238 RDR236:RDR238 RNN236:RNN238 RXJ236:RXJ238 SHF236:SHF238 SRB236:SRB238 TAX236:TAX238 TKT236:TKT238 TUP236:TUP238 UEL236:UEL238 UOH236:UOH238 UYD236:UYD238 VHZ236:VHZ238 VRV236:VRV238 WBR236:WBR238 WLN236:WLN238 WVJ236:WVJ238 C216:C218 IX216:IX218 ST216:ST218 ACP216:ACP218 AML216:AML218 AWH216:AWH218 BGD216:BGD218 BPZ216:BPZ218 BZV216:BZV218 CJR216:CJR218 CTN216:CTN218 DDJ216:DDJ218 DNF216:DNF218 DXB216:DXB218 EGX216:EGX218 EQT216:EQT218 FAP216:FAP218 FKL216:FKL218 FUH216:FUH218 GED216:GED218 GNZ216:GNZ218 GXV216:GXV218 HHR216:HHR218 HRN216:HRN218 IBJ216:IBJ218 ILF216:ILF218 IVB216:IVB218 JEX216:JEX218 JOT216:JOT218 JYP216:JYP218 KIL216:KIL218 KSH216:KSH218 LCD216:LCD218 LLZ216:LLZ218 LVV216:LVV218 MFR216:MFR218 MPN216:MPN218 MZJ216:MZJ218 NJF216:NJF218 NTB216:NTB218 OCX216:OCX218 OMT216:OMT218 OWP216:OWP218 PGL216:PGL218 PQH216:PQH218 QAD216:QAD218 QJZ216:QJZ218 QTV216:QTV218 RDR216:RDR218 RNN216:RNN218 RXJ216:RXJ218 SHF216:SHF218 SRB216:SRB218 TAX216:TAX218 TKT216:TKT218 TUP216:TUP218 UEL216:UEL218 UOH216:UOH218 UYD216:UYD218 VHZ216:VHZ218 VRV216:VRV218 WBR216:WBR218 WLN216:WLN218 WVJ216:WVJ218 C220:C222 IX220:IX222 ST220:ST222 ACP220:ACP222 AML220:AML222 AWH220:AWH222 BGD220:BGD222 BPZ220:BPZ222 BZV220:BZV222 CJR220:CJR222 CTN220:CTN222 DDJ220:DDJ222 DNF220:DNF222 DXB220:DXB222 EGX220:EGX222 EQT220:EQT222 FAP220:FAP222 FKL220:FKL222 FUH220:FUH222 GED220:GED222 GNZ220:GNZ222 GXV220:GXV222 HHR220:HHR222 HRN220:HRN222 IBJ220:IBJ222 ILF220:ILF222 IVB220:IVB222 JEX220:JEX222 JOT220:JOT222 JYP220:JYP222 KIL220:KIL222 KSH220:KSH222 LCD220:LCD222 LLZ220:LLZ222 LVV220:LVV222 MFR220:MFR222 MPN220:MPN222 MZJ220:MZJ222 NJF220:NJF222 NTB220:NTB222 OCX220:OCX222 OMT220:OMT222 OWP220:OWP222 PGL220:PGL222 PQH220:PQH222 QAD220:QAD222 QJZ220:QJZ222 QTV220:QTV222 RDR220:RDR222 RNN220:RNN222 RXJ220:RXJ222 SHF220:SHF222 SRB220:SRB222 TAX220:TAX222 TKT220:TKT222 TUP220:TUP222 UEL220:UEL222 UOH220:UOH222 UYD220:UYD222 VHZ220:VHZ222 VRV220:VRV222 WBR220:WBR222 WLN220:WLN222 WVJ220:WVJ222 C224:C226 IX224:IX226 ST224:ST226 ACP224:ACP226 AML224:AML226 AWH224:AWH226 BGD224:BGD226 BPZ224:BPZ226 BZV224:BZV226 CJR224:CJR226 CTN224:CTN226 DDJ224:DDJ226 DNF224:DNF226 DXB224:DXB226 EGX224:EGX226 EQT224:EQT226 FAP224:FAP226 FKL224:FKL226 FUH224:FUH226 GED224:GED226 GNZ224:GNZ226 GXV224:GXV226 HHR224:HHR226 HRN224:HRN226 IBJ224:IBJ226 ILF224:ILF226 IVB224:IVB226 JEX224:JEX226 JOT224:JOT226 JYP224:JYP226 KIL224:KIL226 KSH224:KSH226 LCD224:LCD226 LLZ224:LLZ226 LVV224:LVV226 MFR224:MFR226 MPN224:MPN226 MZJ224:MZJ226 NJF224:NJF226 NTB224:NTB226 OCX224:OCX226 OMT224:OMT226 OWP224:OWP226 PGL224:PGL226 PQH224:PQH226 QAD224:QAD226 QJZ224:QJZ226 QTV224:QTV226 RDR224:RDR226 RNN224:RNN226 RXJ224:RXJ226 SHF224:SHF226 SRB224:SRB226 TAX224:TAX226 TKT224:TKT226 TUP224:TUP226 UEL224:UEL226 UOH224:UOH226 UYD224:UYD226 VHZ224:VHZ226 VRV224:VRV226 WBR224:WBR226 WLN224:WLN226 WVJ224:WVJ226 C228:C230 IX228:IX230 ST228:ST230 ACP228:ACP230 AML228:AML230 AWH228:AWH230 BGD228:BGD230 BPZ228:BPZ230 BZV228:BZV230 CJR228:CJR230 CTN228:CTN230 DDJ228:DDJ230 DNF228:DNF230 DXB228:DXB230 EGX228:EGX230 EQT228:EQT230 FAP228:FAP230 FKL228:FKL230 FUH228:FUH230 GED228:GED230 GNZ228:GNZ230 GXV228:GXV230 HHR228:HHR230 HRN228:HRN230 IBJ228:IBJ230 ILF228:ILF230 IVB228:IVB230 JEX228:JEX230 JOT228:JOT230 JYP228:JYP230 KIL228:KIL230 KSH228:KSH230 LCD228:LCD230 LLZ228:LLZ230 LVV228:LVV230 MFR228:MFR230 MPN228:MPN230 MZJ228:MZJ230 NJF228:NJF230 NTB228:NTB230 OCX228:OCX230 OMT228:OMT230 OWP228:OWP230 PGL228:PGL230 PQH228:PQH230 QAD228:QAD230 QJZ228:QJZ230 QTV228:QTV230 RDR228:RDR230 RNN228:RNN230 RXJ228:RXJ230 SHF228:SHF230 SRB228:SRB230 TAX228:TAX230 TKT228:TKT230 TUP228:TUP230 UEL228:UEL230 UOH228:UOH230 UYD228:UYD230 VHZ228:VHZ230 VRV228:VRV230 WBR228:WBR230 WLN228:WLN230 WVJ228:WVJ230 C210 IX210 ST210 ACP210 AML210 AWH210 BGD210 BPZ210 BZV210 CJR210 CTN210 DDJ210 DNF210 DXB210 EGX210 EQT210 FAP210 FKL210 FUH210 GED210 GNZ210 GXV210 HHR210 HRN210 IBJ210 ILF210 IVB210 JEX210 JOT210 JYP210 KIL210 KSH210 LCD210 LLZ210 LVV210 MFR210 MPN210 MZJ210 NJF210 NTB210 OCX210 OMT210 OWP210 PGL210 PQH210 QAD210 QJZ210 QTV210 RDR210 RNN210 RXJ210 SHF210 SRB210 TAX210 TKT210 TUP210 UEL210 UOH210 UYD210 VHZ210 VRV210 WBR210 WLN210 WVJ210 C196 IX196 ST196 ACP196 AML196 AWH196 BGD196 BPZ196 BZV196 CJR196 CTN196 DDJ196 DNF196 DXB196 EGX196 EQT196 FAP196 FKL196 FUH196 GED196 GNZ196 GXV196 HHR196 HRN196 IBJ196 ILF196 IVB196 JEX196 JOT196 JYP196 KIL196 KSH196 LCD196 LLZ196 LVV196 MFR196 MPN196 MZJ196 NJF196 NTB196 OCX196 OMT196 OWP196 PGL196 PQH196 QAD196 QJZ196 QTV196 RDR196 RNN196 RXJ196 SHF196 SRB196 TAX196 TKT196 TUP196 UEL196 UOH196 UYD196 VHZ196 VRV196 WBR196 WLN196 WVJ196 C188:C190 IX188:IX190 ST188:ST190 ACP188:ACP190 AML188:AML190 AWH188:AWH190 BGD188:BGD190 BPZ188:BPZ190 BZV188:BZV190 CJR188:CJR190 CTN188:CTN190 DDJ188:DDJ190 DNF188:DNF190 DXB188:DXB190 EGX188:EGX190 EQT188:EQT190 FAP188:FAP190 FKL188:FKL190 FUH188:FUH190 GED188:GED190 GNZ188:GNZ190 GXV188:GXV190 HHR188:HHR190 HRN188:HRN190 IBJ188:IBJ190 ILF188:ILF190 IVB188:IVB190 JEX188:JEX190 JOT188:JOT190 JYP188:JYP190 KIL188:KIL190 KSH188:KSH190 LCD188:LCD190 LLZ188:LLZ190 LVV188:LVV190 MFR188:MFR190 MPN188:MPN190 MZJ188:MZJ190 NJF188:NJF190 NTB188:NTB190 OCX188:OCX190 OMT188:OMT190 OWP188:OWP190 PGL188:PGL190 PQH188:PQH190 QAD188:QAD190 QJZ188:QJZ190 QTV188:QTV190 RDR188:RDR190 RNN188:RNN190 RXJ188:RXJ190 SHF188:SHF190 SRB188:SRB190 TAX188:TAX190 TKT188:TKT190 TUP188:TUP190 UEL188:UEL190 UOH188:UOH190 UYD188:UYD190 VHZ188:VHZ190 VRV188:VRV190 WBR188:WBR190 WLN188:WLN190 WVJ188:WVJ190 C192:C194 IX192:IX194 ST192:ST194 ACP192:ACP194 AML192:AML194 AWH192:AWH194 BGD192:BGD194 BPZ192:BPZ194 BZV192:BZV194 CJR192:CJR194 CTN192:CTN194 DDJ192:DDJ194 DNF192:DNF194 DXB192:DXB194 EGX192:EGX194 EQT192:EQT194 FAP192:FAP194 FKL192:FKL194 FUH192:FUH194 GED192:GED194 GNZ192:GNZ194 GXV192:GXV194 HHR192:HHR194 HRN192:HRN194 IBJ192:IBJ194 ILF192:ILF194 IVB192:IVB194 JEX192:JEX194 JOT192:JOT194 JYP192:JYP194 KIL192:KIL194 KSH192:KSH194 LCD192:LCD194 LLZ192:LLZ194 LVV192:LVV194 MFR192:MFR194 MPN192:MPN194 MZJ192:MZJ194 NJF192:NJF194 NTB192:NTB194 OCX192:OCX194 OMT192:OMT194 OWP192:OWP194 PGL192:PGL194 PQH192:PQH194 QAD192:QAD194 QJZ192:QJZ194 QTV192:QTV194 RDR192:RDR194 RNN192:RNN194 RXJ192:RXJ194 SHF192:SHF194 SRB192:SRB194 TAX192:TAX194 TKT192:TKT194 TUP192:TUP194 UEL192:UEL194 UOH192:UOH194 UYD192:UYD194 VHZ192:VHZ194 VRV192:VRV194 WBR192:WBR194 WLN192:WLN194 C198:C200 IX160:IX162 ST160:ST162 ACP160:ACP162 AML160:AML162 AWH160:AWH162 BGD160:BGD162 BPZ160:BPZ162 BZV160:BZV162 CJR160:CJR162 CTN160:CTN162 DDJ160:DDJ162 DNF160:DNF162 DXB160:DXB162 EGX160:EGX162 EQT160:EQT162 FAP160:FAP162 FKL160:FKL162 FUH160:FUH162 GED160:GED162 GNZ160:GNZ162 GXV160:GXV162 HHR160:HHR162 HRN160:HRN162 IBJ160:IBJ162 ILF160:ILF162 IVB160:IVB162 JEX160:JEX162 JOT160:JOT162 JYP160:JYP162 KIL160:KIL162 KSH160:KSH162 LCD160:LCD162 LLZ160:LLZ162 LVV160:LVV162 MFR160:MFR162 MPN160:MPN162 MZJ160:MZJ162 NJF160:NJF162 NTB160:NTB162 OCX160:OCX162 OMT160:OMT162 OWP160:OWP162 PGL160:PGL162 PQH160:PQH162 QAD160:QAD162 QJZ160:QJZ162 QTV160:QTV162 RDR160:RDR162 RNN160:RNN162 RXJ160:RXJ162 SHF160:SHF162 SRB160:SRB162 TAX160:TAX162 TKT160:TKT162 TUP160:TUP162 UEL160:UEL162 UOH160:UOH162 UYD160:UYD162 VHZ160:VHZ162 VRV160:VRV162 WBR160:WBR162 WLN160:WLN162 WVJ160:WVJ162 C164:C166 IX164:IX166 ST164:ST166 ACP164:ACP166 AML164:AML166 AWH164:AWH166 BGD164:BGD166 BPZ164:BPZ166 BZV164:BZV166 CJR164:CJR166 CTN164:CTN166 DDJ164:DDJ166 DNF164:DNF166 DXB164:DXB166 EGX164:EGX166 EQT164:EQT166 FAP164:FAP166 FKL164:FKL166 FUH164:FUH166 GED164:GED166 GNZ164:GNZ166 GXV164:GXV166 HHR164:HHR166 HRN164:HRN166 IBJ164:IBJ166 ILF164:ILF166 IVB164:IVB166 JEX164:JEX166 JOT164:JOT166 JYP164:JYP166 KIL164:KIL166 KSH164:KSH166 LCD164:LCD166 LLZ164:LLZ166 LVV164:LVV166 MFR164:MFR166 MPN164:MPN166 MZJ164:MZJ166 NJF164:NJF166 NTB164:NTB166 OCX164:OCX166 OMT164:OMT166 OWP164:OWP166 PGL164:PGL166 PQH164:PQH166 QAD164:QAD166 QJZ164:QJZ166 QTV164:QTV166 RDR164:RDR166 RNN164:RNN166 RXJ164:RXJ166 SHF164:SHF166 SRB164:SRB166 TAX164:TAX166 TKT164:TKT166 TUP164:TUP166 UEL164:UEL166 UOH164:UOH166 UYD164:UYD166 VHZ164:VHZ166 VRV164:VRV166 WBR164:WBR166 WLN164:WLN166 WVJ164:WVJ166 C168:C170 IX168:IX170 ST168:ST170 ACP168:ACP170 AML168:AML170 AWH168:AWH170 BGD168:BGD170 BPZ168:BPZ170 BZV168:BZV170 CJR168:CJR170 CTN168:CTN170 DDJ168:DDJ170 DNF168:DNF170 DXB168:DXB170 EGX168:EGX170 EQT168:EQT170 FAP168:FAP170 FKL168:FKL170 FUH168:FUH170 GED168:GED170 GNZ168:GNZ170 GXV168:GXV170 HHR168:HHR170 HRN168:HRN170 IBJ168:IBJ170 ILF168:ILF170 IVB168:IVB170 JEX168:JEX170 JOT168:JOT170 JYP168:JYP170 KIL168:KIL170 KSH168:KSH170 LCD168:LCD170 LLZ168:LLZ170 LVV168:LVV170 MFR168:MFR170 MPN168:MPN170 MZJ168:MZJ170 NJF168:NJF170 NTB168:NTB170 OCX168:OCX170 OMT168:OMT170 OWP168:OWP170 PGL168:PGL170 PQH168:PQH170 QAD168:QAD170 QJZ168:QJZ170 QTV168:QTV170 RDR168:RDR170 RNN168:RNN170 RXJ168:RXJ170 SHF168:SHF170 SRB168:SRB170 TAX168:TAX170 TKT168:TKT170 TUP168:TUP170 UEL168:UEL170 UOH168:UOH170 UYD168:UYD170 VHZ168:VHZ170 VRV168:VRV170 WBR168:WBR170 WLN168:WLN170 WVJ168:WVJ170 LCD180:LCD182 C172:C174 IX172:IX174 ST172:ST174 ACP172:ACP174 AML172:AML174 AWH172:AWH174 BGD172:BGD174 BPZ172:BPZ174 BZV172:BZV174 CJR172:CJR174 CTN172:CTN174 DDJ172:DDJ174 DNF172:DNF174 DXB172:DXB174 EGX172:EGX174 EQT172:EQT174 FAP172:FAP174 FKL172:FKL174 FUH172:FUH174 GED172:GED174 GNZ172:GNZ174 GXV172:GXV174 HHR172:HHR174 HRN172:HRN174 IBJ172:IBJ174 ILF172:ILF174 IVB172:IVB174 JEX172:JEX174 JOT172:JOT174 JYP172:JYP174 KIL172:KIL174 KSH172:KSH174 LCD172:LCD174 LLZ172:LLZ174 LVV172:LVV174 MFR172:MFR174 MPN172:MPN174 MZJ172:MZJ174 NJF172:NJF174 NTB172:NTB174 OCX172:OCX174 OMT172:OMT174 OWP172:OWP174 PGL172:PGL174 PQH172:PQH174 QAD172:QAD174 QJZ172:QJZ174 QTV172:QTV174 RDR172:RDR174 RNN172:RNN174 RXJ172:RXJ174 SHF172:SHF174 SRB172:SRB174 TAX172:TAX174 TKT172:TKT174 TUP172:TUP174 UEL172:UEL174 UOH172:UOH174 UYD172:UYD174 VHZ172:VHZ174 VRV172:VRV174 WBR172:WBR174 WLN172:WLN174 WVJ172:WVJ174 FAP180:FAP182 EQT180:EQT182 EGX180:EGX182 DXB180:DXB182 DNF180:DNF182 DDJ180:DDJ182 CTN180:CTN182 CJR180:CJR182 BZV180:BZV182 BPZ180:BPZ182 BGD180:BGD182 AWH180:AWH182 AML180:AML182 ACP180:ACP182 ST180:ST182 IX180:IX182 C180:C182 WVJ180:WVJ182 WLN180:WLN182 WBR180:WBR182 VRV180:VRV182 VHZ180:VHZ182 UYD180:UYD182 UOH180:UOH182 UEL180:UEL182 TUP180:TUP182 TKT180:TKT182 TAX180:TAX182 SRB180:SRB182 SHF180:SHF182 RXJ180:RXJ182 RNN180:RNN182 RDR180:RDR182 QTV180:QTV182 QJZ180:QJZ182 QAD180:QAD182 PQH180:PQH182 PGL180:PGL182 OWP180:OWP182 OMT180:OMT182 OCX180:OCX182 NTB180:NTB182 NJF180:NJF182 MZJ180:MZJ182 MPN180:MPN182 MFR180:MFR182 LVV180:LVV182 LLZ180:LLZ182 LLZ178 LVV178 MFR178 MPN178 MZJ178 NJF178 NTB178 OCX178 OMT178 OWP178 PGL178 PQH178 QAD178 QJZ178 QTV178 RDR178 RNN178 RXJ178 SHF178 SRB178 TAX178 TKT178 TUP178 UEL178 UOH178 UYD178 VHZ178 VRV178 WBR178 WLN178 WVJ178 C178 IX178 ST178 ACP178 AML178 AWH178 BGD178 BPZ178 BZV178 CJR178 CTN178 DDJ178 DNF178 DXB178 EGX178 EQT178 FAP178 FKL178 FUH178 GED178 GNZ178 GXV178 HHR178 HRN178 IBJ178 ILF178 IVB178 JEX178 JOT178 JYP178 KIL178 KSH178 LCD178 C160:C162 KSH278:KSH280 KIL278:KIL280 JYP278:JYP280 JOT278:JOT280 JEX278:JEX280 IVB278:IVB280 ILF278:ILF280 IBJ278:IBJ280 HRN278:HRN280 HHR278:HHR280 GXV278:GXV280 GNZ278:GNZ280 GED278:GED280 FUH278:FUH280 FKL278:FKL280 C282:C284 IX282:IX284 ST282:ST284 ACP282:ACP284 AML282:AML284 AWH282:AWH284 BGD282:BGD284 BPZ282:BPZ284 BZV282:BZV284 CJR282:CJR284 CTN282:CTN284 DDJ282:DDJ284 DNF282:DNF284 DXB282:DXB284 EGX282:EGX284 EQT282:EQT284 FAP282:FAP284 FKL282:FKL284 FUH282:FUH284 GED282:GED284 GNZ282:GNZ284 GXV282:GXV284 HHR282:HHR284 HRN282:HRN284 IBJ282:IBJ284 ILF282:ILF284 IVB282:IVB284 JEX282:JEX284 JOT282:JOT284 JYP282:JYP284 KIL282:KIL284 KSH282:KSH284 LCD282:LCD284 LLZ282:LLZ284 LVV282:LVV284 MFR282:MFR284 MPN282:MPN284 MZJ282:MZJ284 NJF282:NJF284 NTB282:NTB284 OCX282:OCX284 OMT282:OMT284 OWP282:OWP284 PGL282:PGL284 PQH282:PQH284 QAD282:QAD284 QJZ282:QJZ284 QTV282:QTV284 RDR282:RDR284 RNN282:RNN284 RXJ282:RXJ284 SHF282:SHF284 SRB282:SRB284 TAX282:TAX284 TKT282:TKT284 TUP282:TUP284 UEL282:UEL284 UOH282:UOH284 UYD282:UYD284 VHZ282:VHZ284 VRV282:VRV284 WBR282:WBR284 WLN282:WLN284 WVJ282:WVJ284 C274 IX274 ST274 ACP274 AML274 AWH274 BGD274 BPZ274 BZV274 CJR274 CTN274 DDJ274 DNF274 DXB274 EGX274 EQT274 FAP274 FKL274 FUH274 GED274 GNZ274 GXV274 HHR274 HRN274 IBJ274 ILF274 IVB274 JEX274 JOT274 JYP274 KIL274 KSH274 LCD274 LLZ274 LVV274 MFR274 MPN274 MZJ274 NJF274 NTB274 OCX274 OMT274 OWP274 PGL274 PQH274 QAD274 QJZ274 QTV274 RDR274 RNN274 RXJ274 SHF274 SRB274 TAX274 TKT274 TUP274 UEL274 UOH274 UYD274 VHZ274 VRV274 WBR274 WLN274 WVJ274 WVJ290:WVJ292 IX296:IX298 ST296:ST298 ACP296:ACP298 AML296:AML298 AWH296:AWH298 BGD296:BGD298 BPZ296:BPZ298 BZV296:BZV298 CJR296:CJR298 CTN296:CTN298 DDJ296:DDJ298 DNF296:DNF298 DXB296:DXB298 EGX296:EGX298 EQT296:EQT298 FAP296:FAP298 FKL296:FKL298 FUH296:FUH298 GED296:GED298 GNZ296:GNZ298 GXV296:GXV298 HHR296:HHR298 HRN296:HRN298 IBJ296:IBJ298 ILF296:ILF298 IVB296:IVB298 JEX296:JEX298 JOT296:JOT298 JYP296:JYP298 KIL296:KIL298 KSH296:KSH298 LCD296:LCD298 LLZ296:LLZ298 LVV296:LVV298 MFR296:MFR298 MPN296:MPN298 MZJ296:MZJ298 NJF296:NJF298 NTB296:NTB298 OCX296:OCX298 OMT296:OMT298 OWP296:OWP298 PGL296:PGL298 PQH296:PQH298 QAD296:QAD298 QJZ296:QJZ298 QTV296:QTV298 RDR296:RDR298 RNN296:RNN298 RXJ296:RXJ298 SHF296:SHF298 SRB296:SRB298 TAX296:TAX298 TKT296:TKT298 TUP296:TUP298 UEL296:UEL298 UOH296:UOH298 UYD296:UYD298 VHZ296:VHZ298 VRV296:VRV298 WBR296:WBR298 WLN296:WLN298 WVJ296:WVJ298 C300:C302 IX300:IX302 ST300:ST302 ACP300:ACP302 AML300:AML302 AWH300:AWH302 BGD300:BGD302 BPZ300:BPZ302 BZV300:BZV302 CJR300:CJR302 CTN300:CTN302 DDJ300:DDJ302 DNF300:DNF302 DXB300:DXB302 EGX300:EGX302 EQT300:EQT302 FAP300:FAP302 FKL300:FKL302 FUH300:FUH302 GED300:GED302 GNZ300:GNZ302 GXV300:GXV302 HHR300:HHR302 HRN300:HRN302 IBJ300:IBJ302 ILF300:ILF302 IVB300:IVB302 JEX300:JEX302 JOT300:JOT302 JYP300:JYP302 KIL300:KIL302 KSH300:KSH302 LCD300:LCD302 LLZ300:LLZ302 LVV300:LVV302 MFR300:MFR302 MPN300:MPN302 MZJ300:MZJ302 NJF300:NJF302 NTB300:NTB302 OCX300:OCX302 OMT300:OMT302 OWP300:OWP302 PGL300:PGL302 PQH300:PQH302 QAD300:QAD302 QJZ300:QJZ302 QTV300:QTV302 RDR300:RDR302 RNN300:RNN302 RXJ300:RXJ302 SHF300:SHF302 SRB300:SRB302 TAX300:TAX302 TKT300:TKT302 TUP300:TUP302 UEL300:UEL302 UOH300:UOH302 UYD300:UYD302 VHZ300:VHZ302 VRV300:VRV302 WBR300:WBR302 WLN300:WLN302 WVJ300:WVJ302 C304:C306 IX304:IX306 ST304:ST306 ACP304:ACP306 AML304:AML306 AWH304:AWH306 BGD304:BGD306 BPZ304:BPZ306 BZV304:BZV306 CJR304:CJR306 CTN304:CTN306 DDJ304:DDJ306 DNF304:DNF306 DXB304:DXB306 EGX304:EGX306 EQT304:EQT306 FAP304:FAP306 FKL304:FKL306 FUH304:FUH306 GED304:GED306 GNZ304:GNZ306 GXV304:GXV306 HHR304:HHR306 HRN304:HRN306 IBJ304:IBJ306 ILF304:ILF306 IVB304:IVB306 JEX304:JEX306 JOT304:JOT306 JYP304:JYP306 KIL304:KIL306 KSH304:KSH306 LCD304:LCD306 LLZ304:LLZ306 LVV304:LVV306 MFR304:MFR306 MPN304:MPN306 MZJ304:MZJ306 NJF304:NJF306 NTB304:NTB306 OCX304:OCX306 OMT304:OMT306 OWP304:OWP306 PGL304:PGL306 PQH304:PQH306 QAD304:QAD306 QJZ304:QJZ306 QTV304:QTV306 RDR304:RDR306 RNN304:RNN306 RXJ304:RXJ306 SHF304:SHF306 SRB304:SRB306 TAX304:TAX306 TKT304:TKT306 TUP304:TUP306 UEL304:UEL306 UOH304:UOH306 UYD304:UYD306 VHZ304:VHZ306 VRV304:VRV306 WBR304:WBR306 WLN304:WLN306 WVJ304:WVJ306 C310:C312 IX310:IX312 ST310:ST312 ACP310:ACP312 AML310:AML312 AWH310:AWH312 BGD310:BGD312 BPZ310:BPZ312 BZV310:BZV312 CJR310:CJR312 CTN310:CTN312 DDJ310:DDJ312 DNF310:DNF312 DXB310:DXB312 EGX310:EGX312 EQT310:EQT312 FAP310:FAP312 FKL310:FKL312 FUH310:FUH312 GED310:GED312 GNZ310:GNZ312 GXV310:GXV312 HHR310:HHR312 HRN310:HRN312 IBJ310:IBJ312 ILF310:ILF312 IVB310:IVB312 JEX310:JEX312 JOT310:JOT312 JYP310:JYP312 KIL310:KIL312 KSH310:KSH312 LCD310:LCD312 LLZ310:LLZ312 LVV310:LVV312 MFR310:MFR312 MPN310:MPN312 MZJ310:MZJ312 NJF310:NJF312 NTB310:NTB312 OCX310:OCX312 OMT310:OMT312 OWP310:OWP312 PGL310:PGL312 PQH310:PQH312 QAD310:QAD312 QJZ310:QJZ312 QTV310:QTV312 RDR310:RDR312 RNN310:RNN312 RXJ310:RXJ312 SHF310:SHF312 SRB310:SRB312 TAX310:TAX312 TKT310:TKT312 TUP310:TUP312 UEL310:UEL312 UOH310:UOH312 UYD310:UYD312 VHZ310:VHZ312 VRV310:VRV312 WBR310:WBR312 WLN310:WLN312 WVJ310:WVJ312 C330:C332 IX330:IX332 ST330:ST332 ACP330:ACP332 AML330:AML332 AWH330:AWH332 BGD330:BGD332 BPZ330:BPZ332 BZV330:BZV332 CJR330:CJR332 CTN330:CTN332 DDJ330:DDJ332 DNF330:DNF332 DXB330:DXB332 EGX330:EGX332 EQT330:EQT332 FAP330:FAP332 FKL330:FKL332 FUH330:FUH332 GED330:GED332 GNZ330:GNZ332 GXV330:GXV332 HHR330:HHR332 HRN330:HRN332 IBJ330:IBJ332 ILF330:ILF332 IVB330:IVB332 JEX330:JEX332 JOT330:JOT332 JYP330:JYP332 KIL330:KIL332 KSH330:KSH332 LCD330:LCD332 LLZ330:LLZ332 LVV330:LVV332 MFR330:MFR332 MPN330:MPN332 MZJ330:MZJ332 NJF330:NJF332 NTB330:NTB332 OCX330:OCX332 OMT330:OMT332 OWP330:OWP332 PGL330:PGL332 PQH330:PQH332 QAD330:QAD332 QJZ330:QJZ332 QTV330:QTV332 RDR330:RDR332 RNN330:RNN332 RXJ330:RXJ332 SHF330:SHF332 SRB330:SRB332 TAX330:TAX332 TKT330:TKT332 TUP330:TUP332 UEL330:UEL332 UOH330:UOH332 UYD330:UYD332 VHZ330:VHZ332 VRV330:VRV332 WBR330:WBR332 WLN330:WLN332 WVJ330:WVJ332 C334:C336 IX334:IX336 ST334:ST336 ACP334:ACP336 AML334:AML336 AWH334:AWH336 BGD334:BGD336 BPZ334:BPZ336 BZV334:BZV336 CJR334:CJR336 CTN334:CTN336 DDJ334:DDJ336 DNF334:DNF336 DXB334:DXB336 EGX334:EGX336 EQT334:EQT336 FAP334:FAP336 FKL334:FKL336 FUH334:FUH336 GED334:GED336 GNZ334:GNZ336 GXV334:GXV336 HHR334:HHR336 HRN334:HRN336 IBJ334:IBJ336 ILF334:ILF336 IVB334:IVB336 JEX334:JEX336 JOT334:JOT336 JYP334:JYP336 KIL334:KIL336 KSH334:KSH336 LCD334:LCD336 LLZ334:LLZ336 LVV334:LVV336 MFR334:MFR336 MPN334:MPN336 MZJ334:MZJ336 NJF334:NJF336 NTB334:NTB336 OCX334:OCX336 OMT334:OMT336 OWP334:OWP336 PGL334:PGL336 PQH334:PQH336 QAD334:QAD336 QJZ334:QJZ336 QTV334:QTV336 RDR334:RDR336 RNN334:RNN336 RXJ334:RXJ336 SHF334:SHF336 SRB334:SRB336 TAX334:TAX336 TKT334:TKT336 TUP334:TUP336 UEL334:UEL336 UOH334:UOH336 UYD334:UYD336 VHZ334:VHZ336 VRV334:VRV336 WBR334:WBR336 WLN334:WLN336 WVJ334:WVJ336 WVJ137:WVJ139 C314:C316 IX314:IX316 ST314:ST316 ACP314:ACP316 AML314:AML316 AWH314:AWH316 BGD314:BGD316 BPZ314:BPZ316 BZV314:BZV316 CJR314:CJR316 CTN314:CTN316 DDJ314:DDJ316 DNF314:DNF316 DXB314:DXB316 EGX314:EGX316 EQT314:EQT316 FAP314:FAP316 FKL314:FKL316 FUH314:FUH316 GED314:GED316 GNZ314:GNZ316 GXV314:GXV316 HHR314:HHR316 HRN314:HRN316 IBJ314:IBJ316 ILF314:ILF316 IVB314:IVB316 JEX314:JEX316 JOT314:JOT316 JYP314:JYP316 KIL314:KIL316 KSH314:KSH316 LCD314:LCD316 LLZ314:LLZ316 LVV314:LVV316 MFR314:MFR316 MPN314:MPN316 MZJ314:MZJ316 NJF314:NJF316 NTB314:NTB316 OCX314:OCX316 OMT314:OMT316 OWP314:OWP316 PGL314:PGL316 PQH314:PQH316 QAD314:QAD316 QJZ314:QJZ316 QTV314:QTV316 RDR314:RDR316 RNN314:RNN316 RXJ314:RXJ316 SHF314:SHF316 SRB314:SRB316 TAX314:TAX316 TKT314:TKT316 TUP314:TUP316 UEL314:UEL316 UOH314:UOH316 UYD314:UYD316 VHZ314:VHZ316 VRV314:VRV316 WBR314:WBR316 WLN314:WLN316 WVJ314:WVJ316 C318:C320 IX318:IX320 ST318:ST320 ACP318:ACP320 AML318:AML320 AWH318:AWH320 BGD318:BGD320 BPZ318:BPZ320 BZV318:BZV320 CJR318:CJR320 CTN318:CTN320 DDJ318:DDJ320 DNF318:DNF320 DXB318:DXB320 EGX318:EGX320 EQT318:EQT320 FAP318:FAP320 FKL318:FKL320 FUH318:FUH320 GED318:GED320 GNZ318:GNZ320 GXV318:GXV320 HHR318:HHR320 HRN318:HRN320 IBJ318:IBJ320 ILF318:ILF320 IVB318:IVB320 JEX318:JEX320 JOT318:JOT320 JYP318:JYP320 KIL318:KIL320 KSH318:KSH320 LCD318:LCD320 LLZ318:LLZ320 LVV318:LVV320 MFR318:MFR320 MPN318:MPN320 MZJ318:MZJ320 NJF318:NJF320 NTB318:NTB320 OCX318:OCX320 OMT318:OMT320 OWP318:OWP320 PGL318:PGL320 PQH318:PQH320 QAD318:QAD320 QJZ318:QJZ320 QTV318:QTV320 RDR318:RDR320 RNN318:RNN320 RXJ318:RXJ320 SHF318:SHF320 SRB318:SRB320 TAX318:TAX320 TKT318:TKT320 TUP318:TUP320 UEL318:UEL320 UOH318:UOH320 UYD318:UYD320 VHZ318:VHZ320 VRV318:VRV320 WBR318:WBR320 WLN318:WLN320 WVJ318:WVJ320 C322:C324 IX322:IX324 ST322:ST324 ACP322:ACP324 AML322:AML324 AWH322:AWH324 BGD322:BGD324 BPZ322:BPZ324 BZV322:BZV324 CJR322:CJR324 CTN322:CTN324 DDJ322:DDJ324 DNF322:DNF324 DXB322:DXB324 EGX322:EGX324 EQT322:EQT324 FAP322:FAP324 FKL322:FKL324 FUH322:FUH324 GED322:GED324 GNZ322:GNZ324 GXV322:GXV324 HHR322:HHR324 HRN322:HRN324 IBJ322:IBJ324 ILF322:ILF324 IVB322:IVB324 JEX322:JEX324 JOT322:JOT324 JYP322:JYP324 KIL322:KIL324 KSH322:KSH324 LCD322:LCD324 LLZ322:LLZ324 LVV322:LVV324 MFR322:MFR324 MPN322:MPN324 MZJ322:MZJ324 NJF322:NJF324 NTB322:NTB324 OCX322:OCX324 OMT322:OMT324 OWP322:OWP324 PGL322:PGL324 PQH322:PQH324 QAD322:QAD324 QJZ322:QJZ324 QTV322:QTV324 RDR322:RDR324 RNN322:RNN324 RXJ322:RXJ324 SHF322:SHF324 SRB322:SRB324 TAX322:TAX324 TKT322:TKT324 TUP322:TUP324 UEL322:UEL324 UOH322:UOH324 UYD322:UYD324 VHZ322:VHZ324 VRV322:VRV324 WBR322:WBR324 WLN322:WLN324 WVJ322:WVJ324 C326:C328 IX326:IX328 ST326:ST328 ACP326:ACP328 AML326:AML328 AWH326:AWH328 BGD326:BGD328 BPZ326:BPZ328 BZV326:BZV328 CJR326:CJR328 CTN326:CTN328 DDJ326:DDJ328 DNF326:DNF328 DXB326:DXB328 EGX326:EGX328 EQT326:EQT328 FAP326:FAP328 FKL326:FKL328 FUH326:FUH328 GED326:GED328 GNZ326:GNZ328 GXV326:GXV328 HHR326:HHR328 HRN326:HRN328 IBJ326:IBJ328 ILF326:ILF328 IVB326:IVB328 JEX326:JEX328 JOT326:JOT328 JYP326:JYP328 KIL326:KIL328 KSH326:KSH328 LCD326:LCD328 LLZ326:LLZ328 LVV326:LVV328 MFR326:MFR328 MPN326:MPN328 MZJ326:MZJ328 NJF326:NJF328 NTB326:NTB328 OCX326:OCX328 OMT326:OMT328 OWP326:OWP328 PGL326:PGL328 PQH326:PQH328 QAD326:QAD328 QJZ326:QJZ328 QTV326:QTV328 RDR326:RDR328 RNN326:RNN328 RXJ326:RXJ328 SHF326:SHF328 SRB326:SRB328 TAX326:TAX328 TKT326:TKT328 TUP326:TUP328 UEL326:UEL328 UOH326:UOH328 UYD326:UYD328 VHZ326:VHZ328 VRV326:VRV328 WBR326:WBR328 WLN326:WLN328 WVJ326:WVJ328 C308 IX308 ST308 ACP308 AML308 AWH308 BGD308 BPZ308 BZV308 CJR308 CTN308 DDJ308 DNF308 DXB308 EGX308 EQT308 FAP308 FKL308 FUH308 GED308 GNZ308 GXV308 HHR308 HRN308 IBJ308 ILF308 IVB308 JEX308 JOT308 JYP308 KIL308 KSH308 LCD308 LLZ308 LVV308 MFR308 MPN308 MZJ308 NJF308 NTB308 OCX308 OMT308 OWP308 PGL308 PQH308 QAD308 QJZ308 QTV308 RDR308 RNN308 RXJ308 SHF308 SRB308 TAX308 TKT308 TUP308 UEL308 UOH308 UYD308 VHZ308 VRV308 WBR308 WLN308 WVJ308 C294 IX294 ST294 ACP294 AML294 AWH294 BGD294 BPZ294 BZV294 CJR294 CTN294 DDJ294 DNF294 DXB294 EGX294 EQT294 FAP294 FKL294 FUH294 GED294 GNZ294 GXV294 HHR294 HRN294 IBJ294 ILF294 IVB294 JEX294 JOT294 JYP294 KIL294 KSH294 LCD294 LLZ294 LVV294 MFR294 MPN294 MZJ294 NJF294 NTB294 OCX294 OMT294 OWP294 PGL294 PQH294 QAD294 QJZ294 QTV294 RDR294 RNN294 RXJ294 SHF294 SRB294 TAX294 TKT294 TUP294 UEL294 UOH294 UYD294 VHZ294 VRV294 WBR294 WLN294 WVJ294 C286:C288 IX286:IX288 ST286:ST288 ACP286:ACP288 AML286:AML288 AWH286:AWH288 BGD286:BGD288 BPZ286:BPZ288 BZV286:BZV288 CJR286:CJR288 CTN286:CTN288 DDJ286:DDJ288 DNF286:DNF288 DXB286:DXB288 EGX286:EGX288 EQT286:EQT288 FAP286:FAP288 FKL286:FKL288 FUH286:FUH288 GED286:GED288 GNZ286:GNZ288 GXV286:GXV288 HHR286:HHR288 HRN286:HRN288 IBJ286:IBJ288 ILF286:ILF288 IVB286:IVB288 JEX286:JEX288 JOT286:JOT288 JYP286:JYP288 KIL286:KIL288 KSH286:KSH288 LCD286:LCD288 LLZ286:LLZ288 LVV286:LVV288 MFR286:MFR288 MPN286:MPN288 MZJ286:MZJ288 NJF286:NJF288 NTB286:NTB288 OCX286:OCX288 OMT286:OMT288 OWP286:OWP288 PGL286:PGL288 PQH286:PQH288 QAD286:QAD288 QJZ286:QJZ288 QTV286:QTV288 RDR286:RDR288 RNN286:RNN288 RXJ286:RXJ288 SHF286:SHF288 SRB286:SRB288 TAX286:TAX288 TKT286:TKT288 TUP286:TUP288 UEL286:UEL288 UOH286:UOH288 UYD286:UYD288 VHZ286:VHZ288 VRV286:VRV288 WBR286:WBR288 WLN286:WLN288 WVJ286:WVJ288 C290:C292 IX290:IX292 ST290:ST292 ACP290:ACP292 AML290:AML292 AWH290:AWH292 BGD290:BGD292 BPZ290:BPZ292 BZV290:BZV292 CJR290:CJR292 CTN290:CTN292 DDJ290:DDJ292 DNF290:DNF292 DXB290:DXB292 EGX290:EGX292 EQT290:EQT292 FAP290:FAP292 FKL290:FKL292 FUH290:FUH292 GED290:GED292 GNZ290:GNZ292 GXV290:GXV292 HHR290:HHR292 HRN290:HRN292 IBJ290:IBJ292 ILF290:ILF292 IVB290:IVB292 JEX290:JEX292 JOT290:JOT292 JYP290:JYP292 KIL290:KIL292 KSH290:KSH292 LCD290:LCD292 LLZ290:LLZ292 LVV290:LVV292 MFR290:MFR292 MPN290:MPN292 MZJ290:MZJ292 NJF290:NJF292 NTB290:NTB292 OCX290:OCX292 OMT290:OMT292 OWP290:OWP292 PGL290:PGL292 PQH290:PQH292 QAD290:QAD292 QJZ290:QJZ292 QTV290:QTV292 RDR290:RDR292 RNN290:RNN292 RXJ290:RXJ292 SHF290:SHF292 SRB290:SRB292 TAX290:TAX292 TKT290:TKT292 TUP290:TUP292 UEL290:UEL292 UOH290:UOH292 UYD290:UYD292 VHZ290:VHZ292 VRV290:VRV292 WBR290:WBR292 WLN290:WLN292 C296:C298 IX258:IX260 ST258:ST260 ACP258:ACP260 AML258:AML260 AWH258:AWH260 BGD258:BGD260 BPZ258:BPZ260 BZV258:BZV260 CJR258:CJR260 CTN258:CTN260 DDJ258:DDJ260 DNF258:DNF260 DXB258:DXB260 EGX258:EGX260 EQT258:EQT260 FAP258:FAP260 FKL258:FKL260 FUH258:FUH260 GED258:GED260 GNZ258:GNZ260 GXV258:GXV260 HHR258:HHR260 HRN258:HRN260 IBJ258:IBJ260 ILF258:ILF260 IVB258:IVB260 JEX258:JEX260 JOT258:JOT260 JYP258:JYP260 KIL258:KIL260 KSH258:KSH260 LCD258:LCD260 LLZ258:LLZ260 LVV258:LVV260 MFR258:MFR260 MPN258:MPN260 MZJ258:MZJ260 NJF258:NJF260 NTB258:NTB260 OCX258:OCX260 OMT258:OMT260 OWP258:OWP260 PGL258:PGL260 PQH258:PQH260 QAD258:QAD260 QJZ258:QJZ260 QTV258:QTV260 RDR258:RDR260 RNN258:RNN260 RXJ258:RXJ260 SHF258:SHF260 SRB258:SRB260 TAX258:TAX260 TKT258:TKT260 TUP258:TUP260 UEL258:UEL260 UOH258:UOH260 UYD258:UYD260 VHZ258:VHZ260 VRV258:VRV260 WBR258:WBR260 WLN258:WLN260 WVJ258:WVJ260 C262:C264 IX262:IX264 ST262:ST264 ACP262:ACP264 AML262:AML264 AWH262:AWH264 BGD262:BGD264 BPZ262:BPZ264 BZV262:BZV264 CJR262:CJR264 CTN262:CTN264 DDJ262:DDJ264 DNF262:DNF264 DXB262:DXB264 EGX262:EGX264 EQT262:EQT264 FAP262:FAP264 FKL262:FKL264 FUH262:FUH264 GED262:GED264 GNZ262:GNZ264 GXV262:GXV264 HHR262:HHR264 HRN262:HRN264 IBJ262:IBJ264 ILF262:ILF264 IVB262:IVB264 JEX262:JEX264 JOT262:JOT264 JYP262:JYP264 KIL262:KIL264 KSH262:KSH264 LCD262:LCD264 LLZ262:LLZ264 LVV262:LVV264 MFR262:MFR264 MPN262:MPN264 MZJ262:MZJ264 NJF262:NJF264 NTB262:NTB264 OCX262:OCX264 OMT262:OMT264 OWP262:OWP264 PGL262:PGL264 PQH262:PQH264 QAD262:QAD264 QJZ262:QJZ264 QTV262:QTV264 RDR262:RDR264 RNN262:RNN264 RXJ262:RXJ264 SHF262:SHF264 SRB262:SRB264 TAX262:TAX264 TKT262:TKT264 TUP262:TUP264 UEL262:UEL264 UOH262:UOH264 UYD262:UYD264 VHZ262:VHZ264 VRV262:VRV264 WBR262:WBR264 WLN262:WLN264 WVJ262:WVJ264 C266:C268 IX266:IX268 ST266:ST268 ACP266:ACP268 AML266:AML268 AWH266:AWH268 BGD266:BGD268 BPZ266:BPZ268 BZV266:BZV268 CJR266:CJR268 CTN266:CTN268 DDJ266:DDJ268 DNF266:DNF268 DXB266:DXB268 EGX266:EGX268 EQT266:EQT268 FAP266:FAP268 FKL266:FKL268 FUH266:FUH268 GED266:GED268 GNZ266:GNZ268 GXV266:GXV268 HHR266:HHR268 HRN266:HRN268 IBJ266:IBJ268 ILF266:ILF268 IVB266:IVB268 JEX266:JEX268 JOT266:JOT268 JYP266:JYP268 KIL266:KIL268 KSH266:KSH268 LCD266:LCD268 LLZ266:LLZ268 LVV266:LVV268 MFR266:MFR268 MPN266:MPN268 MZJ266:MZJ268 NJF266:NJF268 NTB266:NTB268 OCX266:OCX268 OMT266:OMT268 OWP266:OWP268 PGL266:PGL268 PQH266:PQH268 QAD266:QAD268 QJZ266:QJZ268 QTV266:QTV268 RDR266:RDR268 RNN266:RNN268 RXJ266:RXJ268 SHF266:SHF268 SRB266:SRB268 TAX266:TAX268 TKT266:TKT268 TUP266:TUP268 UEL266:UEL268 UOH266:UOH268 UYD266:UYD268 VHZ266:VHZ268 VRV266:VRV268 WBR266:WBR268 WLN266:WLN268 WVJ266:WVJ268 LCD278:LCD280 C270:C272 IX270:IX272 ST270:ST272 ACP270:ACP272 AML270:AML272 AWH270:AWH272 BGD270:BGD272 BPZ270:BPZ272 BZV270:BZV272 CJR270:CJR272 CTN270:CTN272 DDJ270:DDJ272 DNF270:DNF272 DXB270:DXB272 EGX270:EGX272 EQT270:EQT272 FAP270:FAP272 FKL270:FKL272 FUH270:FUH272 GED270:GED272 GNZ270:GNZ272 GXV270:GXV272 HHR270:HHR272 HRN270:HRN272 IBJ270:IBJ272 ILF270:ILF272 IVB270:IVB272 JEX270:JEX272 JOT270:JOT272 JYP270:JYP272 KIL270:KIL272 KSH270:KSH272 LCD270:LCD272 LLZ270:LLZ272 LVV270:LVV272 MFR270:MFR272 MPN270:MPN272 MZJ270:MZJ272 NJF270:NJF272 NTB270:NTB272 OCX270:OCX272 OMT270:OMT272 OWP270:OWP272 PGL270:PGL272 PQH270:PQH272 QAD270:QAD272 QJZ270:QJZ272 QTV270:QTV272 RDR270:RDR272 RNN270:RNN272 RXJ270:RXJ272 SHF270:SHF272 SRB270:SRB272 TAX270:TAX272 TKT270:TKT272 TUP270:TUP272 UEL270:UEL272 UOH270:UOH272 UYD270:UYD272 VHZ270:VHZ272 VRV270:VRV272 WBR270:WBR272 WLN270:WLN272 WVJ270:WVJ272 FAP278:FAP280 EQT278:EQT280 EGX278:EGX280 DXB278:DXB280 DNF278:DNF280 DDJ278:DDJ280 CTN278:CTN280 CJR278:CJR280 BZV278:BZV280 BPZ278:BPZ280 BGD278:BGD280 AWH278:AWH280 AML278:AML280 ACP278:ACP280 ST278:ST280 IX278:IX280 C278:C280 WVJ278:WVJ280 WLN278:WLN280 WBR278:WBR280 VRV278:VRV280 VHZ278:VHZ280 UYD278:UYD280 UOH278:UOH280 UEL278:UEL280 TUP278:TUP280 TKT278:TKT280 TAX278:TAX280 SRB278:SRB280 SHF278:SHF280 RXJ278:RXJ280 RNN278:RNN280 RDR278:RDR280 QTV278:QTV280 QJZ278:QJZ280 QAD278:QAD280 PQH278:PQH280 PGL278:PGL280 OWP278:OWP280 OMT278:OMT280 OCX278:OCX280 NTB278:NTB280 NJF278:NJF280 MZJ278:MZJ280 MPN278:MPN280 MFR278:MFR280 LVV278:LVV280 LLZ278:LLZ280 LLZ276 LVV276 MFR276 MPN276 MZJ276 NJF276 NTB276 OCX276 OMT276 OWP276 PGL276 PQH276 QAD276 QJZ276 QTV276 RDR276 RNN276 RXJ276 SHF276 SRB276 TAX276 TKT276 TUP276 UEL276 UOH276 UYD276 VHZ276 VRV276 WBR276 WLN276 WVJ276 C276 IX276 ST276 ACP276 AML276 AWH276 BGD276 BPZ276 BZV276 CJR276 CTN276 DDJ276 DNF276 DXB276 EGX276 EQT276 FAP276 FKL276 FUH276 GED276 GNZ276 GXV276 HHR276 HRN276 IBJ276 ILF276 IVB276 JEX276 JOT276 JYP276 KIL276 KSH276 LCD276 C258:C260 KSH381:KSH383 KIL381:KIL383 JYP381:JYP383 JOT381:JOT383 JEX381:JEX383 IVB381:IVB383 ILF381:ILF383 IBJ381:IBJ383 HRN381:HRN383 HHR381:HHR383 GXV381:GXV383 GNZ381:GNZ383 GED381:GED383 FUH381:FUH383 FKL381:FKL383 C385:C387 IX385:IX387 ST385:ST387 ACP385:ACP387 AML385:AML387 AWH385:AWH387 BGD385:BGD387 BPZ385:BPZ387 BZV385:BZV387 CJR385:CJR387 CTN385:CTN387 DDJ385:DDJ387 DNF385:DNF387 DXB385:DXB387 EGX385:EGX387 EQT385:EQT387 FAP385:FAP387 FKL385:FKL387 FUH385:FUH387 GED385:GED387 GNZ385:GNZ387 GXV385:GXV387 HHR385:HHR387 HRN385:HRN387 IBJ385:IBJ387 ILF385:ILF387 IVB385:IVB387 JEX385:JEX387 JOT385:JOT387 JYP385:JYP387 KIL385:KIL387 KSH385:KSH387 LCD385:LCD387 LLZ385:LLZ387 LVV385:LVV387 MFR385:MFR387 MPN385:MPN387 MZJ385:MZJ387 NJF385:NJF387 NTB385:NTB387 OCX385:OCX387 OMT385:OMT387 OWP385:OWP387 PGL385:PGL387 PQH385:PQH387 QAD385:QAD387 QJZ385:QJZ387 QTV385:QTV387 RDR385:RDR387 RNN385:RNN387 RXJ385:RXJ387 SHF385:SHF387 SRB385:SRB387 TAX385:TAX387 TKT385:TKT387 TUP385:TUP387 UEL385:UEL387 UOH385:UOH387 UYD385:UYD387 VHZ385:VHZ387 VRV385:VRV387 WBR385:WBR387 WLN385:WLN387 WVJ385:WVJ387 C377 IX377 ST377 ACP377 AML377 AWH377 BGD377 BPZ377 BZV377 CJR377 CTN377 DDJ377 DNF377 DXB377 EGX377 EQT377 FAP377 FKL377 FUH377 GED377 GNZ377 GXV377 HHR377 HRN377 IBJ377 ILF377 IVB377 JEX377 JOT377 JYP377 KIL377 KSH377 LCD377 LLZ377 LVV377 MFR377 MPN377 MZJ377 NJF377 NTB377 OCX377 OMT377 OWP377 PGL377 PQH377 QAD377 QJZ377 QTV377 RDR377 RNN377 RXJ377 SHF377 SRB377 TAX377 TKT377 TUP377 UEL377 UOH377 UYD377 VHZ377 VRV377 WBR377 WLN377 WVJ377 WVJ393:WVJ395 IX399:IX401 ST399:ST401 ACP399:ACP401 AML399:AML401 AWH399:AWH401 BGD399:BGD401 BPZ399:BPZ401 BZV399:BZV401 CJR399:CJR401 CTN399:CTN401 DDJ399:DDJ401 DNF399:DNF401 DXB399:DXB401 EGX399:EGX401 EQT399:EQT401 FAP399:FAP401 FKL399:FKL401 FUH399:FUH401 GED399:GED401 GNZ399:GNZ401 GXV399:GXV401 HHR399:HHR401 HRN399:HRN401 IBJ399:IBJ401 ILF399:ILF401 IVB399:IVB401 JEX399:JEX401 JOT399:JOT401 JYP399:JYP401 KIL399:KIL401 KSH399:KSH401 LCD399:LCD401 LLZ399:LLZ401 LVV399:LVV401 MFR399:MFR401 MPN399:MPN401 MZJ399:MZJ401 NJF399:NJF401 NTB399:NTB401 OCX399:OCX401 OMT399:OMT401 OWP399:OWP401 PGL399:PGL401 PQH399:PQH401 QAD399:QAD401 QJZ399:QJZ401 QTV399:QTV401 RDR399:RDR401 RNN399:RNN401 RXJ399:RXJ401 SHF399:SHF401 SRB399:SRB401 TAX399:TAX401 TKT399:TKT401 TUP399:TUP401 UEL399:UEL401 UOH399:UOH401 UYD399:UYD401 VHZ399:VHZ401 VRV399:VRV401 WBR399:WBR401 WLN399:WLN401 WVJ399:WVJ401 C403:C405 IX403:IX405 ST403:ST405 ACP403:ACP405 AML403:AML405 AWH403:AWH405 BGD403:BGD405 BPZ403:BPZ405 BZV403:BZV405 CJR403:CJR405 CTN403:CTN405 DDJ403:DDJ405 DNF403:DNF405 DXB403:DXB405 EGX403:EGX405 EQT403:EQT405 FAP403:FAP405 FKL403:FKL405 FUH403:FUH405 GED403:GED405 GNZ403:GNZ405 GXV403:GXV405 HHR403:HHR405 HRN403:HRN405 IBJ403:IBJ405 ILF403:ILF405 IVB403:IVB405 JEX403:JEX405 JOT403:JOT405 JYP403:JYP405 KIL403:KIL405 KSH403:KSH405 LCD403:LCD405 LLZ403:LLZ405 LVV403:LVV405 MFR403:MFR405 MPN403:MPN405 MZJ403:MZJ405 NJF403:NJF405 NTB403:NTB405 OCX403:OCX405 OMT403:OMT405 OWP403:OWP405 PGL403:PGL405 PQH403:PQH405 QAD403:QAD405 QJZ403:QJZ405 QTV403:QTV405 RDR403:RDR405 RNN403:RNN405 RXJ403:RXJ405 SHF403:SHF405 SRB403:SRB405 TAX403:TAX405 TKT403:TKT405 TUP403:TUP405 UEL403:UEL405 UOH403:UOH405 UYD403:UYD405 VHZ403:VHZ405 VRV403:VRV405 WBR403:WBR405 WLN403:WLN405 WVJ403:WVJ405 C407:C409 IX407:IX409 ST407:ST409 ACP407:ACP409 AML407:AML409 AWH407:AWH409 BGD407:BGD409 BPZ407:BPZ409 BZV407:BZV409 CJR407:CJR409 CTN407:CTN409 DDJ407:DDJ409 DNF407:DNF409 DXB407:DXB409 EGX407:EGX409 EQT407:EQT409 FAP407:FAP409 FKL407:FKL409 FUH407:FUH409 GED407:GED409 GNZ407:GNZ409 GXV407:GXV409 HHR407:HHR409 HRN407:HRN409 IBJ407:IBJ409 ILF407:ILF409 IVB407:IVB409 JEX407:JEX409 JOT407:JOT409 JYP407:JYP409 KIL407:KIL409 KSH407:KSH409 LCD407:LCD409 LLZ407:LLZ409 LVV407:LVV409 MFR407:MFR409 MPN407:MPN409 MZJ407:MZJ409 NJF407:NJF409 NTB407:NTB409 OCX407:OCX409 OMT407:OMT409 OWP407:OWP409 PGL407:PGL409 PQH407:PQH409 QAD407:QAD409 QJZ407:QJZ409 QTV407:QTV409 RDR407:RDR409 RNN407:RNN409 RXJ407:RXJ409 SHF407:SHF409 SRB407:SRB409 TAX407:TAX409 TKT407:TKT409 TUP407:TUP409 UEL407:UEL409 UOH407:UOH409 UYD407:UYD409 VHZ407:VHZ409 VRV407:VRV409 WBR407:WBR409 WLN407:WLN409 WVJ407:WVJ409 C413:C415 IX413:IX415 ST413:ST415 ACP413:ACP415 AML413:AML415 AWH413:AWH415 BGD413:BGD415 BPZ413:BPZ415 BZV413:BZV415 CJR413:CJR415 CTN413:CTN415 DDJ413:DDJ415 DNF413:DNF415 DXB413:DXB415 EGX413:EGX415 EQT413:EQT415 FAP413:FAP415 FKL413:FKL415 FUH413:FUH415 GED413:GED415 GNZ413:GNZ415 GXV413:GXV415 HHR413:HHR415 HRN413:HRN415 IBJ413:IBJ415 ILF413:ILF415 IVB413:IVB415 JEX413:JEX415 JOT413:JOT415 JYP413:JYP415 KIL413:KIL415 KSH413:KSH415 LCD413:LCD415 LLZ413:LLZ415 LVV413:LVV415 MFR413:MFR415 MPN413:MPN415 MZJ413:MZJ415 NJF413:NJF415 NTB413:NTB415 OCX413:OCX415 OMT413:OMT415 OWP413:OWP415 PGL413:PGL415 PQH413:PQH415 QAD413:QAD415 QJZ413:QJZ415 QTV413:QTV415 RDR413:RDR415 RNN413:RNN415 RXJ413:RXJ415 SHF413:SHF415 SRB413:SRB415 TAX413:TAX415 TKT413:TKT415 TUP413:TUP415 UEL413:UEL415 UOH413:UOH415 UYD413:UYD415 VHZ413:VHZ415 VRV413:VRV415 WBR413:WBR415 WLN413:WLN415 WVJ413:WVJ415 C433:C435 IX433:IX435 ST433:ST435 ACP433:ACP435 AML433:AML435 AWH433:AWH435 BGD433:BGD435 BPZ433:BPZ435 BZV433:BZV435 CJR433:CJR435 CTN433:CTN435 DDJ433:DDJ435 DNF433:DNF435 DXB433:DXB435 EGX433:EGX435 EQT433:EQT435 FAP433:FAP435 FKL433:FKL435 FUH433:FUH435 GED433:GED435 GNZ433:GNZ435 GXV433:GXV435 HHR433:HHR435 HRN433:HRN435 IBJ433:IBJ435 ILF433:ILF435 IVB433:IVB435 JEX433:JEX435 JOT433:JOT435 JYP433:JYP435 KIL433:KIL435 KSH433:KSH435 LCD433:LCD435 LLZ433:LLZ435 LVV433:LVV435 MFR433:MFR435 MPN433:MPN435 MZJ433:MZJ435 NJF433:NJF435 NTB433:NTB435 OCX433:OCX435 OMT433:OMT435 OWP433:OWP435 PGL433:PGL435 PQH433:PQH435 QAD433:QAD435 QJZ433:QJZ435 QTV433:QTV435 RDR433:RDR435 RNN433:RNN435 RXJ433:RXJ435 SHF433:SHF435 SRB433:SRB435 TAX433:TAX435 TKT433:TKT435 TUP433:TUP435 UEL433:UEL435 UOH433:UOH435 UYD433:UYD435 VHZ433:VHZ435 VRV433:VRV435 WBR433:WBR435 WLN433:WLN435 WVJ433:WVJ435 C437:C439 IX437:IX439 ST437:ST439 ACP437:ACP439 AML437:AML439 AWH437:AWH439 BGD437:BGD439 BPZ437:BPZ439 BZV437:BZV439 CJR437:CJR439 CTN437:CTN439 DDJ437:DDJ439 DNF437:DNF439 DXB437:DXB439 EGX437:EGX439 EQT437:EQT439 FAP437:FAP439 FKL437:FKL439 FUH437:FUH439 GED437:GED439 GNZ437:GNZ439 GXV437:GXV439 HHR437:HHR439 HRN437:HRN439 IBJ437:IBJ439 ILF437:ILF439 IVB437:IVB439 JEX437:JEX439 JOT437:JOT439 JYP437:JYP439 KIL437:KIL439 KSH437:KSH439 LCD437:LCD439 LLZ437:LLZ439 LVV437:LVV439 MFR437:MFR439 MPN437:MPN439 MZJ437:MZJ439 NJF437:NJF439 NTB437:NTB439 OCX437:OCX439 OMT437:OMT439 OWP437:OWP439 PGL437:PGL439 PQH437:PQH439 QAD437:QAD439 QJZ437:QJZ439 QTV437:QTV439 RDR437:RDR439 RNN437:RNN439 RXJ437:RXJ439 SHF437:SHF439 SRB437:SRB439 TAX437:TAX439 TKT437:TKT439 TUP437:TUP439 UEL437:UEL439 UOH437:UOH439 UYD437:UYD439 VHZ437:VHZ439 VRV437:VRV439 WBR437:WBR439 WLN437:WLN439 WVJ437:WVJ439 WVJ338:WVJ340 C417:C419 IX417:IX419 ST417:ST419 ACP417:ACP419 AML417:AML419 AWH417:AWH419 BGD417:BGD419 BPZ417:BPZ419 BZV417:BZV419 CJR417:CJR419 CTN417:CTN419 DDJ417:DDJ419 DNF417:DNF419 DXB417:DXB419 EGX417:EGX419 EQT417:EQT419 FAP417:FAP419 FKL417:FKL419 FUH417:FUH419 GED417:GED419 GNZ417:GNZ419 GXV417:GXV419 HHR417:HHR419 HRN417:HRN419 IBJ417:IBJ419 ILF417:ILF419 IVB417:IVB419 JEX417:JEX419 JOT417:JOT419 JYP417:JYP419 KIL417:KIL419 KSH417:KSH419 LCD417:LCD419 LLZ417:LLZ419 LVV417:LVV419 MFR417:MFR419 MPN417:MPN419 MZJ417:MZJ419 NJF417:NJF419 NTB417:NTB419 OCX417:OCX419 OMT417:OMT419 OWP417:OWP419 PGL417:PGL419 PQH417:PQH419 QAD417:QAD419 QJZ417:QJZ419 QTV417:QTV419 RDR417:RDR419 RNN417:RNN419 RXJ417:RXJ419 SHF417:SHF419 SRB417:SRB419 TAX417:TAX419 TKT417:TKT419 TUP417:TUP419 UEL417:UEL419 UOH417:UOH419 UYD417:UYD419 VHZ417:VHZ419 VRV417:VRV419 WBR417:WBR419 WLN417:WLN419 WVJ417:WVJ419 C421:C423 IX421:IX423 ST421:ST423 ACP421:ACP423 AML421:AML423 AWH421:AWH423 BGD421:BGD423 BPZ421:BPZ423 BZV421:BZV423 CJR421:CJR423 CTN421:CTN423 DDJ421:DDJ423 DNF421:DNF423 DXB421:DXB423 EGX421:EGX423 EQT421:EQT423 FAP421:FAP423 FKL421:FKL423 FUH421:FUH423 GED421:GED423 GNZ421:GNZ423 GXV421:GXV423 HHR421:HHR423 HRN421:HRN423 IBJ421:IBJ423 ILF421:ILF423 IVB421:IVB423 JEX421:JEX423 JOT421:JOT423 JYP421:JYP423 KIL421:KIL423 KSH421:KSH423 LCD421:LCD423 LLZ421:LLZ423 LVV421:LVV423 MFR421:MFR423 MPN421:MPN423 MZJ421:MZJ423 NJF421:NJF423 NTB421:NTB423 OCX421:OCX423 OMT421:OMT423 OWP421:OWP423 PGL421:PGL423 PQH421:PQH423 QAD421:QAD423 QJZ421:QJZ423 QTV421:QTV423 RDR421:RDR423 RNN421:RNN423 RXJ421:RXJ423 SHF421:SHF423 SRB421:SRB423 TAX421:TAX423 TKT421:TKT423 TUP421:TUP423 UEL421:UEL423 UOH421:UOH423 UYD421:UYD423 VHZ421:VHZ423 VRV421:VRV423 WBR421:WBR423 WLN421:WLN423 WVJ421:WVJ423 C425:C427 IX425:IX427 ST425:ST427 ACP425:ACP427 AML425:AML427 AWH425:AWH427 BGD425:BGD427 BPZ425:BPZ427 BZV425:BZV427 CJR425:CJR427 CTN425:CTN427 DDJ425:DDJ427 DNF425:DNF427 DXB425:DXB427 EGX425:EGX427 EQT425:EQT427 FAP425:FAP427 FKL425:FKL427 FUH425:FUH427 GED425:GED427 GNZ425:GNZ427 GXV425:GXV427 HHR425:HHR427 HRN425:HRN427 IBJ425:IBJ427 ILF425:ILF427 IVB425:IVB427 JEX425:JEX427 JOT425:JOT427 JYP425:JYP427 KIL425:KIL427 KSH425:KSH427 LCD425:LCD427 LLZ425:LLZ427 LVV425:LVV427 MFR425:MFR427 MPN425:MPN427 MZJ425:MZJ427 NJF425:NJF427 NTB425:NTB427 OCX425:OCX427 OMT425:OMT427 OWP425:OWP427 PGL425:PGL427 PQH425:PQH427 QAD425:QAD427 QJZ425:QJZ427 QTV425:QTV427 RDR425:RDR427 RNN425:RNN427 RXJ425:RXJ427 SHF425:SHF427 SRB425:SRB427 TAX425:TAX427 TKT425:TKT427 TUP425:TUP427 UEL425:UEL427 UOH425:UOH427 UYD425:UYD427 VHZ425:VHZ427 VRV425:VRV427 WBR425:WBR427 WLN425:WLN427 WVJ425:WVJ427 C429:C431 IX429:IX431 ST429:ST431 ACP429:ACP431 AML429:AML431 AWH429:AWH431 BGD429:BGD431 BPZ429:BPZ431 BZV429:BZV431 CJR429:CJR431 CTN429:CTN431 DDJ429:DDJ431 DNF429:DNF431 DXB429:DXB431 EGX429:EGX431 EQT429:EQT431 FAP429:FAP431 FKL429:FKL431 FUH429:FUH431 GED429:GED431 GNZ429:GNZ431 GXV429:GXV431 HHR429:HHR431 HRN429:HRN431 IBJ429:IBJ431 ILF429:ILF431 IVB429:IVB431 JEX429:JEX431 JOT429:JOT431 JYP429:JYP431 KIL429:KIL431 KSH429:KSH431 LCD429:LCD431 LLZ429:LLZ431 LVV429:LVV431 MFR429:MFR431 MPN429:MPN431 MZJ429:MZJ431 NJF429:NJF431 NTB429:NTB431 OCX429:OCX431 OMT429:OMT431 OWP429:OWP431 PGL429:PGL431 PQH429:PQH431 QAD429:QAD431 QJZ429:QJZ431 QTV429:QTV431 RDR429:RDR431 RNN429:RNN431 RXJ429:RXJ431 SHF429:SHF431 SRB429:SRB431 TAX429:TAX431 TKT429:TKT431 TUP429:TUP431 UEL429:UEL431 UOH429:UOH431 UYD429:UYD431 VHZ429:VHZ431 VRV429:VRV431 WBR429:WBR431 WLN429:WLN431 WVJ429:WVJ431 C411 IX411 ST411 ACP411 AML411 AWH411 BGD411 BPZ411 BZV411 CJR411 CTN411 DDJ411 DNF411 DXB411 EGX411 EQT411 FAP411 FKL411 FUH411 GED411 GNZ411 GXV411 HHR411 HRN411 IBJ411 ILF411 IVB411 JEX411 JOT411 JYP411 KIL411 KSH411 LCD411 LLZ411 LVV411 MFR411 MPN411 MZJ411 NJF411 NTB411 OCX411 OMT411 OWP411 PGL411 PQH411 QAD411 QJZ411 QTV411 RDR411 RNN411 RXJ411 SHF411 SRB411 TAX411 TKT411 TUP411 UEL411 UOH411 UYD411 VHZ411 VRV411 WBR411 WLN411 WVJ411 C397 IX397 ST397 ACP397 AML397 AWH397 BGD397 BPZ397 BZV397 CJR397 CTN397 DDJ397 DNF397 DXB397 EGX397 EQT397 FAP397 FKL397 FUH397 GED397 GNZ397 GXV397 HHR397 HRN397 IBJ397 ILF397 IVB397 JEX397 JOT397 JYP397 KIL397 KSH397 LCD397 LLZ397 LVV397 MFR397 MPN397 MZJ397 NJF397 NTB397 OCX397 OMT397 OWP397 PGL397 PQH397 QAD397 QJZ397 QTV397 RDR397 RNN397 RXJ397 SHF397 SRB397 TAX397 TKT397 TUP397 UEL397 UOH397 UYD397 VHZ397 VRV397 WBR397 WLN397 WVJ397 C389:C391 IX389:IX391 ST389:ST391 ACP389:ACP391 AML389:AML391 AWH389:AWH391 BGD389:BGD391 BPZ389:BPZ391 BZV389:BZV391 CJR389:CJR391 CTN389:CTN391 DDJ389:DDJ391 DNF389:DNF391 DXB389:DXB391 EGX389:EGX391 EQT389:EQT391 FAP389:FAP391 FKL389:FKL391 FUH389:FUH391 GED389:GED391 GNZ389:GNZ391 GXV389:GXV391 HHR389:HHR391 HRN389:HRN391 IBJ389:IBJ391 ILF389:ILF391 IVB389:IVB391 JEX389:JEX391 JOT389:JOT391 JYP389:JYP391 KIL389:KIL391 KSH389:KSH391 LCD389:LCD391 LLZ389:LLZ391 LVV389:LVV391 MFR389:MFR391 MPN389:MPN391 MZJ389:MZJ391 NJF389:NJF391 NTB389:NTB391 OCX389:OCX391 OMT389:OMT391 OWP389:OWP391 PGL389:PGL391 PQH389:PQH391 QAD389:QAD391 QJZ389:QJZ391 QTV389:QTV391 RDR389:RDR391 RNN389:RNN391 RXJ389:RXJ391 SHF389:SHF391 SRB389:SRB391 TAX389:TAX391 TKT389:TKT391 TUP389:TUP391 UEL389:UEL391 UOH389:UOH391 UYD389:UYD391 VHZ389:VHZ391 VRV389:VRV391 WBR389:WBR391 WLN389:WLN391 WVJ389:WVJ391 C393:C395 IX393:IX395 ST393:ST395 ACP393:ACP395 AML393:AML395 AWH393:AWH395 BGD393:BGD395 BPZ393:BPZ395 BZV393:BZV395 CJR393:CJR395 CTN393:CTN395 DDJ393:DDJ395 DNF393:DNF395 DXB393:DXB395 EGX393:EGX395 EQT393:EQT395 FAP393:FAP395 FKL393:FKL395 FUH393:FUH395 GED393:GED395 GNZ393:GNZ395 GXV393:GXV395 HHR393:HHR395 HRN393:HRN395 IBJ393:IBJ395 ILF393:ILF395 IVB393:IVB395 JEX393:JEX395 JOT393:JOT395 JYP393:JYP395 KIL393:KIL395 KSH393:KSH395 LCD393:LCD395 LLZ393:LLZ395 LVV393:LVV395 MFR393:MFR395 MPN393:MPN395 MZJ393:MZJ395 NJF393:NJF395 NTB393:NTB395 OCX393:OCX395 OMT393:OMT395 OWP393:OWP395 PGL393:PGL395 PQH393:PQH395 QAD393:QAD395 QJZ393:QJZ395 QTV393:QTV395 RDR393:RDR395 RNN393:RNN395 RXJ393:RXJ395 SHF393:SHF395 SRB393:SRB395 TAX393:TAX395 TKT393:TKT395 TUP393:TUP395 UEL393:UEL395 UOH393:UOH395 UYD393:UYD395 VHZ393:VHZ395 VRV393:VRV395 WBR393:WBR395 WLN393:WLN395 C399:C401 IX361:IX363 ST361:ST363 ACP361:ACP363 AML361:AML363 AWH361:AWH363 BGD361:BGD363 BPZ361:BPZ363 BZV361:BZV363 CJR361:CJR363 CTN361:CTN363 DDJ361:DDJ363 DNF361:DNF363 DXB361:DXB363 EGX361:EGX363 EQT361:EQT363 FAP361:FAP363 FKL361:FKL363 FUH361:FUH363 GED361:GED363 GNZ361:GNZ363 GXV361:GXV363 HHR361:HHR363 HRN361:HRN363 IBJ361:IBJ363 ILF361:ILF363 IVB361:IVB363 JEX361:JEX363 JOT361:JOT363 JYP361:JYP363 KIL361:KIL363 KSH361:KSH363 LCD361:LCD363 LLZ361:LLZ363 LVV361:LVV363 MFR361:MFR363 MPN361:MPN363 MZJ361:MZJ363 NJF361:NJF363 NTB361:NTB363 OCX361:OCX363 OMT361:OMT363 OWP361:OWP363 PGL361:PGL363 PQH361:PQH363 QAD361:QAD363 QJZ361:QJZ363 QTV361:QTV363 RDR361:RDR363 RNN361:RNN363 RXJ361:RXJ363 SHF361:SHF363 SRB361:SRB363 TAX361:TAX363 TKT361:TKT363 TUP361:TUP363 UEL361:UEL363 UOH361:UOH363 UYD361:UYD363 VHZ361:VHZ363 VRV361:VRV363 WBR361:WBR363 WLN361:WLN363 WVJ361:WVJ363 C365:C367 IX365:IX367 ST365:ST367 ACP365:ACP367 AML365:AML367 AWH365:AWH367 BGD365:BGD367 BPZ365:BPZ367 BZV365:BZV367 CJR365:CJR367 CTN365:CTN367 DDJ365:DDJ367 DNF365:DNF367 DXB365:DXB367 EGX365:EGX367 EQT365:EQT367 FAP365:FAP367 FKL365:FKL367 FUH365:FUH367 GED365:GED367 GNZ365:GNZ367 GXV365:GXV367 HHR365:HHR367 HRN365:HRN367 IBJ365:IBJ367 ILF365:ILF367 IVB365:IVB367 JEX365:JEX367 JOT365:JOT367 JYP365:JYP367 KIL365:KIL367 KSH365:KSH367 LCD365:LCD367 LLZ365:LLZ367 LVV365:LVV367 MFR365:MFR367 MPN365:MPN367 MZJ365:MZJ367 NJF365:NJF367 NTB365:NTB367 OCX365:OCX367 OMT365:OMT367 OWP365:OWP367 PGL365:PGL367 PQH365:PQH367 QAD365:QAD367 QJZ365:QJZ367 QTV365:QTV367 RDR365:RDR367 RNN365:RNN367 RXJ365:RXJ367 SHF365:SHF367 SRB365:SRB367 TAX365:TAX367 TKT365:TKT367 TUP365:TUP367 UEL365:UEL367 UOH365:UOH367 UYD365:UYD367 VHZ365:VHZ367 VRV365:VRV367 WBR365:WBR367 WLN365:WLN367 WVJ365:WVJ367 C369:C371 IX369:IX371 ST369:ST371 ACP369:ACP371 AML369:AML371 AWH369:AWH371 BGD369:BGD371 BPZ369:BPZ371 BZV369:BZV371 CJR369:CJR371 CTN369:CTN371 DDJ369:DDJ371 DNF369:DNF371 DXB369:DXB371 EGX369:EGX371 EQT369:EQT371 FAP369:FAP371 FKL369:FKL371 FUH369:FUH371 GED369:GED371 GNZ369:GNZ371 GXV369:GXV371 HHR369:HHR371 HRN369:HRN371 IBJ369:IBJ371 ILF369:ILF371 IVB369:IVB371 JEX369:JEX371 JOT369:JOT371 JYP369:JYP371 KIL369:KIL371 KSH369:KSH371 LCD369:LCD371 LLZ369:LLZ371 LVV369:LVV371 MFR369:MFR371 MPN369:MPN371 MZJ369:MZJ371 NJF369:NJF371 NTB369:NTB371 OCX369:OCX371 OMT369:OMT371 OWP369:OWP371 PGL369:PGL371 PQH369:PQH371 QAD369:QAD371 QJZ369:QJZ371 QTV369:QTV371 RDR369:RDR371 RNN369:RNN371 RXJ369:RXJ371 SHF369:SHF371 SRB369:SRB371 TAX369:TAX371 TKT369:TKT371 TUP369:TUP371 UEL369:UEL371 UOH369:UOH371 UYD369:UYD371 VHZ369:VHZ371 VRV369:VRV371 WBR369:WBR371 WLN369:WLN371 WVJ369:WVJ371 LCD381:LCD383 C373:C375 IX373:IX375 ST373:ST375 ACP373:ACP375 AML373:AML375 AWH373:AWH375 BGD373:BGD375 BPZ373:BPZ375 BZV373:BZV375 CJR373:CJR375 CTN373:CTN375 DDJ373:DDJ375 DNF373:DNF375 DXB373:DXB375 EGX373:EGX375 EQT373:EQT375 FAP373:FAP375 FKL373:FKL375 FUH373:FUH375 GED373:GED375 GNZ373:GNZ375 GXV373:GXV375 HHR373:HHR375 HRN373:HRN375 IBJ373:IBJ375 ILF373:ILF375 IVB373:IVB375 JEX373:JEX375 JOT373:JOT375 JYP373:JYP375 KIL373:KIL375 KSH373:KSH375 LCD373:LCD375 LLZ373:LLZ375 LVV373:LVV375 MFR373:MFR375 MPN373:MPN375 MZJ373:MZJ375 NJF373:NJF375 NTB373:NTB375 OCX373:OCX375 OMT373:OMT375 OWP373:OWP375 PGL373:PGL375 PQH373:PQH375 QAD373:QAD375 QJZ373:QJZ375 QTV373:QTV375 RDR373:RDR375 RNN373:RNN375 RXJ373:RXJ375 SHF373:SHF375 SRB373:SRB375 TAX373:TAX375 TKT373:TKT375 TUP373:TUP375 UEL373:UEL375 UOH373:UOH375 UYD373:UYD375 VHZ373:VHZ375 VRV373:VRV375 WBR373:WBR375 WLN373:WLN375 WVJ373:WVJ375 FAP381:FAP383 EQT381:EQT383 EGX381:EGX383 DXB381:DXB383 DNF381:DNF383 DDJ381:DDJ383 CTN381:CTN383 CJR381:CJR383 BZV381:BZV383 BPZ381:BPZ383 BGD381:BGD383 AWH381:AWH383 AML381:AML383 ACP381:ACP383 ST381:ST383 IX381:IX383 C381:C383 WVJ381:WVJ383 WLN381:WLN383 WBR381:WBR383 VRV381:VRV383 VHZ381:VHZ383 UYD381:UYD383 UOH381:UOH383 UEL381:UEL383 TUP381:TUP383 TKT381:TKT383 TAX381:TAX383 SRB381:SRB383 SHF381:SHF383 RXJ381:RXJ383 RNN381:RNN383 RDR381:RDR383 QTV381:QTV383 QJZ381:QJZ383 QAD381:QAD383 PQH381:PQH383 PGL381:PGL383 OWP381:OWP383 OMT381:OMT383 OCX381:OCX383 NTB381:NTB383 NJF381:NJF383 MZJ381:MZJ383 MPN381:MPN383 MFR381:MFR383 LVV381:LVV383 LLZ381:LLZ383 LLZ379 LVV379 MFR379 MPN379 MZJ379 NJF379 NTB379 OCX379 OMT379 OWP379 PGL379 PQH379 QAD379 QJZ379 QTV379 RDR379 RNN379 RXJ379 SHF379 SRB379 TAX379 TKT379 TUP379 UEL379 UOH379 UYD379 VHZ379 VRV379 WBR379 WLN379 WVJ379 C379 IX379 ST379 ACP379 AML379 AWH379 BGD379 BPZ379 BZV379 CJR379 CTN379 DDJ379 DNF379 DXB379 EGX379 EQT379 FAP379 FKL379 FUH379 GED379 GNZ379 GXV379 HHR379 HRN379 IBJ379 ILF379 IVB379 JEX379 JOT379 JYP379 KIL379 KSH379 LCD379 C361:C363 KSH479:KSH481 KIL479:KIL481 JYP479:JYP481 JOT479:JOT481 JEX479:JEX481 IVB479:IVB481 ILF479:ILF481 IBJ479:IBJ481 HRN479:HRN481 HHR479:HHR481 GXV479:GXV481 GNZ479:GNZ481 GED479:GED481 FUH479:FUH481 FKL479:FKL481 C483:C485 IX483:IX485 ST483:ST485 ACP483:ACP485 AML483:AML485 AWH483:AWH485 BGD483:BGD485 BPZ483:BPZ485 BZV483:BZV485 CJR483:CJR485 CTN483:CTN485 DDJ483:DDJ485 DNF483:DNF485 DXB483:DXB485 EGX483:EGX485 EQT483:EQT485 FAP483:FAP485 FKL483:FKL485 FUH483:FUH485 GED483:GED485 GNZ483:GNZ485 GXV483:GXV485 HHR483:HHR485 HRN483:HRN485 IBJ483:IBJ485 ILF483:ILF485 IVB483:IVB485 JEX483:JEX485 JOT483:JOT485 JYP483:JYP485 KIL483:KIL485 KSH483:KSH485 LCD483:LCD485 LLZ483:LLZ485 LVV483:LVV485 MFR483:MFR485 MPN483:MPN485 MZJ483:MZJ485 NJF483:NJF485 NTB483:NTB485 OCX483:OCX485 OMT483:OMT485 OWP483:OWP485 PGL483:PGL485 PQH483:PQH485 QAD483:QAD485 QJZ483:QJZ485 QTV483:QTV485 RDR483:RDR485 RNN483:RNN485 RXJ483:RXJ485 SHF483:SHF485 SRB483:SRB485 TAX483:TAX485 TKT483:TKT485 TUP483:TUP485 UEL483:UEL485 UOH483:UOH485 UYD483:UYD485 VHZ483:VHZ485 VRV483:VRV485 WBR483:WBR485 WLN483:WLN485 WVJ483:WVJ485 C475 IX475 ST475 ACP475 AML475 AWH475 BGD475 BPZ475 BZV475 CJR475 CTN475 DDJ475 DNF475 DXB475 EGX475 EQT475 FAP475 FKL475 FUH475 GED475 GNZ475 GXV475 HHR475 HRN475 IBJ475 ILF475 IVB475 JEX475 JOT475 JYP475 KIL475 KSH475 LCD475 LLZ475 LVV475 MFR475 MPN475 MZJ475 NJF475 NTB475 OCX475 OMT475 OWP475 PGL475 PQH475 QAD475 QJZ475 QTV475 RDR475 RNN475 RXJ475 SHF475 SRB475 TAX475 TKT475 TUP475 UEL475 UOH475 UYD475 VHZ475 VRV475 WBR475 WLN475 WVJ475 WVJ491:WVJ493 IX497:IX499 ST497:ST499 ACP497:ACP499 AML497:AML499 AWH497:AWH499 BGD497:BGD499 BPZ497:BPZ499 BZV497:BZV499 CJR497:CJR499 CTN497:CTN499 DDJ497:DDJ499 DNF497:DNF499 DXB497:DXB499 EGX497:EGX499 EQT497:EQT499 FAP497:FAP499 FKL497:FKL499 FUH497:FUH499 GED497:GED499 GNZ497:GNZ499 GXV497:GXV499 HHR497:HHR499 HRN497:HRN499 IBJ497:IBJ499 ILF497:ILF499 IVB497:IVB499 JEX497:JEX499 JOT497:JOT499 JYP497:JYP499 KIL497:KIL499 KSH497:KSH499 LCD497:LCD499 LLZ497:LLZ499 LVV497:LVV499 MFR497:MFR499 MPN497:MPN499 MZJ497:MZJ499 NJF497:NJF499 NTB497:NTB499 OCX497:OCX499 OMT497:OMT499 OWP497:OWP499 PGL497:PGL499 PQH497:PQH499 QAD497:QAD499 QJZ497:QJZ499 QTV497:QTV499 RDR497:RDR499 RNN497:RNN499 RXJ497:RXJ499 SHF497:SHF499 SRB497:SRB499 TAX497:TAX499 TKT497:TKT499 TUP497:TUP499 UEL497:UEL499 UOH497:UOH499 UYD497:UYD499 VHZ497:VHZ499 VRV497:VRV499 WBR497:WBR499 WLN497:WLN499 WVJ497:WVJ499 C501:C503 IX501:IX503 ST501:ST503 ACP501:ACP503 AML501:AML503 AWH501:AWH503 BGD501:BGD503 BPZ501:BPZ503 BZV501:BZV503 CJR501:CJR503 CTN501:CTN503 DDJ501:DDJ503 DNF501:DNF503 DXB501:DXB503 EGX501:EGX503 EQT501:EQT503 FAP501:FAP503 FKL501:FKL503 FUH501:FUH503 GED501:GED503 GNZ501:GNZ503 GXV501:GXV503 HHR501:HHR503 HRN501:HRN503 IBJ501:IBJ503 ILF501:ILF503 IVB501:IVB503 JEX501:JEX503 JOT501:JOT503 JYP501:JYP503 KIL501:KIL503 KSH501:KSH503 LCD501:LCD503 LLZ501:LLZ503 LVV501:LVV503 MFR501:MFR503 MPN501:MPN503 MZJ501:MZJ503 NJF501:NJF503 NTB501:NTB503 OCX501:OCX503 OMT501:OMT503 OWP501:OWP503 PGL501:PGL503 PQH501:PQH503 QAD501:QAD503 QJZ501:QJZ503 QTV501:QTV503 RDR501:RDR503 RNN501:RNN503 RXJ501:RXJ503 SHF501:SHF503 SRB501:SRB503 TAX501:TAX503 TKT501:TKT503 TUP501:TUP503 UEL501:UEL503 UOH501:UOH503 UYD501:UYD503 VHZ501:VHZ503 VRV501:VRV503 WBR501:WBR503 WLN501:WLN503 WVJ501:WVJ503 C505:C507 IX505:IX507 ST505:ST507 ACP505:ACP507 AML505:AML507 AWH505:AWH507 BGD505:BGD507 BPZ505:BPZ507 BZV505:BZV507 CJR505:CJR507 CTN505:CTN507 DDJ505:DDJ507 DNF505:DNF507 DXB505:DXB507 EGX505:EGX507 EQT505:EQT507 FAP505:FAP507 FKL505:FKL507 FUH505:FUH507 GED505:GED507 GNZ505:GNZ507 GXV505:GXV507 HHR505:HHR507 HRN505:HRN507 IBJ505:IBJ507 ILF505:ILF507 IVB505:IVB507 JEX505:JEX507 JOT505:JOT507 JYP505:JYP507 KIL505:KIL507 KSH505:KSH507 LCD505:LCD507 LLZ505:LLZ507 LVV505:LVV507 MFR505:MFR507 MPN505:MPN507 MZJ505:MZJ507 NJF505:NJF507 NTB505:NTB507 OCX505:OCX507 OMT505:OMT507 OWP505:OWP507 PGL505:PGL507 PQH505:PQH507 QAD505:QAD507 QJZ505:QJZ507 QTV505:QTV507 RDR505:RDR507 RNN505:RNN507 RXJ505:RXJ507 SHF505:SHF507 SRB505:SRB507 TAX505:TAX507 TKT505:TKT507 TUP505:TUP507 UEL505:UEL507 UOH505:UOH507 UYD505:UYD507 VHZ505:VHZ507 VRV505:VRV507 WBR505:WBR507 WLN505:WLN507 WVJ505:WVJ507 C511:C513 IX511:IX513 ST511:ST513 ACP511:ACP513 AML511:AML513 AWH511:AWH513 BGD511:BGD513 BPZ511:BPZ513 BZV511:BZV513 CJR511:CJR513 CTN511:CTN513 DDJ511:DDJ513 DNF511:DNF513 DXB511:DXB513 EGX511:EGX513 EQT511:EQT513 FAP511:FAP513 FKL511:FKL513 FUH511:FUH513 GED511:GED513 GNZ511:GNZ513 GXV511:GXV513 HHR511:HHR513 HRN511:HRN513 IBJ511:IBJ513 ILF511:ILF513 IVB511:IVB513 JEX511:JEX513 JOT511:JOT513 JYP511:JYP513 KIL511:KIL513 KSH511:KSH513 LCD511:LCD513 LLZ511:LLZ513 LVV511:LVV513 MFR511:MFR513 MPN511:MPN513 MZJ511:MZJ513 NJF511:NJF513 NTB511:NTB513 OCX511:OCX513 OMT511:OMT513 OWP511:OWP513 PGL511:PGL513 PQH511:PQH513 QAD511:QAD513 QJZ511:QJZ513 QTV511:QTV513 RDR511:RDR513 RNN511:RNN513 RXJ511:RXJ513 SHF511:SHF513 SRB511:SRB513 TAX511:TAX513 TKT511:TKT513 TUP511:TUP513 UEL511:UEL513 UOH511:UOH513 UYD511:UYD513 VHZ511:VHZ513 VRV511:VRV513 WBR511:WBR513 WLN511:WLN513 WVJ511:WVJ513 C531:C533 IX531:IX533 ST531:ST533 ACP531:ACP533 AML531:AML533 AWH531:AWH533 BGD531:BGD533 BPZ531:BPZ533 BZV531:BZV533 CJR531:CJR533 CTN531:CTN533 DDJ531:DDJ533 DNF531:DNF533 DXB531:DXB533 EGX531:EGX533 EQT531:EQT533 FAP531:FAP533 FKL531:FKL533 FUH531:FUH533 GED531:GED533 GNZ531:GNZ533 GXV531:GXV533 HHR531:HHR533 HRN531:HRN533 IBJ531:IBJ533 ILF531:ILF533 IVB531:IVB533 JEX531:JEX533 JOT531:JOT533 JYP531:JYP533 KIL531:KIL533 KSH531:KSH533 LCD531:LCD533 LLZ531:LLZ533 LVV531:LVV533 MFR531:MFR533 MPN531:MPN533 MZJ531:MZJ533 NJF531:NJF533 NTB531:NTB533 OCX531:OCX533 OMT531:OMT533 OWP531:OWP533 PGL531:PGL533 PQH531:PQH533 QAD531:QAD533 QJZ531:QJZ533 QTV531:QTV533 RDR531:RDR533 RNN531:RNN533 RXJ531:RXJ533 SHF531:SHF533 SRB531:SRB533 TAX531:TAX533 TKT531:TKT533 TUP531:TUP533 UEL531:UEL533 UOH531:UOH533 UYD531:UYD533 VHZ531:VHZ533 VRV531:VRV533 WBR531:WBR533 WLN531:WLN533 WVJ531:WVJ533 C535:C537 IX535:IX537 ST535:ST537 ACP535:ACP537 AML535:AML537 AWH535:AWH537 BGD535:BGD537 BPZ535:BPZ537 BZV535:BZV537 CJR535:CJR537 CTN535:CTN537 DDJ535:DDJ537 DNF535:DNF537 DXB535:DXB537 EGX535:EGX537 EQT535:EQT537 FAP535:FAP537 FKL535:FKL537 FUH535:FUH537 GED535:GED537 GNZ535:GNZ537 GXV535:GXV537 HHR535:HHR537 HRN535:HRN537 IBJ535:IBJ537 ILF535:ILF537 IVB535:IVB537 JEX535:JEX537 JOT535:JOT537 JYP535:JYP537 KIL535:KIL537 KSH535:KSH537 LCD535:LCD537 LLZ535:LLZ537 LVV535:LVV537 MFR535:MFR537 MPN535:MPN537 MZJ535:MZJ537 NJF535:NJF537 NTB535:NTB537 OCX535:OCX537 OMT535:OMT537 OWP535:OWP537 PGL535:PGL537 PQH535:PQH537 QAD535:QAD537 QJZ535:QJZ537 QTV535:QTV537 RDR535:RDR537 RNN535:RNN537 RXJ535:RXJ537 SHF535:SHF537 SRB535:SRB537 TAX535:TAX537 TKT535:TKT537 TUP535:TUP537 UEL535:UEL537 UOH535:UOH537 UYD535:UYD537 VHZ535:VHZ537 VRV535:VRV537 WBR535:WBR537 WLN535:WLN537 WVJ535:WVJ537 IX539:IX541 ST539:ST541 ACP539:ACP541 AML539:AML541 AWH539:AWH541 BGD539:BGD541 BPZ539:BPZ541 BZV539:BZV541 CJR539:CJR541 CTN539:CTN541 DDJ539:DDJ541 DNF539:DNF541 DXB539:DXB541 EGX539:EGX541 EQT539:EQT541 FAP539:FAP541 FKL539:FKL541 FUH539:FUH541 GED539:GED541 GNZ539:GNZ541 GXV539:GXV541 HHR539:HHR541 HRN539:HRN541 IBJ539:IBJ541 ILF539:ILF541 IVB539:IVB541 JEX539:JEX541 JOT539:JOT541 JYP539:JYP541 KIL539:KIL541 KSH539:KSH541 LCD539:LCD541 LLZ539:LLZ541 LVV539:LVV541 MFR539:MFR541 MPN539:MPN541 MZJ539:MZJ541 NJF539:NJF541 NTB539:NTB541 OCX539:OCX541 OMT539:OMT541 OWP539:OWP541 PGL539:PGL541 PQH539:PQH541 QAD539:QAD541 QJZ539:QJZ541 QTV539:QTV541 RDR539:RDR541 RNN539:RNN541 RXJ539:RXJ541 SHF539:SHF541 SRB539:SRB541 TAX539:TAX541 TKT539:TKT541 TUP539:TUP541 UEL539:UEL541 UOH539:UOH541 UYD539:UYD541 VHZ539:VHZ541 VRV539:VRV541 WBR539:WBR541 WLN539:WLN541 WVJ539:WVJ541 C441:C443 C515:C517 IX515:IX517 ST515:ST517 ACP515:ACP517 AML515:AML517 AWH515:AWH517 BGD515:BGD517 BPZ515:BPZ517 BZV515:BZV517 CJR515:CJR517 CTN515:CTN517 DDJ515:DDJ517 DNF515:DNF517 DXB515:DXB517 EGX515:EGX517 EQT515:EQT517 FAP515:FAP517 FKL515:FKL517 FUH515:FUH517 GED515:GED517 GNZ515:GNZ517 GXV515:GXV517 HHR515:HHR517 HRN515:HRN517 IBJ515:IBJ517 ILF515:ILF517 IVB515:IVB517 JEX515:JEX517 JOT515:JOT517 JYP515:JYP517 KIL515:KIL517 KSH515:KSH517 LCD515:LCD517 LLZ515:LLZ517 LVV515:LVV517 MFR515:MFR517 MPN515:MPN517 MZJ515:MZJ517 NJF515:NJF517 NTB515:NTB517 OCX515:OCX517 OMT515:OMT517 OWP515:OWP517 PGL515:PGL517 PQH515:PQH517 QAD515:QAD517 QJZ515:QJZ517 QTV515:QTV517 RDR515:RDR517 RNN515:RNN517 RXJ515:RXJ517 SHF515:SHF517 SRB515:SRB517 TAX515:TAX517 TKT515:TKT517 TUP515:TUP517 UEL515:UEL517 UOH515:UOH517 UYD515:UYD517 VHZ515:VHZ517 VRV515:VRV517 WBR515:WBR517 WLN515:WLN517 WVJ515:WVJ517 C519:C521 IX519:IX521 ST519:ST521 ACP519:ACP521 AML519:AML521 AWH519:AWH521 BGD519:BGD521 BPZ519:BPZ521 BZV519:BZV521 CJR519:CJR521 CTN519:CTN521 DDJ519:DDJ521 DNF519:DNF521 DXB519:DXB521 EGX519:EGX521 EQT519:EQT521 FAP519:FAP521 FKL519:FKL521 FUH519:FUH521 GED519:GED521 GNZ519:GNZ521 GXV519:GXV521 HHR519:HHR521 HRN519:HRN521 IBJ519:IBJ521 ILF519:ILF521 IVB519:IVB521 JEX519:JEX521 JOT519:JOT521 JYP519:JYP521 KIL519:KIL521 KSH519:KSH521 LCD519:LCD521 LLZ519:LLZ521 LVV519:LVV521 MFR519:MFR521 MPN519:MPN521 MZJ519:MZJ521 NJF519:NJF521 NTB519:NTB521 OCX519:OCX521 OMT519:OMT521 OWP519:OWP521 PGL519:PGL521 PQH519:PQH521 QAD519:QAD521 QJZ519:QJZ521 QTV519:QTV521 RDR519:RDR521 RNN519:RNN521 RXJ519:RXJ521 SHF519:SHF521 SRB519:SRB521 TAX519:TAX521 TKT519:TKT521 TUP519:TUP521 UEL519:UEL521 UOH519:UOH521 UYD519:UYD521 VHZ519:VHZ521 VRV519:VRV521 WBR519:WBR521 WLN519:WLN521 WVJ519:WVJ521 C523:C525 IX523:IX525 ST523:ST525 ACP523:ACP525 AML523:AML525 AWH523:AWH525 BGD523:BGD525 BPZ523:BPZ525 BZV523:BZV525 CJR523:CJR525 CTN523:CTN525 DDJ523:DDJ525 DNF523:DNF525 DXB523:DXB525 EGX523:EGX525 EQT523:EQT525 FAP523:FAP525 FKL523:FKL525 FUH523:FUH525 GED523:GED525 GNZ523:GNZ525 GXV523:GXV525 HHR523:HHR525 HRN523:HRN525 IBJ523:IBJ525 ILF523:ILF525 IVB523:IVB525 JEX523:JEX525 JOT523:JOT525 JYP523:JYP525 KIL523:KIL525 KSH523:KSH525 LCD523:LCD525 LLZ523:LLZ525 LVV523:LVV525 MFR523:MFR525 MPN523:MPN525 MZJ523:MZJ525 NJF523:NJF525 NTB523:NTB525 OCX523:OCX525 OMT523:OMT525 OWP523:OWP525 PGL523:PGL525 PQH523:PQH525 QAD523:QAD525 QJZ523:QJZ525 QTV523:QTV525 RDR523:RDR525 RNN523:RNN525 RXJ523:RXJ525 SHF523:SHF525 SRB523:SRB525 TAX523:TAX525 TKT523:TKT525 TUP523:TUP525 UEL523:UEL525 UOH523:UOH525 UYD523:UYD525 VHZ523:VHZ525 VRV523:VRV525 WBR523:WBR525 WLN523:WLN525 WVJ523:WVJ525 C527:C529 IX527:IX529 ST527:ST529 ACP527:ACP529 AML527:AML529 AWH527:AWH529 BGD527:BGD529 BPZ527:BPZ529 BZV527:BZV529 CJR527:CJR529 CTN527:CTN529 DDJ527:DDJ529 DNF527:DNF529 DXB527:DXB529 EGX527:EGX529 EQT527:EQT529 FAP527:FAP529 FKL527:FKL529 FUH527:FUH529 GED527:GED529 GNZ527:GNZ529 GXV527:GXV529 HHR527:HHR529 HRN527:HRN529 IBJ527:IBJ529 ILF527:ILF529 IVB527:IVB529 JEX527:JEX529 JOT527:JOT529 JYP527:JYP529 KIL527:KIL529 KSH527:KSH529 LCD527:LCD529 LLZ527:LLZ529 LVV527:LVV529 MFR527:MFR529 MPN527:MPN529 MZJ527:MZJ529 NJF527:NJF529 NTB527:NTB529 OCX527:OCX529 OMT527:OMT529 OWP527:OWP529 PGL527:PGL529 PQH527:PQH529 QAD527:QAD529 QJZ527:QJZ529 QTV527:QTV529 RDR527:RDR529 RNN527:RNN529 RXJ527:RXJ529 SHF527:SHF529 SRB527:SRB529 TAX527:TAX529 TKT527:TKT529 TUP527:TUP529 UEL527:UEL529 UOH527:UOH529 UYD527:UYD529 VHZ527:VHZ529 VRV527:VRV529 WBR527:WBR529 WLN527:WLN529 WVJ527:WVJ529 C509 IX509 ST509 ACP509 AML509 AWH509 BGD509 BPZ509 BZV509 CJR509 CTN509 DDJ509 DNF509 DXB509 EGX509 EQT509 FAP509 FKL509 FUH509 GED509 GNZ509 GXV509 HHR509 HRN509 IBJ509 ILF509 IVB509 JEX509 JOT509 JYP509 KIL509 KSH509 LCD509 LLZ509 LVV509 MFR509 MPN509 MZJ509 NJF509 NTB509 OCX509 OMT509 OWP509 PGL509 PQH509 QAD509 QJZ509 QTV509 RDR509 RNN509 RXJ509 SHF509 SRB509 TAX509 TKT509 TUP509 UEL509 UOH509 UYD509 VHZ509 VRV509 WBR509 WLN509 WVJ509 C495 IX495 ST495 ACP495 AML495 AWH495 BGD495 BPZ495 BZV495 CJR495 CTN495 DDJ495 DNF495 DXB495 EGX495 EQT495 FAP495 FKL495 FUH495 GED495 GNZ495 GXV495 HHR495 HRN495 IBJ495 ILF495 IVB495 JEX495 JOT495 JYP495 KIL495 KSH495 LCD495 LLZ495 LVV495 MFR495 MPN495 MZJ495 NJF495 NTB495 OCX495 OMT495 OWP495 PGL495 PQH495 QAD495 QJZ495 QTV495 RDR495 RNN495 RXJ495 SHF495 SRB495 TAX495 TKT495 TUP495 UEL495 UOH495 UYD495 VHZ495 VRV495 WBR495 WLN495 WVJ495 C487:C489 IX487:IX489 ST487:ST489 ACP487:ACP489 AML487:AML489 AWH487:AWH489 BGD487:BGD489 BPZ487:BPZ489 BZV487:BZV489 CJR487:CJR489 CTN487:CTN489 DDJ487:DDJ489 DNF487:DNF489 DXB487:DXB489 EGX487:EGX489 EQT487:EQT489 FAP487:FAP489 FKL487:FKL489 FUH487:FUH489 GED487:GED489 GNZ487:GNZ489 GXV487:GXV489 HHR487:HHR489 HRN487:HRN489 IBJ487:IBJ489 ILF487:ILF489 IVB487:IVB489 JEX487:JEX489 JOT487:JOT489 JYP487:JYP489 KIL487:KIL489 KSH487:KSH489 LCD487:LCD489 LLZ487:LLZ489 LVV487:LVV489 MFR487:MFR489 MPN487:MPN489 MZJ487:MZJ489 NJF487:NJF489 NTB487:NTB489 OCX487:OCX489 OMT487:OMT489 OWP487:OWP489 PGL487:PGL489 PQH487:PQH489 QAD487:QAD489 QJZ487:QJZ489 QTV487:QTV489 RDR487:RDR489 RNN487:RNN489 RXJ487:RXJ489 SHF487:SHF489 SRB487:SRB489 TAX487:TAX489 TKT487:TKT489 TUP487:TUP489 UEL487:UEL489 UOH487:UOH489 UYD487:UYD489 VHZ487:VHZ489 VRV487:VRV489 WBR487:WBR489 WLN487:WLN489 WVJ487:WVJ489 C491:C493 IX491:IX493 ST491:ST493 ACP491:ACP493 AML491:AML493 AWH491:AWH493 BGD491:BGD493 BPZ491:BPZ493 BZV491:BZV493 CJR491:CJR493 CTN491:CTN493 DDJ491:DDJ493 DNF491:DNF493 DXB491:DXB493 EGX491:EGX493 EQT491:EQT493 FAP491:FAP493 FKL491:FKL493 FUH491:FUH493 GED491:GED493 GNZ491:GNZ493 GXV491:GXV493 HHR491:HHR493 HRN491:HRN493 IBJ491:IBJ493 ILF491:ILF493 IVB491:IVB493 JEX491:JEX493 JOT491:JOT493 JYP491:JYP493 KIL491:KIL493 KSH491:KSH493 LCD491:LCD493 LLZ491:LLZ493 LVV491:LVV493 MFR491:MFR493 MPN491:MPN493 MZJ491:MZJ493 NJF491:NJF493 NTB491:NTB493 OCX491:OCX493 OMT491:OMT493 OWP491:OWP493 PGL491:PGL493 PQH491:PQH493 QAD491:QAD493 QJZ491:QJZ493 QTV491:QTV493 RDR491:RDR493 RNN491:RNN493 RXJ491:RXJ493 SHF491:SHF493 SRB491:SRB493 TAX491:TAX493 TKT491:TKT493 TUP491:TUP493 UEL491:UEL493 UOH491:UOH493 UYD491:UYD493 VHZ491:VHZ493 VRV491:VRV493 WBR491:WBR493 WLN491:WLN493 C497:C499 IX459:IX461 ST459:ST461 ACP459:ACP461 AML459:AML461 AWH459:AWH461 BGD459:BGD461 BPZ459:BPZ461 BZV459:BZV461 CJR459:CJR461 CTN459:CTN461 DDJ459:DDJ461 DNF459:DNF461 DXB459:DXB461 EGX459:EGX461 EQT459:EQT461 FAP459:FAP461 FKL459:FKL461 FUH459:FUH461 GED459:GED461 GNZ459:GNZ461 GXV459:GXV461 HHR459:HHR461 HRN459:HRN461 IBJ459:IBJ461 ILF459:ILF461 IVB459:IVB461 JEX459:JEX461 JOT459:JOT461 JYP459:JYP461 KIL459:KIL461 KSH459:KSH461 LCD459:LCD461 LLZ459:LLZ461 LVV459:LVV461 MFR459:MFR461 MPN459:MPN461 MZJ459:MZJ461 NJF459:NJF461 NTB459:NTB461 OCX459:OCX461 OMT459:OMT461 OWP459:OWP461 PGL459:PGL461 PQH459:PQH461 QAD459:QAD461 QJZ459:QJZ461 QTV459:QTV461 RDR459:RDR461 RNN459:RNN461 RXJ459:RXJ461 SHF459:SHF461 SRB459:SRB461 TAX459:TAX461 TKT459:TKT461 TUP459:TUP461 UEL459:UEL461 UOH459:UOH461 UYD459:UYD461 VHZ459:VHZ461 VRV459:VRV461 WBR459:WBR461 WLN459:WLN461 WVJ459:WVJ461 C463:C465 IX463:IX465 ST463:ST465 ACP463:ACP465 AML463:AML465 AWH463:AWH465 BGD463:BGD465 BPZ463:BPZ465 BZV463:BZV465 CJR463:CJR465 CTN463:CTN465 DDJ463:DDJ465 DNF463:DNF465 DXB463:DXB465 EGX463:EGX465 EQT463:EQT465 FAP463:FAP465 FKL463:FKL465 FUH463:FUH465 GED463:GED465 GNZ463:GNZ465 GXV463:GXV465 HHR463:HHR465 HRN463:HRN465 IBJ463:IBJ465 ILF463:ILF465 IVB463:IVB465 JEX463:JEX465 JOT463:JOT465 JYP463:JYP465 KIL463:KIL465 KSH463:KSH465 LCD463:LCD465 LLZ463:LLZ465 LVV463:LVV465 MFR463:MFR465 MPN463:MPN465 MZJ463:MZJ465 NJF463:NJF465 NTB463:NTB465 OCX463:OCX465 OMT463:OMT465 OWP463:OWP465 PGL463:PGL465 PQH463:PQH465 QAD463:QAD465 QJZ463:QJZ465 QTV463:QTV465 RDR463:RDR465 RNN463:RNN465 RXJ463:RXJ465 SHF463:SHF465 SRB463:SRB465 TAX463:TAX465 TKT463:TKT465 TUP463:TUP465 UEL463:UEL465 UOH463:UOH465 UYD463:UYD465 VHZ463:VHZ465 VRV463:VRV465 WBR463:WBR465 WLN463:WLN465 WVJ463:WVJ465 C467:C469 IX467:IX469 ST467:ST469 ACP467:ACP469 AML467:AML469 AWH467:AWH469 BGD467:BGD469 BPZ467:BPZ469 BZV467:BZV469 CJR467:CJR469 CTN467:CTN469 DDJ467:DDJ469 DNF467:DNF469 DXB467:DXB469 EGX467:EGX469 EQT467:EQT469 FAP467:FAP469 FKL467:FKL469 FUH467:FUH469 GED467:GED469 GNZ467:GNZ469 GXV467:GXV469 HHR467:HHR469 HRN467:HRN469 IBJ467:IBJ469 ILF467:ILF469 IVB467:IVB469 JEX467:JEX469 JOT467:JOT469 JYP467:JYP469 KIL467:KIL469 KSH467:KSH469 LCD467:LCD469 LLZ467:LLZ469 LVV467:LVV469 MFR467:MFR469 MPN467:MPN469 MZJ467:MZJ469 NJF467:NJF469 NTB467:NTB469 OCX467:OCX469 OMT467:OMT469 OWP467:OWP469 PGL467:PGL469 PQH467:PQH469 QAD467:QAD469 QJZ467:QJZ469 QTV467:QTV469 RDR467:RDR469 RNN467:RNN469 RXJ467:RXJ469 SHF467:SHF469 SRB467:SRB469 TAX467:TAX469 TKT467:TKT469 TUP467:TUP469 UEL467:UEL469 UOH467:UOH469 UYD467:UYD469 VHZ467:VHZ469 VRV467:VRV469 WBR467:WBR469 WLN467:WLN469 WVJ467:WVJ469 LCD479:LCD481 C471:C473 IX471:IX473 ST471:ST473 ACP471:ACP473 AML471:AML473 AWH471:AWH473 BGD471:BGD473 BPZ471:BPZ473 BZV471:BZV473 CJR471:CJR473 CTN471:CTN473 DDJ471:DDJ473 DNF471:DNF473 DXB471:DXB473 EGX471:EGX473 EQT471:EQT473 FAP471:FAP473 FKL471:FKL473 FUH471:FUH473 GED471:GED473 GNZ471:GNZ473 GXV471:GXV473 HHR471:HHR473 HRN471:HRN473 IBJ471:IBJ473 ILF471:ILF473 IVB471:IVB473 JEX471:JEX473 JOT471:JOT473 JYP471:JYP473 KIL471:KIL473 KSH471:KSH473 LCD471:LCD473 LLZ471:LLZ473 LVV471:LVV473 MFR471:MFR473 MPN471:MPN473 MZJ471:MZJ473 NJF471:NJF473 NTB471:NTB473 OCX471:OCX473 OMT471:OMT473 OWP471:OWP473 PGL471:PGL473 PQH471:PQH473 QAD471:QAD473 QJZ471:QJZ473 QTV471:QTV473 RDR471:RDR473 RNN471:RNN473 RXJ471:RXJ473 SHF471:SHF473 SRB471:SRB473 TAX471:TAX473 TKT471:TKT473 TUP471:TUP473 UEL471:UEL473 UOH471:UOH473 UYD471:UYD473 VHZ471:VHZ473 VRV471:VRV473 WBR471:WBR473 WLN471:WLN473 WVJ471:WVJ473 FAP479:FAP481 EQT479:EQT481 EGX479:EGX481 DXB479:DXB481 DNF479:DNF481 DDJ479:DDJ481 CTN479:CTN481 CJR479:CJR481 BZV479:BZV481 BPZ479:BPZ481 BGD479:BGD481 AWH479:AWH481 AML479:AML481 ACP479:ACP481 ST479:ST481 IX479:IX481 C479:C481 WVJ479:WVJ481 WLN479:WLN481 WBR479:WBR481 VRV479:VRV481 VHZ479:VHZ481 UYD479:UYD481 UOH479:UOH481 UEL479:UEL481 TUP479:TUP481 TKT479:TKT481 TAX479:TAX481 SRB479:SRB481 SHF479:SHF481 RXJ479:RXJ481 RNN479:RNN481 RDR479:RDR481 QTV479:QTV481 QJZ479:QJZ481 QAD479:QAD481 PQH479:PQH481 PGL479:PGL481 OWP479:OWP481 OMT479:OMT481 OCX479:OCX481 NTB479:NTB481 NJF479:NJF481 MZJ479:MZJ481 MPN479:MPN481 MFR479:MFR481 LVV479:LVV481 LLZ479:LLZ481 LLZ477 LVV477 MFR477 MPN477 MZJ477 NJF477 NTB477 OCX477 OMT477 OWP477 PGL477 PQH477 QAD477 QJZ477 QTV477 RDR477 RNN477 RXJ477 SHF477 SRB477 TAX477 TKT477 TUP477 UEL477 UOH477 UYD477 VHZ477 VRV477 WBR477 WLN477 WVJ477 C477 IX477 ST477 ACP477 AML477 AWH477 BGD477 BPZ477 BZV477 CJR477 CTN477 DDJ477 DNF477 DXB477 EGX477 EQT477 FAP477 FKL477 FUH477 GED477 GNZ477 GXV477 HHR477 HRN477 IBJ477 ILF477 IVB477 JEX477 JOT477 JYP477 KIL477 KSH477 LCD477 C459:C461 KSH582:KSH584 KIL582:KIL584 JYP582:JYP584 JOT582:JOT584 JEX582:JEX584 IVB582:IVB584 ILF582:ILF584 IBJ582:IBJ584 HRN582:HRN584 HHR582:HHR584 GXV582:GXV584 GNZ582:GNZ584 GED582:GED584 FUH582:FUH584 FKL582:FKL584 C586:C588 IX586:IX588 ST586:ST588 ACP586:ACP588 AML586:AML588 AWH586:AWH588 BGD586:BGD588 BPZ586:BPZ588 BZV586:BZV588 CJR586:CJR588 CTN586:CTN588 DDJ586:DDJ588 DNF586:DNF588 DXB586:DXB588 EGX586:EGX588 EQT586:EQT588 FAP586:FAP588 FKL586:FKL588 FUH586:FUH588 GED586:GED588 GNZ586:GNZ588 GXV586:GXV588 HHR586:HHR588 HRN586:HRN588 IBJ586:IBJ588 ILF586:ILF588 IVB586:IVB588 JEX586:JEX588 JOT586:JOT588 JYP586:JYP588 KIL586:KIL588 KSH586:KSH588 LCD586:LCD588 LLZ586:LLZ588 LVV586:LVV588 MFR586:MFR588 MPN586:MPN588 MZJ586:MZJ588 NJF586:NJF588 NTB586:NTB588 OCX586:OCX588 OMT586:OMT588 OWP586:OWP588 PGL586:PGL588 PQH586:PQH588 QAD586:QAD588 QJZ586:QJZ588 QTV586:QTV588 RDR586:RDR588 RNN586:RNN588 RXJ586:RXJ588 SHF586:SHF588 SRB586:SRB588 TAX586:TAX588 TKT586:TKT588 TUP586:TUP588 UEL586:UEL588 UOH586:UOH588 UYD586:UYD588 VHZ586:VHZ588 VRV586:VRV588 WBR586:WBR588 WLN586:WLN588 WVJ586:WVJ588 C578 IX578 ST578 ACP578 AML578 AWH578 BGD578 BPZ578 BZV578 CJR578 CTN578 DDJ578 DNF578 DXB578 EGX578 EQT578 FAP578 FKL578 FUH578 GED578 GNZ578 GXV578 HHR578 HRN578 IBJ578 ILF578 IVB578 JEX578 JOT578 JYP578 KIL578 KSH578 LCD578 LLZ578 LVV578 MFR578 MPN578 MZJ578 NJF578 NTB578 OCX578 OMT578 OWP578 PGL578 PQH578 QAD578 QJZ578 QTV578 RDR578 RNN578 RXJ578 SHF578 SRB578 TAX578 TKT578 TUP578 UEL578 UOH578 UYD578 VHZ578 VRV578 WBR578 WLN578 WVJ578 WVJ594:WVJ596 IX600:IX602 ST600:ST602 ACP600:ACP602 AML600:AML602 AWH600:AWH602 BGD600:BGD602 BPZ600:BPZ602 BZV600:BZV602 CJR600:CJR602 CTN600:CTN602 DDJ600:DDJ602 DNF600:DNF602 DXB600:DXB602 EGX600:EGX602 EQT600:EQT602 FAP600:FAP602 FKL600:FKL602 FUH600:FUH602 GED600:GED602 GNZ600:GNZ602 GXV600:GXV602 HHR600:HHR602 HRN600:HRN602 IBJ600:IBJ602 ILF600:ILF602 IVB600:IVB602 JEX600:JEX602 JOT600:JOT602 JYP600:JYP602 KIL600:KIL602 KSH600:KSH602 LCD600:LCD602 LLZ600:LLZ602 LVV600:LVV602 MFR600:MFR602 MPN600:MPN602 MZJ600:MZJ602 NJF600:NJF602 NTB600:NTB602 OCX600:OCX602 OMT600:OMT602 OWP600:OWP602 PGL600:PGL602 PQH600:PQH602 QAD600:QAD602 QJZ600:QJZ602 QTV600:QTV602 RDR600:RDR602 RNN600:RNN602 RXJ600:RXJ602 SHF600:SHF602 SRB600:SRB602 TAX600:TAX602 TKT600:TKT602 TUP600:TUP602 UEL600:UEL602 UOH600:UOH602 UYD600:UYD602 VHZ600:VHZ602 VRV600:VRV602 WBR600:WBR602 WLN600:WLN602 WVJ600:WVJ602 C604:C606 IX604:IX606 ST604:ST606 ACP604:ACP606 AML604:AML606 AWH604:AWH606 BGD604:BGD606 BPZ604:BPZ606 BZV604:BZV606 CJR604:CJR606 CTN604:CTN606 DDJ604:DDJ606 DNF604:DNF606 DXB604:DXB606 EGX604:EGX606 EQT604:EQT606 FAP604:FAP606 FKL604:FKL606 FUH604:FUH606 GED604:GED606 GNZ604:GNZ606 GXV604:GXV606 HHR604:HHR606 HRN604:HRN606 IBJ604:IBJ606 ILF604:ILF606 IVB604:IVB606 JEX604:JEX606 JOT604:JOT606 JYP604:JYP606 KIL604:KIL606 KSH604:KSH606 LCD604:LCD606 LLZ604:LLZ606 LVV604:LVV606 MFR604:MFR606 MPN604:MPN606 MZJ604:MZJ606 NJF604:NJF606 NTB604:NTB606 OCX604:OCX606 OMT604:OMT606 OWP604:OWP606 PGL604:PGL606 PQH604:PQH606 QAD604:QAD606 QJZ604:QJZ606 QTV604:QTV606 RDR604:RDR606 RNN604:RNN606 RXJ604:RXJ606 SHF604:SHF606 SRB604:SRB606 TAX604:TAX606 TKT604:TKT606 TUP604:TUP606 UEL604:UEL606 UOH604:UOH606 UYD604:UYD606 VHZ604:VHZ606 VRV604:VRV606 WBR604:WBR606 WLN604:WLN606 WVJ604:WVJ606 C608:C610 IX608:IX610 ST608:ST610 ACP608:ACP610 AML608:AML610 AWH608:AWH610 BGD608:BGD610 BPZ608:BPZ610 BZV608:BZV610 CJR608:CJR610 CTN608:CTN610 DDJ608:DDJ610 DNF608:DNF610 DXB608:DXB610 EGX608:EGX610 EQT608:EQT610 FAP608:FAP610 FKL608:FKL610 FUH608:FUH610 GED608:GED610 GNZ608:GNZ610 GXV608:GXV610 HHR608:HHR610 HRN608:HRN610 IBJ608:IBJ610 ILF608:ILF610 IVB608:IVB610 JEX608:JEX610 JOT608:JOT610 JYP608:JYP610 KIL608:KIL610 KSH608:KSH610 LCD608:LCD610 LLZ608:LLZ610 LVV608:LVV610 MFR608:MFR610 MPN608:MPN610 MZJ608:MZJ610 NJF608:NJF610 NTB608:NTB610 OCX608:OCX610 OMT608:OMT610 OWP608:OWP610 PGL608:PGL610 PQH608:PQH610 QAD608:QAD610 QJZ608:QJZ610 QTV608:QTV610 RDR608:RDR610 RNN608:RNN610 RXJ608:RXJ610 SHF608:SHF610 SRB608:SRB610 TAX608:TAX610 TKT608:TKT610 TUP608:TUP610 UEL608:UEL610 UOH608:UOH610 UYD608:UYD610 VHZ608:VHZ610 VRV608:VRV610 WBR608:WBR610 WLN608:WLN610 WVJ608:WVJ610 C614:C616 IX614:IX616 ST614:ST616 ACP614:ACP616 AML614:AML616 AWH614:AWH616 BGD614:BGD616 BPZ614:BPZ616 BZV614:BZV616 CJR614:CJR616 CTN614:CTN616 DDJ614:DDJ616 DNF614:DNF616 DXB614:DXB616 EGX614:EGX616 EQT614:EQT616 FAP614:FAP616 FKL614:FKL616 FUH614:FUH616 GED614:GED616 GNZ614:GNZ616 GXV614:GXV616 HHR614:HHR616 HRN614:HRN616 IBJ614:IBJ616 ILF614:ILF616 IVB614:IVB616 JEX614:JEX616 JOT614:JOT616 JYP614:JYP616 KIL614:KIL616 KSH614:KSH616 LCD614:LCD616 LLZ614:LLZ616 LVV614:LVV616 MFR614:MFR616 MPN614:MPN616 MZJ614:MZJ616 NJF614:NJF616 NTB614:NTB616 OCX614:OCX616 OMT614:OMT616 OWP614:OWP616 PGL614:PGL616 PQH614:PQH616 QAD614:QAD616 QJZ614:QJZ616 QTV614:QTV616 RDR614:RDR616 RNN614:RNN616 RXJ614:RXJ616 SHF614:SHF616 SRB614:SRB616 TAX614:TAX616 TKT614:TKT616 TUP614:TUP616 UEL614:UEL616 UOH614:UOH616 UYD614:UYD616 VHZ614:VHZ616 VRV614:VRV616 WBR614:WBR616 WLN614:WLN616 WVJ614:WVJ616 C634:C636 IX634:IX636 ST634:ST636 ACP634:ACP636 AML634:AML636 AWH634:AWH636 BGD634:BGD636 BPZ634:BPZ636 BZV634:BZV636 CJR634:CJR636 CTN634:CTN636 DDJ634:DDJ636 DNF634:DNF636 DXB634:DXB636 EGX634:EGX636 EQT634:EQT636 FAP634:FAP636 FKL634:FKL636 FUH634:FUH636 GED634:GED636 GNZ634:GNZ636 GXV634:GXV636 HHR634:HHR636 HRN634:HRN636 IBJ634:IBJ636 ILF634:ILF636 IVB634:IVB636 JEX634:JEX636 JOT634:JOT636 JYP634:JYP636 KIL634:KIL636 KSH634:KSH636 LCD634:LCD636 LLZ634:LLZ636 LVV634:LVV636 MFR634:MFR636 MPN634:MPN636 MZJ634:MZJ636 NJF634:NJF636 NTB634:NTB636 OCX634:OCX636 OMT634:OMT636 OWP634:OWP636 PGL634:PGL636 PQH634:PQH636 QAD634:QAD636 QJZ634:QJZ636 QTV634:QTV636 RDR634:RDR636 RNN634:RNN636 RXJ634:RXJ636 SHF634:SHF636 SRB634:SRB636 TAX634:TAX636 TKT634:TKT636 TUP634:TUP636 UEL634:UEL636 UOH634:UOH636 UYD634:UYD636 VHZ634:VHZ636 VRV634:VRV636 WBR634:WBR636 WLN634:WLN636 WVJ634:WVJ636 C638:C640 IX638:IX640 ST638:ST640 ACP638:ACP640 AML638:AML640 AWH638:AWH640 BGD638:BGD640 BPZ638:BPZ640 BZV638:BZV640 CJR638:CJR640 CTN638:CTN640 DDJ638:DDJ640 DNF638:DNF640 DXB638:DXB640 EGX638:EGX640 EQT638:EQT640 FAP638:FAP640 FKL638:FKL640 FUH638:FUH640 GED638:GED640 GNZ638:GNZ640 GXV638:GXV640 HHR638:HHR640 HRN638:HRN640 IBJ638:IBJ640 ILF638:ILF640 IVB638:IVB640 JEX638:JEX640 JOT638:JOT640 JYP638:JYP640 KIL638:KIL640 KSH638:KSH640 LCD638:LCD640 LLZ638:LLZ640 LVV638:LVV640 MFR638:MFR640 MPN638:MPN640 MZJ638:MZJ640 NJF638:NJF640 NTB638:NTB640 OCX638:OCX640 OMT638:OMT640 OWP638:OWP640 PGL638:PGL640 PQH638:PQH640 QAD638:QAD640 QJZ638:QJZ640 QTV638:QTV640 RDR638:RDR640 RNN638:RNN640 RXJ638:RXJ640 SHF638:SHF640 SRB638:SRB640 TAX638:TAX640 TKT638:TKT640 TUP638:TUP640 UEL638:UEL640 UOH638:UOH640 UYD638:UYD640 VHZ638:VHZ640 VRV638:VRV640 WBR638:WBR640 WLN638:WLN640 WVJ638:WVJ640 IX642:IX644 ST642:ST644 ACP642:ACP644 AML642:AML644 AWH642:AWH644 BGD642:BGD644 BPZ642:BPZ644 BZV642:BZV644 CJR642:CJR644 CTN642:CTN644 DDJ642:DDJ644 DNF642:DNF644 DXB642:DXB644 EGX642:EGX644 EQT642:EQT644 FAP642:FAP644 FKL642:FKL644 FUH642:FUH644 GED642:GED644 GNZ642:GNZ644 GXV642:GXV644 HHR642:HHR644 HRN642:HRN644 IBJ642:IBJ644 ILF642:ILF644 IVB642:IVB644 JEX642:JEX644 JOT642:JOT644 JYP642:JYP644 KIL642:KIL644 KSH642:KSH644 LCD642:LCD644 LLZ642:LLZ644 LVV642:LVV644 MFR642:MFR644 MPN642:MPN644 MZJ642:MZJ644 NJF642:NJF644 NTB642:NTB644 OCX642:OCX644 OMT642:OMT644 OWP642:OWP644 PGL642:PGL644 PQH642:PQH644 QAD642:QAD644 QJZ642:QJZ644 QTV642:QTV644 RDR642:RDR644 RNN642:RNN644 RXJ642:RXJ644 SHF642:SHF644 SRB642:SRB644 TAX642:TAX644 TKT642:TKT644 TUP642:TUP644 UEL642:UEL644 UOH642:UOH644 UYD642:UYD644 VHZ642:VHZ644 VRV642:VRV644 WBR642:WBR644 WLN642:WLN644 WVJ642:WVJ644 C539:C541 C618:C620 IX618:IX620 ST618:ST620 ACP618:ACP620 AML618:AML620 AWH618:AWH620 BGD618:BGD620 BPZ618:BPZ620 BZV618:BZV620 CJR618:CJR620 CTN618:CTN620 DDJ618:DDJ620 DNF618:DNF620 DXB618:DXB620 EGX618:EGX620 EQT618:EQT620 FAP618:FAP620 FKL618:FKL620 FUH618:FUH620 GED618:GED620 GNZ618:GNZ620 GXV618:GXV620 HHR618:HHR620 HRN618:HRN620 IBJ618:IBJ620 ILF618:ILF620 IVB618:IVB620 JEX618:JEX620 JOT618:JOT620 JYP618:JYP620 KIL618:KIL620 KSH618:KSH620 LCD618:LCD620 LLZ618:LLZ620 LVV618:LVV620 MFR618:MFR620 MPN618:MPN620 MZJ618:MZJ620 NJF618:NJF620 NTB618:NTB620 OCX618:OCX620 OMT618:OMT620 OWP618:OWP620 PGL618:PGL620 PQH618:PQH620 QAD618:QAD620 QJZ618:QJZ620 QTV618:QTV620 RDR618:RDR620 RNN618:RNN620 RXJ618:RXJ620 SHF618:SHF620 SRB618:SRB620 TAX618:TAX620 TKT618:TKT620 TUP618:TUP620 UEL618:UEL620 UOH618:UOH620 UYD618:UYD620 VHZ618:VHZ620 VRV618:VRV620 WBR618:WBR620 WLN618:WLN620 WVJ618:WVJ620 C622:C624 IX622:IX624 ST622:ST624 ACP622:ACP624 AML622:AML624 AWH622:AWH624 BGD622:BGD624 BPZ622:BPZ624 BZV622:BZV624 CJR622:CJR624 CTN622:CTN624 DDJ622:DDJ624 DNF622:DNF624 DXB622:DXB624 EGX622:EGX624 EQT622:EQT624 FAP622:FAP624 FKL622:FKL624 FUH622:FUH624 GED622:GED624 GNZ622:GNZ624 GXV622:GXV624 HHR622:HHR624 HRN622:HRN624 IBJ622:IBJ624 ILF622:ILF624 IVB622:IVB624 JEX622:JEX624 JOT622:JOT624 JYP622:JYP624 KIL622:KIL624 KSH622:KSH624 LCD622:LCD624 LLZ622:LLZ624 LVV622:LVV624 MFR622:MFR624 MPN622:MPN624 MZJ622:MZJ624 NJF622:NJF624 NTB622:NTB624 OCX622:OCX624 OMT622:OMT624 OWP622:OWP624 PGL622:PGL624 PQH622:PQH624 QAD622:QAD624 QJZ622:QJZ624 QTV622:QTV624 RDR622:RDR624 RNN622:RNN624 RXJ622:RXJ624 SHF622:SHF624 SRB622:SRB624 TAX622:TAX624 TKT622:TKT624 TUP622:TUP624 UEL622:UEL624 UOH622:UOH624 UYD622:UYD624 VHZ622:VHZ624 VRV622:VRV624 WBR622:WBR624 WLN622:WLN624 WVJ622:WVJ624 C626:C628 IX626:IX628 ST626:ST628 ACP626:ACP628 AML626:AML628 AWH626:AWH628 BGD626:BGD628 BPZ626:BPZ628 BZV626:BZV628 CJR626:CJR628 CTN626:CTN628 DDJ626:DDJ628 DNF626:DNF628 DXB626:DXB628 EGX626:EGX628 EQT626:EQT628 FAP626:FAP628 FKL626:FKL628 FUH626:FUH628 GED626:GED628 GNZ626:GNZ628 GXV626:GXV628 HHR626:HHR628 HRN626:HRN628 IBJ626:IBJ628 ILF626:ILF628 IVB626:IVB628 JEX626:JEX628 JOT626:JOT628 JYP626:JYP628 KIL626:KIL628 KSH626:KSH628 LCD626:LCD628 LLZ626:LLZ628 LVV626:LVV628 MFR626:MFR628 MPN626:MPN628 MZJ626:MZJ628 NJF626:NJF628 NTB626:NTB628 OCX626:OCX628 OMT626:OMT628 OWP626:OWP628 PGL626:PGL628 PQH626:PQH628 QAD626:QAD628 QJZ626:QJZ628 QTV626:QTV628 RDR626:RDR628 RNN626:RNN628 RXJ626:RXJ628 SHF626:SHF628 SRB626:SRB628 TAX626:TAX628 TKT626:TKT628 TUP626:TUP628 UEL626:UEL628 UOH626:UOH628 UYD626:UYD628 VHZ626:VHZ628 VRV626:VRV628 WBR626:WBR628 WLN626:WLN628 WVJ626:WVJ628 C630:C632 IX630:IX632 ST630:ST632 ACP630:ACP632 AML630:AML632 AWH630:AWH632 BGD630:BGD632 BPZ630:BPZ632 BZV630:BZV632 CJR630:CJR632 CTN630:CTN632 DDJ630:DDJ632 DNF630:DNF632 DXB630:DXB632 EGX630:EGX632 EQT630:EQT632 FAP630:FAP632 FKL630:FKL632 FUH630:FUH632 GED630:GED632 GNZ630:GNZ632 GXV630:GXV632 HHR630:HHR632 HRN630:HRN632 IBJ630:IBJ632 ILF630:ILF632 IVB630:IVB632 JEX630:JEX632 JOT630:JOT632 JYP630:JYP632 KIL630:KIL632 KSH630:KSH632 LCD630:LCD632 LLZ630:LLZ632 LVV630:LVV632 MFR630:MFR632 MPN630:MPN632 MZJ630:MZJ632 NJF630:NJF632 NTB630:NTB632 OCX630:OCX632 OMT630:OMT632 OWP630:OWP632 PGL630:PGL632 PQH630:PQH632 QAD630:QAD632 QJZ630:QJZ632 QTV630:QTV632 RDR630:RDR632 RNN630:RNN632 RXJ630:RXJ632 SHF630:SHF632 SRB630:SRB632 TAX630:TAX632 TKT630:TKT632 TUP630:TUP632 UEL630:UEL632 UOH630:UOH632 UYD630:UYD632 VHZ630:VHZ632 VRV630:VRV632 WBR630:WBR632 WLN630:WLN632 WVJ630:WVJ632 C612 IX612 ST612 ACP612 AML612 AWH612 BGD612 BPZ612 BZV612 CJR612 CTN612 DDJ612 DNF612 DXB612 EGX612 EQT612 FAP612 FKL612 FUH612 GED612 GNZ612 GXV612 HHR612 HRN612 IBJ612 ILF612 IVB612 JEX612 JOT612 JYP612 KIL612 KSH612 LCD612 LLZ612 LVV612 MFR612 MPN612 MZJ612 NJF612 NTB612 OCX612 OMT612 OWP612 PGL612 PQH612 QAD612 QJZ612 QTV612 RDR612 RNN612 RXJ612 SHF612 SRB612 TAX612 TKT612 TUP612 UEL612 UOH612 UYD612 VHZ612 VRV612 WBR612 WLN612 WVJ612 C598 IX598 ST598 ACP598 AML598 AWH598 BGD598 BPZ598 BZV598 CJR598 CTN598 DDJ598 DNF598 DXB598 EGX598 EQT598 FAP598 FKL598 FUH598 GED598 GNZ598 GXV598 HHR598 HRN598 IBJ598 ILF598 IVB598 JEX598 JOT598 JYP598 KIL598 KSH598 LCD598 LLZ598 LVV598 MFR598 MPN598 MZJ598 NJF598 NTB598 OCX598 OMT598 OWP598 PGL598 PQH598 QAD598 QJZ598 QTV598 RDR598 RNN598 RXJ598 SHF598 SRB598 TAX598 TKT598 TUP598 UEL598 UOH598 UYD598 VHZ598 VRV598 WBR598 WLN598 WVJ598 C590:C592 IX590:IX592 ST590:ST592 ACP590:ACP592 AML590:AML592 AWH590:AWH592 BGD590:BGD592 BPZ590:BPZ592 BZV590:BZV592 CJR590:CJR592 CTN590:CTN592 DDJ590:DDJ592 DNF590:DNF592 DXB590:DXB592 EGX590:EGX592 EQT590:EQT592 FAP590:FAP592 FKL590:FKL592 FUH590:FUH592 GED590:GED592 GNZ590:GNZ592 GXV590:GXV592 HHR590:HHR592 HRN590:HRN592 IBJ590:IBJ592 ILF590:ILF592 IVB590:IVB592 JEX590:JEX592 JOT590:JOT592 JYP590:JYP592 KIL590:KIL592 KSH590:KSH592 LCD590:LCD592 LLZ590:LLZ592 LVV590:LVV592 MFR590:MFR592 MPN590:MPN592 MZJ590:MZJ592 NJF590:NJF592 NTB590:NTB592 OCX590:OCX592 OMT590:OMT592 OWP590:OWP592 PGL590:PGL592 PQH590:PQH592 QAD590:QAD592 QJZ590:QJZ592 QTV590:QTV592 RDR590:RDR592 RNN590:RNN592 RXJ590:RXJ592 SHF590:SHF592 SRB590:SRB592 TAX590:TAX592 TKT590:TKT592 TUP590:TUP592 UEL590:UEL592 UOH590:UOH592 UYD590:UYD592 VHZ590:VHZ592 VRV590:VRV592 WBR590:WBR592 WLN590:WLN592 WVJ590:WVJ592 C594:C596 IX594:IX596 ST594:ST596 ACP594:ACP596 AML594:AML596 AWH594:AWH596 BGD594:BGD596 BPZ594:BPZ596 BZV594:BZV596 CJR594:CJR596 CTN594:CTN596 DDJ594:DDJ596 DNF594:DNF596 DXB594:DXB596 EGX594:EGX596 EQT594:EQT596 FAP594:FAP596 FKL594:FKL596 FUH594:FUH596 GED594:GED596 GNZ594:GNZ596 GXV594:GXV596 HHR594:HHR596 HRN594:HRN596 IBJ594:IBJ596 ILF594:ILF596 IVB594:IVB596 JEX594:JEX596 JOT594:JOT596 JYP594:JYP596 KIL594:KIL596 KSH594:KSH596 LCD594:LCD596 LLZ594:LLZ596 LVV594:LVV596 MFR594:MFR596 MPN594:MPN596 MZJ594:MZJ596 NJF594:NJF596 NTB594:NTB596 OCX594:OCX596 OMT594:OMT596 OWP594:OWP596 PGL594:PGL596 PQH594:PQH596 QAD594:QAD596 QJZ594:QJZ596 QTV594:QTV596 RDR594:RDR596 RNN594:RNN596 RXJ594:RXJ596 SHF594:SHF596 SRB594:SRB596 TAX594:TAX596 TKT594:TKT596 TUP594:TUP596 UEL594:UEL596 UOH594:UOH596 UYD594:UYD596 VHZ594:VHZ596 VRV594:VRV596 WBR594:WBR596 WLN594:WLN596 C600:C602 IX562:IX564 ST562:ST564 ACP562:ACP564 AML562:AML564 AWH562:AWH564 BGD562:BGD564 BPZ562:BPZ564 BZV562:BZV564 CJR562:CJR564 CTN562:CTN564 DDJ562:DDJ564 DNF562:DNF564 DXB562:DXB564 EGX562:EGX564 EQT562:EQT564 FAP562:FAP564 FKL562:FKL564 FUH562:FUH564 GED562:GED564 GNZ562:GNZ564 GXV562:GXV564 HHR562:HHR564 HRN562:HRN564 IBJ562:IBJ564 ILF562:ILF564 IVB562:IVB564 JEX562:JEX564 JOT562:JOT564 JYP562:JYP564 KIL562:KIL564 KSH562:KSH564 LCD562:LCD564 LLZ562:LLZ564 LVV562:LVV564 MFR562:MFR564 MPN562:MPN564 MZJ562:MZJ564 NJF562:NJF564 NTB562:NTB564 OCX562:OCX564 OMT562:OMT564 OWP562:OWP564 PGL562:PGL564 PQH562:PQH564 QAD562:QAD564 QJZ562:QJZ564 QTV562:QTV564 RDR562:RDR564 RNN562:RNN564 RXJ562:RXJ564 SHF562:SHF564 SRB562:SRB564 TAX562:TAX564 TKT562:TKT564 TUP562:TUP564 UEL562:UEL564 UOH562:UOH564 UYD562:UYD564 VHZ562:VHZ564 VRV562:VRV564 WBR562:WBR564 WLN562:WLN564 WVJ562:WVJ564 C566:C568 IX566:IX568 ST566:ST568 ACP566:ACP568 AML566:AML568 AWH566:AWH568 BGD566:BGD568 BPZ566:BPZ568 BZV566:BZV568 CJR566:CJR568 CTN566:CTN568 DDJ566:DDJ568 DNF566:DNF568 DXB566:DXB568 EGX566:EGX568 EQT566:EQT568 FAP566:FAP568 FKL566:FKL568 FUH566:FUH568 GED566:GED568 GNZ566:GNZ568 GXV566:GXV568 HHR566:HHR568 HRN566:HRN568 IBJ566:IBJ568 ILF566:ILF568 IVB566:IVB568 JEX566:JEX568 JOT566:JOT568 JYP566:JYP568 KIL566:KIL568 KSH566:KSH568 LCD566:LCD568 LLZ566:LLZ568 LVV566:LVV568 MFR566:MFR568 MPN566:MPN568 MZJ566:MZJ568 NJF566:NJF568 NTB566:NTB568 OCX566:OCX568 OMT566:OMT568 OWP566:OWP568 PGL566:PGL568 PQH566:PQH568 QAD566:QAD568 QJZ566:QJZ568 QTV566:QTV568 RDR566:RDR568 RNN566:RNN568 RXJ566:RXJ568 SHF566:SHF568 SRB566:SRB568 TAX566:TAX568 TKT566:TKT568 TUP566:TUP568 UEL566:UEL568 UOH566:UOH568 UYD566:UYD568 VHZ566:VHZ568 VRV566:VRV568 WBR566:WBR568 WLN566:WLN568 WVJ566:WVJ568 C570:C572 IX570:IX572 ST570:ST572 ACP570:ACP572 AML570:AML572 AWH570:AWH572 BGD570:BGD572 BPZ570:BPZ572 BZV570:BZV572 CJR570:CJR572 CTN570:CTN572 DDJ570:DDJ572 DNF570:DNF572 DXB570:DXB572 EGX570:EGX572 EQT570:EQT572 FAP570:FAP572 FKL570:FKL572 FUH570:FUH572 GED570:GED572 GNZ570:GNZ572 GXV570:GXV572 HHR570:HHR572 HRN570:HRN572 IBJ570:IBJ572 ILF570:ILF572 IVB570:IVB572 JEX570:JEX572 JOT570:JOT572 JYP570:JYP572 KIL570:KIL572 KSH570:KSH572 LCD570:LCD572 LLZ570:LLZ572 LVV570:LVV572 MFR570:MFR572 MPN570:MPN572 MZJ570:MZJ572 NJF570:NJF572 NTB570:NTB572 OCX570:OCX572 OMT570:OMT572 OWP570:OWP572 PGL570:PGL572 PQH570:PQH572 QAD570:QAD572 QJZ570:QJZ572 QTV570:QTV572 RDR570:RDR572 RNN570:RNN572 RXJ570:RXJ572 SHF570:SHF572 SRB570:SRB572 TAX570:TAX572 TKT570:TKT572 TUP570:TUP572 UEL570:UEL572 UOH570:UOH572 UYD570:UYD572 VHZ570:VHZ572 VRV570:VRV572 WBR570:WBR572 WLN570:WLN572 WVJ570:WVJ572 LCD582:LCD584 C574:C576 IX574:IX576 ST574:ST576 ACP574:ACP576 AML574:AML576 AWH574:AWH576 BGD574:BGD576 BPZ574:BPZ576 BZV574:BZV576 CJR574:CJR576 CTN574:CTN576 DDJ574:DDJ576 DNF574:DNF576 DXB574:DXB576 EGX574:EGX576 EQT574:EQT576 FAP574:FAP576 FKL574:FKL576 FUH574:FUH576 GED574:GED576 GNZ574:GNZ576 GXV574:GXV576 HHR574:HHR576 HRN574:HRN576 IBJ574:IBJ576 ILF574:ILF576 IVB574:IVB576 JEX574:JEX576 JOT574:JOT576 JYP574:JYP576 KIL574:KIL576 KSH574:KSH576 LCD574:LCD576 LLZ574:LLZ576 LVV574:LVV576 MFR574:MFR576 MPN574:MPN576 MZJ574:MZJ576 NJF574:NJF576 NTB574:NTB576 OCX574:OCX576 OMT574:OMT576 OWP574:OWP576 PGL574:PGL576 PQH574:PQH576 QAD574:QAD576 QJZ574:QJZ576 QTV574:QTV576 RDR574:RDR576 RNN574:RNN576 RXJ574:RXJ576 SHF574:SHF576 SRB574:SRB576 TAX574:TAX576 TKT574:TKT576 TUP574:TUP576 UEL574:UEL576 UOH574:UOH576 UYD574:UYD576 VHZ574:VHZ576 VRV574:VRV576 WBR574:WBR576 WLN574:WLN576 WVJ574:WVJ576 FAP582:FAP584 EQT582:EQT584 EGX582:EGX584 DXB582:DXB584 DNF582:DNF584 DDJ582:DDJ584 CTN582:CTN584 CJR582:CJR584 BZV582:BZV584 BPZ582:BPZ584 BGD582:BGD584 AWH582:AWH584 AML582:AML584 ACP582:ACP584 ST582:ST584 IX582:IX584 C582:C584 WVJ582:WVJ584 WLN582:WLN584 WBR582:WBR584 VRV582:VRV584 VHZ582:VHZ584 UYD582:UYD584 UOH582:UOH584 UEL582:UEL584 TUP582:TUP584 TKT582:TKT584 TAX582:TAX584 SRB582:SRB584 SHF582:SHF584 RXJ582:RXJ584 RNN582:RNN584 RDR582:RDR584 QTV582:QTV584 QJZ582:QJZ584 QAD582:QAD584 PQH582:PQH584 PGL582:PGL584 OWP582:OWP584 OMT582:OMT584 OCX582:OCX584 NTB582:NTB584 NJF582:NJF584 MZJ582:MZJ584 MPN582:MPN584 MFR582:MFR584 LVV582:LVV584 LLZ582:LLZ584 LLZ580 LVV580 MFR580 MPN580 MZJ580 NJF580 NTB580 OCX580 OMT580 OWP580 PGL580 PQH580 QAD580 QJZ580 QTV580 RDR580 RNN580 RXJ580 SHF580 SRB580 TAX580 TKT580 TUP580 UEL580 UOH580 UYD580 VHZ580 VRV580 WBR580 WLN580 WVJ580 C580 IX580 ST580 ACP580 AML580 AWH580 BGD580 BPZ580 BZV580 CJR580 CTN580 DDJ580 DNF580 DXB580 EGX580 EQT580 FAP580 FKL580 FUH580 GED580 GNZ580 GXV580 HHR580 HRN580 IBJ580 ILF580 IVB580 JEX580 JOT580 JYP580 KIL580 KSH580 LCD580 C562:C564 KSH783:KSH785 KIL783:KIL785 JYP783:JYP785 JOT783:JOT785 JEX783:JEX785 IVB783:IVB785 ILF783:ILF785 IBJ783:IBJ785 HRN783:HRN785 HHR783:HHR785 GXV783:GXV785 GNZ783:GNZ785 GED783:GED785 FUH783:FUH785 FKL783:FKL785 C787:C789 IX787:IX789 ST787:ST789 ACP787:ACP789 AML787:AML789 AWH787:AWH789 BGD787:BGD789 BPZ787:BPZ789 BZV787:BZV789 CJR787:CJR789 CTN787:CTN789 DDJ787:DDJ789 DNF787:DNF789 DXB787:DXB789 EGX787:EGX789 EQT787:EQT789 FAP787:FAP789 FKL787:FKL789 FUH787:FUH789 GED787:GED789 GNZ787:GNZ789 GXV787:GXV789 HHR787:HHR789 HRN787:HRN789 IBJ787:IBJ789 ILF787:ILF789 IVB787:IVB789 JEX787:JEX789 JOT787:JOT789 JYP787:JYP789 KIL787:KIL789 KSH787:KSH789 LCD787:LCD789 LLZ787:LLZ789 LVV787:LVV789 MFR787:MFR789 MPN787:MPN789 MZJ787:MZJ789 NJF787:NJF789 NTB787:NTB789 OCX787:OCX789 OMT787:OMT789 OWP787:OWP789 PGL787:PGL789 PQH787:PQH789 QAD787:QAD789 QJZ787:QJZ789 QTV787:QTV789 RDR787:RDR789 RNN787:RNN789 RXJ787:RXJ789 SHF787:SHF789 SRB787:SRB789 TAX787:TAX789 TKT787:TKT789 TUP787:TUP789 UEL787:UEL789 UOH787:UOH789 UYD787:UYD789 VHZ787:VHZ789 VRV787:VRV789 WBR787:WBR789 WLN787:WLN789 WVJ787:WVJ789 C779 IX779 ST779 ACP779 AML779 AWH779 BGD779 BPZ779 BZV779 CJR779 CTN779 DDJ779 DNF779 DXB779 EGX779 EQT779 FAP779 FKL779 FUH779 GED779 GNZ779 GXV779 HHR779 HRN779 IBJ779 ILF779 IVB779 JEX779 JOT779 JYP779 KIL779 KSH779 LCD779 LLZ779 LVV779 MFR779 MPN779 MZJ779 NJF779 NTB779 OCX779 OMT779 OWP779 PGL779 PQH779 QAD779 QJZ779 QTV779 RDR779 RNN779 RXJ779 SHF779 SRB779 TAX779 TKT779 TUP779 UEL779 UOH779 UYD779 VHZ779 VRV779 WBR779 WLN779 WVJ779 WVJ795:WVJ797 IX801:IX803 ST801:ST803 ACP801:ACP803 AML801:AML803 AWH801:AWH803 BGD801:BGD803 BPZ801:BPZ803 BZV801:BZV803 CJR801:CJR803 CTN801:CTN803 DDJ801:DDJ803 DNF801:DNF803 DXB801:DXB803 EGX801:EGX803 EQT801:EQT803 FAP801:FAP803 FKL801:FKL803 FUH801:FUH803 GED801:GED803 GNZ801:GNZ803 GXV801:GXV803 HHR801:HHR803 HRN801:HRN803 IBJ801:IBJ803 ILF801:ILF803 IVB801:IVB803 JEX801:JEX803 JOT801:JOT803 JYP801:JYP803 KIL801:KIL803 KSH801:KSH803 LCD801:LCD803 LLZ801:LLZ803 LVV801:LVV803 MFR801:MFR803 MPN801:MPN803 MZJ801:MZJ803 NJF801:NJF803 NTB801:NTB803 OCX801:OCX803 OMT801:OMT803 OWP801:OWP803 PGL801:PGL803 PQH801:PQH803 QAD801:QAD803 QJZ801:QJZ803 QTV801:QTV803 RDR801:RDR803 RNN801:RNN803 RXJ801:RXJ803 SHF801:SHF803 SRB801:SRB803 TAX801:TAX803 TKT801:TKT803 TUP801:TUP803 UEL801:UEL803 UOH801:UOH803 UYD801:UYD803 VHZ801:VHZ803 VRV801:VRV803 WBR801:WBR803 WLN801:WLN803 WVJ801:WVJ803 C805:C807 IX805:IX807 ST805:ST807 ACP805:ACP807 AML805:AML807 AWH805:AWH807 BGD805:BGD807 BPZ805:BPZ807 BZV805:BZV807 CJR805:CJR807 CTN805:CTN807 DDJ805:DDJ807 DNF805:DNF807 DXB805:DXB807 EGX805:EGX807 EQT805:EQT807 FAP805:FAP807 FKL805:FKL807 FUH805:FUH807 GED805:GED807 GNZ805:GNZ807 GXV805:GXV807 HHR805:HHR807 HRN805:HRN807 IBJ805:IBJ807 ILF805:ILF807 IVB805:IVB807 JEX805:JEX807 JOT805:JOT807 JYP805:JYP807 KIL805:KIL807 KSH805:KSH807 LCD805:LCD807 LLZ805:LLZ807 LVV805:LVV807 MFR805:MFR807 MPN805:MPN807 MZJ805:MZJ807 NJF805:NJF807 NTB805:NTB807 OCX805:OCX807 OMT805:OMT807 OWP805:OWP807 PGL805:PGL807 PQH805:PQH807 QAD805:QAD807 QJZ805:QJZ807 QTV805:QTV807 RDR805:RDR807 RNN805:RNN807 RXJ805:RXJ807 SHF805:SHF807 SRB805:SRB807 TAX805:TAX807 TKT805:TKT807 TUP805:TUP807 UEL805:UEL807 UOH805:UOH807 UYD805:UYD807 VHZ805:VHZ807 VRV805:VRV807 WBR805:WBR807 WLN805:WLN807 WVJ805:WVJ807 C809:C811 IX809:IX811 ST809:ST811 ACP809:ACP811 AML809:AML811 AWH809:AWH811 BGD809:BGD811 BPZ809:BPZ811 BZV809:BZV811 CJR809:CJR811 CTN809:CTN811 DDJ809:DDJ811 DNF809:DNF811 DXB809:DXB811 EGX809:EGX811 EQT809:EQT811 FAP809:FAP811 FKL809:FKL811 FUH809:FUH811 GED809:GED811 GNZ809:GNZ811 GXV809:GXV811 HHR809:HHR811 HRN809:HRN811 IBJ809:IBJ811 ILF809:ILF811 IVB809:IVB811 JEX809:JEX811 JOT809:JOT811 JYP809:JYP811 KIL809:KIL811 KSH809:KSH811 LCD809:LCD811 LLZ809:LLZ811 LVV809:LVV811 MFR809:MFR811 MPN809:MPN811 MZJ809:MZJ811 NJF809:NJF811 NTB809:NTB811 OCX809:OCX811 OMT809:OMT811 OWP809:OWP811 PGL809:PGL811 PQH809:PQH811 QAD809:QAD811 QJZ809:QJZ811 QTV809:QTV811 RDR809:RDR811 RNN809:RNN811 RXJ809:RXJ811 SHF809:SHF811 SRB809:SRB811 TAX809:TAX811 TKT809:TKT811 TUP809:TUP811 UEL809:UEL811 UOH809:UOH811 UYD809:UYD811 VHZ809:VHZ811 VRV809:VRV811 WBR809:WBR811 WLN809:WLN811 WVJ809:WVJ811 C815:C817 IX815:IX817 ST815:ST817 ACP815:ACP817 AML815:AML817 AWH815:AWH817 BGD815:BGD817 BPZ815:BPZ817 BZV815:BZV817 CJR815:CJR817 CTN815:CTN817 DDJ815:DDJ817 DNF815:DNF817 DXB815:DXB817 EGX815:EGX817 EQT815:EQT817 FAP815:FAP817 FKL815:FKL817 FUH815:FUH817 GED815:GED817 GNZ815:GNZ817 GXV815:GXV817 HHR815:HHR817 HRN815:HRN817 IBJ815:IBJ817 ILF815:ILF817 IVB815:IVB817 JEX815:JEX817 JOT815:JOT817 JYP815:JYP817 KIL815:KIL817 KSH815:KSH817 LCD815:LCD817 LLZ815:LLZ817 LVV815:LVV817 MFR815:MFR817 MPN815:MPN817 MZJ815:MZJ817 NJF815:NJF817 NTB815:NTB817 OCX815:OCX817 OMT815:OMT817 OWP815:OWP817 PGL815:PGL817 PQH815:PQH817 QAD815:QAD817 QJZ815:QJZ817 QTV815:QTV817 RDR815:RDR817 RNN815:RNN817 RXJ815:RXJ817 SHF815:SHF817 SRB815:SRB817 TAX815:TAX817 TKT815:TKT817 TUP815:TUP817 UEL815:UEL817 UOH815:UOH817 UYD815:UYD817 VHZ815:VHZ817 VRV815:VRV817 WBR815:WBR817 WLN815:WLN817 WVJ815:WVJ817 C835:C837 IX835:IX837 ST835:ST837 ACP835:ACP837 AML835:AML837 AWH835:AWH837 BGD835:BGD837 BPZ835:BPZ837 BZV835:BZV837 CJR835:CJR837 CTN835:CTN837 DDJ835:DDJ837 DNF835:DNF837 DXB835:DXB837 EGX835:EGX837 EQT835:EQT837 FAP835:FAP837 FKL835:FKL837 FUH835:FUH837 GED835:GED837 GNZ835:GNZ837 GXV835:GXV837 HHR835:HHR837 HRN835:HRN837 IBJ835:IBJ837 ILF835:ILF837 IVB835:IVB837 JEX835:JEX837 JOT835:JOT837 JYP835:JYP837 KIL835:KIL837 KSH835:KSH837 LCD835:LCD837 LLZ835:LLZ837 LVV835:LVV837 MFR835:MFR837 MPN835:MPN837 MZJ835:MZJ837 NJF835:NJF837 NTB835:NTB837 OCX835:OCX837 OMT835:OMT837 OWP835:OWP837 PGL835:PGL837 PQH835:PQH837 QAD835:QAD837 QJZ835:QJZ837 QTV835:QTV837 RDR835:RDR837 RNN835:RNN837 RXJ835:RXJ837 SHF835:SHF837 SRB835:SRB837 TAX835:TAX837 TKT835:TKT837 TUP835:TUP837 UEL835:UEL837 UOH835:UOH837 UYD835:UYD837 VHZ835:VHZ837 VRV835:VRV837 WBR835:WBR837 WLN835:WLN837 WVJ835:WVJ837 C839:C841 IX839:IX841 ST839:ST841 ACP839:ACP841 AML839:AML841 AWH839:AWH841 BGD839:BGD841 BPZ839:BPZ841 BZV839:BZV841 CJR839:CJR841 CTN839:CTN841 DDJ839:DDJ841 DNF839:DNF841 DXB839:DXB841 EGX839:EGX841 EQT839:EQT841 FAP839:FAP841 FKL839:FKL841 FUH839:FUH841 GED839:GED841 GNZ839:GNZ841 GXV839:GXV841 HHR839:HHR841 HRN839:HRN841 IBJ839:IBJ841 ILF839:ILF841 IVB839:IVB841 JEX839:JEX841 JOT839:JOT841 JYP839:JYP841 KIL839:KIL841 KSH839:KSH841 LCD839:LCD841 LLZ839:LLZ841 LVV839:LVV841 MFR839:MFR841 MPN839:MPN841 MZJ839:MZJ841 NJF839:NJF841 NTB839:NTB841 OCX839:OCX841 OMT839:OMT841 OWP839:OWP841 PGL839:PGL841 PQH839:PQH841 QAD839:QAD841 QJZ839:QJZ841 QTV839:QTV841 RDR839:RDR841 RNN839:RNN841 RXJ839:RXJ841 SHF839:SHF841 SRB839:SRB841 TAX839:TAX841 TKT839:TKT841 TUP839:TUP841 UEL839:UEL841 UOH839:UOH841 UYD839:UYD841 VHZ839:VHZ841 VRV839:VRV841 WBR839:WBR841 WLN839:WLN841 WVJ839:WVJ841 IX843:IX845 ST843:ST845 ACP843:ACP845 AML843:AML845 AWH843:AWH845 BGD843:BGD845 BPZ843:BPZ845 BZV843:BZV845 CJR843:CJR845 CTN843:CTN845 DDJ843:DDJ845 DNF843:DNF845 DXB843:DXB845 EGX843:EGX845 EQT843:EQT845 FAP843:FAP845 FKL843:FKL845 FUH843:FUH845 GED843:GED845 GNZ843:GNZ845 GXV843:GXV845 HHR843:HHR845 HRN843:HRN845 IBJ843:IBJ845 ILF843:ILF845 IVB843:IVB845 JEX843:JEX845 JOT843:JOT845 JYP843:JYP845 KIL843:KIL845 KSH843:KSH845 LCD843:LCD845 LLZ843:LLZ845 LVV843:LVV845 MFR843:MFR845 MPN843:MPN845 MZJ843:MZJ845 NJF843:NJF845 NTB843:NTB845 OCX843:OCX845 OMT843:OMT845 OWP843:OWP845 PGL843:PGL845 PQH843:PQH845 QAD843:QAD845 QJZ843:QJZ845 QTV843:QTV845 RDR843:RDR845 RNN843:RNN845 RXJ843:RXJ845 SHF843:SHF845 SRB843:SRB845 TAX843:TAX845 TKT843:TKT845 TUP843:TUP845 UEL843:UEL845 UOH843:UOH845 UYD843:UYD845 VHZ843:VHZ845 VRV843:VRV845 WBR843:WBR845 WLN843:WLN845 WVJ843:WVJ845 C745:C747 C819:C821 IX819:IX821 ST819:ST821 ACP819:ACP821 AML819:AML821 AWH819:AWH821 BGD819:BGD821 BPZ819:BPZ821 BZV819:BZV821 CJR819:CJR821 CTN819:CTN821 DDJ819:DDJ821 DNF819:DNF821 DXB819:DXB821 EGX819:EGX821 EQT819:EQT821 FAP819:FAP821 FKL819:FKL821 FUH819:FUH821 GED819:GED821 GNZ819:GNZ821 GXV819:GXV821 HHR819:HHR821 HRN819:HRN821 IBJ819:IBJ821 ILF819:ILF821 IVB819:IVB821 JEX819:JEX821 JOT819:JOT821 JYP819:JYP821 KIL819:KIL821 KSH819:KSH821 LCD819:LCD821 LLZ819:LLZ821 LVV819:LVV821 MFR819:MFR821 MPN819:MPN821 MZJ819:MZJ821 NJF819:NJF821 NTB819:NTB821 OCX819:OCX821 OMT819:OMT821 OWP819:OWP821 PGL819:PGL821 PQH819:PQH821 QAD819:QAD821 QJZ819:QJZ821 QTV819:QTV821 RDR819:RDR821 RNN819:RNN821 RXJ819:RXJ821 SHF819:SHF821 SRB819:SRB821 TAX819:TAX821 TKT819:TKT821 TUP819:TUP821 UEL819:UEL821 UOH819:UOH821 UYD819:UYD821 VHZ819:VHZ821 VRV819:VRV821 WBR819:WBR821 WLN819:WLN821 WVJ819:WVJ821 C823:C825 IX823:IX825 ST823:ST825 ACP823:ACP825 AML823:AML825 AWH823:AWH825 BGD823:BGD825 BPZ823:BPZ825 BZV823:BZV825 CJR823:CJR825 CTN823:CTN825 DDJ823:DDJ825 DNF823:DNF825 DXB823:DXB825 EGX823:EGX825 EQT823:EQT825 FAP823:FAP825 FKL823:FKL825 FUH823:FUH825 GED823:GED825 GNZ823:GNZ825 GXV823:GXV825 HHR823:HHR825 HRN823:HRN825 IBJ823:IBJ825 ILF823:ILF825 IVB823:IVB825 JEX823:JEX825 JOT823:JOT825 JYP823:JYP825 KIL823:KIL825 KSH823:KSH825 LCD823:LCD825 LLZ823:LLZ825 LVV823:LVV825 MFR823:MFR825 MPN823:MPN825 MZJ823:MZJ825 NJF823:NJF825 NTB823:NTB825 OCX823:OCX825 OMT823:OMT825 OWP823:OWP825 PGL823:PGL825 PQH823:PQH825 QAD823:QAD825 QJZ823:QJZ825 QTV823:QTV825 RDR823:RDR825 RNN823:RNN825 RXJ823:RXJ825 SHF823:SHF825 SRB823:SRB825 TAX823:TAX825 TKT823:TKT825 TUP823:TUP825 UEL823:UEL825 UOH823:UOH825 UYD823:UYD825 VHZ823:VHZ825 VRV823:VRV825 WBR823:WBR825 WLN823:WLN825 WVJ823:WVJ825 C827:C829 IX827:IX829 ST827:ST829 ACP827:ACP829 AML827:AML829 AWH827:AWH829 BGD827:BGD829 BPZ827:BPZ829 BZV827:BZV829 CJR827:CJR829 CTN827:CTN829 DDJ827:DDJ829 DNF827:DNF829 DXB827:DXB829 EGX827:EGX829 EQT827:EQT829 FAP827:FAP829 FKL827:FKL829 FUH827:FUH829 GED827:GED829 GNZ827:GNZ829 GXV827:GXV829 HHR827:HHR829 HRN827:HRN829 IBJ827:IBJ829 ILF827:ILF829 IVB827:IVB829 JEX827:JEX829 JOT827:JOT829 JYP827:JYP829 KIL827:KIL829 KSH827:KSH829 LCD827:LCD829 LLZ827:LLZ829 LVV827:LVV829 MFR827:MFR829 MPN827:MPN829 MZJ827:MZJ829 NJF827:NJF829 NTB827:NTB829 OCX827:OCX829 OMT827:OMT829 OWP827:OWP829 PGL827:PGL829 PQH827:PQH829 QAD827:QAD829 QJZ827:QJZ829 QTV827:QTV829 RDR827:RDR829 RNN827:RNN829 RXJ827:RXJ829 SHF827:SHF829 SRB827:SRB829 TAX827:TAX829 TKT827:TKT829 TUP827:TUP829 UEL827:UEL829 UOH827:UOH829 UYD827:UYD829 VHZ827:VHZ829 VRV827:VRV829 WBR827:WBR829 WLN827:WLN829 WVJ827:WVJ829 C831:C833 IX831:IX833 ST831:ST833 ACP831:ACP833 AML831:AML833 AWH831:AWH833 BGD831:BGD833 BPZ831:BPZ833 BZV831:BZV833 CJR831:CJR833 CTN831:CTN833 DDJ831:DDJ833 DNF831:DNF833 DXB831:DXB833 EGX831:EGX833 EQT831:EQT833 FAP831:FAP833 FKL831:FKL833 FUH831:FUH833 GED831:GED833 GNZ831:GNZ833 GXV831:GXV833 HHR831:HHR833 HRN831:HRN833 IBJ831:IBJ833 ILF831:ILF833 IVB831:IVB833 JEX831:JEX833 JOT831:JOT833 JYP831:JYP833 KIL831:KIL833 KSH831:KSH833 LCD831:LCD833 LLZ831:LLZ833 LVV831:LVV833 MFR831:MFR833 MPN831:MPN833 MZJ831:MZJ833 NJF831:NJF833 NTB831:NTB833 OCX831:OCX833 OMT831:OMT833 OWP831:OWP833 PGL831:PGL833 PQH831:PQH833 QAD831:QAD833 QJZ831:QJZ833 QTV831:QTV833 RDR831:RDR833 RNN831:RNN833 RXJ831:RXJ833 SHF831:SHF833 SRB831:SRB833 TAX831:TAX833 TKT831:TKT833 TUP831:TUP833 UEL831:UEL833 UOH831:UOH833 UYD831:UYD833 VHZ831:VHZ833 VRV831:VRV833 WBR831:WBR833 WLN831:WLN833 WVJ831:WVJ833 C813 IX813 ST813 ACP813 AML813 AWH813 BGD813 BPZ813 BZV813 CJR813 CTN813 DDJ813 DNF813 DXB813 EGX813 EQT813 FAP813 FKL813 FUH813 GED813 GNZ813 GXV813 HHR813 HRN813 IBJ813 ILF813 IVB813 JEX813 JOT813 JYP813 KIL813 KSH813 LCD813 LLZ813 LVV813 MFR813 MPN813 MZJ813 NJF813 NTB813 OCX813 OMT813 OWP813 PGL813 PQH813 QAD813 QJZ813 QTV813 RDR813 RNN813 RXJ813 SHF813 SRB813 TAX813 TKT813 TUP813 UEL813 UOH813 UYD813 VHZ813 VRV813 WBR813 WLN813 WVJ813 C799 IX799 ST799 ACP799 AML799 AWH799 BGD799 BPZ799 BZV799 CJR799 CTN799 DDJ799 DNF799 DXB799 EGX799 EQT799 FAP799 FKL799 FUH799 GED799 GNZ799 GXV799 HHR799 HRN799 IBJ799 ILF799 IVB799 JEX799 JOT799 JYP799 KIL799 KSH799 LCD799 LLZ799 LVV799 MFR799 MPN799 MZJ799 NJF799 NTB799 OCX799 OMT799 OWP799 PGL799 PQH799 QAD799 QJZ799 QTV799 RDR799 RNN799 RXJ799 SHF799 SRB799 TAX799 TKT799 TUP799 UEL799 UOH799 UYD799 VHZ799 VRV799 WBR799 WLN799 WVJ799 C791:C793 IX791:IX793 ST791:ST793 ACP791:ACP793 AML791:AML793 AWH791:AWH793 BGD791:BGD793 BPZ791:BPZ793 BZV791:BZV793 CJR791:CJR793 CTN791:CTN793 DDJ791:DDJ793 DNF791:DNF793 DXB791:DXB793 EGX791:EGX793 EQT791:EQT793 FAP791:FAP793 FKL791:FKL793 FUH791:FUH793 GED791:GED793 GNZ791:GNZ793 GXV791:GXV793 HHR791:HHR793 HRN791:HRN793 IBJ791:IBJ793 ILF791:ILF793 IVB791:IVB793 JEX791:JEX793 JOT791:JOT793 JYP791:JYP793 KIL791:KIL793 KSH791:KSH793 LCD791:LCD793 LLZ791:LLZ793 LVV791:LVV793 MFR791:MFR793 MPN791:MPN793 MZJ791:MZJ793 NJF791:NJF793 NTB791:NTB793 OCX791:OCX793 OMT791:OMT793 OWP791:OWP793 PGL791:PGL793 PQH791:PQH793 QAD791:QAD793 QJZ791:QJZ793 QTV791:QTV793 RDR791:RDR793 RNN791:RNN793 RXJ791:RXJ793 SHF791:SHF793 SRB791:SRB793 TAX791:TAX793 TKT791:TKT793 TUP791:TUP793 UEL791:UEL793 UOH791:UOH793 UYD791:UYD793 VHZ791:VHZ793 VRV791:VRV793 WBR791:WBR793 WLN791:WLN793 WVJ791:WVJ793 C795:C797 IX795:IX797 ST795:ST797 ACP795:ACP797 AML795:AML797 AWH795:AWH797 BGD795:BGD797 BPZ795:BPZ797 BZV795:BZV797 CJR795:CJR797 CTN795:CTN797 DDJ795:DDJ797 DNF795:DNF797 DXB795:DXB797 EGX795:EGX797 EQT795:EQT797 FAP795:FAP797 FKL795:FKL797 FUH795:FUH797 GED795:GED797 GNZ795:GNZ797 GXV795:GXV797 HHR795:HHR797 HRN795:HRN797 IBJ795:IBJ797 ILF795:ILF797 IVB795:IVB797 JEX795:JEX797 JOT795:JOT797 JYP795:JYP797 KIL795:KIL797 KSH795:KSH797 LCD795:LCD797 LLZ795:LLZ797 LVV795:LVV797 MFR795:MFR797 MPN795:MPN797 MZJ795:MZJ797 NJF795:NJF797 NTB795:NTB797 OCX795:OCX797 OMT795:OMT797 OWP795:OWP797 PGL795:PGL797 PQH795:PQH797 QAD795:QAD797 QJZ795:QJZ797 QTV795:QTV797 RDR795:RDR797 RNN795:RNN797 RXJ795:RXJ797 SHF795:SHF797 SRB795:SRB797 TAX795:TAX797 TKT795:TKT797 TUP795:TUP797 UEL795:UEL797 UOH795:UOH797 UYD795:UYD797 VHZ795:VHZ797 VRV795:VRV797 WBR795:WBR797 WLN795:WLN797 C801:C803 IX763:IX765 ST763:ST765 ACP763:ACP765 AML763:AML765 AWH763:AWH765 BGD763:BGD765 BPZ763:BPZ765 BZV763:BZV765 CJR763:CJR765 CTN763:CTN765 DDJ763:DDJ765 DNF763:DNF765 DXB763:DXB765 EGX763:EGX765 EQT763:EQT765 FAP763:FAP765 FKL763:FKL765 FUH763:FUH765 GED763:GED765 GNZ763:GNZ765 GXV763:GXV765 HHR763:HHR765 HRN763:HRN765 IBJ763:IBJ765 ILF763:ILF765 IVB763:IVB765 JEX763:JEX765 JOT763:JOT765 JYP763:JYP765 KIL763:KIL765 KSH763:KSH765 LCD763:LCD765 LLZ763:LLZ765 LVV763:LVV765 MFR763:MFR765 MPN763:MPN765 MZJ763:MZJ765 NJF763:NJF765 NTB763:NTB765 OCX763:OCX765 OMT763:OMT765 OWP763:OWP765 PGL763:PGL765 PQH763:PQH765 QAD763:QAD765 QJZ763:QJZ765 QTV763:QTV765 RDR763:RDR765 RNN763:RNN765 RXJ763:RXJ765 SHF763:SHF765 SRB763:SRB765 TAX763:TAX765 TKT763:TKT765 TUP763:TUP765 UEL763:UEL765 UOH763:UOH765 UYD763:UYD765 VHZ763:VHZ765 VRV763:VRV765 WBR763:WBR765 WLN763:WLN765 WVJ763:WVJ765 C767:C769 IX767:IX769 ST767:ST769 ACP767:ACP769 AML767:AML769 AWH767:AWH769 BGD767:BGD769 BPZ767:BPZ769 BZV767:BZV769 CJR767:CJR769 CTN767:CTN769 DDJ767:DDJ769 DNF767:DNF769 DXB767:DXB769 EGX767:EGX769 EQT767:EQT769 FAP767:FAP769 FKL767:FKL769 FUH767:FUH769 GED767:GED769 GNZ767:GNZ769 GXV767:GXV769 HHR767:HHR769 HRN767:HRN769 IBJ767:IBJ769 ILF767:ILF769 IVB767:IVB769 JEX767:JEX769 JOT767:JOT769 JYP767:JYP769 KIL767:KIL769 KSH767:KSH769 LCD767:LCD769 LLZ767:LLZ769 LVV767:LVV769 MFR767:MFR769 MPN767:MPN769 MZJ767:MZJ769 NJF767:NJF769 NTB767:NTB769 OCX767:OCX769 OMT767:OMT769 OWP767:OWP769 PGL767:PGL769 PQH767:PQH769 QAD767:QAD769 QJZ767:QJZ769 QTV767:QTV769 RDR767:RDR769 RNN767:RNN769 RXJ767:RXJ769 SHF767:SHF769 SRB767:SRB769 TAX767:TAX769 TKT767:TKT769 TUP767:TUP769 UEL767:UEL769 UOH767:UOH769 UYD767:UYD769 VHZ767:VHZ769 VRV767:VRV769 WBR767:WBR769 WLN767:WLN769 WVJ767:WVJ769 C771:C773 IX771:IX773 ST771:ST773 ACP771:ACP773 AML771:AML773 AWH771:AWH773 BGD771:BGD773 BPZ771:BPZ773 BZV771:BZV773 CJR771:CJR773 CTN771:CTN773 DDJ771:DDJ773 DNF771:DNF773 DXB771:DXB773 EGX771:EGX773 EQT771:EQT773 FAP771:FAP773 FKL771:FKL773 FUH771:FUH773 GED771:GED773 GNZ771:GNZ773 GXV771:GXV773 HHR771:HHR773 HRN771:HRN773 IBJ771:IBJ773 ILF771:ILF773 IVB771:IVB773 JEX771:JEX773 JOT771:JOT773 JYP771:JYP773 KIL771:KIL773 KSH771:KSH773 LCD771:LCD773 LLZ771:LLZ773 LVV771:LVV773 MFR771:MFR773 MPN771:MPN773 MZJ771:MZJ773 NJF771:NJF773 NTB771:NTB773 OCX771:OCX773 OMT771:OMT773 OWP771:OWP773 PGL771:PGL773 PQH771:PQH773 QAD771:QAD773 QJZ771:QJZ773 QTV771:QTV773 RDR771:RDR773 RNN771:RNN773 RXJ771:RXJ773 SHF771:SHF773 SRB771:SRB773 TAX771:TAX773 TKT771:TKT773 TUP771:TUP773 UEL771:UEL773 UOH771:UOH773 UYD771:UYD773 VHZ771:VHZ773 VRV771:VRV773 WBR771:WBR773 WLN771:WLN773 WVJ771:WVJ773 LCD783:LCD785 C775:C777 IX775:IX777 ST775:ST777 ACP775:ACP777 AML775:AML777 AWH775:AWH777 BGD775:BGD777 BPZ775:BPZ777 BZV775:BZV777 CJR775:CJR777 CTN775:CTN777 DDJ775:DDJ777 DNF775:DNF777 DXB775:DXB777 EGX775:EGX777 EQT775:EQT777 FAP775:FAP777 FKL775:FKL777 FUH775:FUH777 GED775:GED777 GNZ775:GNZ777 GXV775:GXV777 HHR775:HHR777 HRN775:HRN777 IBJ775:IBJ777 ILF775:ILF777 IVB775:IVB777 JEX775:JEX777 JOT775:JOT777 JYP775:JYP777 KIL775:KIL777 KSH775:KSH777 LCD775:LCD777 LLZ775:LLZ777 LVV775:LVV777 MFR775:MFR777 MPN775:MPN777 MZJ775:MZJ777 NJF775:NJF777 NTB775:NTB777 OCX775:OCX777 OMT775:OMT777 OWP775:OWP777 PGL775:PGL777 PQH775:PQH777 QAD775:QAD777 QJZ775:QJZ777 QTV775:QTV777 RDR775:RDR777 RNN775:RNN777 RXJ775:RXJ777 SHF775:SHF777 SRB775:SRB777 TAX775:TAX777 TKT775:TKT777 TUP775:TUP777 UEL775:UEL777 UOH775:UOH777 UYD775:UYD777 VHZ775:VHZ777 VRV775:VRV777 WBR775:WBR777 WLN775:WLN777 WVJ775:WVJ777 FAP783:FAP785 EQT783:EQT785 EGX783:EGX785 DXB783:DXB785 DNF783:DNF785 DDJ783:DDJ785 CTN783:CTN785 CJR783:CJR785 BZV783:BZV785 BPZ783:BPZ785 BGD783:BGD785 AWH783:AWH785 AML783:AML785 ACP783:ACP785 ST783:ST785 IX783:IX785 C783:C785 WVJ783:WVJ785 WLN783:WLN785 WBR783:WBR785 VRV783:VRV785 VHZ783:VHZ785 UYD783:UYD785 UOH783:UOH785 UEL783:UEL785 TUP783:TUP785 TKT783:TKT785 TAX783:TAX785 SRB783:SRB785 SHF783:SHF785 RXJ783:RXJ785 RNN783:RNN785 RDR783:RDR785 QTV783:QTV785 QJZ783:QJZ785 QAD783:QAD785 PQH783:PQH785 PGL783:PGL785 OWP783:OWP785 OMT783:OMT785 OCX783:OCX785 NTB783:NTB785 NJF783:NJF785 MZJ783:MZJ785 MPN783:MPN785 MFR783:MFR785 LVV783:LVV785 LLZ783:LLZ785 LLZ781 LVV781 MFR781 MPN781 MZJ781 NJF781 NTB781 OCX781 OMT781 OWP781 PGL781 PQH781 QAD781 QJZ781 QTV781 RDR781 RNN781 RXJ781 SHF781 SRB781 TAX781 TKT781 TUP781 UEL781 UOH781 UYD781 VHZ781 VRV781 WBR781 WLN781 WVJ781 C781 IX781 ST781 ACP781 AML781 AWH781 BGD781 BPZ781 BZV781 CJR781 CTN781 DDJ781 DNF781 DXB781 EGX781 EQT781 FAP781 FKL781 FUH781 GED781 GNZ781 GXV781 HHR781 HRN781 IBJ781 ILF781 IVB781 JEX781 JOT781 JYP781 KIL781 KSH781 LCD781 C763:C765 KSH886:KSH888 KIL886:KIL888 JYP886:JYP888 JOT886:JOT888 JEX886:JEX888 IVB886:IVB888 ILF886:ILF888 IBJ886:IBJ888 HRN886:HRN888 HHR886:HHR888 GXV886:GXV888 GNZ886:GNZ888 GED886:GED888 FUH886:FUH888 FKL886:FKL888 C890:C892 IX890:IX892 ST890:ST892 ACP890:ACP892 AML890:AML892 AWH890:AWH892 BGD890:BGD892 BPZ890:BPZ892 BZV890:BZV892 CJR890:CJR892 CTN890:CTN892 DDJ890:DDJ892 DNF890:DNF892 DXB890:DXB892 EGX890:EGX892 EQT890:EQT892 FAP890:FAP892 FKL890:FKL892 FUH890:FUH892 GED890:GED892 GNZ890:GNZ892 GXV890:GXV892 HHR890:HHR892 HRN890:HRN892 IBJ890:IBJ892 ILF890:ILF892 IVB890:IVB892 JEX890:JEX892 JOT890:JOT892 JYP890:JYP892 KIL890:KIL892 KSH890:KSH892 LCD890:LCD892 LLZ890:LLZ892 LVV890:LVV892 MFR890:MFR892 MPN890:MPN892 MZJ890:MZJ892 NJF890:NJF892 NTB890:NTB892 OCX890:OCX892 OMT890:OMT892 OWP890:OWP892 PGL890:PGL892 PQH890:PQH892 QAD890:QAD892 QJZ890:QJZ892 QTV890:QTV892 RDR890:RDR892 RNN890:RNN892 RXJ890:RXJ892 SHF890:SHF892 SRB890:SRB892 TAX890:TAX892 TKT890:TKT892 TUP890:TUP892 UEL890:UEL892 UOH890:UOH892 UYD890:UYD892 VHZ890:VHZ892 VRV890:VRV892 WBR890:WBR892 WLN890:WLN892 WVJ890:WVJ892 C882 IX882 ST882 ACP882 AML882 AWH882 BGD882 BPZ882 BZV882 CJR882 CTN882 DDJ882 DNF882 DXB882 EGX882 EQT882 FAP882 FKL882 FUH882 GED882 GNZ882 GXV882 HHR882 HRN882 IBJ882 ILF882 IVB882 JEX882 JOT882 JYP882 KIL882 KSH882 LCD882 LLZ882 LVV882 MFR882 MPN882 MZJ882 NJF882 NTB882 OCX882 OMT882 OWP882 PGL882 PQH882 QAD882 QJZ882 QTV882 RDR882 RNN882 RXJ882 SHF882 SRB882 TAX882 TKT882 TUP882 UEL882 UOH882 UYD882 VHZ882 VRV882 WBR882 WLN882 WVJ882 WVJ898:WVJ900 IX904:IX906 ST904:ST906 ACP904:ACP906 AML904:AML906 AWH904:AWH906 BGD904:BGD906 BPZ904:BPZ906 BZV904:BZV906 CJR904:CJR906 CTN904:CTN906 DDJ904:DDJ906 DNF904:DNF906 DXB904:DXB906 EGX904:EGX906 EQT904:EQT906 FAP904:FAP906 FKL904:FKL906 FUH904:FUH906 GED904:GED906 GNZ904:GNZ906 GXV904:GXV906 HHR904:HHR906 HRN904:HRN906 IBJ904:IBJ906 ILF904:ILF906 IVB904:IVB906 JEX904:JEX906 JOT904:JOT906 JYP904:JYP906 KIL904:KIL906 KSH904:KSH906 LCD904:LCD906 LLZ904:LLZ906 LVV904:LVV906 MFR904:MFR906 MPN904:MPN906 MZJ904:MZJ906 NJF904:NJF906 NTB904:NTB906 OCX904:OCX906 OMT904:OMT906 OWP904:OWP906 PGL904:PGL906 PQH904:PQH906 QAD904:QAD906 QJZ904:QJZ906 QTV904:QTV906 RDR904:RDR906 RNN904:RNN906 RXJ904:RXJ906 SHF904:SHF906 SRB904:SRB906 TAX904:TAX906 TKT904:TKT906 TUP904:TUP906 UEL904:UEL906 UOH904:UOH906 UYD904:UYD906 VHZ904:VHZ906 VRV904:VRV906 WBR904:WBR906 WLN904:WLN906 WVJ904:WVJ906 C908:C910 IX908:IX910 ST908:ST910 ACP908:ACP910 AML908:AML910 AWH908:AWH910 BGD908:BGD910 BPZ908:BPZ910 BZV908:BZV910 CJR908:CJR910 CTN908:CTN910 DDJ908:DDJ910 DNF908:DNF910 DXB908:DXB910 EGX908:EGX910 EQT908:EQT910 FAP908:FAP910 FKL908:FKL910 FUH908:FUH910 GED908:GED910 GNZ908:GNZ910 GXV908:GXV910 HHR908:HHR910 HRN908:HRN910 IBJ908:IBJ910 ILF908:ILF910 IVB908:IVB910 JEX908:JEX910 JOT908:JOT910 JYP908:JYP910 KIL908:KIL910 KSH908:KSH910 LCD908:LCD910 LLZ908:LLZ910 LVV908:LVV910 MFR908:MFR910 MPN908:MPN910 MZJ908:MZJ910 NJF908:NJF910 NTB908:NTB910 OCX908:OCX910 OMT908:OMT910 OWP908:OWP910 PGL908:PGL910 PQH908:PQH910 QAD908:QAD910 QJZ908:QJZ910 QTV908:QTV910 RDR908:RDR910 RNN908:RNN910 RXJ908:RXJ910 SHF908:SHF910 SRB908:SRB910 TAX908:TAX910 TKT908:TKT910 TUP908:TUP910 UEL908:UEL910 UOH908:UOH910 UYD908:UYD910 VHZ908:VHZ910 VRV908:VRV910 WBR908:WBR910 WLN908:WLN910 WVJ908:WVJ910 C912:C914 IX912:IX914 ST912:ST914 ACP912:ACP914 AML912:AML914 AWH912:AWH914 BGD912:BGD914 BPZ912:BPZ914 BZV912:BZV914 CJR912:CJR914 CTN912:CTN914 DDJ912:DDJ914 DNF912:DNF914 DXB912:DXB914 EGX912:EGX914 EQT912:EQT914 FAP912:FAP914 FKL912:FKL914 FUH912:FUH914 GED912:GED914 GNZ912:GNZ914 GXV912:GXV914 HHR912:HHR914 HRN912:HRN914 IBJ912:IBJ914 ILF912:ILF914 IVB912:IVB914 JEX912:JEX914 JOT912:JOT914 JYP912:JYP914 KIL912:KIL914 KSH912:KSH914 LCD912:LCD914 LLZ912:LLZ914 LVV912:LVV914 MFR912:MFR914 MPN912:MPN914 MZJ912:MZJ914 NJF912:NJF914 NTB912:NTB914 OCX912:OCX914 OMT912:OMT914 OWP912:OWP914 PGL912:PGL914 PQH912:PQH914 QAD912:QAD914 QJZ912:QJZ914 QTV912:QTV914 RDR912:RDR914 RNN912:RNN914 RXJ912:RXJ914 SHF912:SHF914 SRB912:SRB914 TAX912:TAX914 TKT912:TKT914 TUP912:TUP914 UEL912:UEL914 UOH912:UOH914 UYD912:UYD914 VHZ912:VHZ914 VRV912:VRV914 WBR912:WBR914 WLN912:WLN914 WVJ912:WVJ914 C918:C920 IX918:IX920 ST918:ST920 ACP918:ACP920 AML918:AML920 AWH918:AWH920 BGD918:BGD920 BPZ918:BPZ920 BZV918:BZV920 CJR918:CJR920 CTN918:CTN920 DDJ918:DDJ920 DNF918:DNF920 DXB918:DXB920 EGX918:EGX920 EQT918:EQT920 FAP918:FAP920 FKL918:FKL920 FUH918:FUH920 GED918:GED920 GNZ918:GNZ920 GXV918:GXV920 HHR918:HHR920 HRN918:HRN920 IBJ918:IBJ920 ILF918:ILF920 IVB918:IVB920 JEX918:JEX920 JOT918:JOT920 JYP918:JYP920 KIL918:KIL920 KSH918:KSH920 LCD918:LCD920 LLZ918:LLZ920 LVV918:LVV920 MFR918:MFR920 MPN918:MPN920 MZJ918:MZJ920 NJF918:NJF920 NTB918:NTB920 OCX918:OCX920 OMT918:OMT920 OWP918:OWP920 PGL918:PGL920 PQH918:PQH920 QAD918:QAD920 QJZ918:QJZ920 QTV918:QTV920 RDR918:RDR920 RNN918:RNN920 RXJ918:RXJ920 SHF918:SHF920 SRB918:SRB920 TAX918:TAX920 TKT918:TKT920 TUP918:TUP920 UEL918:UEL920 UOH918:UOH920 UYD918:UYD920 VHZ918:VHZ920 VRV918:VRV920 WBR918:WBR920 WLN918:WLN920 WVJ918:WVJ920 C938:C940 IX938:IX940 ST938:ST940 ACP938:ACP940 AML938:AML940 AWH938:AWH940 BGD938:BGD940 BPZ938:BPZ940 BZV938:BZV940 CJR938:CJR940 CTN938:CTN940 DDJ938:DDJ940 DNF938:DNF940 DXB938:DXB940 EGX938:EGX940 EQT938:EQT940 FAP938:FAP940 FKL938:FKL940 FUH938:FUH940 GED938:GED940 GNZ938:GNZ940 GXV938:GXV940 HHR938:HHR940 HRN938:HRN940 IBJ938:IBJ940 ILF938:ILF940 IVB938:IVB940 JEX938:JEX940 JOT938:JOT940 JYP938:JYP940 KIL938:KIL940 KSH938:KSH940 LCD938:LCD940 LLZ938:LLZ940 LVV938:LVV940 MFR938:MFR940 MPN938:MPN940 MZJ938:MZJ940 NJF938:NJF940 NTB938:NTB940 OCX938:OCX940 OMT938:OMT940 OWP938:OWP940 PGL938:PGL940 PQH938:PQH940 QAD938:QAD940 QJZ938:QJZ940 QTV938:QTV940 RDR938:RDR940 RNN938:RNN940 RXJ938:RXJ940 SHF938:SHF940 SRB938:SRB940 TAX938:TAX940 TKT938:TKT940 TUP938:TUP940 UEL938:UEL940 UOH938:UOH940 UYD938:UYD940 VHZ938:VHZ940 VRV938:VRV940 WBR938:WBR940 WLN938:WLN940 WVJ938:WVJ940 C942:C944 IX942:IX944 ST942:ST944 ACP942:ACP944 AML942:AML944 AWH942:AWH944 BGD942:BGD944 BPZ942:BPZ944 BZV942:BZV944 CJR942:CJR944 CTN942:CTN944 DDJ942:DDJ944 DNF942:DNF944 DXB942:DXB944 EGX942:EGX944 EQT942:EQT944 FAP942:FAP944 FKL942:FKL944 FUH942:FUH944 GED942:GED944 GNZ942:GNZ944 GXV942:GXV944 HHR942:HHR944 HRN942:HRN944 IBJ942:IBJ944 ILF942:ILF944 IVB942:IVB944 JEX942:JEX944 JOT942:JOT944 JYP942:JYP944 KIL942:KIL944 KSH942:KSH944 LCD942:LCD944 LLZ942:LLZ944 LVV942:LVV944 MFR942:MFR944 MPN942:MPN944 MZJ942:MZJ944 NJF942:NJF944 NTB942:NTB944 OCX942:OCX944 OMT942:OMT944 OWP942:OWP944 PGL942:PGL944 PQH942:PQH944 QAD942:QAD944 QJZ942:QJZ944 QTV942:QTV944 RDR942:RDR944 RNN942:RNN944 RXJ942:RXJ944 SHF942:SHF944 SRB942:SRB944 TAX942:TAX944 TKT942:TKT944 TUP942:TUP944 UEL942:UEL944 UOH942:UOH944 UYD942:UYD944 VHZ942:VHZ944 VRV942:VRV944 WBR942:WBR944 WLN942:WLN944 WVJ942:WVJ944 IX946:IX948 ST946:ST948 ACP946:ACP948 AML946:AML948 AWH946:AWH948 BGD946:BGD948 BPZ946:BPZ948 BZV946:BZV948 CJR946:CJR948 CTN946:CTN948 DDJ946:DDJ948 DNF946:DNF948 DXB946:DXB948 EGX946:EGX948 EQT946:EQT948 FAP946:FAP948 FKL946:FKL948 FUH946:FUH948 GED946:GED948 GNZ946:GNZ948 GXV946:GXV948 HHR946:HHR948 HRN946:HRN948 IBJ946:IBJ948 ILF946:ILF948 IVB946:IVB948 JEX946:JEX948 JOT946:JOT948 JYP946:JYP948 KIL946:KIL948 KSH946:KSH948 LCD946:LCD948 LLZ946:LLZ948 LVV946:LVV948 MFR946:MFR948 MPN946:MPN948 MZJ946:MZJ948 NJF946:NJF948 NTB946:NTB948 OCX946:OCX948 OMT946:OMT948 OWP946:OWP948 PGL946:PGL948 PQH946:PQH948 QAD946:QAD948 QJZ946:QJZ948 QTV946:QTV948 RDR946:RDR948 RNN946:RNN948 RXJ946:RXJ948 SHF946:SHF948 SRB946:SRB948 TAX946:TAX948 TKT946:TKT948 TUP946:TUP948 UEL946:UEL948 UOH946:UOH948 UYD946:UYD948 VHZ946:VHZ948 VRV946:VRV948 WBR946:WBR948 WLN946:WLN948 WVJ946:WVJ948 C843:C845 C922:C924 IX922:IX924 ST922:ST924 ACP922:ACP924 AML922:AML924 AWH922:AWH924 BGD922:BGD924 BPZ922:BPZ924 BZV922:BZV924 CJR922:CJR924 CTN922:CTN924 DDJ922:DDJ924 DNF922:DNF924 DXB922:DXB924 EGX922:EGX924 EQT922:EQT924 FAP922:FAP924 FKL922:FKL924 FUH922:FUH924 GED922:GED924 GNZ922:GNZ924 GXV922:GXV924 HHR922:HHR924 HRN922:HRN924 IBJ922:IBJ924 ILF922:ILF924 IVB922:IVB924 JEX922:JEX924 JOT922:JOT924 JYP922:JYP924 KIL922:KIL924 KSH922:KSH924 LCD922:LCD924 LLZ922:LLZ924 LVV922:LVV924 MFR922:MFR924 MPN922:MPN924 MZJ922:MZJ924 NJF922:NJF924 NTB922:NTB924 OCX922:OCX924 OMT922:OMT924 OWP922:OWP924 PGL922:PGL924 PQH922:PQH924 QAD922:QAD924 QJZ922:QJZ924 QTV922:QTV924 RDR922:RDR924 RNN922:RNN924 RXJ922:RXJ924 SHF922:SHF924 SRB922:SRB924 TAX922:TAX924 TKT922:TKT924 TUP922:TUP924 UEL922:UEL924 UOH922:UOH924 UYD922:UYD924 VHZ922:VHZ924 VRV922:VRV924 WBR922:WBR924 WLN922:WLN924 WVJ922:WVJ924 C926:C928 IX926:IX928 ST926:ST928 ACP926:ACP928 AML926:AML928 AWH926:AWH928 BGD926:BGD928 BPZ926:BPZ928 BZV926:BZV928 CJR926:CJR928 CTN926:CTN928 DDJ926:DDJ928 DNF926:DNF928 DXB926:DXB928 EGX926:EGX928 EQT926:EQT928 FAP926:FAP928 FKL926:FKL928 FUH926:FUH928 GED926:GED928 GNZ926:GNZ928 GXV926:GXV928 HHR926:HHR928 HRN926:HRN928 IBJ926:IBJ928 ILF926:ILF928 IVB926:IVB928 JEX926:JEX928 JOT926:JOT928 JYP926:JYP928 KIL926:KIL928 KSH926:KSH928 LCD926:LCD928 LLZ926:LLZ928 LVV926:LVV928 MFR926:MFR928 MPN926:MPN928 MZJ926:MZJ928 NJF926:NJF928 NTB926:NTB928 OCX926:OCX928 OMT926:OMT928 OWP926:OWP928 PGL926:PGL928 PQH926:PQH928 QAD926:QAD928 QJZ926:QJZ928 QTV926:QTV928 RDR926:RDR928 RNN926:RNN928 RXJ926:RXJ928 SHF926:SHF928 SRB926:SRB928 TAX926:TAX928 TKT926:TKT928 TUP926:TUP928 UEL926:UEL928 UOH926:UOH928 UYD926:UYD928 VHZ926:VHZ928 VRV926:VRV928 WBR926:WBR928 WLN926:WLN928 WVJ926:WVJ928 C930:C932 IX930:IX932 ST930:ST932 ACP930:ACP932 AML930:AML932 AWH930:AWH932 BGD930:BGD932 BPZ930:BPZ932 BZV930:BZV932 CJR930:CJR932 CTN930:CTN932 DDJ930:DDJ932 DNF930:DNF932 DXB930:DXB932 EGX930:EGX932 EQT930:EQT932 FAP930:FAP932 FKL930:FKL932 FUH930:FUH932 GED930:GED932 GNZ930:GNZ932 GXV930:GXV932 HHR930:HHR932 HRN930:HRN932 IBJ930:IBJ932 ILF930:ILF932 IVB930:IVB932 JEX930:JEX932 JOT930:JOT932 JYP930:JYP932 KIL930:KIL932 KSH930:KSH932 LCD930:LCD932 LLZ930:LLZ932 LVV930:LVV932 MFR930:MFR932 MPN930:MPN932 MZJ930:MZJ932 NJF930:NJF932 NTB930:NTB932 OCX930:OCX932 OMT930:OMT932 OWP930:OWP932 PGL930:PGL932 PQH930:PQH932 QAD930:QAD932 QJZ930:QJZ932 QTV930:QTV932 RDR930:RDR932 RNN930:RNN932 RXJ930:RXJ932 SHF930:SHF932 SRB930:SRB932 TAX930:TAX932 TKT930:TKT932 TUP930:TUP932 UEL930:UEL932 UOH930:UOH932 UYD930:UYD932 VHZ930:VHZ932 VRV930:VRV932 WBR930:WBR932 WLN930:WLN932 WVJ930:WVJ932 C934:C936 IX934:IX936 ST934:ST936 ACP934:ACP936 AML934:AML936 AWH934:AWH936 BGD934:BGD936 BPZ934:BPZ936 BZV934:BZV936 CJR934:CJR936 CTN934:CTN936 DDJ934:DDJ936 DNF934:DNF936 DXB934:DXB936 EGX934:EGX936 EQT934:EQT936 FAP934:FAP936 FKL934:FKL936 FUH934:FUH936 GED934:GED936 GNZ934:GNZ936 GXV934:GXV936 HHR934:HHR936 HRN934:HRN936 IBJ934:IBJ936 ILF934:ILF936 IVB934:IVB936 JEX934:JEX936 JOT934:JOT936 JYP934:JYP936 KIL934:KIL936 KSH934:KSH936 LCD934:LCD936 LLZ934:LLZ936 LVV934:LVV936 MFR934:MFR936 MPN934:MPN936 MZJ934:MZJ936 NJF934:NJF936 NTB934:NTB936 OCX934:OCX936 OMT934:OMT936 OWP934:OWP936 PGL934:PGL936 PQH934:PQH936 QAD934:QAD936 QJZ934:QJZ936 QTV934:QTV936 RDR934:RDR936 RNN934:RNN936 RXJ934:RXJ936 SHF934:SHF936 SRB934:SRB936 TAX934:TAX936 TKT934:TKT936 TUP934:TUP936 UEL934:UEL936 UOH934:UOH936 UYD934:UYD936 VHZ934:VHZ936 VRV934:VRV936 WBR934:WBR936 WLN934:WLN936 WVJ934:WVJ936 C916 IX916 ST916 ACP916 AML916 AWH916 BGD916 BPZ916 BZV916 CJR916 CTN916 DDJ916 DNF916 DXB916 EGX916 EQT916 FAP916 FKL916 FUH916 GED916 GNZ916 GXV916 HHR916 HRN916 IBJ916 ILF916 IVB916 JEX916 JOT916 JYP916 KIL916 KSH916 LCD916 LLZ916 LVV916 MFR916 MPN916 MZJ916 NJF916 NTB916 OCX916 OMT916 OWP916 PGL916 PQH916 QAD916 QJZ916 QTV916 RDR916 RNN916 RXJ916 SHF916 SRB916 TAX916 TKT916 TUP916 UEL916 UOH916 UYD916 VHZ916 VRV916 WBR916 WLN916 WVJ916 C902 IX902 ST902 ACP902 AML902 AWH902 BGD902 BPZ902 BZV902 CJR902 CTN902 DDJ902 DNF902 DXB902 EGX902 EQT902 FAP902 FKL902 FUH902 GED902 GNZ902 GXV902 HHR902 HRN902 IBJ902 ILF902 IVB902 JEX902 JOT902 JYP902 KIL902 KSH902 LCD902 LLZ902 LVV902 MFR902 MPN902 MZJ902 NJF902 NTB902 OCX902 OMT902 OWP902 PGL902 PQH902 QAD902 QJZ902 QTV902 RDR902 RNN902 RXJ902 SHF902 SRB902 TAX902 TKT902 TUP902 UEL902 UOH902 UYD902 VHZ902 VRV902 WBR902 WLN902 WVJ902 C894:C896 IX894:IX896 ST894:ST896 ACP894:ACP896 AML894:AML896 AWH894:AWH896 BGD894:BGD896 BPZ894:BPZ896 BZV894:BZV896 CJR894:CJR896 CTN894:CTN896 DDJ894:DDJ896 DNF894:DNF896 DXB894:DXB896 EGX894:EGX896 EQT894:EQT896 FAP894:FAP896 FKL894:FKL896 FUH894:FUH896 GED894:GED896 GNZ894:GNZ896 GXV894:GXV896 HHR894:HHR896 HRN894:HRN896 IBJ894:IBJ896 ILF894:ILF896 IVB894:IVB896 JEX894:JEX896 JOT894:JOT896 JYP894:JYP896 KIL894:KIL896 KSH894:KSH896 LCD894:LCD896 LLZ894:LLZ896 LVV894:LVV896 MFR894:MFR896 MPN894:MPN896 MZJ894:MZJ896 NJF894:NJF896 NTB894:NTB896 OCX894:OCX896 OMT894:OMT896 OWP894:OWP896 PGL894:PGL896 PQH894:PQH896 QAD894:QAD896 QJZ894:QJZ896 QTV894:QTV896 RDR894:RDR896 RNN894:RNN896 RXJ894:RXJ896 SHF894:SHF896 SRB894:SRB896 TAX894:TAX896 TKT894:TKT896 TUP894:TUP896 UEL894:UEL896 UOH894:UOH896 UYD894:UYD896 VHZ894:VHZ896 VRV894:VRV896 WBR894:WBR896 WLN894:WLN896 WVJ894:WVJ896 C898:C900 IX898:IX900 ST898:ST900 ACP898:ACP900 AML898:AML900 AWH898:AWH900 BGD898:BGD900 BPZ898:BPZ900 BZV898:BZV900 CJR898:CJR900 CTN898:CTN900 DDJ898:DDJ900 DNF898:DNF900 DXB898:DXB900 EGX898:EGX900 EQT898:EQT900 FAP898:FAP900 FKL898:FKL900 FUH898:FUH900 GED898:GED900 GNZ898:GNZ900 GXV898:GXV900 HHR898:HHR900 HRN898:HRN900 IBJ898:IBJ900 ILF898:ILF900 IVB898:IVB900 JEX898:JEX900 JOT898:JOT900 JYP898:JYP900 KIL898:KIL900 KSH898:KSH900 LCD898:LCD900 LLZ898:LLZ900 LVV898:LVV900 MFR898:MFR900 MPN898:MPN900 MZJ898:MZJ900 NJF898:NJF900 NTB898:NTB900 OCX898:OCX900 OMT898:OMT900 OWP898:OWP900 PGL898:PGL900 PQH898:PQH900 QAD898:QAD900 QJZ898:QJZ900 QTV898:QTV900 RDR898:RDR900 RNN898:RNN900 RXJ898:RXJ900 SHF898:SHF900 SRB898:SRB900 TAX898:TAX900 TKT898:TKT900 TUP898:TUP900 UEL898:UEL900 UOH898:UOH900 UYD898:UYD900 VHZ898:VHZ900 VRV898:VRV900 WBR898:WBR900 WLN898:WLN900 C904:C906 IX866:IX868 ST866:ST868 ACP866:ACP868 AML866:AML868 AWH866:AWH868 BGD866:BGD868 BPZ866:BPZ868 BZV866:BZV868 CJR866:CJR868 CTN866:CTN868 DDJ866:DDJ868 DNF866:DNF868 DXB866:DXB868 EGX866:EGX868 EQT866:EQT868 FAP866:FAP868 FKL866:FKL868 FUH866:FUH868 GED866:GED868 GNZ866:GNZ868 GXV866:GXV868 HHR866:HHR868 HRN866:HRN868 IBJ866:IBJ868 ILF866:ILF868 IVB866:IVB868 JEX866:JEX868 JOT866:JOT868 JYP866:JYP868 KIL866:KIL868 KSH866:KSH868 LCD866:LCD868 LLZ866:LLZ868 LVV866:LVV868 MFR866:MFR868 MPN866:MPN868 MZJ866:MZJ868 NJF866:NJF868 NTB866:NTB868 OCX866:OCX868 OMT866:OMT868 OWP866:OWP868 PGL866:PGL868 PQH866:PQH868 QAD866:QAD868 QJZ866:QJZ868 QTV866:QTV868 RDR866:RDR868 RNN866:RNN868 RXJ866:RXJ868 SHF866:SHF868 SRB866:SRB868 TAX866:TAX868 TKT866:TKT868 TUP866:TUP868 UEL866:UEL868 UOH866:UOH868 UYD866:UYD868 VHZ866:VHZ868 VRV866:VRV868 WBR866:WBR868 WLN866:WLN868 WVJ866:WVJ868 C870:C872 IX870:IX872 ST870:ST872 ACP870:ACP872 AML870:AML872 AWH870:AWH872 BGD870:BGD872 BPZ870:BPZ872 BZV870:BZV872 CJR870:CJR872 CTN870:CTN872 DDJ870:DDJ872 DNF870:DNF872 DXB870:DXB872 EGX870:EGX872 EQT870:EQT872 FAP870:FAP872 FKL870:FKL872 FUH870:FUH872 GED870:GED872 GNZ870:GNZ872 GXV870:GXV872 HHR870:HHR872 HRN870:HRN872 IBJ870:IBJ872 ILF870:ILF872 IVB870:IVB872 JEX870:JEX872 JOT870:JOT872 JYP870:JYP872 KIL870:KIL872 KSH870:KSH872 LCD870:LCD872 LLZ870:LLZ872 LVV870:LVV872 MFR870:MFR872 MPN870:MPN872 MZJ870:MZJ872 NJF870:NJF872 NTB870:NTB872 OCX870:OCX872 OMT870:OMT872 OWP870:OWP872 PGL870:PGL872 PQH870:PQH872 QAD870:QAD872 QJZ870:QJZ872 QTV870:QTV872 RDR870:RDR872 RNN870:RNN872 RXJ870:RXJ872 SHF870:SHF872 SRB870:SRB872 TAX870:TAX872 TKT870:TKT872 TUP870:TUP872 UEL870:UEL872 UOH870:UOH872 UYD870:UYD872 VHZ870:VHZ872 VRV870:VRV872 WBR870:WBR872 WLN870:WLN872 WVJ870:WVJ872 C874:C876 IX874:IX876 ST874:ST876 ACP874:ACP876 AML874:AML876 AWH874:AWH876 BGD874:BGD876 BPZ874:BPZ876 BZV874:BZV876 CJR874:CJR876 CTN874:CTN876 DDJ874:DDJ876 DNF874:DNF876 DXB874:DXB876 EGX874:EGX876 EQT874:EQT876 FAP874:FAP876 FKL874:FKL876 FUH874:FUH876 GED874:GED876 GNZ874:GNZ876 GXV874:GXV876 HHR874:HHR876 HRN874:HRN876 IBJ874:IBJ876 ILF874:ILF876 IVB874:IVB876 JEX874:JEX876 JOT874:JOT876 JYP874:JYP876 KIL874:KIL876 KSH874:KSH876 LCD874:LCD876 LLZ874:LLZ876 LVV874:LVV876 MFR874:MFR876 MPN874:MPN876 MZJ874:MZJ876 NJF874:NJF876 NTB874:NTB876 OCX874:OCX876 OMT874:OMT876 OWP874:OWP876 PGL874:PGL876 PQH874:PQH876 QAD874:QAD876 QJZ874:QJZ876 QTV874:QTV876 RDR874:RDR876 RNN874:RNN876 RXJ874:RXJ876 SHF874:SHF876 SRB874:SRB876 TAX874:TAX876 TKT874:TKT876 TUP874:TUP876 UEL874:UEL876 UOH874:UOH876 UYD874:UYD876 VHZ874:VHZ876 VRV874:VRV876 WBR874:WBR876 WLN874:WLN876 WVJ874:WVJ876 LCD886:LCD888 C878:C880 IX878:IX880 ST878:ST880 ACP878:ACP880 AML878:AML880 AWH878:AWH880 BGD878:BGD880 BPZ878:BPZ880 BZV878:BZV880 CJR878:CJR880 CTN878:CTN880 DDJ878:DDJ880 DNF878:DNF880 DXB878:DXB880 EGX878:EGX880 EQT878:EQT880 FAP878:FAP880 FKL878:FKL880 FUH878:FUH880 GED878:GED880 GNZ878:GNZ880 GXV878:GXV880 HHR878:HHR880 HRN878:HRN880 IBJ878:IBJ880 ILF878:ILF880 IVB878:IVB880 JEX878:JEX880 JOT878:JOT880 JYP878:JYP880 KIL878:KIL880 KSH878:KSH880 LCD878:LCD880 LLZ878:LLZ880 LVV878:LVV880 MFR878:MFR880 MPN878:MPN880 MZJ878:MZJ880 NJF878:NJF880 NTB878:NTB880 OCX878:OCX880 OMT878:OMT880 OWP878:OWP880 PGL878:PGL880 PQH878:PQH880 QAD878:QAD880 QJZ878:QJZ880 QTV878:QTV880 RDR878:RDR880 RNN878:RNN880 RXJ878:RXJ880 SHF878:SHF880 SRB878:SRB880 TAX878:TAX880 TKT878:TKT880 TUP878:TUP880 UEL878:UEL880 UOH878:UOH880 UYD878:UYD880 VHZ878:VHZ880 VRV878:VRV880 WBR878:WBR880 WLN878:WLN880 WVJ878:WVJ880 FAP886:FAP888 EQT886:EQT888 EGX886:EGX888 DXB886:DXB888 DNF886:DNF888 DDJ886:DDJ888 CTN886:CTN888 CJR886:CJR888 BZV886:BZV888 BPZ886:BPZ888 BGD886:BGD888 AWH886:AWH888 AML886:AML888 ACP886:ACP888 ST886:ST888 IX886:IX888 C886:C888 WVJ886:WVJ888 WLN886:WLN888 WBR886:WBR888 VRV886:VRV888 VHZ886:VHZ888 UYD886:UYD888 UOH886:UOH888 UEL886:UEL888 TUP886:TUP888 TKT886:TKT888 TAX886:TAX888 SRB886:SRB888 SHF886:SHF888 RXJ886:RXJ888 RNN886:RNN888 RDR886:RDR888 QTV886:QTV888 QJZ886:QJZ888 QAD886:QAD888 PQH886:PQH888 PGL886:PGL888 OWP886:OWP888 OMT886:OMT888 OCX886:OCX888 NTB886:NTB888 NJF886:NJF888 MZJ886:MZJ888 MPN886:MPN888 MFR886:MFR888 LVV886:LVV888 LLZ886:LLZ888 LLZ884 LVV884 MFR884 MPN884 MZJ884 NJF884 NTB884 OCX884 OMT884 OWP884 PGL884 PQH884 QAD884 QJZ884 QTV884 RDR884 RNN884 RXJ884 SHF884 SRB884 TAX884 TKT884 TUP884 UEL884 UOH884 UYD884 VHZ884 VRV884 WBR884 WLN884 WVJ884 C884 IX884 ST884 ACP884 AML884 AWH884 BGD884 BPZ884 BZV884 CJR884 CTN884 DDJ884 DNF884 DXB884 EGX884 EQT884 FAP884 FKL884 FUH884 GED884 GNZ884 GXV884 HHR884 HRN884 IBJ884 ILF884 IVB884 JEX884 JOT884 JYP884 KIL884 KSH884 LCD884 C866:C868 KSH1087:KSH1089 KIL1087:KIL1089 JYP1087:JYP1089 JOT1087:JOT1089 JEX1087:JEX1089 IVB1087:IVB1089 ILF1087:ILF1089 IBJ1087:IBJ1089 HRN1087:HRN1089 HHR1087:HHR1089 GXV1087:GXV1089 GNZ1087:GNZ1089 GED1087:GED1089 FUH1087:FUH1089 FKL1087:FKL1089 C1091:C1093 IX1091:IX1093 ST1091:ST1093 ACP1091:ACP1093 AML1091:AML1093 AWH1091:AWH1093 BGD1091:BGD1093 BPZ1091:BPZ1093 BZV1091:BZV1093 CJR1091:CJR1093 CTN1091:CTN1093 DDJ1091:DDJ1093 DNF1091:DNF1093 DXB1091:DXB1093 EGX1091:EGX1093 EQT1091:EQT1093 FAP1091:FAP1093 FKL1091:FKL1093 FUH1091:FUH1093 GED1091:GED1093 GNZ1091:GNZ1093 GXV1091:GXV1093 HHR1091:HHR1093 HRN1091:HRN1093 IBJ1091:IBJ1093 ILF1091:ILF1093 IVB1091:IVB1093 JEX1091:JEX1093 JOT1091:JOT1093 JYP1091:JYP1093 KIL1091:KIL1093 KSH1091:KSH1093 LCD1091:LCD1093 LLZ1091:LLZ1093 LVV1091:LVV1093 MFR1091:MFR1093 MPN1091:MPN1093 MZJ1091:MZJ1093 NJF1091:NJF1093 NTB1091:NTB1093 OCX1091:OCX1093 OMT1091:OMT1093 OWP1091:OWP1093 PGL1091:PGL1093 PQH1091:PQH1093 QAD1091:QAD1093 QJZ1091:QJZ1093 QTV1091:QTV1093 RDR1091:RDR1093 RNN1091:RNN1093 RXJ1091:RXJ1093 SHF1091:SHF1093 SRB1091:SRB1093 TAX1091:TAX1093 TKT1091:TKT1093 TUP1091:TUP1093 UEL1091:UEL1093 UOH1091:UOH1093 UYD1091:UYD1093 VHZ1091:VHZ1093 VRV1091:VRV1093 WBR1091:WBR1093 WLN1091:WLN1093 WVJ1091:WVJ1093 C1083 IX1083 ST1083 ACP1083 AML1083 AWH1083 BGD1083 BPZ1083 BZV1083 CJR1083 CTN1083 DDJ1083 DNF1083 DXB1083 EGX1083 EQT1083 FAP1083 FKL1083 FUH1083 GED1083 GNZ1083 GXV1083 HHR1083 HRN1083 IBJ1083 ILF1083 IVB1083 JEX1083 JOT1083 JYP1083 KIL1083 KSH1083 LCD1083 LLZ1083 LVV1083 MFR1083 MPN1083 MZJ1083 NJF1083 NTB1083 OCX1083 OMT1083 OWP1083 PGL1083 PQH1083 QAD1083 QJZ1083 QTV1083 RDR1083 RNN1083 RXJ1083 SHF1083 SRB1083 TAX1083 TKT1083 TUP1083 UEL1083 UOH1083 UYD1083 VHZ1083 VRV1083 WBR1083 WLN1083 WVJ1083 WVJ1099:WVJ1101 IX1105:IX1107 ST1105:ST1107 ACP1105:ACP1107 AML1105:AML1107 AWH1105:AWH1107 BGD1105:BGD1107 BPZ1105:BPZ1107 BZV1105:BZV1107 CJR1105:CJR1107 CTN1105:CTN1107 DDJ1105:DDJ1107 DNF1105:DNF1107 DXB1105:DXB1107 EGX1105:EGX1107 EQT1105:EQT1107 FAP1105:FAP1107 FKL1105:FKL1107 FUH1105:FUH1107 GED1105:GED1107 GNZ1105:GNZ1107 GXV1105:GXV1107 HHR1105:HHR1107 HRN1105:HRN1107 IBJ1105:IBJ1107 ILF1105:ILF1107 IVB1105:IVB1107 JEX1105:JEX1107 JOT1105:JOT1107 JYP1105:JYP1107 KIL1105:KIL1107 KSH1105:KSH1107 LCD1105:LCD1107 LLZ1105:LLZ1107 LVV1105:LVV1107 MFR1105:MFR1107 MPN1105:MPN1107 MZJ1105:MZJ1107 NJF1105:NJF1107 NTB1105:NTB1107 OCX1105:OCX1107 OMT1105:OMT1107 OWP1105:OWP1107 PGL1105:PGL1107 PQH1105:PQH1107 QAD1105:QAD1107 QJZ1105:QJZ1107 QTV1105:QTV1107 RDR1105:RDR1107 RNN1105:RNN1107 RXJ1105:RXJ1107 SHF1105:SHF1107 SRB1105:SRB1107 TAX1105:TAX1107 TKT1105:TKT1107 TUP1105:TUP1107 UEL1105:UEL1107 UOH1105:UOH1107 UYD1105:UYD1107 VHZ1105:VHZ1107 VRV1105:VRV1107 WBR1105:WBR1107 WLN1105:WLN1107 WVJ1105:WVJ1107 C1109:C1111 IX1109:IX1111 ST1109:ST1111 ACP1109:ACP1111 AML1109:AML1111 AWH1109:AWH1111 BGD1109:BGD1111 BPZ1109:BPZ1111 BZV1109:BZV1111 CJR1109:CJR1111 CTN1109:CTN1111 DDJ1109:DDJ1111 DNF1109:DNF1111 DXB1109:DXB1111 EGX1109:EGX1111 EQT1109:EQT1111 FAP1109:FAP1111 FKL1109:FKL1111 FUH1109:FUH1111 GED1109:GED1111 GNZ1109:GNZ1111 GXV1109:GXV1111 HHR1109:HHR1111 HRN1109:HRN1111 IBJ1109:IBJ1111 ILF1109:ILF1111 IVB1109:IVB1111 JEX1109:JEX1111 JOT1109:JOT1111 JYP1109:JYP1111 KIL1109:KIL1111 KSH1109:KSH1111 LCD1109:LCD1111 LLZ1109:LLZ1111 LVV1109:LVV1111 MFR1109:MFR1111 MPN1109:MPN1111 MZJ1109:MZJ1111 NJF1109:NJF1111 NTB1109:NTB1111 OCX1109:OCX1111 OMT1109:OMT1111 OWP1109:OWP1111 PGL1109:PGL1111 PQH1109:PQH1111 QAD1109:QAD1111 QJZ1109:QJZ1111 QTV1109:QTV1111 RDR1109:RDR1111 RNN1109:RNN1111 RXJ1109:RXJ1111 SHF1109:SHF1111 SRB1109:SRB1111 TAX1109:TAX1111 TKT1109:TKT1111 TUP1109:TUP1111 UEL1109:UEL1111 UOH1109:UOH1111 UYD1109:UYD1111 VHZ1109:VHZ1111 VRV1109:VRV1111 WBR1109:WBR1111 WLN1109:WLN1111 WVJ1109:WVJ1111 C1113:C1115 IX1113:IX1115 ST1113:ST1115 ACP1113:ACP1115 AML1113:AML1115 AWH1113:AWH1115 BGD1113:BGD1115 BPZ1113:BPZ1115 BZV1113:BZV1115 CJR1113:CJR1115 CTN1113:CTN1115 DDJ1113:DDJ1115 DNF1113:DNF1115 DXB1113:DXB1115 EGX1113:EGX1115 EQT1113:EQT1115 FAP1113:FAP1115 FKL1113:FKL1115 FUH1113:FUH1115 GED1113:GED1115 GNZ1113:GNZ1115 GXV1113:GXV1115 HHR1113:HHR1115 HRN1113:HRN1115 IBJ1113:IBJ1115 ILF1113:ILF1115 IVB1113:IVB1115 JEX1113:JEX1115 JOT1113:JOT1115 JYP1113:JYP1115 KIL1113:KIL1115 KSH1113:KSH1115 LCD1113:LCD1115 LLZ1113:LLZ1115 LVV1113:LVV1115 MFR1113:MFR1115 MPN1113:MPN1115 MZJ1113:MZJ1115 NJF1113:NJF1115 NTB1113:NTB1115 OCX1113:OCX1115 OMT1113:OMT1115 OWP1113:OWP1115 PGL1113:PGL1115 PQH1113:PQH1115 QAD1113:QAD1115 QJZ1113:QJZ1115 QTV1113:QTV1115 RDR1113:RDR1115 RNN1113:RNN1115 RXJ1113:RXJ1115 SHF1113:SHF1115 SRB1113:SRB1115 TAX1113:TAX1115 TKT1113:TKT1115 TUP1113:TUP1115 UEL1113:UEL1115 UOH1113:UOH1115 UYD1113:UYD1115 VHZ1113:VHZ1115 VRV1113:VRV1115 WBR1113:WBR1115 WLN1113:WLN1115 WVJ1113:WVJ1115 C1119:C1121 IX1119:IX1121 ST1119:ST1121 ACP1119:ACP1121 AML1119:AML1121 AWH1119:AWH1121 BGD1119:BGD1121 BPZ1119:BPZ1121 BZV1119:BZV1121 CJR1119:CJR1121 CTN1119:CTN1121 DDJ1119:DDJ1121 DNF1119:DNF1121 DXB1119:DXB1121 EGX1119:EGX1121 EQT1119:EQT1121 FAP1119:FAP1121 FKL1119:FKL1121 FUH1119:FUH1121 GED1119:GED1121 GNZ1119:GNZ1121 GXV1119:GXV1121 HHR1119:HHR1121 HRN1119:HRN1121 IBJ1119:IBJ1121 ILF1119:ILF1121 IVB1119:IVB1121 JEX1119:JEX1121 JOT1119:JOT1121 JYP1119:JYP1121 KIL1119:KIL1121 KSH1119:KSH1121 LCD1119:LCD1121 LLZ1119:LLZ1121 LVV1119:LVV1121 MFR1119:MFR1121 MPN1119:MPN1121 MZJ1119:MZJ1121 NJF1119:NJF1121 NTB1119:NTB1121 OCX1119:OCX1121 OMT1119:OMT1121 OWP1119:OWP1121 PGL1119:PGL1121 PQH1119:PQH1121 QAD1119:QAD1121 QJZ1119:QJZ1121 QTV1119:QTV1121 RDR1119:RDR1121 RNN1119:RNN1121 RXJ1119:RXJ1121 SHF1119:SHF1121 SRB1119:SRB1121 TAX1119:TAX1121 TKT1119:TKT1121 TUP1119:TUP1121 UEL1119:UEL1121 UOH1119:UOH1121 UYD1119:UYD1121 VHZ1119:VHZ1121 VRV1119:VRV1121 WBR1119:WBR1121 WLN1119:WLN1121 WVJ1119:WVJ1121 C1139:C1141 IX1139:IX1141 ST1139:ST1141 ACP1139:ACP1141 AML1139:AML1141 AWH1139:AWH1141 BGD1139:BGD1141 BPZ1139:BPZ1141 BZV1139:BZV1141 CJR1139:CJR1141 CTN1139:CTN1141 DDJ1139:DDJ1141 DNF1139:DNF1141 DXB1139:DXB1141 EGX1139:EGX1141 EQT1139:EQT1141 FAP1139:FAP1141 FKL1139:FKL1141 FUH1139:FUH1141 GED1139:GED1141 GNZ1139:GNZ1141 GXV1139:GXV1141 HHR1139:HHR1141 HRN1139:HRN1141 IBJ1139:IBJ1141 ILF1139:ILF1141 IVB1139:IVB1141 JEX1139:JEX1141 JOT1139:JOT1141 JYP1139:JYP1141 KIL1139:KIL1141 KSH1139:KSH1141 LCD1139:LCD1141 LLZ1139:LLZ1141 LVV1139:LVV1141 MFR1139:MFR1141 MPN1139:MPN1141 MZJ1139:MZJ1141 NJF1139:NJF1141 NTB1139:NTB1141 OCX1139:OCX1141 OMT1139:OMT1141 OWP1139:OWP1141 PGL1139:PGL1141 PQH1139:PQH1141 QAD1139:QAD1141 QJZ1139:QJZ1141 QTV1139:QTV1141 RDR1139:RDR1141 RNN1139:RNN1141 RXJ1139:RXJ1141 SHF1139:SHF1141 SRB1139:SRB1141 TAX1139:TAX1141 TKT1139:TKT1141 TUP1139:TUP1141 UEL1139:UEL1141 UOH1139:UOH1141 UYD1139:UYD1141 VHZ1139:VHZ1141 VRV1139:VRV1141 WBR1139:WBR1141 WLN1139:WLN1141 WVJ1139:WVJ1141 C1143:C1145 IX1143:IX1145 ST1143:ST1145 ACP1143:ACP1145 AML1143:AML1145 AWH1143:AWH1145 BGD1143:BGD1145 BPZ1143:BPZ1145 BZV1143:BZV1145 CJR1143:CJR1145 CTN1143:CTN1145 DDJ1143:DDJ1145 DNF1143:DNF1145 DXB1143:DXB1145 EGX1143:EGX1145 EQT1143:EQT1145 FAP1143:FAP1145 FKL1143:FKL1145 FUH1143:FUH1145 GED1143:GED1145 GNZ1143:GNZ1145 GXV1143:GXV1145 HHR1143:HHR1145 HRN1143:HRN1145 IBJ1143:IBJ1145 ILF1143:ILF1145 IVB1143:IVB1145 JEX1143:JEX1145 JOT1143:JOT1145 JYP1143:JYP1145 KIL1143:KIL1145 KSH1143:KSH1145 LCD1143:LCD1145 LLZ1143:LLZ1145 LVV1143:LVV1145 MFR1143:MFR1145 MPN1143:MPN1145 MZJ1143:MZJ1145 NJF1143:NJF1145 NTB1143:NTB1145 OCX1143:OCX1145 OMT1143:OMT1145 OWP1143:OWP1145 PGL1143:PGL1145 PQH1143:PQH1145 QAD1143:QAD1145 QJZ1143:QJZ1145 QTV1143:QTV1145 RDR1143:RDR1145 RNN1143:RNN1145 RXJ1143:RXJ1145 SHF1143:SHF1145 SRB1143:SRB1145 TAX1143:TAX1145 TKT1143:TKT1145 TUP1143:TUP1145 UEL1143:UEL1145 UOH1143:UOH1145 UYD1143:UYD1145 VHZ1143:VHZ1145 VRV1143:VRV1145 WBR1143:WBR1145 WLN1143:WLN1145 WVJ1143:WVJ1145 IX1147:IX1149 ST1147:ST1149 ACP1147:ACP1149 AML1147:AML1149 AWH1147:AWH1149 BGD1147:BGD1149 BPZ1147:BPZ1149 BZV1147:BZV1149 CJR1147:CJR1149 CTN1147:CTN1149 DDJ1147:DDJ1149 DNF1147:DNF1149 DXB1147:DXB1149 EGX1147:EGX1149 EQT1147:EQT1149 FAP1147:FAP1149 FKL1147:FKL1149 FUH1147:FUH1149 GED1147:GED1149 GNZ1147:GNZ1149 GXV1147:GXV1149 HHR1147:HHR1149 HRN1147:HRN1149 IBJ1147:IBJ1149 ILF1147:ILF1149 IVB1147:IVB1149 JEX1147:JEX1149 JOT1147:JOT1149 JYP1147:JYP1149 KIL1147:KIL1149 KSH1147:KSH1149 LCD1147:LCD1149 LLZ1147:LLZ1149 LVV1147:LVV1149 MFR1147:MFR1149 MPN1147:MPN1149 MZJ1147:MZJ1149 NJF1147:NJF1149 NTB1147:NTB1149 OCX1147:OCX1149 OMT1147:OMT1149 OWP1147:OWP1149 PGL1147:PGL1149 PQH1147:PQH1149 QAD1147:QAD1149 QJZ1147:QJZ1149 QTV1147:QTV1149 RDR1147:RDR1149 RNN1147:RNN1149 RXJ1147:RXJ1149 SHF1147:SHF1149 SRB1147:SRB1149 TAX1147:TAX1149 TKT1147:TKT1149 TUP1147:TUP1149 UEL1147:UEL1149 UOH1147:UOH1149 UYD1147:UYD1149 VHZ1147:VHZ1149 VRV1147:VRV1149 WBR1147:WBR1149 WLN1147:WLN1149 WVJ1147:WVJ1149 C1049:C1051 C1123:C1125 IX1123:IX1125 ST1123:ST1125 ACP1123:ACP1125 AML1123:AML1125 AWH1123:AWH1125 BGD1123:BGD1125 BPZ1123:BPZ1125 BZV1123:BZV1125 CJR1123:CJR1125 CTN1123:CTN1125 DDJ1123:DDJ1125 DNF1123:DNF1125 DXB1123:DXB1125 EGX1123:EGX1125 EQT1123:EQT1125 FAP1123:FAP1125 FKL1123:FKL1125 FUH1123:FUH1125 GED1123:GED1125 GNZ1123:GNZ1125 GXV1123:GXV1125 HHR1123:HHR1125 HRN1123:HRN1125 IBJ1123:IBJ1125 ILF1123:ILF1125 IVB1123:IVB1125 JEX1123:JEX1125 JOT1123:JOT1125 JYP1123:JYP1125 KIL1123:KIL1125 KSH1123:KSH1125 LCD1123:LCD1125 LLZ1123:LLZ1125 LVV1123:LVV1125 MFR1123:MFR1125 MPN1123:MPN1125 MZJ1123:MZJ1125 NJF1123:NJF1125 NTB1123:NTB1125 OCX1123:OCX1125 OMT1123:OMT1125 OWP1123:OWP1125 PGL1123:PGL1125 PQH1123:PQH1125 QAD1123:QAD1125 QJZ1123:QJZ1125 QTV1123:QTV1125 RDR1123:RDR1125 RNN1123:RNN1125 RXJ1123:RXJ1125 SHF1123:SHF1125 SRB1123:SRB1125 TAX1123:TAX1125 TKT1123:TKT1125 TUP1123:TUP1125 UEL1123:UEL1125 UOH1123:UOH1125 UYD1123:UYD1125 VHZ1123:VHZ1125 VRV1123:VRV1125 WBR1123:WBR1125 WLN1123:WLN1125 WVJ1123:WVJ1125 C1127:C1129 IX1127:IX1129 ST1127:ST1129 ACP1127:ACP1129 AML1127:AML1129 AWH1127:AWH1129 BGD1127:BGD1129 BPZ1127:BPZ1129 BZV1127:BZV1129 CJR1127:CJR1129 CTN1127:CTN1129 DDJ1127:DDJ1129 DNF1127:DNF1129 DXB1127:DXB1129 EGX1127:EGX1129 EQT1127:EQT1129 FAP1127:FAP1129 FKL1127:FKL1129 FUH1127:FUH1129 GED1127:GED1129 GNZ1127:GNZ1129 GXV1127:GXV1129 HHR1127:HHR1129 HRN1127:HRN1129 IBJ1127:IBJ1129 ILF1127:ILF1129 IVB1127:IVB1129 JEX1127:JEX1129 JOT1127:JOT1129 JYP1127:JYP1129 KIL1127:KIL1129 KSH1127:KSH1129 LCD1127:LCD1129 LLZ1127:LLZ1129 LVV1127:LVV1129 MFR1127:MFR1129 MPN1127:MPN1129 MZJ1127:MZJ1129 NJF1127:NJF1129 NTB1127:NTB1129 OCX1127:OCX1129 OMT1127:OMT1129 OWP1127:OWP1129 PGL1127:PGL1129 PQH1127:PQH1129 QAD1127:QAD1129 QJZ1127:QJZ1129 QTV1127:QTV1129 RDR1127:RDR1129 RNN1127:RNN1129 RXJ1127:RXJ1129 SHF1127:SHF1129 SRB1127:SRB1129 TAX1127:TAX1129 TKT1127:TKT1129 TUP1127:TUP1129 UEL1127:UEL1129 UOH1127:UOH1129 UYD1127:UYD1129 VHZ1127:VHZ1129 VRV1127:VRV1129 WBR1127:WBR1129 WLN1127:WLN1129 WVJ1127:WVJ1129 C1131:C1133 IX1131:IX1133 ST1131:ST1133 ACP1131:ACP1133 AML1131:AML1133 AWH1131:AWH1133 BGD1131:BGD1133 BPZ1131:BPZ1133 BZV1131:BZV1133 CJR1131:CJR1133 CTN1131:CTN1133 DDJ1131:DDJ1133 DNF1131:DNF1133 DXB1131:DXB1133 EGX1131:EGX1133 EQT1131:EQT1133 FAP1131:FAP1133 FKL1131:FKL1133 FUH1131:FUH1133 GED1131:GED1133 GNZ1131:GNZ1133 GXV1131:GXV1133 HHR1131:HHR1133 HRN1131:HRN1133 IBJ1131:IBJ1133 ILF1131:ILF1133 IVB1131:IVB1133 JEX1131:JEX1133 JOT1131:JOT1133 JYP1131:JYP1133 KIL1131:KIL1133 KSH1131:KSH1133 LCD1131:LCD1133 LLZ1131:LLZ1133 LVV1131:LVV1133 MFR1131:MFR1133 MPN1131:MPN1133 MZJ1131:MZJ1133 NJF1131:NJF1133 NTB1131:NTB1133 OCX1131:OCX1133 OMT1131:OMT1133 OWP1131:OWP1133 PGL1131:PGL1133 PQH1131:PQH1133 QAD1131:QAD1133 QJZ1131:QJZ1133 QTV1131:QTV1133 RDR1131:RDR1133 RNN1131:RNN1133 RXJ1131:RXJ1133 SHF1131:SHF1133 SRB1131:SRB1133 TAX1131:TAX1133 TKT1131:TKT1133 TUP1131:TUP1133 UEL1131:UEL1133 UOH1131:UOH1133 UYD1131:UYD1133 VHZ1131:VHZ1133 VRV1131:VRV1133 WBR1131:WBR1133 WLN1131:WLN1133 WVJ1131:WVJ1133 C1135:C1137 IX1135:IX1137 ST1135:ST1137 ACP1135:ACP1137 AML1135:AML1137 AWH1135:AWH1137 BGD1135:BGD1137 BPZ1135:BPZ1137 BZV1135:BZV1137 CJR1135:CJR1137 CTN1135:CTN1137 DDJ1135:DDJ1137 DNF1135:DNF1137 DXB1135:DXB1137 EGX1135:EGX1137 EQT1135:EQT1137 FAP1135:FAP1137 FKL1135:FKL1137 FUH1135:FUH1137 GED1135:GED1137 GNZ1135:GNZ1137 GXV1135:GXV1137 HHR1135:HHR1137 HRN1135:HRN1137 IBJ1135:IBJ1137 ILF1135:ILF1137 IVB1135:IVB1137 JEX1135:JEX1137 JOT1135:JOT1137 JYP1135:JYP1137 KIL1135:KIL1137 KSH1135:KSH1137 LCD1135:LCD1137 LLZ1135:LLZ1137 LVV1135:LVV1137 MFR1135:MFR1137 MPN1135:MPN1137 MZJ1135:MZJ1137 NJF1135:NJF1137 NTB1135:NTB1137 OCX1135:OCX1137 OMT1135:OMT1137 OWP1135:OWP1137 PGL1135:PGL1137 PQH1135:PQH1137 QAD1135:QAD1137 QJZ1135:QJZ1137 QTV1135:QTV1137 RDR1135:RDR1137 RNN1135:RNN1137 RXJ1135:RXJ1137 SHF1135:SHF1137 SRB1135:SRB1137 TAX1135:TAX1137 TKT1135:TKT1137 TUP1135:TUP1137 UEL1135:UEL1137 UOH1135:UOH1137 UYD1135:UYD1137 VHZ1135:VHZ1137 VRV1135:VRV1137 WBR1135:WBR1137 WLN1135:WLN1137 WVJ1135:WVJ1137 C1117 IX1117 ST1117 ACP1117 AML1117 AWH1117 BGD1117 BPZ1117 BZV1117 CJR1117 CTN1117 DDJ1117 DNF1117 DXB1117 EGX1117 EQT1117 FAP1117 FKL1117 FUH1117 GED1117 GNZ1117 GXV1117 HHR1117 HRN1117 IBJ1117 ILF1117 IVB1117 JEX1117 JOT1117 JYP1117 KIL1117 KSH1117 LCD1117 LLZ1117 LVV1117 MFR1117 MPN1117 MZJ1117 NJF1117 NTB1117 OCX1117 OMT1117 OWP1117 PGL1117 PQH1117 QAD1117 QJZ1117 QTV1117 RDR1117 RNN1117 RXJ1117 SHF1117 SRB1117 TAX1117 TKT1117 TUP1117 UEL1117 UOH1117 UYD1117 VHZ1117 VRV1117 WBR1117 WLN1117 WVJ1117 C1103 IX1103 ST1103 ACP1103 AML1103 AWH1103 BGD1103 BPZ1103 BZV1103 CJR1103 CTN1103 DDJ1103 DNF1103 DXB1103 EGX1103 EQT1103 FAP1103 FKL1103 FUH1103 GED1103 GNZ1103 GXV1103 HHR1103 HRN1103 IBJ1103 ILF1103 IVB1103 JEX1103 JOT1103 JYP1103 KIL1103 KSH1103 LCD1103 LLZ1103 LVV1103 MFR1103 MPN1103 MZJ1103 NJF1103 NTB1103 OCX1103 OMT1103 OWP1103 PGL1103 PQH1103 QAD1103 QJZ1103 QTV1103 RDR1103 RNN1103 RXJ1103 SHF1103 SRB1103 TAX1103 TKT1103 TUP1103 UEL1103 UOH1103 UYD1103 VHZ1103 VRV1103 WBR1103 WLN1103 WVJ1103 C1095:C1097 IX1095:IX1097 ST1095:ST1097 ACP1095:ACP1097 AML1095:AML1097 AWH1095:AWH1097 BGD1095:BGD1097 BPZ1095:BPZ1097 BZV1095:BZV1097 CJR1095:CJR1097 CTN1095:CTN1097 DDJ1095:DDJ1097 DNF1095:DNF1097 DXB1095:DXB1097 EGX1095:EGX1097 EQT1095:EQT1097 FAP1095:FAP1097 FKL1095:FKL1097 FUH1095:FUH1097 GED1095:GED1097 GNZ1095:GNZ1097 GXV1095:GXV1097 HHR1095:HHR1097 HRN1095:HRN1097 IBJ1095:IBJ1097 ILF1095:ILF1097 IVB1095:IVB1097 JEX1095:JEX1097 JOT1095:JOT1097 JYP1095:JYP1097 KIL1095:KIL1097 KSH1095:KSH1097 LCD1095:LCD1097 LLZ1095:LLZ1097 LVV1095:LVV1097 MFR1095:MFR1097 MPN1095:MPN1097 MZJ1095:MZJ1097 NJF1095:NJF1097 NTB1095:NTB1097 OCX1095:OCX1097 OMT1095:OMT1097 OWP1095:OWP1097 PGL1095:PGL1097 PQH1095:PQH1097 QAD1095:QAD1097 QJZ1095:QJZ1097 QTV1095:QTV1097 RDR1095:RDR1097 RNN1095:RNN1097 RXJ1095:RXJ1097 SHF1095:SHF1097 SRB1095:SRB1097 TAX1095:TAX1097 TKT1095:TKT1097 TUP1095:TUP1097 UEL1095:UEL1097 UOH1095:UOH1097 UYD1095:UYD1097 VHZ1095:VHZ1097 VRV1095:VRV1097 WBR1095:WBR1097 WLN1095:WLN1097 WVJ1095:WVJ1097 C1099:C1101 IX1099:IX1101 ST1099:ST1101 ACP1099:ACP1101 AML1099:AML1101 AWH1099:AWH1101 BGD1099:BGD1101 BPZ1099:BPZ1101 BZV1099:BZV1101 CJR1099:CJR1101 CTN1099:CTN1101 DDJ1099:DDJ1101 DNF1099:DNF1101 DXB1099:DXB1101 EGX1099:EGX1101 EQT1099:EQT1101 FAP1099:FAP1101 FKL1099:FKL1101 FUH1099:FUH1101 GED1099:GED1101 GNZ1099:GNZ1101 GXV1099:GXV1101 HHR1099:HHR1101 HRN1099:HRN1101 IBJ1099:IBJ1101 ILF1099:ILF1101 IVB1099:IVB1101 JEX1099:JEX1101 JOT1099:JOT1101 JYP1099:JYP1101 KIL1099:KIL1101 KSH1099:KSH1101 LCD1099:LCD1101 LLZ1099:LLZ1101 LVV1099:LVV1101 MFR1099:MFR1101 MPN1099:MPN1101 MZJ1099:MZJ1101 NJF1099:NJF1101 NTB1099:NTB1101 OCX1099:OCX1101 OMT1099:OMT1101 OWP1099:OWP1101 PGL1099:PGL1101 PQH1099:PQH1101 QAD1099:QAD1101 QJZ1099:QJZ1101 QTV1099:QTV1101 RDR1099:RDR1101 RNN1099:RNN1101 RXJ1099:RXJ1101 SHF1099:SHF1101 SRB1099:SRB1101 TAX1099:TAX1101 TKT1099:TKT1101 TUP1099:TUP1101 UEL1099:UEL1101 UOH1099:UOH1101 UYD1099:UYD1101 VHZ1099:VHZ1101 VRV1099:VRV1101 WBR1099:WBR1101 WLN1099:WLN1101 C1105:C1107 IX1067:IX1069 ST1067:ST1069 ACP1067:ACP1069 AML1067:AML1069 AWH1067:AWH1069 BGD1067:BGD1069 BPZ1067:BPZ1069 BZV1067:BZV1069 CJR1067:CJR1069 CTN1067:CTN1069 DDJ1067:DDJ1069 DNF1067:DNF1069 DXB1067:DXB1069 EGX1067:EGX1069 EQT1067:EQT1069 FAP1067:FAP1069 FKL1067:FKL1069 FUH1067:FUH1069 GED1067:GED1069 GNZ1067:GNZ1069 GXV1067:GXV1069 HHR1067:HHR1069 HRN1067:HRN1069 IBJ1067:IBJ1069 ILF1067:ILF1069 IVB1067:IVB1069 JEX1067:JEX1069 JOT1067:JOT1069 JYP1067:JYP1069 KIL1067:KIL1069 KSH1067:KSH1069 LCD1067:LCD1069 LLZ1067:LLZ1069 LVV1067:LVV1069 MFR1067:MFR1069 MPN1067:MPN1069 MZJ1067:MZJ1069 NJF1067:NJF1069 NTB1067:NTB1069 OCX1067:OCX1069 OMT1067:OMT1069 OWP1067:OWP1069 PGL1067:PGL1069 PQH1067:PQH1069 QAD1067:QAD1069 QJZ1067:QJZ1069 QTV1067:QTV1069 RDR1067:RDR1069 RNN1067:RNN1069 RXJ1067:RXJ1069 SHF1067:SHF1069 SRB1067:SRB1069 TAX1067:TAX1069 TKT1067:TKT1069 TUP1067:TUP1069 UEL1067:UEL1069 UOH1067:UOH1069 UYD1067:UYD1069 VHZ1067:VHZ1069 VRV1067:VRV1069 WBR1067:WBR1069 WLN1067:WLN1069 WVJ1067:WVJ1069 C1071:C1073 IX1071:IX1073 ST1071:ST1073 ACP1071:ACP1073 AML1071:AML1073 AWH1071:AWH1073 BGD1071:BGD1073 BPZ1071:BPZ1073 BZV1071:BZV1073 CJR1071:CJR1073 CTN1071:CTN1073 DDJ1071:DDJ1073 DNF1071:DNF1073 DXB1071:DXB1073 EGX1071:EGX1073 EQT1071:EQT1073 FAP1071:FAP1073 FKL1071:FKL1073 FUH1071:FUH1073 GED1071:GED1073 GNZ1071:GNZ1073 GXV1071:GXV1073 HHR1071:HHR1073 HRN1071:HRN1073 IBJ1071:IBJ1073 ILF1071:ILF1073 IVB1071:IVB1073 JEX1071:JEX1073 JOT1071:JOT1073 JYP1071:JYP1073 KIL1071:KIL1073 KSH1071:KSH1073 LCD1071:LCD1073 LLZ1071:LLZ1073 LVV1071:LVV1073 MFR1071:MFR1073 MPN1071:MPN1073 MZJ1071:MZJ1073 NJF1071:NJF1073 NTB1071:NTB1073 OCX1071:OCX1073 OMT1071:OMT1073 OWP1071:OWP1073 PGL1071:PGL1073 PQH1071:PQH1073 QAD1071:QAD1073 QJZ1071:QJZ1073 QTV1071:QTV1073 RDR1071:RDR1073 RNN1071:RNN1073 RXJ1071:RXJ1073 SHF1071:SHF1073 SRB1071:SRB1073 TAX1071:TAX1073 TKT1071:TKT1073 TUP1071:TUP1073 UEL1071:UEL1073 UOH1071:UOH1073 UYD1071:UYD1073 VHZ1071:VHZ1073 VRV1071:VRV1073 WBR1071:WBR1073 WLN1071:WLN1073 WVJ1071:WVJ1073 C1075:C1077 IX1075:IX1077 ST1075:ST1077 ACP1075:ACP1077 AML1075:AML1077 AWH1075:AWH1077 BGD1075:BGD1077 BPZ1075:BPZ1077 BZV1075:BZV1077 CJR1075:CJR1077 CTN1075:CTN1077 DDJ1075:DDJ1077 DNF1075:DNF1077 DXB1075:DXB1077 EGX1075:EGX1077 EQT1075:EQT1077 FAP1075:FAP1077 FKL1075:FKL1077 FUH1075:FUH1077 GED1075:GED1077 GNZ1075:GNZ1077 GXV1075:GXV1077 HHR1075:HHR1077 HRN1075:HRN1077 IBJ1075:IBJ1077 ILF1075:ILF1077 IVB1075:IVB1077 JEX1075:JEX1077 JOT1075:JOT1077 JYP1075:JYP1077 KIL1075:KIL1077 KSH1075:KSH1077 LCD1075:LCD1077 LLZ1075:LLZ1077 LVV1075:LVV1077 MFR1075:MFR1077 MPN1075:MPN1077 MZJ1075:MZJ1077 NJF1075:NJF1077 NTB1075:NTB1077 OCX1075:OCX1077 OMT1075:OMT1077 OWP1075:OWP1077 PGL1075:PGL1077 PQH1075:PQH1077 QAD1075:QAD1077 QJZ1075:QJZ1077 QTV1075:QTV1077 RDR1075:RDR1077 RNN1075:RNN1077 RXJ1075:RXJ1077 SHF1075:SHF1077 SRB1075:SRB1077 TAX1075:TAX1077 TKT1075:TKT1077 TUP1075:TUP1077 UEL1075:UEL1077 UOH1075:UOH1077 UYD1075:UYD1077 VHZ1075:VHZ1077 VRV1075:VRV1077 WBR1075:WBR1077 WLN1075:WLN1077 WVJ1075:WVJ1077 LCD1087:LCD1089 C1079:C1081 IX1079:IX1081 ST1079:ST1081 ACP1079:ACP1081 AML1079:AML1081 AWH1079:AWH1081 BGD1079:BGD1081 BPZ1079:BPZ1081 BZV1079:BZV1081 CJR1079:CJR1081 CTN1079:CTN1081 DDJ1079:DDJ1081 DNF1079:DNF1081 DXB1079:DXB1081 EGX1079:EGX1081 EQT1079:EQT1081 FAP1079:FAP1081 FKL1079:FKL1081 FUH1079:FUH1081 GED1079:GED1081 GNZ1079:GNZ1081 GXV1079:GXV1081 HHR1079:HHR1081 HRN1079:HRN1081 IBJ1079:IBJ1081 ILF1079:ILF1081 IVB1079:IVB1081 JEX1079:JEX1081 JOT1079:JOT1081 JYP1079:JYP1081 KIL1079:KIL1081 KSH1079:KSH1081 LCD1079:LCD1081 LLZ1079:LLZ1081 LVV1079:LVV1081 MFR1079:MFR1081 MPN1079:MPN1081 MZJ1079:MZJ1081 NJF1079:NJF1081 NTB1079:NTB1081 OCX1079:OCX1081 OMT1079:OMT1081 OWP1079:OWP1081 PGL1079:PGL1081 PQH1079:PQH1081 QAD1079:QAD1081 QJZ1079:QJZ1081 QTV1079:QTV1081 RDR1079:RDR1081 RNN1079:RNN1081 RXJ1079:RXJ1081 SHF1079:SHF1081 SRB1079:SRB1081 TAX1079:TAX1081 TKT1079:TKT1081 TUP1079:TUP1081 UEL1079:UEL1081 UOH1079:UOH1081 UYD1079:UYD1081 VHZ1079:VHZ1081 VRV1079:VRV1081 WBR1079:WBR1081 WLN1079:WLN1081 WVJ1079:WVJ1081 FAP1087:FAP1089 EQT1087:EQT1089 EGX1087:EGX1089 DXB1087:DXB1089 DNF1087:DNF1089 DDJ1087:DDJ1089 CTN1087:CTN1089 CJR1087:CJR1089 BZV1087:BZV1089 BPZ1087:BPZ1089 BGD1087:BGD1089 AWH1087:AWH1089 AML1087:AML1089 ACP1087:ACP1089 ST1087:ST1089 IX1087:IX1089 C1087:C1089 WVJ1087:WVJ1089 WLN1087:WLN1089 WBR1087:WBR1089 VRV1087:VRV1089 VHZ1087:VHZ1089 UYD1087:UYD1089 UOH1087:UOH1089 UEL1087:UEL1089 TUP1087:TUP1089 TKT1087:TKT1089 TAX1087:TAX1089 SRB1087:SRB1089 SHF1087:SHF1089 RXJ1087:RXJ1089 RNN1087:RNN1089 RDR1087:RDR1089 QTV1087:QTV1089 QJZ1087:QJZ1089 QAD1087:QAD1089 PQH1087:PQH1089 PGL1087:PGL1089 OWP1087:OWP1089 OMT1087:OMT1089 OCX1087:OCX1089 NTB1087:NTB1089 NJF1087:NJF1089 MZJ1087:MZJ1089 MPN1087:MPN1089 MFR1087:MFR1089 LVV1087:LVV1089 LLZ1087:LLZ1089 LLZ1085 LVV1085 MFR1085 MPN1085 MZJ1085 NJF1085 NTB1085 OCX1085 OMT1085 OWP1085 PGL1085 PQH1085 QAD1085 QJZ1085 QTV1085 RDR1085 RNN1085 RXJ1085 SHF1085 SRB1085 TAX1085 TKT1085 TUP1085 UEL1085 UOH1085 UYD1085 VHZ1085 VRV1085 WBR1085 WLN1085 WVJ1085 C1085 IX1085 ST1085 ACP1085 AML1085 AWH1085 BGD1085 BPZ1085 BZV1085 CJR1085 CTN1085 DDJ1085 DNF1085 DXB1085 EGX1085 EQT1085 FAP1085 FKL1085 FUH1085 GED1085 GNZ1085 GXV1085 HHR1085 HRN1085 IBJ1085 ILF1085 IVB1085 JEX1085 JOT1085 JYP1085 KIL1085 KSH1085 LCD1085 C1067:C1069 KSH1190:KSH1192 KIL1190:KIL1192 JYP1190:JYP1192 JOT1190:JOT1192 JEX1190:JEX1192 IVB1190:IVB1192 ILF1190:ILF1192 IBJ1190:IBJ1192 HRN1190:HRN1192 HHR1190:HHR1192 GXV1190:GXV1192 GNZ1190:GNZ1192 GED1190:GED1192 FUH1190:FUH1192 FKL1190:FKL1192 C1194:C1196 IX1194:IX1196 ST1194:ST1196 ACP1194:ACP1196 AML1194:AML1196 AWH1194:AWH1196 BGD1194:BGD1196 BPZ1194:BPZ1196 BZV1194:BZV1196 CJR1194:CJR1196 CTN1194:CTN1196 DDJ1194:DDJ1196 DNF1194:DNF1196 DXB1194:DXB1196 EGX1194:EGX1196 EQT1194:EQT1196 FAP1194:FAP1196 FKL1194:FKL1196 FUH1194:FUH1196 GED1194:GED1196 GNZ1194:GNZ1196 GXV1194:GXV1196 HHR1194:HHR1196 HRN1194:HRN1196 IBJ1194:IBJ1196 ILF1194:ILF1196 IVB1194:IVB1196 JEX1194:JEX1196 JOT1194:JOT1196 JYP1194:JYP1196 KIL1194:KIL1196 KSH1194:KSH1196 LCD1194:LCD1196 LLZ1194:LLZ1196 LVV1194:LVV1196 MFR1194:MFR1196 MPN1194:MPN1196 MZJ1194:MZJ1196 NJF1194:NJF1196 NTB1194:NTB1196 OCX1194:OCX1196 OMT1194:OMT1196 OWP1194:OWP1196 PGL1194:PGL1196 PQH1194:PQH1196 QAD1194:QAD1196 QJZ1194:QJZ1196 QTV1194:QTV1196 RDR1194:RDR1196 RNN1194:RNN1196 RXJ1194:RXJ1196 SHF1194:SHF1196 SRB1194:SRB1196 TAX1194:TAX1196 TKT1194:TKT1196 TUP1194:TUP1196 UEL1194:UEL1196 UOH1194:UOH1196 UYD1194:UYD1196 VHZ1194:VHZ1196 VRV1194:VRV1196 WBR1194:WBR1196 WLN1194:WLN1196 WVJ1194:WVJ1196 C1186 IX1186 ST1186 ACP1186 AML1186 AWH1186 BGD1186 BPZ1186 BZV1186 CJR1186 CTN1186 DDJ1186 DNF1186 DXB1186 EGX1186 EQT1186 FAP1186 FKL1186 FUH1186 GED1186 GNZ1186 GXV1186 HHR1186 HRN1186 IBJ1186 ILF1186 IVB1186 JEX1186 JOT1186 JYP1186 KIL1186 KSH1186 LCD1186 LLZ1186 LVV1186 MFR1186 MPN1186 MZJ1186 NJF1186 NTB1186 OCX1186 OMT1186 OWP1186 PGL1186 PQH1186 QAD1186 QJZ1186 QTV1186 RDR1186 RNN1186 RXJ1186 SHF1186 SRB1186 TAX1186 TKT1186 TUP1186 UEL1186 UOH1186 UYD1186 VHZ1186 VRV1186 WBR1186 WLN1186 WVJ1186 WVJ1202:WVJ1204 IX1208:IX1210 ST1208:ST1210 ACP1208:ACP1210 AML1208:AML1210 AWH1208:AWH1210 BGD1208:BGD1210 BPZ1208:BPZ1210 BZV1208:BZV1210 CJR1208:CJR1210 CTN1208:CTN1210 DDJ1208:DDJ1210 DNF1208:DNF1210 DXB1208:DXB1210 EGX1208:EGX1210 EQT1208:EQT1210 FAP1208:FAP1210 FKL1208:FKL1210 FUH1208:FUH1210 GED1208:GED1210 GNZ1208:GNZ1210 GXV1208:GXV1210 HHR1208:HHR1210 HRN1208:HRN1210 IBJ1208:IBJ1210 ILF1208:ILF1210 IVB1208:IVB1210 JEX1208:JEX1210 JOT1208:JOT1210 JYP1208:JYP1210 KIL1208:KIL1210 KSH1208:KSH1210 LCD1208:LCD1210 LLZ1208:LLZ1210 LVV1208:LVV1210 MFR1208:MFR1210 MPN1208:MPN1210 MZJ1208:MZJ1210 NJF1208:NJF1210 NTB1208:NTB1210 OCX1208:OCX1210 OMT1208:OMT1210 OWP1208:OWP1210 PGL1208:PGL1210 PQH1208:PQH1210 QAD1208:QAD1210 QJZ1208:QJZ1210 QTV1208:QTV1210 RDR1208:RDR1210 RNN1208:RNN1210 RXJ1208:RXJ1210 SHF1208:SHF1210 SRB1208:SRB1210 TAX1208:TAX1210 TKT1208:TKT1210 TUP1208:TUP1210 UEL1208:UEL1210 UOH1208:UOH1210 UYD1208:UYD1210 VHZ1208:VHZ1210 VRV1208:VRV1210 WBR1208:WBR1210 WLN1208:WLN1210 WVJ1208:WVJ1210 C1212:C1214 IX1212:IX1214 ST1212:ST1214 ACP1212:ACP1214 AML1212:AML1214 AWH1212:AWH1214 BGD1212:BGD1214 BPZ1212:BPZ1214 BZV1212:BZV1214 CJR1212:CJR1214 CTN1212:CTN1214 DDJ1212:DDJ1214 DNF1212:DNF1214 DXB1212:DXB1214 EGX1212:EGX1214 EQT1212:EQT1214 FAP1212:FAP1214 FKL1212:FKL1214 FUH1212:FUH1214 GED1212:GED1214 GNZ1212:GNZ1214 GXV1212:GXV1214 HHR1212:HHR1214 HRN1212:HRN1214 IBJ1212:IBJ1214 ILF1212:ILF1214 IVB1212:IVB1214 JEX1212:JEX1214 JOT1212:JOT1214 JYP1212:JYP1214 KIL1212:KIL1214 KSH1212:KSH1214 LCD1212:LCD1214 LLZ1212:LLZ1214 LVV1212:LVV1214 MFR1212:MFR1214 MPN1212:MPN1214 MZJ1212:MZJ1214 NJF1212:NJF1214 NTB1212:NTB1214 OCX1212:OCX1214 OMT1212:OMT1214 OWP1212:OWP1214 PGL1212:PGL1214 PQH1212:PQH1214 QAD1212:QAD1214 QJZ1212:QJZ1214 QTV1212:QTV1214 RDR1212:RDR1214 RNN1212:RNN1214 RXJ1212:RXJ1214 SHF1212:SHF1214 SRB1212:SRB1214 TAX1212:TAX1214 TKT1212:TKT1214 TUP1212:TUP1214 UEL1212:UEL1214 UOH1212:UOH1214 UYD1212:UYD1214 VHZ1212:VHZ1214 VRV1212:VRV1214 WBR1212:WBR1214 WLN1212:WLN1214 WVJ1212:WVJ1214 C1216:C1218 IX1216:IX1218 ST1216:ST1218 ACP1216:ACP1218 AML1216:AML1218 AWH1216:AWH1218 BGD1216:BGD1218 BPZ1216:BPZ1218 BZV1216:BZV1218 CJR1216:CJR1218 CTN1216:CTN1218 DDJ1216:DDJ1218 DNF1216:DNF1218 DXB1216:DXB1218 EGX1216:EGX1218 EQT1216:EQT1218 FAP1216:FAP1218 FKL1216:FKL1218 FUH1216:FUH1218 GED1216:GED1218 GNZ1216:GNZ1218 GXV1216:GXV1218 HHR1216:HHR1218 HRN1216:HRN1218 IBJ1216:IBJ1218 ILF1216:ILF1218 IVB1216:IVB1218 JEX1216:JEX1218 JOT1216:JOT1218 JYP1216:JYP1218 KIL1216:KIL1218 KSH1216:KSH1218 LCD1216:LCD1218 LLZ1216:LLZ1218 LVV1216:LVV1218 MFR1216:MFR1218 MPN1216:MPN1218 MZJ1216:MZJ1218 NJF1216:NJF1218 NTB1216:NTB1218 OCX1216:OCX1218 OMT1216:OMT1218 OWP1216:OWP1218 PGL1216:PGL1218 PQH1216:PQH1218 QAD1216:QAD1218 QJZ1216:QJZ1218 QTV1216:QTV1218 RDR1216:RDR1218 RNN1216:RNN1218 RXJ1216:RXJ1218 SHF1216:SHF1218 SRB1216:SRB1218 TAX1216:TAX1218 TKT1216:TKT1218 TUP1216:TUP1218 UEL1216:UEL1218 UOH1216:UOH1218 UYD1216:UYD1218 VHZ1216:VHZ1218 VRV1216:VRV1218 WBR1216:WBR1218 WLN1216:WLN1218 WVJ1216:WVJ1218 C1222:C1224 IX1222:IX1224 ST1222:ST1224 ACP1222:ACP1224 AML1222:AML1224 AWH1222:AWH1224 BGD1222:BGD1224 BPZ1222:BPZ1224 BZV1222:BZV1224 CJR1222:CJR1224 CTN1222:CTN1224 DDJ1222:DDJ1224 DNF1222:DNF1224 DXB1222:DXB1224 EGX1222:EGX1224 EQT1222:EQT1224 FAP1222:FAP1224 FKL1222:FKL1224 FUH1222:FUH1224 GED1222:GED1224 GNZ1222:GNZ1224 GXV1222:GXV1224 HHR1222:HHR1224 HRN1222:HRN1224 IBJ1222:IBJ1224 ILF1222:ILF1224 IVB1222:IVB1224 JEX1222:JEX1224 JOT1222:JOT1224 JYP1222:JYP1224 KIL1222:KIL1224 KSH1222:KSH1224 LCD1222:LCD1224 LLZ1222:LLZ1224 LVV1222:LVV1224 MFR1222:MFR1224 MPN1222:MPN1224 MZJ1222:MZJ1224 NJF1222:NJF1224 NTB1222:NTB1224 OCX1222:OCX1224 OMT1222:OMT1224 OWP1222:OWP1224 PGL1222:PGL1224 PQH1222:PQH1224 QAD1222:QAD1224 QJZ1222:QJZ1224 QTV1222:QTV1224 RDR1222:RDR1224 RNN1222:RNN1224 RXJ1222:RXJ1224 SHF1222:SHF1224 SRB1222:SRB1224 TAX1222:TAX1224 TKT1222:TKT1224 TUP1222:TUP1224 UEL1222:UEL1224 UOH1222:UOH1224 UYD1222:UYD1224 VHZ1222:VHZ1224 VRV1222:VRV1224 WBR1222:WBR1224 WLN1222:WLN1224 WVJ1222:WVJ1224 C1242:C1244 IX1242:IX1244 ST1242:ST1244 ACP1242:ACP1244 AML1242:AML1244 AWH1242:AWH1244 BGD1242:BGD1244 BPZ1242:BPZ1244 BZV1242:BZV1244 CJR1242:CJR1244 CTN1242:CTN1244 DDJ1242:DDJ1244 DNF1242:DNF1244 DXB1242:DXB1244 EGX1242:EGX1244 EQT1242:EQT1244 FAP1242:FAP1244 FKL1242:FKL1244 FUH1242:FUH1244 GED1242:GED1244 GNZ1242:GNZ1244 GXV1242:GXV1244 HHR1242:HHR1244 HRN1242:HRN1244 IBJ1242:IBJ1244 ILF1242:ILF1244 IVB1242:IVB1244 JEX1242:JEX1244 JOT1242:JOT1244 JYP1242:JYP1244 KIL1242:KIL1244 KSH1242:KSH1244 LCD1242:LCD1244 LLZ1242:LLZ1244 LVV1242:LVV1244 MFR1242:MFR1244 MPN1242:MPN1244 MZJ1242:MZJ1244 NJF1242:NJF1244 NTB1242:NTB1244 OCX1242:OCX1244 OMT1242:OMT1244 OWP1242:OWP1244 PGL1242:PGL1244 PQH1242:PQH1244 QAD1242:QAD1244 QJZ1242:QJZ1244 QTV1242:QTV1244 RDR1242:RDR1244 RNN1242:RNN1244 RXJ1242:RXJ1244 SHF1242:SHF1244 SRB1242:SRB1244 TAX1242:TAX1244 TKT1242:TKT1244 TUP1242:TUP1244 UEL1242:UEL1244 UOH1242:UOH1244 UYD1242:UYD1244 VHZ1242:VHZ1244 VRV1242:VRV1244 WBR1242:WBR1244 WLN1242:WLN1244 WVJ1242:WVJ1244 C1246:C1248 IX1246:IX1248 ST1246:ST1248 ACP1246:ACP1248 AML1246:AML1248 AWH1246:AWH1248 BGD1246:BGD1248 BPZ1246:BPZ1248 BZV1246:BZV1248 CJR1246:CJR1248 CTN1246:CTN1248 DDJ1246:DDJ1248 DNF1246:DNF1248 DXB1246:DXB1248 EGX1246:EGX1248 EQT1246:EQT1248 FAP1246:FAP1248 FKL1246:FKL1248 FUH1246:FUH1248 GED1246:GED1248 GNZ1246:GNZ1248 GXV1246:GXV1248 HHR1246:HHR1248 HRN1246:HRN1248 IBJ1246:IBJ1248 ILF1246:ILF1248 IVB1246:IVB1248 JEX1246:JEX1248 JOT1246:JOT1248 JYP1246:JYP1248 KIL1246:KIL1248 KSH1246:KSH1248 LCD1246:LCD1248 LLZ1246:LLZ1248 LVV1246:LVV1248 MFR1246:MFR1248 MPN1246:MPN1248 MZJ1246:MZJ1248 NJF1246:NJF1248 NTB1246:NTB1248 OCX1246:OCX1248 OMT1246:OMT1248 OWP1246:OWP1248 PGL1246:PGL1248 PQH1246:PQH1248 QAD1246:QAD1248 QJZ1246:QJZ1248 QTV1246:QTV1248 RDR1246:RDR1248 RNN1246:RNN1248 RXJ1246:RXJ1248 SHF1246:SHF1248 SRB1246:SRB1248 TAX1246:TAX1248 TKT1246:TKT1248 TUP1246:TUP1248 UEL1246:UEL1248 UOH1246:UOH1248 UYD1246:UYD1248 VHZ1246:VHZ1248 VRV1246:VRV1248 WBR1246:WBR1248 WLN1246:WLN1248 WVJ1246:WVJ1248 IX1250:IX1252 ST1250:ST1252 ACP1250:ACP1252 AML1250:AML1252 AWH1250:AWH1252 BGD1250:BGD1252 BPZ1250:BPZ1252 BZV1250:BZV1252 CJR1250:CJR1252 CTN1250:CTN1252 DDJ1250:DDJ1252 DNF1250:DNF1252 DXB1250:DXB1252 EGX1250:EGX1252 EQT1250:EQT1252 FAP1250:FAP1252 FKL1250:FKL1252 FUH1250:FUH1252 GED1250:GED1252 GNZ1250:GNZ1252 GXV1250:GXV1252 HHR1250:HHR1252 HRN1250:HRN1252 IBJ1250:IBJ1252 ILF1250:ILF1252 IVB1250:IVB1252 JEX1250:JEX1252 JOT1250:JOT1252 JYP1250:JYP1252 KIL1250:KIL1252 KSH1250:KSH1252 LCD1250:LCD1252 LLZ1250:LLZ1252 LVV1250:LVV1252 MFR1250:MFR1252 MPN1250:MPN1252 MZJ1250:MZJ1252 NJF1250:NJF1252 NTB1250:NTB1252 OCX1250:OCX1252 OMT1250:OMT1252 OWP1250:OWP1252 PGL1250:PGL1252 PQH1250:PQH1252 QAD1250:QAD1252 QJZ1250:QJZ1252 QTV1250:QTV1252 RDR1250:RDR1252 RNN1250:RNN1252 RXJ1250:RXJ1252 SHF1250:SHF1252 SRB1250:SRB1252 TAX1250:TAX1252 TKT1250:TKT1252 TUP1250:TUP1252 UEL1250:UEL1252 UOH1250:UOH1252 UYD1250:UYD1252 VHZ1250:VHZ1252 VRV1250:VRV1252 WBR1250:WBR1252 WLN1250:WLN1252 WVJ1250:WVJ1252 C1147:C1149 C1226:C1228 IX1226:IX1228 ST1226:ST1228 ACP1226:ACP1228 AML1226:AML1228 AWH1226:AWH1228 BGD1226:BGD1228 BPZ1226:BPZ1228 BZV1226:BZV1228 CJR1226:CJR1228 CTN1226:CTN1228 DDJ1226:DDJ1228 DNF1226:DNF1228 DXB1226:DXB1228 EGX1226:EGX1228 EQT1226:EQT1228 FAP1226:FAP1228 FKL1226:FKL1228 FUH1226:FUH1228 GED1226:GED1228 GNZ1226:GNZ1228 GXV1226:GXV1228 HHR1226:HHR1228 HRN1226:HRN1228 IBJ1226:IBJ1228 ILF1226:ILF1228 IVB1226:IVB1228 JEX1226:JEX1228 JOT1226:JOT1228 JYP1226:JYP1228 KIL1226:KIL1228 KSH1226:KSH1228 LCD1226:LCD1228 LLZ1226:LLZ1228 LVV1226:LVV1228 MFR1226:MFR1228 MPN1226:MPN1228 MZJ1226:MZJ1228 NJF1226:NJF1228 NTB1226:NTB1228 OCX1226:OCX1228 OMT1226:OMT1228 OWP1226:OWP1228 PGL1226:PGL1228 PQH1226:PQH1228 QAD1226:QAD1228 QJZ1226:QJZ1228 QTV1226:QTV1228 RDR1226:RDR1228 RNN1226:RNN1228 RXJ1226:RXJ1228 SHF1226:SHF1228 SRB1226:SRB1228 TAX1226:TAX1228 TKT1226:TKT1228 TUP1226:TUP1228 UEL1226:UEL1228 UOH1226:UOH1228 UYD1226:UYD1228 VHZ1226:VHZ1228 VRV1226:VRV1228 WBR1226:WBR1228 WLN1226:WLN1228 WVJ1226:WVJ1228 C1230:C1232 IX1230:IX1232 ST1230:ST1232 ACP1230:ACP1232 AML1230:AML1232 AWH1230:AWH1232 BGD1230:BGD1232 BPZ1230:BPZ1232 BZV1230:BZV1232 CJR1230:CJR1232 CTN1230:CTN1232 DDJ1230:DDJ1232 DNF1230:DNF1232 DXB1230:DXB1232 EGX1230:EGX1232 EQT1230:EQT1232 FAP1230:FAP1232 FKL1230:FKL1232 FUH1230:FUH1232 GED1230:GED1232 GNZ1230:GNZ1232 GXV1230:GXV1232 HHR1230:HHR1232 HRN1230:HRN1232 IBJ1230:IBJ1232 ILF1230:ILF1232 IVB1230:IVB1232 JEX1230:JEX1232 JOT1230:JOT1232 JYP1230:JYP1232 KIL1230:KIL1232 KSH1230:KSH1232 LCD1230:LCD1232 LLZ1230:LLZ1232 LVV1230:LVV1232 MFR1230:MFR1232 MPN1230:MPN1232 MZJ1230:MZJ1232 NJF1230:NJF1232 NTB1230:NTB1232 OCX1230:OCX1232 OMT1230:OMT1232 OWP1230:OWP1232 PGL1230:PGL1232 PQH1230:PQH1232 QAD1230:QAD1232 QJZ1230:QJZ1232 QTV1230:QTV1232 RDR1230:RDR1232 RNN1230:RNN1232 RXJ1230:RXJ1232 SHF1230:SHF1232 SRB1230:SRB1232 TAX1230:TAX1232 TKT1230:TKT1232 TUP1230:TUP1232 UEL1230:UEL1232 UOH1230:UOH1232 UYD1230:UYD1232 VHZ1230:VHZ1232 VRV1230:VRV1232 WBR1230:WBR1232 WLN1230:WLN1232 WVJ1230:WVJ1232 C1234:C1236 IX1234:IX1236 ST1234:ST1236 ACP1234:ACP1236 AML1234:AML1236 AWH1234:AWH1236 BGD1234:BGD1236 BPZ1234:BPZ1236 BZV1234:BZV1236 CJR1234:CJR1236 CTN1234:CTN1236 DDJ1234:DDJ1236 DNF1234:DNF1236 DXB1234:DXB1236 EGX1234:EGX1236 EQT1234:EQT1236 FAP1234:FAP1236 FKL1234:FKL1236 FUH1234:FUH1236 GED1234:GED1236 GNZ1234:GNZ1236 GXV1234:GXV1236 HHR1234:HHR1236 HRN1234:HRN1236 IBJ1234:IBJ1236 ILF1234:ILF1236 IVB1234:IVB1236 JEX1234:JEX1236 JOT1234:JOT1236 JYP1234:JYP1236 KIL1234:KIL1236 KSH1234:KSH1236 LCD1234:LCD1236 LLZ1234:LLZ1236 LVV1234:LVV1236 MFR1234:MFR1236 MPN1234:MPN1236 MZJ1234:MZJ1236 NJF1234:NJF1236 NTB1234:NTB1236 OCX1234:OCX1236 OMT1234:OMT1236 OWP1234:OWP1236 PGL1234:PGL1236 PQH1234:PQH1236 QAD1234:QAD1236 QJZ1234:QJZ1236 QTV1234:QTV1236 RDR1234:RDR1236 RNN1234:RNN1236 RXJ1234:RXJ1236 SHF1234:SHF1236 SRB1234:SRB1236 TAX1234:TAX1236 TKT1234:TKT1236 TUP1234:TUP1236 UEL1234:UEL1236 UOH1234:UOH1236 UYD1234:UYD1236 VHZ1234:VHZ1236 VRV1234:VRV1236 WBR1234:WBR1236 WLN1234:WLN1236 WVJ1234:WVJ1236 C1238:C1240 IX1238:IX1240 ST1238:ST1240 ACP1238:ACP1240 AML1238:AML1240 AWH1238:AWH1240 BGD1238:BGD1240 BPZ1238:BPZ1240 BZV1238:BZV1240 CJR1238:CJR1240 CTN1238:CTN1240 DDJ1238:DDJ1240 DNF1238:DNF1240 DXB1238:DXB1240 EGX1238:EGX1240 EQT1238:EQT1240 FAP1238:FAP1240 FKL1238:FKL1240 FUH1238:FUH1240 GED1238:GED1240 GNZ1238:GNZ1240 GXV1238:GXV1240 HHR1238:HHR1240 HRN1238:HRN1240 IBJ1238:IBJ1240 ILF1238:ILF1240 IVB1238:IVB1240 JEX1238:JEX1240 JOT1238:JOT1240 JYP1238:JYP1240 KIL1238:KIL1240 KSH1238:KSH1240 LCD1238:LCD1240 LLZ1238:LLZ1240 LVV1238:LVV1240 MFR1238:MFR1240 MPN1238:MPN1240 MZJ1238:MZJ1240 NJF1238:NJF1240 NTB1238:NTB1240 OCX1238:OCX1240 OMT1238:OMT1240 OWP1238:OWP1240 PGL1238:PGL1240 PQH1238:PQH1240 QAD1238:QAD1240 QJZ1238:QJZ1240 QTV1238:QTV1240 RDR1238:RDR1240 RNN1238:RNN1240 RXJ1238:RXJ1240 SHF1238:SHF1240 SRB1238:SRB1240 TAX1238:TAX1240 TKT1238:TKT1240 TUP1238:TUP1240 UEL1238:UEL1240 UOH1238:UOH1240 UYD1238:UYD1240 VHZ1238:VHZ1240 VRV1238:VRV1240 WBR1238:WBR1240 WLN1238:WLN1240 WVJ1238:WVJ1240 C1220 IX1220 ST1220 ACP1220 AML1220 AWH1220 BGD1220 BPZ1220 BZV1220 CJR1220 CTN1220 DDJ1220 DNF1220 DXB1220 EGX1220 EQT1220 FAP1220 FKL1220 FUH1220 GED1220 GNZ1220 GXV1220 HHR1220 HRN1220 IBJ1220 ILF1220 IVB1220 JEX1220 JOT1220 JYP1220 KIL1220 KSH1220 LCD1220 LLZ1220 LVV1220 MFR1220 MPN1220 MZJ1220 NJF1220 NTB1220 OCX1220 OMT1220 OWP1220 PGL1220 PQH1220 QAD1220 QJZ1220 QTV1220 RDR1220 RNN1220 RXJ1220 SHF1220 SRB1220 TAX1220 TKT1220 TUP1220 UEL1220 UOH1220 UYD1220 VHZ1220 VRV1220 WBR1220 WLN1220 WVJ1220 C1206 IX1206 ST1206 ACP1206 AML1206 AWH1206 BGD1206 BPZ1206 BZV1206 CJR1206 CTN1206 DDJ1206 DNF1206 DXB1206 EGX1206 EQT1206 FAP1206 FKL1206 FUH1206 GED1206 GNZ1206 GXV1206 HHR1206 HRN1206 IBJ1206 ILF1206 IVB1206 JEX1206 JOT1206 JYP1206 KIL1206 KSH1206 LCD1206 LLZ1206 LVV1206 MFR1206 MPN1206 MZJ1206 NJF1206 NTB1206 OCX1206 OMT1206 OWP1206 PGL1206 PQH1206 QAD1206 QJZ1206 QTV1206 RDR1206 RNN1206 RXJ1206 SHF1206 SRB1206 TAX1206 TKT1206 TUP1206 UEL1206 UOH1206 UYD1206 VHZ1206 VRV1206 WBR1206 WLN1206 WVJ1206 C1198:C1200 IX1198:IX1200 ST1198:ST1200 ACP1198:ACP1200 AML1198:AML1200 AWH1198:AWH1200 BGD1198:BGD1200 BPZ1198:BPZ1200 BZV1198:BZV1200 CJR1198:CJR1200 CTN1198:CTN1200 DDJ1198:DDJ1200 DNF1198:DNF1200 DXB1198:DXB1200 EGX1198:EGX1200 EQT1198:EQT1200 FAP1198:FAP1200 FKL1198:FKL1200 FUH1198:FUH1200 GED1198:GED1200 GNZ1198:GNZ1200 GXV1198:GXV1200 HHR1198:HHR1200 HRN1198:HRN1200 IBJ1198:IBJ1200 ILF1198:ILF1200 IVB1198:IVB1200 JEX1198:JEX1200 JOT1198:JOT1200 JYP1198:JYP1200 KIL1198:KIL1200 KSH1198:KSH1200 LCD1198:LCD1200 LLZ1198:LLZ1200 LVV1198:LVV1200 MFR1198:MFR1200 MPN1198:MPN1200 MZJ1198:MZJ1200 NJF1198:NJF1200 NTB1198:NTB1200 OCX1198:OCX1200 OMT1198:OMT1200 OWP1198:OWP1200 PGL1198:PGL1200 PQH1198:PQH1200 QAD1198:QAD1200 QJZ1198:QJZ1200 QTV1198:QTV1200 RDR1198:RDR1200 RNN1198:RNN1200 RXJ1198:RXJ1200 SHF1198:SHF1200 SRB1198:SRB1200 TAX1198:TAX1200 TKT1198:TKT1200 TUP1198:TUP1200 UEL1198:UEL1200 UOH1198:UOH1200 UYD1198:UYD1200 VHZ1198:VHZ1200 VRV1198:VRV1200 WBR1198:WBR1200 WLN1198:WLN1200 WVJ1198:WVJ1200 C1202:C1204 IX1202:IX1204 ST1202:ST1204 ACP1202:ACP1204 AML1202:AML1204 AWH1202:AWH1204 BGD1202:BGD1204 BPZ1202:BPZ1204 BZV1202:BZV1204 CJR1202:CJR1204 CTN1202:CTN1204 DDJ1202:DDJ1204 DNF1202:DNF1204 DXB1202:DXB1204 EGX1202:EGX1204 EQT1202:EQT1204 FAP1202:FAP1204 FKL1202:FKL1204 FUH1202:FUH1204 GED1202:GED1204 GNZ1202:GNZ1204 GXV1202:GXV1204 HHR1202:HHR1204 HRN1202:HRN1204 IBJ1202:IBJ1204 ILF1202:ILF1204 IVB1202:IVB1204 JEX1202:JEX1204 JOT1202:JOT1204 JYP1202:JYP1204 KIL1202:KIL1204 KSH1202:KSH1204 LCD1202:LCD1204 LLZ1202:LLZ1204 LVV1202:LVV1204 MFR1202:MFR1204 MPN1202:MPN1204 MZJ1202:MZJ1204 NJF1202:NJF1204 NTB1202:NTB1204 OCX1202:OCX1204 OMT1202:OMT1204 OWP1202:OWP1204 PGL1202:PGL1204 PQH1202:PQH1204 QAD1202:QAD1204 QJZ1202:QJZ1204 QTV1202:QTV1204 RDR1202:RDR1204 RNN1202:RNN1204 RXJ1202:RXJ1204 SHF1202:SHF1204 SRB1202:SRB1204 TAX1202:TAX1204 TKT1202:TKT1204 TUP1202:TUP1204 UEL1202:UEL1204 UOH1202:UOH1204 UYD1202:UYD1204 VHZ1202:VHZ1204 VRV1202:VRV1204 WBR1202:WBR1204 WLN1202:WLN1204 C1208:C1210 IX1170:IX1172 ST1170:ST1172 ACP1170:ACP1172 AML1170:AML1172 AWH1170:AWH1172 BGD1170:BGD1172 BPZ1170:BPZ1172 BZV1170:BZV1172 CJR1170:CJR1172 CTN1170:CTN1172 DDJ1170:DDJ1172 DNF1170:DNF1172 DXB1170:DXB1172 EGX1170:EGX1172 EQT1170:EQT1172 FAP1170:FAP1172 FKL1170:FKL1172 FUH1170:FUH1172 GED1170:GED1172 GNZ1170:GNZ1172 GXV1170:GXV1172 HHR1170:HHR1172 HRN1170:HRN1172 IBJ1170:IBJ1172 ILF1170:ILF1172 IVB1170:IVB1172 JEX1170:JEX1172 JOT1170:JOT1172 JYP1170:JYP1172 KIL1170:KIL1172 KSH1170:KSH1172 LCD1170:LCD1172 LLZ1170:LLZ1172 LVV1170:LVV1172 MFR1170:MFR1172 MPN1170:MPN1172 MZJ1170:MZJ1172 NJF1170:NJF1172 NTB1170:NTB1172 OCX1170:OCX1172 OMT1170:OMT1172 OWP1170:OWP1172 PGL1170:PGL1172 PQH1170:PQH1172 QAD1170:QAD1172 QJZ1170:QJZ1172 QTV1170:QTV1172 RDR1170:RDR1172 RNN1170:RNN1172 RXJ1170:RXJ1172 SHF1170:SHF1172 SRB1170:SRB1172 TAX1170:TAX1172 TKT1170:TKT1172 TUP1170:TUP1172 UEL1170:UEL1172 UOH1170:UOH1172 UYD1170:UYD1172 VHZ1170:VHZ1172 VRV1170:VRV1172 WBR1170:WBR1172 WLN1170:WLN1172 WVJ1170:WVJ1172 C1174:C1176 IX1174:IX1176 ST1174:ST1176 ACP1174:ACP1176 AML1174:AML1176 AWH1174:AWH1176 BGD1174:BGD1176 BPZ1174:BPZ1176 BZV1174:BZV1176 CJR1174:CJR1176 CTN1174:CTN1176 DDJ1174:DDJ1176 DNF1174:DNF1176 DXB1174:DXB1176 EGX1174:EGX1176 EQT1174:EQT1176 FAP1174:FAP1176 FKL1174:FKL1176 FUH1174:FUH1176 GED1174:GED1176 GNZ1174:GNZ1176 GXV1174:GXV1176 HHR1174:HHR1176 HRN1174:HRN1176 IBJ1174:IBJ1176 ILF1174:ILF1176 IVB1174:IVB1176 JEX1174:JEX1176 JOT1174:JOT1176 JYP1174:JYP1176 KIL1174:KIL1176 KSH1174:KSH1176 LCD1174:LCD1176 LLZ1174:LLZ1176 LVV1174:LVV1176 MFR1174:MFR1176 MPN1174:MPN1176 MZJ1174:MZJ1176 NJF1174:NJF1176 NTB1174:NTB1176 OCX1174:OCX1176 OMT1174:OMT1176 OWP1174:OWP1176 PGL1174:PGL1176 PQH1174:PQH1176 QAD1174:QAD1176 QJZ1174:QJZ1176 QTV1174:QTV1176 RDR1174:RDR1176 RNN1174:RNN1176 RXJ1174:RXJ1176 SHF1174:SHF1176 SRB1174:SRB1176 TAX1174:TAX1176 TKT1174:TKT1176 TUP1174:TUP1176 UEL1174:UEL1176 UOH1174:UOH1176 UYD1174:UYD1176 VHZ1174:VHZ1176 VRV1174:VRV1176 WBR1174:WBR1176 WLN1174:WLN1176 WVJ1174:WVJ1176 C1178:C1180 IX1178:IX1180 ST1178:ST1180 ACP1178:ACP1180 AML1178:AML1180 AWH1178:AWH1180 BGD1178:BGD1180 BPZ1178:BPZ1180 BZV1178:BZV1180 CJR1178:CJR1180 CTN1178:CTN1180 DDJ1178:DDJ1180 DNF1178:DNF1180 DXB1178:DXB1180 EGX1178:EGX1180 EQT1178:EQT1180 FAP1178:FAP1180 FKL1178:FKL1180 FUH1178:FUH1180 GED1178:GED1180 GNZ1178:GNZ1180 GXV1178:GXV1180 HHR1178:HHR1180 HRN1178:HRN1180 IBJ1178:IBJ1180 ILF1178:ILF1180 IVB1178:IVB1180 JEX1178:JEX1180 JOT1178:JOT1180 JYP1178:JYP1180 KIL1178:KIL1180 KSH1178:KSH1180 LCD1178:LCD1180 LLZ1178:LLZ1180 LVV1178:LVV1180 MFR1178:MFR1180 MPN1178:MPN1180 MZJ1178:MZJ1180 NJF1178:NJF1180 NTB1178:NTB1180 OCX1178:OCX1180 OMT1178:OMT1180 OWP1178:OWP1180 PGL1178:PGL1180 PQH1178:PQH1180 QAD1178:QAD1180 QJZ1178:QJZ1180 QTV1178:QTV1180 RDR1178:RDR1180 RNN1178:RNN1180 RXJ1178:RXJ1180 SHF1178:SHF1180 SRB1178:SRB1180 TAX1178:TAX1180 TKT1178:TKT1180 TUP1178:TUP1180 UEL1178:UEL1180 UOH1178:UOH1180 UYD1178:UYD1180 VHZ1178:VHZ1180 VRV1178:VRV1180 WBR1178:WBR1180 WLN1178:WLN1180 WVJ1178:WVJ1180 LCD1190:LCD1192 C1182:C1184 IX1182:IX1184 ST1182:ST1184 ACP1182:ACP1184 AML1182:AML1184 AWH1182:AWH1184 BGD1182:BGD1184 BPZ1182:BPZ1184 BZV1182:BZV1184 CJR1182:CJR1184 CTN1182:CTN1184 DDJ1182:DDJ1184 DNF1182:DNF1184 DXB1182:DXB1184 EGX1182:EGX1184 EQT1182:EQT1184 FAP1182:FAP1184 FKL1182:FKL1184 FUH1182:FUH1184 GED1182:GED1184 GNZ1182:GNZ1184 GXV1182:GXV1184 HHR1182:HHR1184 HRN1182:HRN1184 IBJ1182:IBJ1184 ILF1182:ILF1184 IVB1182:IVB1184 JEX1182:JEX1184 JOT1182:JOT1184 JYP1182:JYP1184 KIL1182:KIL1184 KSH1182:KSH1184 LCD1182:LCD1184 LLZ1182:LLZ1184 LVV1182:LVV1184 MFR1182:MFR1184 MPN1182:MPN1184 MZJ1182:MZJ1184 NJF1182:NJF1184 NTB1182:NTB1184 OCX1182:OCX1184 OMT1182:OMT1184 OWP1182:OWP1184 PGL1182:PGL1184 PQH1182:PQH1184 QAD1182:QAD1184 QJZ1182:QJZ1184 QTV1182:QTV1184 RDR1182:RDR1184 RNN1182:RNN1184 RXJ1182:RXJ1184 SHF1182:SHF1184 SRB1182:SRB1184 TAX1182:TAX1184 TKT1182:TKT1184 TUP1182:TUP1184 UEL1182:UEL1184 UOH1182:UOH1184 UYD1182:UYD1184 VHZ1182:VHZ1184 VRV1182:VRV1184 WBR1182:WBR1184 WLN1182:WLN1184 WVJ1182:WVJ1184 FAP1190:FAP1192 EQT1190:EQT1192 EGX1190:EGX1192 DXB1190:DXB1192 DNF1190:DNF1192 DDJ1190:DDJ1192 CTN1190:CTN1192 CJR1190:CJR1192 BZV1190:BZV1192 BPZ1190:BPZ1192 BGD1190:BGD1192 AWH1190:AWH1192 AML1190:AML1192 ACP1190:ACP1192 ST1190:ST1192 IX1190:IX1192 C1190:C1192 WVJ1190:WVJ1192 WLN1190:WLN1192 WBR1190:WBR1192 VRV1190:VRV1192 VHZ1190:VHZ1192 UYD1190:UYD1192 UOH1190:UOH1192 UEL1190:UEL1192 TUP1190:TUP1192 TKT1190:TKT1192 TAX1190:TAX1192 SRB1190:SRB1192 SHF1190:SHF1192 RXJ1190:RXJ1192 RNN1190:RNN1192 RDR1190:RDR1192 QTV1190:QTV1192 QJZ1190:QJZ1192 QAD1190:QAD1192 PQH1190:PQH1192 PGL1190:PGL1192 OWP1190:OWP1192 OMT1190:OMT1192 OCX1190:OCX1192 NTB1190:NTB1192 NJF1190:NJF1192 MZJ1190:MZJ1192 MPN1190:MPN1192 MFR1190:MFR1192 LVV1190:LVV1192 LLZ1190:LLZ1192 LLZ1188 LVV1188 MFR1188 MPN1188 MZJ1188 NJF1188 NTB1188 OCX1188 OMT1188 OWP1188 PGL1188 PQH1188 QAD1188 QJZ1188 QTV1188 RDR1188 RNN1188 RXJ1188 SHF1188 SRB1188 TAX1188 TKT1188 TUP1188 UEL1188 UOH1188 UYD1188 VHZ1188 VRV1188 WBR1188 WLN1188 WVJ1188 C1188 IX1188 ST1188 ACP1188 AML1188 AWH1188 BGD1188 BPZ1188 BZV1188 CJR1188 CTN1188 DDJ1188 DNF1188 DXB1188 EGX1188 EQT1188 FAP1188 FKL1188 FUH1188 GED1188 GNZ1188 GXV1188 HHR1188 HRN1188 IBJ1188 ILF1188 IVB1188 JEX1188 JOT1188 JYP1188 KIL1188 KSH1188 LCD1188 C1170:C1172 KSH1288:KSH1290 KIL1288:KIL1290 JYP1288:JYP1290 JOT1288:JOT1290 JEX1288:JEX1290 IVB1288:IVB1290 ILF1288:ILF1290 IBJ1288:IBJ1290 HRN1288:HRN1290 HHR1288:HHR1290 GXV1288:GXV1290 GNZ1288:GNZ1290 GED1288:GED1290 FUH1288:FUH1290 FKL1288:FKL1290 C1292:C1294 IX1292:IX1294 ST1292:ST1294 ACP1292:ACP1294 AML1292:AML1294 AWH1292:AWH1294 BGD1292:BGD1294 BPZ1292:BPZ1294 BZV1292:BZV1294 CJR1292:CJR1294 CTN1292:CTN1294 DDJ1292:DDJ1294 DNF1292:DNF1294 DXB1292:DXB1294 EGX1292:EGX1294 EQT1292:EQT1294 FAP1292:FAP1294 FKL1292:FKL1294 FUH1292:FUH1294 GED1292:GED1294 GNZ1292:GNZ1294 GXV1292:GXV1294 HHR1292:HHR1294 HRN1292:HRN1294 IBJ1292:IBJ1294 ILF1292:ILF1294 IVB1292:IVB1294 JEX1292:JEX1294 JOT1292:JOT1294 JYP1292:JYP1294 KIL1292:KIL1294 KSH1292:KSH1294 LCD1292:LCD1294 LLZ1292:LLZ1294 LVV1292:LVV1294 MFR1292:MFR1294 MPN1292:MPN1294 MZJ1292:MZJ1294 NJF1292:NJF1294 NTB1292:NTB1294 OCX1292:OCX1294 OMT1292:OMT1294 OWP1292:OWP1294 PGL1292:PGL1294 PQH1292:PQH1294 QAD1292:QAD1294 QJZ1292:QJZ1294 QTV1292:QTV1294 RDR1292:RDR1294 RNN1292:RNN1294 RXJ1292:RXJ1294 SHF1292:SHF1294 SRB1292:SRB1294 TAX1292:TAX1294 TKT1292:TKT1294 TUP1292:TUP1294 UEL1292:UEL1294 UOH1292:UOH1294 UYD1292:UYD1294 VHZ1292:VHZ1294 VRV1292:VRV1294 WBR1292:WBR1294 WLN1292:WLN1294 WVJ1292:WVJ1294 C1284 IX1284 ST1284 ACP1284 AML1284 AWH1284 BGD1284 BPZ1284 BZV1284 CJR1284 CTN1284 DDJ1284 DNF1284 DXB1284 EGX1284 EQT1284 FAP1284 FKL1284 FUH1284 GED1284 GNZ1284 GXV1284 HHR1284 HRN1284 IBJ1284 ILF1284 IVB1284 JEX1284 JOT1284 JYP1284 KIL1284 KSH1284 LCD1284 LLZ1284 LVV1284 MFR1284 MPN1284 MZJ1284 NJF1284 NTB1284 OCX1284 OMT1284 OWP1284 PGL1284 PQH1284 QAD1284 QJZ1284 QTV1284 RDR1284 RNN1284 RXJ1284 SHF1284 SRB1284 TAX1284 TKT1284 TUP1284 UEL1284 UOH1284 UYD1284 VHZ1284 VRV1284 WBR1284 WLN1284 WVJ1284 WVJ1300:WVJ1302 IX1306:IX1308 ST1306:ST1308 ACP1306:ACP1308 AML1306:AML1308 AWH1306:AWH1308 BGD1306:BGD1308 BPZ1306:BPZ1308 BZV1306:BZV1308 CJR1306:CJR1308 CTN1306:CTN1308 DDJ1306:DDJ1308 DNF1306:DNF1308 DXB1306:DXB1308 EGX1306:EGX1308 EQT1306:EQT1308 FAP1306:FAP1308 FKL1306:FKL1308 FUH1306:FUH1308 GED1306:GED1308 GNZ1306:GNZ1308 GXV1306:GXV1308 HHR1306:HHR1308 HRN1306:HRN1308 IBJ1306:IBJ1308 ILF1306:ILF1308 IVB1306:IVB1308 JEX1306:JEX1308 JOT1306:JOT1308 JYP1306:JYP1308 KIL1306:KIL1308 KSH1306:KSH1308 LCD1306:LCD1308 LLZ1306:LLZ1308 LVV1306:LVV1308 MFR1306:MFR1308 MPN1306:MPN1308 MZJ1306:MZJ1308 NJF1306:NJF1308 NTB1306:NTB1308 OCX1306:OCX1308 OMT1306:OMT1308 OWP1306:OWP1308 PGL1306:PGL1308 PQH1306:PQH1308 QAD1306:QAD1308 QJZ1306:QJZ1308 QTV1306:QTV1308 RDR1306:RDR1308 RNN1306:RNN1308 RXJ1306:RXJ1308 SHF1306:SHF1308 SRB1306:SRB1308 TAX1306:TAX1308 TKT1306:TKT1308 TUP1306:TUP1308 UEL1306:UEL1308 UOH1306:UOH1308 UYD1306:UYD1308 VHZ1306:VHZ1308 VRV1306:VRV1308 WBR1306:WBR1308 WLN1306:WLN1308 WVJ1306:WVJ1308 C1310:C1312 IX1310:IX1312 ST1310:ST1312 ACP1310:ACP1312 AML1310:AML1312 AWH1310:AWH1312 BGD1310:BGD1312 BPZ1310:BPZ1312 BZV1310:BZV1312 CJR1310:CJR1312 CTN1310:CTN1312 DDJ1310:DDJ1312 DNF1310:DNF1312 DXB1310:DXB1312 EGX1310:EGX1312 EQT1310:EQT1312 FAP1310:FAP1312 FKL1310:FKL1312 FUH1310:FUH1312 GED1310:GED1312 GNZ1310:GNZ1312 GXV1310:GXV1312 HHR1310:HHR1312 HRN1310:HRN1312 IBJ1310:IBJ1312 ILF1310:ILF1312 IVB1310:IVB1312 JEX1310:JEX1312 JOT1310:JOT1312 JYP1310:JYP1312 KIL1310:KIL1312 KSH1310:KSH1312 LCD1310:LCD1312 LLZ1310:LLZ1312 LVV1310:LVV1312 MFR1310:MFR1312 MPN1310:MPN1312 MZJ1310:MZJ1312 NJF1310:NJF1312 NTB1310:NTB1312 OCX1310:OCX1312 OMT1310:OMT1312 OWP1310:OWP1312 PGL1310:PGL1312 PQH1310:PQH1312 QAD1310:QAD1312 QJZ1310:QJZ1312 QTV1310:QTV1312 RDR1310:RDR1312 RNN1310:RNN1312 RXJ1310:RXJ1312 SHF1310:SHF1312 SRB1310:SRB1312 TAX1310:TAX1312 TKT1310:TKT1312 TUP1310:TUP1312 UEL1310:UEL1312 UOH1310:UOH1312 UYD1310:UYD1312 VHZ1310:VHZ1312 VRV1310:VRV1312 WBR1310:WBR1312 WLN1310:WLN1312 WVJ1310:WVJ1312 C1314:C1316 IX1314:IX1316 ST1314:ST1316 ACP1314:ACP1316 AML1314:AML1316 AWH1314:AWH1316 BGD1314:BGD1316 BPZ1314:BPZ1316 BZV1314:BZV1316 CJR1314:CJR1316 CTN1314:CTN1316 DDJ1314:DDJ1316 DNF1314:DNF1316 DXB1314:DXB1316 EGX1314:EGX1316 EQT1314:EQT1316 FAP1314:FAP1316 FKL1314:FKL1316 FUH1314:FUH1316 GED1314:GED1316 GNZ1314:GNZ1316 GXV1314:GXV1316 HHR1314:HHR1316 HRN1314:HRN1316 IBJ1314:IBJ1316 ILF1314:ILF1316 IVB1314:IVB1316 JEX1314:JEX1316 JOT1314:JOT1316 JYP1314:JYP1316 KIL1314:KIL1316 KSH1314:KSH1316 LCD1314:LCD1316 LLZ1314:LLZ1316 LVV1314:LVV1316 MFR1314:MFR1316 MPN1314:MPN1316 MZJ1314:MZJ1316 NJF1314:NJF1316 NTB1314:NTB1316 OCX1314:OCX1316 OMT1314:OMT1316 OWP1314:OWP1316 PGL1314:PGL1316 PQH1314:PQH1316 QAD1314:QAD1316 QJZ1314:QJZ1316 QTV1314:QTV1316 RDR1314:RDR1316 RNN1314:RNN1316 RXJ1314:RXJ1316 SHF1314:SHF1316 SRB1314:SRB1316 TAX1314:TAX1316 TKT1314:TKT1316 TUP1314:TUP1316 UEL1314:UEL1316 UOH1314:UOH1316 UYD1314:UYD1316 VHZ1314:VHZ1316 VRV1314:VRV1316 WBR1314:WBR1316 WLN1314:WLN1316 WVJ1314:WVJ1316 C1320:C1322 IX1320:IX1322 ST1320:ST1322 ACP1320:ACP1322 AML1320:AML1322 AWH1320:AWH1322 BGD1320:BGD1322 BPZ1320:BPZ1322 BZV1320:BZV1322 CJR1320:CJR1322 CTN1320:CTN1322 DDJ1320:DDJ1322 DNF1320:DNF1322 DXB1320:DXB1322 EGX1320:EGX1322 EQT1320:EQT1322 FAP1320:FAP1322 FKL1320:FKL1322 FUH1320:FUH1322 GED1320:GED1322 GNZ1320:GNZ1322 GXV1320:GXV1322 HHR1320:HHR1322 HRN1320:HRN1322 IBJ1320:IBJ1322 ILF1320:ILF1322 IVB1320:IVB1322 JEX1320:JEX1322 JOT1320:JOT1322 JYP1320:JYP1322 KIL1320:KIL1322 KSH1320:KSH1322 LCD1320:LCD1322 LLZ1320:LLZ1322 LVV1320:LVV1322 MFR1320:MFR1322 MPN1320:MPN1322 MZJ1320:MZJ1322 NJF1320:NJF1322 NTB1320:NTB1322 OCX1320:OCX1322 OMT1320:OMT1322 OWP1320:OWP1322 PGL1320:PGL1322 PQH1320:PQH1322 QAD1320:QAD1322 QJZ1320:QJZ1322 QTV1320:QTV1322 RDR1320:RDR1322 RNN1320:RNN1322 RXJ1320:RXJ1322 SHF1320:SHF1322 SRB1320:SRB1322 TAX1320:TAX1322 TKT1320:TKT1322 TUP1320:TUP1322 UEL1320:UEL1322 UOH1320:UOH1322 UYD1320:UYD1322 VHZ1320:VHZ1322 VRV1320:VRV1322 WBR1320:WBR1322 WLN1320:WLN1322 WVJ1320:WVJ1322 C1340:C1342 IX1340:IX1342 ST1340:ST1342 ACP1340:ACP1342 AML1340:AML1342 AWH1340:AWH1342 BGD1340:BGD1342 BPZ1340:BPZ1342 BZV1340:BZV1342 CJR1340:CJR1342 CTN1340:CTN1342 DDJ1340:DDJ1342 DNF1340:DNF1342 DXB1340:DXB1342 EGX1340:EGX1342 EQT1340:EQT1342 FAP1340:FAP1342 FKL1340:FKL1342 FUH1340:FUH1342 GED1340:GED1342 GNZ1340:GNZ1342 GXV1340:GXV1342 HHR1340:HHR1342 HRN1340:HRN1342 IBJ1340:IBJ1342 ILF1340:ILF1342 IVB1340:IVB1342 JEX1340:JEX1342 JOT1340:JOT1342 JYP1340:JYP1342 KIL1340:KIL1342 KSH1340:KSH1342 LCD1340:LCD1342 LLZ1340:LLZ1342 LVV1340:LVV1342 MFR1340:MFR1342 MPN1340:MPN1342 MZJ1340:MZJ1342 NJF1340:NJF1342 NTB1340:NTB1342 OCX1340:OCX1342 OMT1340:OMT1342 OWP1340:OWP1342 PGL1340:PGL1342 PQH1340:PQH1342 QAD1340:QAD1342 QJZ1340:QJZ1342 QTV1340:QTV1342 RDR1340:RDR1342 RNN1340:RNN1342 RXJ1340:RXJ1342 SHF1340:SHF1342 SRB1340:SRB1342 TAX1340:TAX1342 TKT1340:TKT1342 TUP1340:TUP1342 UEL1340:UEL1342 UOH1340:UOH1342 UYD1340:UYD1342 VHZ1340:VHZ1342 VRV1340:VRV1342 WBR1340:WBR1342 WLN1340:WLN1342 WVJ1340:WVJ1342 C1344:C1346 IX1344:IX1346 ST1344:ST1346 ACP1344:ACP1346 AML1344:AML1346 AWH1344:AWH1346 BGD1344:BGD1346 BPZ1344:BPZ1346 BZV1344:BZV1346 CJR1344:CJR1346 CTN1344:CTN1346 DDJ1344:DDJ1346 DNF1344:DNF1346 DXB1344:DXB1346 EGX1344:EGX1346 EQT1344:EQT1346 FAP1344:FAP1346 FKL1344:FKL1346 FUH1344:FUH1346 GED1344:GED1346 GNZ1344:GNZ1346 GXV1344:GXV1346 HHR1344:HHR1346 HRN1344:HRN1346 IBJ1344:IBJ1346 ILF1344:ILF1346 IVB1344:IVB1346 JEX1344:JEX1346 JOT1344:JOT1346 JYP1344:JYP1346 KIL1344:KIL1346 KSH1344:KSH1346 LCD1344:LCD1346 LLZ1344:LLZ1346 LVV1344:LVV1346 MFR1344:MFR1346 MPN1344:MPN1346 MZJ1344:MZJ1346 NJF1344:NJF1346 NTB1344:NTB1346 OCX1344:OCX1346 OMT1344:OMT1346 OWP1344:OWP1346 PGL1344:PGL1346 PQH1344:PQH1346 QAD1344:QAD1346 QJZ1344:QJZ1346 QTV1344:QTV1346 RDR1344:RDR1346 RNN1344:RNN1346 RXJ1344:RXJ1346 SHF1344:SHF1346 SRB1344:SRB1346 TAX1344:TAX1346 TKT1344:TKT1346 TUP1344:TUP1346 UEL1344:UEL1346 UOH1344:UOH1346 UYD1344:UYD1346 VHZ1344:VHZ1346 VRV1344:VRV1346 WBR1344:WBR1346 WLN1344:WLN1346 WVJ1344:WVJ1346 C1250:C1252 C1324:C1326 IX1324:IX1326 ST1324:ST1326 ACP1324:ACP1326 AML1324:AML1326 AWH1324:AWH1326 BGD1324:BGD1326 BPZ1324:BPZ1326 BZV1324:BZV1326 CJR1324:CJR1326 CTN1324:CTN1326 DDJ1324:DDJ1326 DNF1324:DNF1326 DXB1324:DXB1326 EGX1324:EGX1326 EQT1324:EQT1326 FAP1324:FAP1326 FKL1324:FKL1326 FUH1324:FUH1326 GED1324:GED1326 GNZ1324:GNZ1326 GXV1324:GXV1326 HHR1324:HHR1326 HRN1324:HRN1326 IBJ1324:IBJ1326 ILF1324:ILF1326 IVB1324:IVB1326 JEX1324:JEX1326 JOT1324:JOT1326 JYP1324:JYP1326 KIL1324:KIL1326 KSH1324:KSH1326 LCD1324:LCD1326 LLZ1324:LLZ1326 LVV1324:LVV1326 MFR1324:MFR1326 MPN1324:MPN1326 MZJ1324:MZJ1326 NJF1324:NJF1326 NTB1324:NTB1326 OCX1324:OCX1326 OMT1324:OMT1326 OWP1324:OWP1326 PGL1324:PGL1326 PQH1324:PQH1326 QAD1324:QAD1326 QJZ1324:QJZ1326 QTV1324:QTV1326 RDR1324:RDR1326 RNN1324:RNN1326 RXJ1324:RXJ1326 SHF1324:SHF1326 SRB1324:SRB1326 TAX1324:TAX1326 TKT1324:TKT1326 TUP1324:TUP1326 UEL1324:UEL1326 UOH1324:UOH1326 UYD1324:UYD1326 VHZ1324:VHZ1326 VRV1324:VRV1326 WBR1324:WBR1326 WLN1324:WLN1326 WVJ1324:WVJ1326 C1328:C1330 IX1328:IX1330 ST1328:ST1330 ACP1328:ACP1330 AML1328:AML1330 AWH1328:AWH1330 BGD1328:BGD1330 BPZ1328:BPZ1330 BZV1328:BZV1330 CJR1328:CJR1330 CTN1328:CTN1330 DDJ1328:DDJ1330 DNF1328:DNF1330 DXB1328:DXB1330 EGX1328:EGX1330 EQT1328:EQT1330 FAP1328:FAP1330 FKL1328:FKL1330 FUH1328:FUH1330 GED1328:GED1330 GNZ1328:GNZ1330 GXV1328:GXV1330 HHR1328:HHR1330 HRN1328:HRN1330 IBJ1328:IBJ1330 ILF1328:ILF1330 IVB1328:IVB1330 JEX1328:JEX1330 JOT1328:JOT1330 JYP1328:JYP1330 KIL1328:KIL1330 KSH1328:KSH1330 LCD1328:LCD1330 LLZ1328:LLZ1330 LVV1328:LVV1330 MFR1328:MFR1330 MPN1328:MPN1330 MZJ1328:MZJ1330 NJF1328:NJF1330 NTB1328:NTB1330 OCX1328:OCX1330 OMT1328:OMT1330 OWP1328:OWP1330 PGL1328:PGL1330 PQH1328:PQH1330 QAD1328:QAD1330 QJZ1328:QJZ1330 QTV1328:QTV1330 RDR1328:RDR1330 RNN1328:RNN1330 RXJ1328:RXJ1330 SHF1328:SHF1330 SRB1328:SRB1330 TAX1328:TAX1330 TKT1328:TKT1330 TUP1328:TUP1330 UEL1328:UEL1330 UOH1328:UOH1330 UYD1328:UYD1330 VHZ1328:VHZ1330 VRV1328:VRV1330 WBR1328:WBR1330 WLN1328:WLN1330 WVJ1328:WVJ1330 C1332:C1334 IX1332:IX1334 ST1332:ST1334 ACP1332:ACP1334 AML1332:AML1334 AWH1332:AWH1334 BGD1332:BGD1334 BPZ1332:BPZ1334 BZV1332:BZV1334 CJR1332:CJR1334 CTN1332:CTN1334 DDJ1332:DDJ1334 DNF1332:DNF1334 DXB1332:DXB1334 EGX1332:EGX1334 EQT1332:EQT1334 FAP1332:FAP1334 FKL1332:FKL1334 FUH1332:FUH1334 GED1332:GED1334 GNZ1332:GNZ1334 GXV1332:GXV1334 HHR1332:HHR1334 HRN1332:HRN1334 IBJ1332:IBJ1334 ILF1332:ILF1334 IVB1332:IVB1334 JEX1332:JEX1334 JOT1332:JOT1334 JYP1332:JYP1334 KIL1332:KIL1334 KSH1332:KSH1334 LCD1332:LCD1334 LLZ1332:LLZ1334 LVV1332:LVV1334 MFR1332:MFR1334 MPN1332:MPN1334 MZJ1332:MZJ1334 NJF1332:NJF1334 NTB1332:NTB1334 OCX1332:OCX1334 OMT1332:OMT1334 OWP1332:OWP1334 PGL1332:PGL1334 PQH1332:PQH1334 QAD1332:QAD1334 QJZ1332:QJZ1334 QTV1332:QTV1334 RDR1332:RDR1334 RNN1332:RNN1334 RXJ1332:RXJ1334 SHF1332:SHF1334 SRB1332:SRB1334 TAX1332:TAX1334 TKT1332:TKT1334 TUP1332:TUP1334 UEL1332:UEL1334 UOH1332:UOH1334 UYD1332:UYD1334 VHZ1332:VHZ1334 VRV1332:VRV1334 WBR1332:WBR1334 WLN1332:WLN1334 WVJ1332:WVJ1334 C1336:C1338 IX1336:IX1338 ST1336:ST1338 ACP1336:ACP1338 AML1336:AML1338 AWH1336:AWH1338 BGD1336:BGD1338 BPZ1336:BPZ1338 BZV1336:BZV1338 CJR1336:CJR1338 CTN1336:CTN1338 DDJ1336:DDJ1338 DNF1336:DNF1338 DXB1336:DXB1338 EGX1336:EGX1338 EQT1336:EQT1338 FAP1336:FAP1338 FKL1336:FKL1338 FUH1336:FUH1338 GED1336:GED1338 GNZ1336:GNZ1338 GXV1336:GXV1338 HHR1336:HHR1338 HRN1336:HRN1338 IBJ1336:IBJ1338 ILF1336:ILF1338 IVB1336:IVB1338 JEX1336:JEX1338 JOT1336:JOT1338 JYP1336:JYP1338 KIL1336:KIL1338 KSH1336:KSH1338 LCD1336:LCD1338 LLZ1336:LLZ1338 LVV1336:LVV1338 MFR1336:MFR1338 MPN1336:MPN1338 MZJ1336:MZJ1338 NJF1336:NJF1338 NTB1336:NTB1338 OCX1336:OCX1338 OMT1336:OMT1338 OWP1336:OWP1338 PGL1336:PGL1338 PQH1336:PQH1338 QAD1336:QAD1338 QJZ1336:QJZ1338 QTV1336:QTV1338 RDR1336:RDR1338 RNN1336:RNN1338 RXJ1336:RXJ1338 SHF1336:SHF1338 SRB1336:SRB1338 TAX1336:TAX1338 TKT1336:TKT1338 TUP1336:TUP1338 UEL1336:UEL1338 UOH1336:UOH1338 UYD1336:UYD1338 VHZ1336:VHZ1338 VRV1336:VRV1338 WBR1336:WBR1338 WLN1336:WLN1338 WVJ1336:WVJ1338 C1318 IX1318 ST1318 ACP1318 AML1318 AWH1318 BGD1318 BPZ1318 BZV1318 CJR1318 CTN1318 DDJ1318 DNF1318 DXB1318 EGX1318 EQT1318 FAP1318 FKL1318 FUH1318 GED1318 GNZ1318 GXV1318 HHR1318 HRN1318 IBJ1318 ILF1318 IVB1318 JEX1318 JOT1318 JYP1318 KIL1318 KSH1318 LCD1318 LLZ1318 LVV1318 MFR1318 MPN1318 MZJ1318 NJF1318 NTB1318 OCX1318 OMT1318 OWP1318 PGL1318 PQH1318 QAD1318 QJZ1318 QTV1318 RDR1318 RNN1318 RXJ1318 SHF1318 SRB1318 TAX1318 TKT1318 TUP1318 UEL1318 UOH1318 UYD1318 VHZ1318 VRV1318 WBR1318 WLN1318 WVJ1318 C1304 IX1304 ST1304 ACP1304 AML1304 AWH1304 BGD1304 BPZ1304 BZV1304 CJR1304 CTN1304 DDJ1304 DNF1304 DXB1304 EGX1304 EQT1304 FAP1304 FKL1304 FUH1304 GED1304 GNZ1304 GXV1304 HHR1304 HRN1304 IBJ1304 ILF1304 IVB1304 JEX1304 JOT1304 JYP1304 KIL1304 KSH1304 LCD1304 LLZ1304 LVV1304 MFR1304 MPN1304 MZJ1304 NJF1304 NTB1304 OCX1304 OMT1304 OWP1304 PGL1304 PQH1304 QAD1304 QJZ1304 QTV1304 RDR1304 RNN1304 RXJ1304 SHF1304 SRB1304 TAX1304 TKT1304 TUP1304 UEL1304 UOH1304 UYD1304 VHZ1304 VRV1304 WBR1304 WLN1304 WVJ1304 C1296:C1298 IX1296:IX1298 ST1296:ST1298 ACP1296:ACP1298 AML1296:AML1298 AWH1296:AWH1298 BGD1296:BGD1298 BPZ1296:BPZ1298 BZV1296:BZV1298 CJR1296:CJR1298 CTN1296:CTN1298 DDJ1296:DDJ1298 DNF1296:DNF1298 DXB1296:DXB1298 EGX1296:EGX1298 EQT1296:EQT1298 FAP1296:FAP1298 FKL1296:FKL1298 FUH1296:FUH1298 GED1296:GED1298 GNZ1296:GNZ1298 GXV1296:GXV1298 HHR1296:HHR1298 HRN1296:HRN1298 IBJ1296:IBJ1298 ILF1296:ILF1298 IVB1296:IVB1298 JEX1296:JEX1298 JOT1296:JOT1298 JYP1296:JYP1298 KIL1296:KIL1298 KSH1296:KSH1298 LCD1296:LCD1298 LLZ1296:LLZ1298 LVV1296:LVV1298 MFR1296:MFR1298 MPN1296:MPN1298 MZJ1296:MZJ1298 NJF1296:NJF1298 NTB1296:NTB1298 OCX1296:OCX1298 OMT1296:OMT1298 OWP1296:OWP1298 PGL1296:PGL1298 PQH1296:PQH1298 QAD1296:QAD1298 QJZ1296:QJZ1298 QTV1296:QTV1298 RDR1296:RDR1298 RNN1296:RNN1298 RXJ1296:RXJ1298 SHF1296:SHF1298 SRB1296:SRB1298 TAX1296:TAX1298 TKT1296:TKT1298 TUP1296:TUP1298 UEL1296:UEL1298 UOH1296:UOH1298 UYD1296:UYD1298 VHZ1296:VHZ1298 VRV1296:VRV1298 WBR1296:WBR1298 WLN1296:WLN1298 WVJ1296:WVJ1298 C1300:C1302 IX1300:IX1302 ST1300:ST1302 ACP1300:ACP1302 AML1300:AML1302 AWH1300:AWH1302 BGD1300:BGD1302 BPZ1300:BPZ1302 BZV1300:BZV1302 CJR1300:CJR1302 CTN1300:CTN1302 DDJ1300:DDJ1302 DNF1300:DNF1302 DXB1300:DXB1302 EGX1300:EGX1302 EQT1300:EQT1302 FAP1300:FAP1302 FKL1300:FKL1302 FUH1300:FUH1302 GED1300:GED1302 GNZ1300:GNZ1302 GXV1300:GXV1302 HHR1300:HHR1302 HRN1300:HRN1302 IBJ1300:IBJ1302 ILF1300:ILF1302 IVB1300:IVB1302 JEX1300:JEX1302 JOT1300:JOT1302 JYP1300:JYP1302 KIL1300:KIL1302 KSH1300:KSH1302 LCD1300:LCD1302 LLZ1300:LLZ1302 LVV1300:LVV1302 MFR1300:MFR1302 MPN1300:MPN1302 MZJ1300:MZJ1302 NJF1300:NJF1302 NTB1300:NTB1302 OCX1300:OCX1302 OMT1300:OMT1302 OWP1300:OWP1302 PGL1300:PGL1302 PQH1300:PQH1302 QAD1300:QAD1302 QJZ1300:QJZ1302 QTV1300:QTV1302 RDR1300:RDR1302 RNN1300:RNN1302 RXJ1300:RXJ1302 SHF1300:SHF1302 SRB1300:SRB1302 TAX1300:TAX1302 TKT1300:TKT1302 TUP1300:TUP1302 UEL1300:UEL1302 UOH1300:UOH1302 UYD1300:UYD1302 VHZ1300:VHZ1302 VRV1300:VRV1302 WBR1300:WBR1302 WLN1300:WLN1302 C1306:C1308 IX1268:IX1270 ST1268:ST1270 ACP1268:ACP1270 AML1268:AML1270 AWH1268:AWH1270 BGD1268:BGD1270 BPZ1268:BPZ1270 BZV1268:BZV1270 CJR1268:CJR1270 CTN1268:CTN1270 DDJ1268:DDJ1270 DNF1268:DNF1270 DXB1268:DXB1270 EGX1268:EGX1270 EQT1268:EQT1270 FAP1268:FAP1270 FKL1268:FKL1270 FUH1268:FUH1270 GED1268:GED1270 GNZ1268:GNZ1270 GXV1268:GXV1270 HHR1268:HHR1270 HRN1268:HRN1270 IBJ1268:IBJ1270 ILF1268:ILF1270 IVB1268:IVB1270 JEX1268:JEX1270 JOT1268:JOT1270 JYP1268:JYP1270 KIL1268:KIL1270 KSH1268:KSH1270 LCD1268:LCD1270 LLZ1268:LLZ1270 LVV1268:LVV1270 MFR1268:MFR1270 MPN1268:MPN1270 MZJ1268:MZJ1270 NJF1268:NJF1270 NTB1268:NTB1270 OCX1268:OCX1270 OMT1268:OMT1270 OWP1268:OWP1270 PGL1268:PGL1270 PQH1268:PQH1270 QAD1268:QAD1270 QJZ1268:QJZ1270 QTV1268:QTV1270 RDR1268:RDR1270 RNN1268:RNN1270 RXJ1268:RXJ1270 SHF1268:SHF1270 SRB1268:SRB1270 TAX1268:TAX1270 TKT1268:TKT1270 TUP1268:TUP1270 UEL1268:UEL1270 UOH1268:UOH1270 UYD1268:UYD1270 VHZ1268:VHZ1270 VRV1268:VRV1270 WBR1268:WBR1270 WLN1268:WLN1270 WVJ1268:WVJ1270 C1272:C1274 IX1272:IX1274 ST1272:ST1274 ACP1272:ACP1274 AML1272:AML1274 AWH1272:AWH1274 BGD1272:BGD1274 BPZ1272:BPZ1274 BZV1272:BZV1274 CJR1272:CJR1274 CTN1272:CTN1274 DDJ1272:DDJ1274 DNF1272:DNF1274 DXB1272:DXB1274 EGX1272:EGX1274 EQT1272:EQT1274 FAP1272:FAP1274 FKL1272:FKL1274 FUH1272:FUH1274 GED1272:GED1274 GNZ1272:GNZ1274 GXV1272:GXV1274 HHR1272:HHR1274 HRN1272:HRN1274 IBJ1272:IBJ1274 ILF1272:ILF1274 IVB1272:IVB1274 JEX1272:JEX1274 JOT1272:JOT1274 JYP1272:JYP1274 KIL1272:KIL1274 KSH1272:KSH1274 LCD1272:LCD1274 LLZ1272:LLZ1274 LVV1272:LVV1274 MFR1272:MFR1274 MPN1272:MPN1274 MZJ1272:MZJ1274 NJF1272:NJF1274 NTB1272:NTB1274 OCX1272:OCX1274 OMT1272:OMT1274 OWP1272:OWP1274 PGL1272:PGL1274 PQH1272:PQH1274 QAD1272:QAD1274 QJZ1272:QJZ1274 QTV1272:QTV1274 RDR1272:RDR1274 RNN1272:RNN1274 RXJ1272:RXJ1274 SHF1272:SHF1274 SRB1272:SRB1274 TAX1272:TAX1274 TKT1272:TKT1274 TUP1272:TUP1274 UEL1272:UEL1274 UOH1272:UOH1274 UYD1272:UYD1274 VHZ1272:VHZ1274 VRV1272:VRV1274 WBR1272:WBR1274 WLN1272:WLN1274 WVJ1272:WVJ1274 C1276:C1278 IX1276:IX1278 ST1276:ST1278 ACP1276:ACP1278 AML1276:AML1278 AWH1276:AWH1278 BGD1276:BGD1278 BPZ1276:BPZ1278 BZV1276:BZV1278 CJR1276:CJR1278 CTN1276:CTN1278 DDJ1276:DDJ1278 DNF1276:DNF1278 DXB1276:DXB1278 EGX1276:EGX1278 EQT1276:EQT1278 FAP1276:FAP1278 FKL1276:FKL1278 FUH1276:FUH1278 GED1276:GED1278 GNZ1276:GNZ1278 GXV1276:GXV1278 HHR1276:HHR1278 HRN1276:HRN1278 IBJ1276:IBJ1278 ILF1276:ILF1278 IVB1276:IVB1278 JEX1276:JEX1278 JOT1276:JOT1278 JYP1276:JYP1278 KIL1276:KIL1278 KSH1276:KSH1278 LCD1276:LCD1278 LLZ1276:LLZ1278 LVV1276:LVV1278 MFR1276:MFR1278 MPN1276:MPN1278 MZJ1276:MZJ1278 NJF1276:NJF1278 NTB1276:NTB1278 OCX1276:OCX1278 OMT1276:OMT1278 OWP1276:OWP1278 PGL1276:PGL1278 PQH1276:PQH1278 QAD1276:QAD1278 QJZ1276:QJZ1278 QTV1276:QTV1278 RDR1276:RDR1278 RNN1276:RNN1278 RXJ1276:RXJ1278 SHF1276:SHF1278 SRB1276:SRB1278 TAX1276:TAX1278 TKT1276:TKT1278 TUP1276:TUP1278 UEL1276:UEL1278 UOH1276:UOH1278 UYD1276:UYD1278 VHZ1276:VHZ1278 VRV1276:VRV1278 WBR1276:WBR1278 WLN1276:WLN1278 WVJ1276:WVJ1278 LCD1288:LCD1290 C1280:C1282 IX1280:IX1282 ST1280:ST1282 ACP1280:ACP1282 AML1280:AML1282 AWH1280:AWH1282 BGD1280:BGD1282 BPZ1280:BPZ1282 BZV1280:BZV1282 CJR1280:CJR1282 CTN1280:CTN1282 DDJ1280:DDJ1282 DNF1280:DNF1282 DXB1280:DXB1282 EGX1280:EGX1282 EQT1280:EQT1282 FAP1280:FAP1282 FKL1280:FKL1282 FUH1280:FUH1282 GED1280:GED1282 GNZ1280:GNZ1282 GXV1280:GXV1282 HHR1280:HHR1282 HRN1280:HRN1282 IBJ1280:IBJ1282 ILF1280:ILF1282 IVB1280:IVB1282 JEX1280:JEX1282 JOT1280:JOT1282 JYP1280:JYP1282 KIL1280:KIL1282 KSH1280:KSH1282 LCD1280:LCD1282 LLZ1280:LLZ1282 LVV1280:LVV1282 MFR1280:MFR1282 MPN1280:MPN1282 MZJ1280:MZJ1282 NJF1280:NJF1282 NTB1280:NTB1282 OCX1280:OCX1282 OMT1280:OMT1282 OWP1280:OWP1282 PGL1280:PGL1282 PQH1280:PQH1282 QAD1280:QAD1282 QJZ1280:QJZ1282 QTV1280:QTV1282 RDR1280:RDR1282 RNN1280:RNN1282 RXJ1280:RXJ1282 SHF1280:SHF1282 SRB1280:SRB1282 TAX1280:TAX1282 TKT1280:TKT1282 TUP1280:TUP1282 UEL1280:UEL1282 UOH1280:UOH1282 UYD1280:UYD1282 VHZ1280:VHZ1282 VRV1280:VRV1282 WBR1280:WBR1282 WLN1280:WLN1282 WVJ1280:WVJ1282 FAP1288:FAP1290 EQT1288:EQT1290 EGX1288:EGX1290 DXB1288:DXB1290 DNF1288:DNF1290 DDJ1288:DDJ1290 CTN1288:CTN1290 CJR1288:CJR1290 BZV1288:BZV1290 BPZ1288:BPZ1290 BGD1288:BGD1290 AWH1288:AWH1290 AML1288:AML1290 ACP1288:ACP1290 ST1288:ST1290 IX1288:IX1290 C1288:C1290 WVJ1288:WVJ1290 WLN1288:WLN1290 WBR1288:WBR1290 VRV1288:VRV1290 VHZ1288:VHZ1290 UYD1288:UYD1290 UOH1288:UOH1290 UEL1288:UEL1290 TUP1288:TUP1290 TKT1288:TKT1290 TAX1288:TAX1290 SRB1288:SRB1290 SHF1288:SHF1290 RXJ1288:RXJ1290 RNN1288:RNN1290 RDR1288:RDR1290 QTV1288:QTV1290 QJZ1288:QJZ1290 QAD1288:QAD1290 PQH1288:PQH1290 PGL1288:PGL1290 OWP1288:OWP1290 OMT1288:OMT1290 OCX1288:OCX1290 NTB1288:NTB1290 NJF1288:NJF1290 MZJ1288:MZJ1290 MPN1288:MPN1290 MFR1288:MFR1290 LVV1288:LVV1290 LLZ1288:LLZ1290 LLZ1286 LVV1286 MFR1286 MPN1286 MZJ1286 NJF1286 NTB1286 OCX1286 OMT1286 OWP1286 PGL1286 PQH1286 QAD1286 QJZ1286 QTV1286 RDR1286 RNN1286 RXJ1286 SHF1286 SRB1286 TAX1286 TKT1286 TUP1286 UEL1286 UOH1286 UYD1286 VHZ1286 VRV1286 WBR1286 WLN1286 WVJ1286 C1286 IX1286 ST1286 ACP1286 AML1286 AWH1286 BGD1286 BPZ1286 BZV1286 CJR1286 CTN1286 DDJ1286 DNF1286 DXB1286 EGX1286 EQT1286 FAP1286 FKL1286 FUH1286 GED1286 GNZ1286 GXV1286 HHR1286 HRN1286 IBJ1286 ILF1286 IVB1286 JEX1286 JOT1286 JYP1286 KIL1286 KSH1286 LCD1286 C1268:C1270 KSH1391:KSH1393 KIL1391:KIL1393 JYP1391:JYP1393 JOT1391:JOT1393 JEX1391:JEX1393 IVB1391:IVB1393 ILF1391:ILF1393 IBJ1391:IBJ1393 HRN1391:HRN1393 HHR1391:HHR1393 GXV1391:GXV1393 GNZ1391:GNZ1393 GED1391:GED1393 FUH1391:FUH1393 FKL1391:FKL1393 C1395:C1397 IX1395:IX1397 ST1395:ST1397 ACP1395:ACP1397 AML1395:AML1397 AWH1395:AWH1397 BGD1395:BGD1397 BPZ1395:BPZ1397 BZV1395:BZV1397 CJR1395:CJR1397 CTN1395:CTN1397 DDJ1395:DDJ1397 DNF1395:DNF1397 DXB1395:DXB1397 EGX1395:EGX1397 EQT1395:EQT1397 FAP1395:FAP1397 FKL1395:FKL1397 FUH1395:FUH1397 GED1395:GED1397 GNZ1395:GNZ1397 GXV1395:GXV1397 HHR1395:HHR1397 HRN1395:HRN1397 IBJ1395:IBJ1397 ILF1395:ILF1397 IVB1395:IVB1397 JEX1395:JEX1397 JOT1395:JOT1397 JYP1395:JYP1397 KIL1395:KIL1397 KSH1395:KSH1397 LCD1395:LCD1397 LLZ1395:LLZ1397 LVV1395:LVV1397 MFR1395:MFR1397 MPN1395:MPN1397 MZJ1395:MZJ1397 NJF1395:NJF1397 NTB1395:NTB1397 OCX1395:OCX1397 OMT1395:OMT1397 OWP1395:OWP1397 PGL1395:PGL1397 PQH1395:PQH1397 QAD1395:QAD1397 QJZ1395:QJZ1397 QTV1395:QTV1397 RDR1395:RDR1397 RNN1395:RNN1397 RXJ1395:RXJ1397 SHF1395:SHF1397 SRB1395:SRB1397 TAX1395:TAX1397 TKT1395:TKT1397 TUP1395:TUP1397 UEL1395:UEL1397 UOH1395:UOH1397 UYD1395:UYD1397 VHZ1395:VHZ1397 VRV1395:VRV1397 WBR1395:WBR1397 WLN1395:WLN1397 WVJ1395:WVJ1397 C1387 IX1387 ST1387 ACP1387 AML1387 AWH1387 BGD1387 BPZ1387 BZV1387 CJR1387 CTN1387 DDJ1387 DNF1387 DXB1387 EGX1387 EQT1387 FAP1387 FKL1387 FUH1387 GED1387 GNZ1387 GXV1387 HHR1387 HRN1387 IBJ1387 ILF1387 IVB1387 JEX1387 JOT1387 JYP1387 KIL1387 KSH1387 LCD1387 LLZ1387 LVV1387 MFR1387 MPN1387 MZJ1387 NJF1387 NTB1387 OCX1387 OMT1387 OWP1387 PGL1387 PQH1387 QAD1387 QJZ1387 QTV1387 RDR1387 RNN1387 RXJ1387 SHF1387 SRB1387 TAX1387 TKT1387 TUP1387 UEL1387 UOH1387 UYD1387 VHZ1387 VRV1387 WBR1387 WLN1387 WVJ1387 WVJ1403:WVJ1405 IX1409:IX1411 ST1409:ST1411 ACP1409:ACP1411 AML1409:AML1411 AWH1409:AWH1411 BGD1409:BGD1411 BPZ1409:BPZ1411 BZV1409:BZV1411 CJR1409:CJR1411 CTN1409:CTN1411 DDJ1409:DDJ1411 DNF1409:DNF1411 DXB1409:DXB1411 EGX1409:EGX1411 EQT1409:EQT1411 FAP1409:FAP1411 FKL1409:FKL1411 FUH1409:FUH1411 GED1409:GED1411 GNZ1409:GNZ1411 GXV1409:GXV1411 HHR1409:HHR1411 HRN1409:HRN1411 IBJ1409:IBJ1411 ILF1409:ILF1411 IVB1409:IVB1411 JEX1409:JEX1411 JOT1409:JOT1411 JYP1409:JYP1411 KIL1409:KIL1411 KSH1409:KSH1411 LCD1409:LCD1411 LLZ1409:LLZ1411 LVV1409:LVV1411 MFR1409:MFR1411 MPN1409:MPN1411 MZJ1409:MZJ1411 NJF1409:NJF1411 NTB1409:NTB1411 OCX1409:OCX1411 OMT1409:OMT1411 OWP1409:OWP1411 PGL1409:PGL1411 PQH1409:PQH1411 QAD1409:QAD1411 QJZ1409:QJZ1411 QTV1409:QTV1411 RDR1409:RDR1411 RNN1409:RNN1411 RXJ1409:RXJ1411 SHF1409:SHF1411 SRB1409:SRB1411 TAX1409:TAX1411 TKT1409:TKT1411 TUP1409:TUP1411 UEL1409:UEL1411 UOH1409:UOH1411 UYD1409:UYD1411 VHZ1409:VHZ1411 VRV1409:VRV1411 WBR1409:WBR1411 WLN1409:WLN1411 WVJ1409:WVJ1411 C1413:C1415 IX1413:IX1415 ST1413:ST1415 ACP1413:ACP1415 AML1413:AML1415 AWH1413:AWH1415 BGD1413:BGD1415 BPZ1413:BPZ1415 BZV1413:BZV1415 CJR1413:CJR1415 CTN1413:CTN1415 DDJ1413:DDJ1415 DNF1413:DNF1415 DXB1413:DXB1415 EGX1413:EGX1415 EQT1413:EQT1415 FAP1413:FAP1415 FKL1413:FKL1415 FUH1413:FUH1415 GED1413:GED1415 GNZ1413:GNZ1415 GXV1413:GXV1415 HHR1413:HHR1415 HRN1413:HRN1415 IBJ1413:IBJ1415 ILF1413:ILF1415 IVB1413:IVB1415 JEX1413:JEX1415 JOT1413:JOT1415 JYP1413:JYP1415 KIL1413:KIL1415 KSH1413:KSH1415 LCD1413:LCD1415 LLZ1413:LLZ1415 LVV1413:LVV1415 MFR1413:MFR1415 MPN1413:MPN1415 MZJ1413:MZJ1415 NJF1413:NJF1415 NTB1413:NTB1415 OCX1413:OCX1415 OMT1413:OMT1415 OWP1413:OWP1415 PGL1413:PGL1415 PQH1413:PQH1415 QAD1413:QAD1415 QJZ1413:QJZ1415 QTV1413:QTV1415 RDR1413:RDR1415 RNN1413:RNN1415 RXJ1413:RXJ1415 SHF1413:SHF1415 SRB1413:SRB1415 TAX1413:TAX1415 TKT1413:TKT1415 TUP1413:TUP1415 UEL1413:UEL1415 UOH1413:UOH1415 UYD1413:UYD1415 VHZ1413:VHZ1415 VRV1413:VRV1415 WBR1413:WBR1415 WLN1413:WLN1415 WVJ1413:WVJ1415 C1417:C1419 IX1417:IX1419 ST1417:ST1419 ACP1417:ACP1419 AML1417:AML1419 AWH1417:AWH1419 BGD1417:BGD1419 BPZ1417:BPZ1419 BZV1417:BZV1419 CJR1417:CJR1419 CTN1417:CTN1419 DDJ1417:DDJ1419 DNF1417:DNF1419 DXB1417:DXB1419 EGX1417:EGX1419 EQT1417:EQT1419 FAP1417:FAP1419 FKL1417:FKL1419 FUH1417:FUH1419 GED1417:GED1419 GNZ1417:GNZ1419 GXV1417:GXV1419 HHR1417:HHR1419 HRN1417:HRN1419 IBJ1417:IBJ1419 ILF1417:ILF1419 IVB1417:IVB1419 JEX1417:JEX1419 JOT1417:JOT1419 JYP1417:JYP1419 KIL1417:KIL1419 KSH1417:KSH1419 LCD1417:LCD1419 LLZ1417:LLZ1419 LVV1417:LVV1419 MFR1417:MFR1419 MPN1417:MPN1419 MZJ1417:MZJ1419 NJF1417:NJF1419 NTB1417:NTB1419 OCX1417:OCX1419 OMT1417:OMT1419 OWP1417:OWP1419 PGL1417:PGL1419 PQH1417:PQH1419 QAD1417:QAD1419 QJZ1417:QJZ1419 QTV1417:QTV1419 RDR1417:RDR1419 RNN1417:RNN1419 RXJ1417:RXJ1419 SHF1417:SHF1419 SRB1417:SRB1419 TAX1417:TAX1419 TKT1417:TKT1419 TUP1417:TUP1419 UEL1417:UEL1419 UOH1417:UOH1419 UYD1417:UYD1419 VHZ1417:VHZ1419 VRV1417:VRV1419 WBR1417:WBR1419 WLN1417:WLN1419 WVJ1417:WVJ1419 C1423:C1425 IX1423:IX1425 ST1423:ST1425 ACP1423:ACP1425 AML1423:AML1425 AWH1423:AWH1425 BGD1423:BGD1425 BPZ1423:BPZ1425 BZV1423:BZV1425 CJR1423:CJR1425 CTN1423:CTN1425 DDJ1423:DDJ1425 DNF1423:DNF1425 DXB1423:DXB1425 EGX1423:EGX1425 EQT1423:EQT1425 FAP1423:FAP1425 FKL1423:FKL1425 FUH1423:FUH1425 GED1423:GED1425 GNZ1423:GNZ1425 GXV1423:GXV1425 HHR1423:HHR1425 HRN1423:HRN1425 IBJ1423:IBJ1425 ILF1423:ILF1425 IVB1423:IVB1425 JEX1423:JEX1425 JOT1423:JOT1425 JYP1423:JYP1425 KIL1423:KIL1425 KSH1423:KSH1425 LCD1423:LCD1425 LLZ1423:LLZ1425 LVV1423:LVV1425 MFR1423:MFR1425 MPN1423:MPN1425 MZJ1423:MZJ1425 NJF1423:NJF1425 NTB1423:NTB1425 OCX1423:OCX1425 OMT1423:OMT1425 OWP1423:OWP1425 PGL1423:PGL1425 PQH1423:PQH1425 QAD1423:QAD1425 QJZ1423:QJZ1425 QTV1423:QTV1425 RDR1423:RDR1425 RNN1423:RNN1425 RXJ1423:RXJ1425 SHF1423:SHF1425 SRB1423:SRB1425 TAX1423:TAX1425 TKT1423:TKT1425 TUP1423:TUP1425 UEL1423:UEL1425 UOH1423:UOH1425 UYD1423:UYD1425 VHZ1423:VHZ1425 VRV1423:VRV1425 WBR1423:WBR1425 WLN1423:WLN1425 WVJ1423:WVJ1425 C1443:C1445 IX1443:IX1445 ST1443:ST1445 ACP1443:ACP1445 AML1443:AML1445 AWH1443:AWH1445 BGD1443:BGD1445 BPZ1443:BPZ1445 BZV1443:BZV1445 CJR1443:CJR1445 CTN1443:CTN1445 DDJ1443:DDJ1445 DNF1443:DNF1445 DXB1443:DXB1445 EGX1443:EGX1445 EQT1443:EQT1445 FAP1443:FAP1445 FKL1443:FKL1445 FUH1443:FUH1445 GED1443:GED1445 GNZ1443:GNZ1445 GXV1443:GXV1445 HHR1443:HHR1445 HRN1443:HRN1445 IBJ1443:IBJ1445 ILF1443:ILF1445 IVB1443:IVB1445 JEX1443:JEX1445 JOT1443:JOT1445 JYP1443:JYP1445 KIL1443:KIL1445 KSH1443:KSH1445 LCD1443:LCD1445 LLZ1443:LLZ1445 LVV1443:LVV1445 MFR1443:MFR1445 MPN1443:MPN1445 MZJ1443:MZJ1445 NJF1443:NJF1445 NTB1443:NTB1445 OCX1443:OCX1445 OMT1443:OMT1445 OWP1443:OWP1445 PGL1443:PGL1445 PQH1443:PQH1445 QAD1443:QAD1445 QJZ1443:QJZ1445 QTV1443:QTV1445 RDR1443:RDR1445 RNN1443:RNN1445 RXJ1443:RXJ1445 SHF1443:SHF1445 SRB1443:SRB1445 TAX1443:TAX1445 TKT1443:TKT1445 TUP1443:TUP1445 UEL1443:UEL1445 UOH1443:UOH1445 UYD1443:UYD1445 VHZ1443:VHZ1445 VRV1443:VRV1445 WBR1443:WBR1445 WLN1443:WLN1445 WVJ1443:WVJ1445 C1447:C1449 IX1447:IX1449 ST1447:ST1449 ACP1447:ACP1449 AML1447:AML1449 AWH1447:AWH1449 BGD1447:BGD1449 BPZ1447:BPZ1449 BZV1447:BZV1449 CJR1447:CJR1449 CTN1447:CTN1449 DDJ1447:DDJ1449 DNF1447:DNF1449 DXB1447:DXB1449 EGX1447:EGX1449 EQT1447:EQT1449 FAP1447:FAP1449 FKL1447:FKL1449 FUH1447:FUH1449 GED1447:GED1449 GNZ1447:GNZ1449 GXV1447:GXV1449 HHR1447:HHR1449 HRN1447:HRN1449 IBJ1447:IBJ1449 ILF1447:ILF1449 IVB1447:IVB1449 JEX1447:JEX1449 JOT1447:JOT1449 JYP1447:JYP1449 KIL1447:KIL1449 KSH1447:KSH1449 LCD1447:LCD1449 LLZ1447:LLZ1449 LVV1447:LVV1449 MFR1447:MFR1449 MPN1447:MPN1449 MZJ1447:MZJ1449 NJF1447:NJF1449 NTB1447:NTB1449 OCX1447:OCX1449 OMT1447:OMT1449 OWP1447:OWP1449 PGL1447:PGL1449 PQH1447:PQH1449 QAD1447:QAD1449 QJZ1447:QJZ1449 QTV1447:QTV1449 RDR1447:RDR1449 RNN1447:RNN1449 RXJ1447:RXJ1449 SHF1447:SHF1449 SRB1447:SRB1449 TAX1447:TAX1449 TKT1447:TKT1449 TUP1447:TUP1449 UEL1447:UEL1449 UOH1447:UOH1449 UYD1447:UYD1449 VHZ1447:VHZ1449 VRV1447:VRV1449 WBR1447:WBR1449 WLN1447:WLN1449 WVJ1447:WVJ1449 IX1451:IX1453 ST1451:ST1453 ACP1451:ACP1453 AML1451:AML1453 AWH1451:AWH1453 BGD1451:BGD1453 BPZ1451:BPZ1453 BZV1451:BZV1453 CJR1451:CJR1453 CTN1451:CTN1453 DDJ1451:DDJ1453 DNF1451:DNF1453 DXB1451:DXB1453 EGX1451:EGX1453 EQT1451:EQT1453 FAP1451:FAP1453 FKL1451:FKL1453 FUH1451:FUH1453 GED1451:GED1453 GNZ1451:GNZ1453 GXV1451:GXV1453 HHR1451:HHR1453 HRN1451:HRN1453 IBJ1451:IBJ1453 ILF1451:ILF1453 IVB1451:IVB1453 JEX1451:JEX1453 JOT1451:JOT1453 JYP1451:JYP1453 KIL1451:KIL1453 KSH1451:KSH1453 LCD1451:LCD1453 LLZ1451:LLZ1453 LVV1451:LVV1453 MFR1451:MFR1453 MPN1451:MPN1453 MZJ1451:MZJ1453 NJF1451:NJF1453 NTB1451:NTB1453 OCX1451:OCX1453 OMT1451:OMT1453 OWP1451:OWP1453 PGL1451:PGL1453 PQH1451:PQH1453 QAD1451:QAD1453 QJZ1451:QJZ1453 QTV1451:QTV1453 RDR1451:RDR1453 RNN1451:RNN1453 RXJ1451:RXJ1453 SHF1451:SHF1453 SRB1451:SRB1453 TAX1451:TAX1453 TKT1451:TKT1453 TUP1451:TUP1453 UEL1451:UEL1453 UOH1451:UOH1453 UYD1451:UYD1453 VHZ1451:VHZ1453 VRV1451:VRV1453 WBR1451:WBR1453 WLN1451:WLN1453 WVJ1451:WVJ1453 C1348:C1350 C1427:C1429 IX1427:IX1429 ST1427:ST1429 ACP1427:ACP1429 AML1427:AML1429 AWH1427:AWH1429 BGD1427:BGD1429 BPZ1427:BPZ1429 BZV1427:BZV1429 CJR1427:CJR1429 CTN1427:CTN1429 DDJ1427:DDJ1429 DNF1427:DNF1429 DXB1427:DXB1429 EGX1427:EGX1429 EQT1427:EQT1429 FAP1427:FAP1429 FKL1427:FKL1429 FUH1427:FUH1429 GED1427:GED1429 GNZ1427:GNZ1429 GXV1427:GXV1429 HHR1427:HHR1429 HRN1427:HRN1429 IBJ1427:IBJ1429 ILF1427:ILF1429 IVB1427:IVB1429 JEX1427:JEX1429 JOT1427:JOT1429 JYP1427:JYP1429 KIL1427:KIL1429 KSH1427:KSH1429 LCD1427:LCD1429 LLZ1427:LLZ1429 LVV1427:LVV1429 MFR1427:MFR1429 MPN1427:MPN1429 MZJ1427:MZJ1429 NJF1427:NJF1429 NTB1427:NTB1429 OCX1427:OCX1429 OMT1427:OMT1429 OWP1427:OWP1429 PGL1427:PGL1429 PQH1427:PQH1429 QAD1427:QAD1429 QJZ1427:QJZ1429 QTV1427:QTV1429 RDR1427:RDR1429 RNN1427:RNN1429 RXJ1427:RXJ1429 SHF1427:SHF1429 SRB1427:SRB1429 TAX1427:TAX1429 TKT1427:TKT1429 TUP1427:TUP1429 UEL1427:UEL1429 UOH1427:UOH1429 UYD1427:UYD1429 VHZ1427:VHZ1429 VRV1427:VRV1429 WBR1427:WBR1429 WLN1427:WLN1429 WVJ1427:WVJ1429 C1431:C1433 IX1431:IX1433 ST1431:ST1433 ACP1431:ACP1433 AML1431:AML1433 AWH1431:AWH1433 BGD1431:BGD1433 BPZ1431:BPZ1433 BZV1431:BZV1433 CJR1431:CJR1433 CTN1431:CTN1433 DDJ1431:DDJ1433 DNF1431:DNF1433 DXB1431:DXB1433 EGX1431:EGX1433 EQT1431:EQT1433 FAP1431:FAP1433 FKL1431:FKL1433 FUH1431:FUH1433 GED1431:GED1433 GNZ1431:GNZ1433 GXV1431:GXV1433 HHR1431:HHR1433 HRN1431:HRN1433 IBJ1431:IBJ1433 ILF1431:ILF1433 IVB1431:IVB1433 JEX1431:JEX1433 JOT1431:JOT1433 JYP1431:JYP1433 KIL1431:KIL1433 KSH1431:KSH1433 LCD1431:LCD1433 LLZ1431:LLZ1433 LVV1431:LVV1433 MFR1431:MFR1433 MPN1431:MPN1433 MZJ1431:MZJ1433 NJF1431:NJF1433 NTB1431:NTB1433 OCX1431:OCX1433 OMT1431:OMT1433 OWP1431:OWP1433 PGL1431:PGL1433 PQH1431:PQH1433 QAD1431:QAD1433 QJZ1431:QJZ1433 QTV1431:QTV1433 RDR1431:RDR1433 RNN1431:RNN1433 RXJ1431:RXJ1433 SHF1431:SHF1433 SRB1431:SRB1433 TAX1431:TAX1433 TKT1431:TKT1433 TUP1431:TUP1433 UEL1431:UEL1433 UOH1431:UOH1433 UYD1431:UYD1433 VHZ1431:VHZ1433 VRV1431:VRV1433 WBR1431:WBR1433 WLN1431:WLN1433 WVJ1431:WVJ1433 C1435:C1437 IX1435:IX1437 ST1435:ST1437 ACP1435:ACP1437 AML1435:AML1437 AWH1435:AWH1437 BGD1435:BGD1437 BPZ1435:BPZ1437 BZV1435:BZV1437 CJR1435:CJR1437 CTN1435:CTN1437 DDJ1435:DDJ1437 DNF1435:DNF1437 DXB1435:DXB1437 EGX1435:EGX1437 EQT1435:EQT1437 FAP1435:FAP1437 FKL1435:FKL1437 FUH1435:FUH1437 GED1435:GED1437 GNZ1435:GNZ1437 GXV1435:GXV1437 HHR1435:HHR1437 HRN1435:HRN1437 IBJ1435:IBJ1437 ILF1435:ILF1437 IVB1435:IVB1437 JEX1435:JEX1437 JOT1435:JOT1437 JYP1435:JYP1437 KIL1435:KIL1437 KSH1435:KSH1437 LCD1435:LCD1437 LLZ1435:LLZ1437 LVV1435:LVV1437 MFR1435:MFR1437 MPN1435:MPN1437 MZJ1435:MZJ1437 NJF1435:NJF1437 NTB1435:NTB1437 OCX1435:OCX1437 OMT1435:OMT1437 OWP1435:OWP1437 PGL1435:PGL1437 PQH1435:PQH1437 QAD1435:QAD1437 QJZ1435:QJZ1437 QTV1435:QTV1437 RDR1435:RDR1437 RNN1435:RNN1437 RXJ1435:RXJ1437 SHF1435:SHF1437 SRB1435:SRB1437 TAX1435:TAX1437 TKT1435:TKT1437 TUP1435:TUP1437 UEL1435:UEL1437 UOH1435:UOH1437 UYD1435:UYD1437 VHZ1435:VHZ1437 VRV1435:VRV1437 WBR1435:WBR1437 WLN1435:WLN1437 WVJ1435:WVJ1437 C1439:C1441 IX1439:IX1441 ST1439:ST1441 ACP1439:ACP1441 AML1439:AML1441 AWH1439:AWH1441 BGD1439:BGD1441 BPZ1439:BPZ1441 BZV1439:BZV1441 CJR1439:CJR1441 CTN1439:CTN1441 DDJ1439:DDJ1441 DNF1439:DNF1441 DXB1439:DXB1441 EGX1439:EGX1441 EQT1439:EQT1441 FAP1439:FAP1441 FKL1439:FKL1441 FUH1439:FUH1441 GED1439:GED1441 GNZ1439:GNZ1441 GXV1439:GXV1441 HHR1439:HHR1441 HRN1439:HRN1441 IBJ1439:IBJ1441 ILF1439:ILF1441 IVB1439:IVB1441 JEX1439:JEX1441 JOT1439:JOT1441 JYP1439:JYP1441 KIL1439:KIL1441 KSH1439:KSH1441 LCD1439:LCD1441 LLZ1439:LLZ1441 LVV1439:LVV1441 MFR1439:MFR1441 MPN1439:MPN1441 MZJ1439:MZJ1441 NJF1439:NJF1441 NTB1439:NTB1441 OCX1439:OCX1441 OMT1439:OMT1441 OWP1439:OWP1441 PGL1439:PGL1441 PQH1439:PQH1441 QAD1439:QAD1441 QJZ1439:QJZ1441 QTV1439:QTV1441 RDR1439:RDR1441 RNN1439:RNN1441 RXJ1439:RXJ1441 SHF1439:SHF1441 SRB1439:SRB1441 TAX1439:TAX1441 TKT1439:TKT1441 TUP1439:TUP1441 UEL1439:UEL1441 UOH1439:UOH1441 UYD1439:UYD1441 VHZ1439:VHZ1441 VRV1439:VRV1441 WBR1439:WBR1441 WLN1439:WLN1441 WVJ1439:WVJ1441 C1421 IX1421 ST1421 ACP1421 AML1421 AWH1421 BGD1421 BPZ1421 BZV1421 CJR1421 CTN1421 DDJ1421 DNF1421 DXB1421 EGX1421 EQT1421 FAP1421 FKL1421 FUH1421 GED1421 GNZ1421 GXV1421 HHR1421 HRN1421 IBJ1421 ILF1421 IVB1421 JEX1421 JOT1421 JYP1421 KIL1421 KSH1421 LCD1421 LLZ1421 LVV1421 MFR1421 MPN1421 MZJ1421 NJF1421 NTB1421 OCX1421 OMT1421 OWP1421 PGL1421 PQH1421 QAD1421 QJZ1421 QTV1421 RDR1421 RNN1421 RXJ1421 SHF1421 SRB1421 TAX1421 TKT1421 TUP1421 UEL1421 UOH1421 UYD1421 VHZ1421 VRV1421 WBR1421 WLN1421 WVJ1421 C1407 IX1407 ST1407 ACP1407 AML1407 AWH1407 BGD1407 BPZ1407 BZV1407 CJR1407 CTN1407 DDJ1407 DNF1407 DXB1407 EGX1407 EQT1407 FAP1407 FKL1407 FUH1407 GED1407 GNZ1407 GXV1407 HHR1407 HRN1407 IBJ1407 ILF1407 IVB1407 JEX1407 JOT1407 JYP1407 KIL1407 KSH1407 LCD1407 LLZ1407 LVV1407 MFR1407 MPN1407 MZJ1407 NJF1407 NTB1407 OCX1407 OMT1407 OWP1407 PGL1407 PQH1407 QAD1407 QJZ1407 QTV1407 RDR1407 RNN1407 RXJ1407 SHF1407 SRB1407 TAX1407 TKT1407 TUP1407 UEL1407 UOH1407 UYD1407 VHZ1407 VRV1407 WBR1407 WLN1407 WVJ1407 C1399:C1401 IX1399:IX1401 ST1399:ST1401 ACP1399:ACP1401 AML1399:AML1401 AWH1399:AWH1401 BGD1399:BGD1401 BPZ1399:BPZ1401 BZV1399:BZV1401 CJR1399:CJR1401 CTN1399:CTN1401 DDJ1399:DDJ1401 DNF1399:DNF1401 DXB1399:DXB1401 EGX1399:EGX1401 EQT1399:EQT1401 FAP1399:FAP1401 FKL1399:FKL1401 FUH1399:FUH1401 GED1399:GED1401 GNZ1399:GNZ1401 GXV1399:GXV1401 HHR1399:HHR1401 HRN1399:HRN1401 IBJ1399:IBJ1401 ILF1399:ILF1401 IVB1399:IVB1401 JEX1399:JEX1401 JOT1399:JOT1401 JYP1399:JYP1401 KIL1399:KIL1401 KSH1399:KSH1401 LCD1399:LCD1401 LLZ1399:LLZ1401 LVV1399:LVV1401 MFR1399:MFR1401 MPN1399:MPN1401 MZJ1399:MZJ1401 NJF1399:NJF1401 NTB1399:NTB1401 OCX1399:OCX1401 OMT1399:OMT1401 OWP1399:OWP1401 PGL1399:PGL1401 PQH1399:PQH1401 QAD1399:QAD1401 QJZ1399:QJZ1401 QTV1399:QTV1401 RDR1399:RDR1401 RNN1399:RNN1401 RXJ1399:RXJ1401 SHF1399:SHF1401 SRB1399:SRB1401 TAX1399:TAX1401 TKT1399:TKT1401 TUP1399:TUP1401 UEL1399:UEL1401 UOH1399:UOH1401 UYD1399:UYD1401 VHZ1399:VHZ1401 VRV1399:VRV1401 WBR1399:WBR1401 WLN1399:WLN1401 WVJ1399:WVJ1401 C1403:C1405 IX1403:IX1405 ST1403:ST1405 ACP1403:ACP1405 AML1403:AML1405 AWH1403:AWH1405 BGD1403:BGD1405 BPZ1403:BPZ1405 BZV1403:BZV1405 CJR1403:CJR1405 CTN1403:CTN1405 DDJ1403:DDJ1405 DNF1403:DNF1405 DXB1403:DXB1405 EGX1403:EGX1405 EQT1403:EQT1405 FAP1403:FAP1405 FKL1403:FKL1405 FUH1403:FUH1405 GED1403:GED1405 GNZ1403:GNZ1405 GXV1403:GXV1405 HHR1403:HHR1405 HRN1403:HRN1405 IBJ1403:IBJ1405 ILF1403:ILF1405 IVB1403:IVB1405 JEX1403:JEX1405 JOT1403:JOT1405 JYP1403:JYP1405 KIL1403:KIL1405 KSH1403:KSH1405 LCD1403:LCD1405 LLZ1403:LLZ1405 LVV1403:LVV1405 MFR1403:MFR1405 MPN1403:MPN1405 MZJ1403:MZJ1405 NJF1403:NJF1405 NTB1403:NTB1405 OCX1403:OCX1405 OMT1403:OMT1405 OWP1403:OWP1405 PGL1403:PGL1405 PQH1403:PQH1405 QAD1403:QAD1405 QJZ1403:QJZ1405 QTV1403:QTV1405 RDR1403:RDR1405 RNN1403:RNN1405 RXJ1403:RXJ1405 SHF1403:SHF1405 SRB1403:SRB1405 TAX1403:TAX1405 TKT1403:TKT1405 TUP1403:TUP1405 UEL1403:UEL1405 UOH1403:UOH1405 UYD1403:UYD1405 VHZ1403:VHZ1405 VRV1403:VRV1405 WBR1403:WBR1405 WLN1403:WLN1405 C1409:C1411 IX1371:IX1373 ST1371:ST1373 ACP1371:ACP1373 AML1371:AML1373 AWH1371:AWH1373 BGD1371:BGD1373 BPZ1371:BPZ1373 BZV1371:BZV1373 CJR1371:CJR1373 CTN1371:CTN1373 DDJ1371:DDJ1373 DNF1371:DNF1373 DXB1371:DXB1373 EGX1371:EGX1373 EQT1371:EQT1373 FAP1371:FAP1373 FKL1371:FKL1373 FUH1371:FUH1373 GED1371:GED1373 GNZ1371:GNZ1373 GXV1371:GXV1373 HHR1371:HHR1373 HRN1371:HRN1373 IBJ1371:IBJ1373 ILF1371:ILF1373 IVB1371:IVB1373 JEX1371:JEX1373 JOT1371:JOT1373 JYP1371:JYP1373 KIL1371:KIL1373 KSH1371:KSH1373 LCD1371:LCD1373 LLZ1371:LLZ1373 LVV1371:LVV1373 MFR1371:MFR1373 MPN1371:MPN1373 MZJ1371:MZJ1373 NJF1371:NJF1373 NTB1371:NTB1373 OCX1371:OCX1373 OMT1371:OMT1373 OWP1371:OWP1373 PGL1371:PGL1373 PQH1371:PQH1373 QAD1371:QAD1373 QJZ1371:QJZ1373 QTV1371:QTV1373 RDR1371:RDR1373 RNN1371:RNN1373 RXJ1371:RXJ1373 SHF1371:SHF1373 SRB1371:SRB1373 TAX1371:TAX1373 TKT1371:TKT1373 TUP1371:TUP1373 UEL1371:UEL1373 UOH1371:UOH1373 UYD1371:UYD1373 VHZ1371:VHZ1373 VRV1371:VRV1373 WBR1371:WBR1373 WLN1371:WLN1373 WVJ1371:WVJ1373 C1375:C1377 IX1375:IX1377 ST1375:ST1377 ACP1375:ACP1377 AML1375:AML1377 AWH1375:AWH1377 BGD1375:BGD1377 BPZ1375:BPZ1377 BZV1375:BZV1377 CJR1375:CJR1377 CTN1375:CTN1377 DDJ1375:DDJ1377 DNF1375:DNF1377 DXB1375:DXB1377 EGX1375:EGX1377 EQT1375:EQT1377 FAP1375:FAP1377 FKL1375:FKL1377 FUH1375:FUH1377 GED1375:GED1377 GNZ1375:GNZ1377 GXV1375:GXV1377 HHR1375:HHR1377 HRN1375:HRN1377 IBJ1375:IBJ1377 ILF1375:ILF1377 IVB1375:IVB1377 JEX1375:JEX1377 JOT1375:JOT1377 JYP1375:JYP1377 KIL1375:KIL1377 KSH1375:KSH1377 LCD1375:LCD1377 LLZ1375:LLZ1377 LVV1375:LVV1377 MFR1375:MFR1377 MPN1375:MPN1377 MZJ1375:MZJ1377 NJF1375:NJF1377 NTB1375:NTB1377 OCX1375:OCX1377 OMT1375:OMT1377 OWP1375:OWP1377 PGL1375:PGL1377 PQH1375:PQH1377 QAD1375:QAD1377 QJZ1375:QJZ1377 QTV1375:QTV1377 RDR1375:RDR1377 RNN1375:RNN1377 RXJ1375:RXJ1377 SHF1375:SHF1377 SRB1375:SRB1377 TAX1375:TAX1377 TKT1375:TKT1377 TUP1375:TUP1377 UEL1375:UEL1377 UOH1375:UOH1377 UYD1375:UYD1377 VHZ1375:VHZ1377 VRV1375:VRV1377 WBR1375:WBR1377 WLN1375:WLN1377 WVJ1375:WVJ1377 C1379:C1381 IX1379:IX1381 ST1379:ST1381 ACP1379:ACP1381 AML1379:AML1381 AWH1379:AWH1381 BGD1379:BGD1381 BPZ1379:BPZ1381 BZV1379:BZV1381 CJR1379:CJR1381 CTN1379:CTN1381 DDJ1379:DDJ1381 DNF1379:DNF1381 DXB1379:DXB1381 EGX1379:EGX1381 EQT1379:EQT1381 FAP1379:FAP1381 FKL1379:FKL1381 FUH1379:FUH1381 GED1379:GED1381 GNZ1379:GNZ1381 GXV1379:GXV1381 HHR1379:HHR1381 HRN1379:HRN1381 IBJ1379:IBJ1381 ILF1379:ILF1381 IVB1379:IVB1381 JEX1379:JEX1381 JOT1379:JOT1381 JYP1379:JYP1381 KIL1379:KIL1381 KSH1379:KSH1381 LCD1379:LCD1381 LLZ1379:LLZ1381 LVV1379:LVV1381 MFR1379:MFR1381 MPN1379:MPN1381 MZJ1379:MZJ1381 NJF1379:NJF1381 NTB1379:NTB1381 OCX1379:OCX1381 OMT1379:OMT1381 OWP1379:OWP1381 PGL1379:PGL1381 PQH1379:PQH1381 QAD1379:QAD1381 QJZ1379:QJZ1381 QTV1379:QTV1381 RDR1379:RDR1381 RNN1379:RNN1381 RXJ1379:RXJ1381 SHF1379:SHF1381 SRB1379:SRB1381 TAX1379:TAX1381 TKT1379:TKT1381 TUP1379:TUP1381 UEL1379:UEL1381 UOH1379:UOH1381 UYD1379:UYD1381 VHZ1379:VHZ1381 VRV1379:VRV1381 WBR1379:WBR1381 WLN1379:WLN1381 WVJ1379:WVJ1381 LCD1391:LCD1393 C1383:C1385 IX1383:IX1385 ST1383:ST1385 ACP1383:ACP1385 AML1383:AML1385 AWH1383:AWH1385 BGD1383:BGD1385 BPZ1383:BPZ1385 BZV1383:BZV1385 CJR1383:CJR1385 CTN1383:CTN1385 DDJ1383:DDJ1385 DNF1383:DNF1385 DXB1383:DXB1385 EGX1383:EGX1385 EQT1383:EQT1385 FAP1383:FAP1385 FKL1383:FKL1385 FUH1383:FUH1385 GED1383:GED1385 GNZ1383:GNZ1385 GXV1383:GXV1385 HHR1383:HHR1385 HRN1383:HRN1385 IBJ1383:IBJ1385 ILF1383:ILF1385 IVB1383:IVB1385 JEX1383:JEX1385 JOT1383:JOT1385 JYP1383:JYP1385 KIL1383:KIL1385 KSH1383:KSH1385 LCD1383:LCD1385 LLZ1383:LLZ1385 LVV1383:LVV1385 MFR1383:MFR1385 MPN1383:MPN1385 MZJ1383:MZJ1385 NJF1383:NJF1385 NTB1383:NTB1385 OCX1383:OCX1385 OMT1383:OMT1385 OWP1383:OWP1385 PGL1383:PGL1385 PQH1383:PQH1385 QAD1383:QAD1385 QJZ1383:QJZ1385 QTV1383:QTV1385 RDR1383:RDR1385 RNN1383:RNN1385 RXJ1383:RXJ1385 SHF1383:SHF1385 SRB1383:SRB1385 TAX1383:TAX1385 TKT1383:TKT1385 TUP1383:TUP1385 UEL1383:UEL1385 UOH1383:UOH1385 UYD1383:UYD1385 VHZ1383:VHZ1385 VRV1383:VRV1385 WBR1383:WBR1385 WLN1383:WLN1385 WVJ1383:WVJ1385 FAP1391:FAP1393 EQT1391:EQT1393 EGX1391:EGX1393 DXB1391:DXB1393 DNF1391:DNF1393 DDJ1391:DDJ1393 CTN1391:CTN1393 CJR1391:CJR1393 BZV1391:BZV1393 BPZ1391:BPZ1393 BGD1391:BGD1393 AWH1391:AWH1393 AML1391:AML1393 ACP1391:ACP1393 ST1391:ST1393 IX1391:IX1393 C1391:C1393 WVJ1391:WVJ1393 WLN1391:WLN1393 WBR1391:WBR1393 VRV1391:VRV1393 VHZ1391:VHZ1393 UYD1391:UYD1393 UOH1391:UOH1393 UEL1391:UEL1393 TUP1391:TUP1393 TKT1391:TKT1393 TAX1391:TAX1393 SRB1391:SRB1393 SHF1391:SHF1393 RXJ1391:RXJ1393 RNN1391:RNN1393 RDR1391:RDR1393 QTV1391:QTV1393 QJZ1391:QJZ1393 QAD1391:QAD1393 PQH1391:PQH1393 PGL1391:PGL1393 OWP1391:OWP1393 OMT1391:OMT1393 OCX1391:OCX1393 NTB1391:NTB1393 NJF1391:NJF1393 MZJ1391:MZJ1393 MPN1391:MPN1393 MFR1391:MFR1393 LVV1391:LVV1393 LLZ1391:LLZ1393 LLZ1389 LVV1389 MFR1389 MPN1389 MZJ1389 NJF1389 NTB1389 OCX1389 OMT1389 OWP1389 PGL1389 PQH1389 QAD1389 QJZ1389 QTV1389 RDR1389 RNN1389 RXJ1389 SHF1389 SRB1389 TAX1389 TKT1389 TUP1389 UEL1389 UOH1389 UYD1389 VHZ1389 VRV1389 WBR1389 WLN1389 WVJ1389 C1389 IX1389 ST1389 ACP1389 AML1389 AWH1389 BGD1389 BPZ1389 BZV1389 CJR1389 CTN1389 DDJ1389 DNF1389 DXB1389 EGX1389 EQT1389 FAP1389 FKL1389 FUH1389 GED1389 GNZ1389 GXV1389 HHR1389 HRN1389 IBJ1389 ILF1389 IVB1389 JEX1389 JOT1389 JYP1389 KIL1389 KSH1389 LCD1389 C1371:C1373 KSH1489:KSH1491 KIL1489:KIL1491 JYP1489:JYP1491 JOT1489:JOT1491 JEX1489:JEX1491 IVB1489:IVB1491 ILF1489:ILF1491 IBJ1489:IBJ1491 HRN1489:HRN1491 HHR1489:HHR1491 GXV1489:GXV1491 GNZ1489:GNZ1491 GED1489:GED1491 FUH1489:FUH1491 FKL1489:FKL1491 C1493:C1495 IX1493:IX1495 ST1493:ST1495 ACP1493:ACP1495 AML1493:AML1495 AWH1493:AWH1495 BGD1493:BGD1495 BPZ1493:BPZ1495 BZV1493:BZV1495 CJR1493:CJR1495 CTN1493:CTN1495 DDJ1493:DDJ1495 DNF1493:DNF1495 DXB1493:DXB1495 EGX1493:EGX1495 EQT1493:EQT1495 FAP1493:FAP1495 FKL1493:FKL1495 FUH1493:FUH1495 GED1493:GED1495 GNZ1493:GNZ1495 GXV1493:GXV1495 HHR1493:HHR1495 HRN1493:HRN1495 IBJ1493:IBJ1495 ILF1493:ILF1495 IVB1493:IVB1495 JEX1493:JEX1495 JOT1493:JOT1495 JYP1493:JYP1495 KIL1493:KIL1495 KSH1493:KSH1495 LCD1493:LCD1495 LLZ1493:LLZ1495 LVV1493:LVV1495 MFR1493:MFR1495 MPN1493:MPN1495 MZJ1493:MZJ1495 NJF1493:NJF1495 NTB1493:NTB1495 OCX1493:OCX1495 OMT1493:OMT1495 OWP1493:OWP1495 PGL1493:PGL1495 PQH1493:PQH1495 QAD1493:QAD1495 QJZ1493:QJZ1495 QTV1493:QTV1495 RDR1493:RDR1495 RNN1493:RNN1495 RXJ1493:RXJ1495 SHF1493:SHF1495 SRB1493:SRB1495 TAX1493:TAX1495 TKT1493:TKT1495 TUP1493:TUP1495 UEL1493:UEL1495 UOH1493:UOH1495 UYD1493:UYD1495 VHZ1493:VHZ1495 VRV1493:VRV1495 WBR1493:WBR1495 WLN1493:WLN1495 WVJ1493:WVJ1495 C1485 IX1485 ST1485 ACP1485 AML1485 AWH1485 BGD1485 BPZ1485 BZV1485 CJR1485 CTN1485 DDJ1485 DNF1485 DXB1485 EGX1485 EQT1485 FAP1485 FKL1485 FUH1485 GED1485 GNZ1485 GXV1485 HHR1485 HRN1485 IBJ1485 ILF1485 IVB1485 JEX1485 JOT1485 JYP1485 KIL1485 KSH1485 LCD1485 LLZ1485 LVV1485 MFR1485 MPN1485 MZJ1485 NJF1485 NTB1485 OCX1485 OMT1485 OWP1485 PGL1485 PQH1485 QAD1485 QJZ1485 QTV1485 RDR1485 RNN1485 RXJ1485 SHF1485 SRB1485 TAX1485 TKT1485 TUP1485 UEL1485 UOH1485 UYD1485 VHZ1485 VRV1485 WBR1485 WLN1485 WVJ1485 WVJ1501:WVJ1503 IX1507:IX1509 ST1507:ST1509 ACP1507:ACP1509 AML1507:AML1509 AWH1507:AWH1509 BGD1507:BGD1509 BPZ1507:BPZ1509 BZV1507:BZV1509 CJR1507:CJR1509 CTN1507:CTN1509 DDJ1507:DDJ1509 DNF1507:DNF1509 DXB1507:DXB1509 EGX1507:EGX1509 EQT1507:EQT1509 FAP1507:FAP1509 FKL1507:FKL1509 FUH1507:FUH1509 GED1507:GED1509 GNZ1507:GNZ1509 GXV1507:GXV1509 HHR1507:HHR1509 HRN1507:HRN1509 IBJ1507:IBJ1509 ILF1507:ILF1509 IVB1507:IVB1509 JEX1507:JEX1509 JOT1507:JOT1509 JYP1507:JYP1509 KIL1507:KIL1509 KSH1507:KSH1509 LCD1507:LCD1509 LLZ1507:LLZ1509 LVV1507:LVV1509 MFR1507:MFR1509 MPN1507:MPN1509 MZJ1507:MZJ1509 NJF1507:NJF1509 NTB1507:NTB1509 OCX1507:OCX1509 OMT1507:OMT1509 OWP1507:OWP1509 PGL1507:PGL1509 PQH1507:PQH1509 QAD1507:QAD1509 QJZ1507:QJZ1509 QTV1507:QTV1509 RDR1507:RDR1509 RNN1507:RNN1509 RXJ1507:RXJ1509 SHF1507:SHF1509 SRB1507:SRB1509 TAX1507:TAX1509 TKT1507:TKT1509 TUP1507:TUP1509 UEL1507:UEL1509 UOH1507:UOH1509 UYD1507:UYD1509 VHZ1507:VHZ1509 VRV1507:VRV1509 WBR1507:WBR1509 WLN1507:WLN1509 WVJ1507:WVJ1509 C1511:C1513 IX1511:IX1513 ST1511:ST1513 ACP1511:ACP1513 AML1511:AML1513 AWH1511:AWH1513 BGD1511:BGD1513 BPZ1511:BPZ1513 BZV1511:BZV1513 CJR1511:CJR1513 CTN1511:CTN1513 DDJ1511:DDJ1513 DNF1511:DNF1513 DXB1511:DXB1513 EGX1511:EGX1513 EQT1511:EQT1513 FAP1511:FAP1513 FKL1511:FKL1513 FUH1511:FUH1513 GED1511:GED1513 GNZ1511:GNZ1513 GXV1511:GXV1513 HHR1511:HHR1513 HRN1511:HRN1513 IBJ1511:IBJ1513 ILF1511:ILF1513 IVB1511:IVB1513 JEX1511:JEX1513 JOT1511:JOT1513 JYP1511:JYP1513 KIL1511:KIL1513 KSH1511:KSH1513 LCD1511:LCD1513 LLZ1511:LLZ1513 LVV1511:LVV1513 MFR1511:MFR1513 MPN1511:MPN1513 MZJ1511:MZJ1513 NJF1511:NJF1513 NTB1511:NTB1513 OCX1511:OCX1513 OMT1511:OMT1513 OWP1511:OWP1513 PGL1511:PGL1513 PQH1511:PQH1513 QAD1511:QAD1513 QJZ1511:QJZ1513 QTV1511:QTV1513 RDR1511:RDR1513 RNN1511:RNN1513 RXJ1511:RXJ1513 SHF1511:SHF1513 SRB1511:SRB1513 TAX1511:TAX1513 TKT1511:TKT1513 TUP1511:TUP1513 UEL1511:UEL1513 UOH1511:UOH1513 UYD1511:UYD1513 VHZ1511:VHZ1513 VRV1511:VRV1513 WBR1511:WBR1513 WLN1511:WLN1513 WVJ1511:WVJ1513 C1515:C1517 IX1515:IX1517 ST1515:ST1517 ACP1515:ACP1517 AML1515:AML1517 AWH1515:AWH1517 BGD1515:BGD1517 BPZ1515:BPZ1517 BZV1515:BZV1517 CJR1515:CJR1517 CTN1515:CTN1517 DDJ1515:DDJ1517 DNF1515:DNF1517 DXB1515:DXB1517 EGX1515:EGX1517 EQT1515:EQT1517 FAP1515:FAP1517 FKL1515:FKL1517 FUH1515:FUH1517 GED1515:GED1517 GNZ1515:GNZ1517 GXV1515:GXV1517 HHR1515:HHR1517 HRN1515:HRN1517 IBJ1515:IBJ1517 ILF1515:ILF1517 IVB1515:IVB1517 JEX1515:JEX1517 JOT1515:JOT1517 JYP1515:JYP1517 KIL1515:KIL1517 KSH1515:KSH1517 LCD1515:LCD1517 LLZ1515:LLZ1517 LVV1515:LVV1517 MFR1515:MFR1517 MPN1515:MPN1517 MZJ1515:MZJ1517 NJF1515:NJF1517 NTB1515:NTB1517 OCX1515:OCX1517 OMT1515:OMT1517 OWP1515:OWP1517 PGL1515:PGL1517 PQH1515:PQH1517 QAD1515:QAD1517 QJZ1515:QJZ1517 QTV1515:QTV1517 RDR1515:RDR1517 RNN1515:RNN1517 RXJ1515:RXJ1517 SHF1515:SHF1517 SRB1515:SRB1517 TAX1515:TAX1517 TKT1515:TKT1517 TUP1515:TUP1517 UEL1515:UEL1517 UOH1515:UOH1517 UYD1515:UYD1517 VHZ1515:VHZ1517 VRV1515:VRV1517 WBR1515:WBR1517 WLN1515:WLN1517 WVJ1515:WVJ1517 C1521:C1523 IX1521:IX1523 ST1521:ST1523 ACP1521:ACP1523 AML1521:AML1523 AWH1521:AWH1523 BGD1521:BGD1523 BPZ1521:BPZ1523 BZV1521:BZV1523 CJR1521:CJR1523 CTN1521:CTN1523 DDJ1521:DDJ1523 DNF1521:DNF1523 DXB1521:DXB1523 EGX1521:EGX1523 EQT1521:EQT1523 FAP1521:FAP1523 FKL1521:FKL1523 FUH1521:FUH1523 GED1521:GED1523 GNZ1521:GNZ1523 GXV1521:GXV1523 HHR1521:HHR1523 HRN1521:HRN1523 IBJ1521:IBJ1523 ILF1521:ILF1523 IVB1521:IVB1523 JEX1521:JEX1523 JOT1521:JOT1523 JYP1521:JYP1523 KIL1521:KIL1523 KSH1521:KSH1523 LCD1521:LCD1523 LLZ1521:LLZ1523 LVV1521:LVV1523 MFR1521:MFR1523 MPN1521:MPN1523 MZJ1521:MZJ1523 NJF1521:NJF1523 NTB1521:NTB1523 OCX1521:OCX1523 OMT1521:OMT1523 OWP1521:OWP1523 PGL1521:PGL1523 PQH1521:PQH1523 QAD1521:QAD1523 QJZ1521:QJZ1523 QTV1521:QTV1523 RDR1521:RDR1523 RNN1521:RNN1523 RXJ1521:RXJ1523 SHF1521:SHF1523 SRB1521:SRB1523 TAX1521:TAX1523 TKT1521:TKT1523 TUP1521:TUP1523 UEL1521:UEL1523 UOH1521:UOH1523 UYD1521:UYD1523 VHZ1521:VHZ1523 VRV1521:VRV1523 WBR1521:WBR1523 WLN1521:WLN1523 WVJ1521:WVJ1523 C1541:C1543 IX1541:IX1543 ST1541:ST1543 ACP1541:ACP1543 AML1541:AML1543 AWH1541:AWH1543 BGD1541:BGD1543 BPZ1541:BPZ1543 BZV1541:BZV1543 CJR1541:CJR1543 CTN1541:CTN1543 DDJ1541:DDJ1543 DNF1541:DNF1543 DXB1541:DXB1543 EGX1541:EGX1543 EQT1541:EQT1543 FAP1541:FAP1543 FKL1541:FKL1543 FUH1541:FUH1543 GED1541:GED1543 GNZ1541:GNZ1543 GXV1541:GXV1543 HHR1541:HHR1543 HRN1541:HRN1543 IBJ1541:IBJ1543 ILF1541:ILF1543 IVB1541:IVB1543 JEX1541:JEX1543 JOT1541:JOT1543 JYP1541:JYP1543 KIL1541:KIL1543 KSH1541:KSH1543 LCD1541:LCD1543 LLZ1541:LLZ1543 LVV1541:LVV1543 MFR1541:MFR1543 MPN1541:MPN1543 MZJ1541:MZJ1543 NJF1541:NJF1543 NTB1541:NTB1543 OCX1541:OCX1543 OMT1541:OMT1543 OWP1541:OWP1543 PGL1541:PGL1543 PQH1541:PQH1543 QAD1541:QAD1543 QJZ1541:QJZ1543 QTV1541:QTV1543 RDR1541:RDR1543 RNN1541:RNN1543 RXJ1541:RXJ1543 SHF1541:SHF1543 SRB1541:SRB1543 TAX1541:TAX1543 TKT1541:TKT1543 TUP1541:TUP1543 UEL1541:UEL1543 UOH1541:UOH1543 UYD1541:UYD1543 VHZ1541:VHZ1543 VRV1541:VRV1543 WBR1541:WBR1543 WLN1541:WLN1543 WVJ1541:WVJ1543 C1545:C1547 IX1545:IX1547 ST1545:ST1547 ACP1545:ACP1547 AML1545:AML1547 AWH1545:AWH1547 BGD1545:BGD1547 BPZ1545:BPZ1547 BZV1545:BZV1547 CJR1545:CJR1547 CTN1545:CTN1547 DDJ1545:DDJ1547 DNF1545:DNF1547 DXB1545:DXB1547 EGX1545:EGX1547 EQT1545:EQT1547 FAP1545:FAP1547 FKL1545:FKL1547 FUH1545:FUH1547 GED1545:GED1547 GNZ1545:GNZ1547 GXV1545:GXV1547 HHR1545:HHR1547 HRN1545:HRN1547 IBJ1545:IBJ1547 ILF1545:ILF1547 IVB1545:IVB1547 JEX1545:JEX1547 JOT1545:JOT1547 JYP1545:JYP1547 KIL1545:KIL1547 KSH1545:KSH1547 LCD1545:LCD1547 LLZ1545:LLZ1547 LVV1545:LVV1547 MFR1545:MFR1547 MPN1545:MPN1547 MZJ1545:MZJ1547 NJF1545:NJF1547 NTB1545:NTB1547 OCX1545:OCX1547 OMT1545:OMT1547 OWP1545:OWP1547 PGL1545:PGL1547 PQH1545:PQH1547 QAD1545:QAD1547 QJZ1545:QJZ1547 QTV1545:QTV1547 RDR1545:RDR1547 RNN1545:RNN1547 RXJ1545:RXJ1547 SHF1545:SHF1547 SRB1545:SRB1547 TAX1545:TAX1547 TKT1545:TKT1547 TUP1545:TUP1547 UEL1545:UEL1547 UOH1545:UOH1547 UYD1545:UYD1547 VHZ1545:VHZ1547 VRV1545:VRV1547 WBR1545:WBR1547 WLN1545:WLN1547 WVJ1545:WVJ1547 IX1549:IX1551 ST1549:ST1551 ACP1549:ACP1551 AML1549:AML1551 AWH1549:AWH1551 BGD1549:BGD1551 BPZ1549:BPZ1551 BZV1549:BZV1551 CJR1549:CJR1551 CTN1549:CTN1551 DDJ1549:DDJ1551 DNF1549:DNF1551 DXB1549:DXB1551 EGX1549:EGX1551 EQT1549:EQT1551 FAP1549:FAP1551 FKL1549:FKL1551 FUH1549:FUH1551 GED1549:GED1551 GNZ1549:GNZ1551 GXV1549:GXV1551 HHR1549:HHR1551 HRN1549:HRN1551 IBJ1549:IBJ1551 ILF1549:ILF1551 IVB1549:IVB1551 JEX1549:JEX1551 JOT1549:JOT1551 JYP1549:JYP1551 KIL1549:KIL1551 KSH1549:KSH1551 LCD1549:LCD1551 LLZ1549:LLZ1551 LVV1549:LVV1551 MFR1549:MFR1551 MPN1549:MPN1551 MZJ1549:MZJ1551 NJF1549:NJF1551 NTB1549:NTB1551 OCX1549:OCX1551 OMT1549:OMT1551 OWP1549:OWP1551 PGL1549:PGL1551 PQH1549:PQH1551 QAD1549:QAD1551 QJZ1549:QJZ1551 QTV1549:QTV1551 RDR1549:RDR1551 RNN1549:RNN1551 RXJ1549:RXJ1551 SHF1549:SHF1551 SRB1549:SRB1551 TAX1549:TAX1551 TKT1549:TKT1551 TUP1549:TUP1551 UEL1549:UEL1551 UOH1549:UOH1551 UYD1549:UYD1551 VHZ1549:VHZ1551 VRV1549:VRV1551 WBR1549:WBR1551 WLN1549:WLN1551 WVJ1549:WVJ1551 C1451:C1453 C1525:C1527 IX1525:IX1527 ST1525:ST1527 ACP1525:ACP1527 AML1525:AML1527 AWH1525:AWH1527 BGD1525:BGD1527 BPZ1525:BPZ1527 BZV1525:BZV1527 CJR1525:CJR1527 CTN1525:CTN1527 DDJ1525:DDJ1527 DNF1525:DNF1527 DXB1525:DXB1527 EGX1525:EGX1527 EQT1525:EQT1527 FAP1525:FAP1527 FKL1525:FKL1527 FUH1525:FUH1527 GED1525:GED1527 GNZ1525:GNZ1527 GXV1525:GXV1527 HHR1525:HHR1527 HRN1525:HRN1527 IBJ1525:IBJ1527 ILF1525:ILF1527 IVB1525:IVB1527 JEX1525:JEX1527 JOT1525:JOT1527 JYP1525:JYP1527 KIL1525:KIL1527 KSH1525:KSH1527 LCD1525:LCD1527 LLZ1525:LLZ1527 LVV1525:LVV1527 MFR1525:MFR1527 MPN1525:MPN1527 MZJ1525:MZJ1527 NJF1525:NJF1527 NTB1525:NTB1527 OCX1525:OCX1527 OMT1525:OMT1527 OWP1525:OWP1527 PGL1525:PGL1527 PQH1525:PQH1527 QAD1525:QAD1527 QJZ1525:QJZ1527 QTV1525:QTV1527 RDR1525:RDR1527 RNN1525:RNN1527 RXJ1525:RXJ1527 SHF1525:SHF1527 SRB1525:SRB1527 TAX1525:TAX1527 TKT1525:TKT1527 TUP1525:TUP1527 UEL1525:UEL1527 UOH1525:UOH1527 UYD1525:UYD1527 VHZ1525:VHZ1527 VRV1525:VRV1527 WBR1525:WBR1527 WLN1525:WLN1527 WVJ1525:WVJ1527 C1529:C1531 IX1529:IX1531 ST1529:ST1531 ACP1529:ACP1531 AML1529:AML1531 AWH1529:AWH1531 BGD1529:BGD1531 BPZ1529:BPZ1531 BZV1529:BZV1531 CJR1529:CJR1531 CTN1529:CTN1531 DDJ1529:DDJ1531 DNF1529:DNF1531 DXB1529:DXB1531 EGX1529:EGX1531 EQT1529:EQT1531 FAP1529:FAP1531 FKL1529:FKL1531 FUH1529:FUH1531 GED1529:GED1531 GNZ1529:GNZ1531 GXV1529:GXV1531 HHR1529:HHR1531 HRN1529:HRN1531 IBJ1529:IBJ1531 ILF1529:ILF1531 IVB1529:IVB1531 JEX1529:JEX1531 JOT1529:JOT1531 JYP1529:JYP1531 KIL1529:KIL1531 KSH1529:KSH1531 LCD1529:LCD1531 LLZ1529:LLZ1531 LVV1529:LVV1531 MFR1529:MFR1531 MPN1529:MPN1531 MZJ1529:MZJ1531 NJF1529:NJF1531 NTB1529:NTB1531 OCX1529:OCX1531 OMT1529:OMT1531 OWP1529:OWP1531 PGL1529:PGL1531 PQH1529:PQH1531 QAD1529:QAD1531 QJZ1529:QJZ1531 QTV1529:QTV1531 RDR1529:RDR1531 RNN1529:RNN1531 RXJ1529:RXJ1531 SHF1529:SHF1531 SRB1529:SRB1531 TAX1529:TAX1531 TKT1529:TKT1531 TUP1529:TUP1531 UEL1529:UEL1531 UOH1529:UOH1531 UYD1529:UYD1531 VHZ1529:VHZ1531 VRV1529:VRV1531 WBR1529:WBR1531 WLN1529:WLN1531 WVJ1529:WVJ1531 C1533:C1535 IX1533:IX1535 ST1533:ST1535 ACP1533:ACP1535 AML1533:AML1535 AWH1533:AWH1535 BGD1533:BGD1535 BPZ1533:BPZ1535 BZV1533:BZV1535 CJR1533:CJR1535 CTN1533:CTN1535 DDJ1533:DDJ1535 DNF1533:DNF1535 DXB1533:DXB1535 EGX1533:EGX1535 EQT1533:EQT1535 FAP1533:FAP1535 FKL1533:FKL1535 FUH1533:FUH1535 GED1533:GED1535 GNZ1533:GNZ1535 GXV1533:GXV1535 HHR1533:HHR1535 HRN1533:HRN1535 IBJ1533:IBJ1535 ILF1533:ILF1535 IVB1533:IVB1535 JEX1533:JEX1535 JOT1533:JOT1535 JYP1533:JYP1535 KIL1533:KIL1535 KSH1533:KSH1535 LCD1533:LCD1535 LLZ1533:LLZ1535 LVV1533:LVV1535 MFR1533:MFR1535 MPN1533:MPN1535 MZJ1533:MZJ1535 NJF1533:NJF1535 NTB1533:NTB1535 OCX1533:OCX1535 OMT1533:OMT1535 OWP1533:OWP1535 PGL1533:PGL1535 PQH1533:PQH1535 QAD1533:QAD1535 QJZ1533:QJZ1535 QTV1533:QTV1535 RDR1533:RDR1535 RNN1533:RNN1535 RXJ1533:RXJ1535 SHF1533:SHF1535 SRB1533:SRB1535 TAX1533:TAX1535 TKT1533:TKT1535 TUP1533:TUP1535 UEL1533:UEL1535 UOH1533:UOH1535 UYD1533:UYD1535 VHZ1533:VHZ1535 VRV1533:VRV1535 WBR1533:WBR1535 WLN1533:WLN1535 WVJ1533:WVJ1535 C1537:C1539 IX1537:IX1539 ST1537:ST1539 ACP1537:ACP1539 AML1537:AML1539 AWH1537:AWH1539 BGD1537:BGD1539 BPZ1537:BPZ1539 BZV1537:BZV1539 CJR1537:CJR1539 CTN1537:CTN1539 DDJ1537:DDJ1539 DNF1537:DNF1539 DXB1537:DXB1539 EGX1537:EGX1539 EQT1537:EQT1539 FAP1537:FAP1539 FKL1537:FKL1539 FUH1537:FUH1539 GED1537:GED1539 GNZ1537:GNZ1539 GXV1537:GXV1539 HHR1537:HHR1539 HRN1537:HRN1539 IBJ1537:IBJ1539 ILF1537:ILF1539 IVB1537:IVB1539 JEX1537:JEX1539 JOT1537:JOT1539 JYP1537:JYP1539 KIL1537:KIL1539 KSH1537:KSH1539 LCD1537:LCD1539 LLZ1537:LLZ1539 LVV1537:LVV1539 MFR1537:MFR1539 MPN1537:MPN1539 MZJ1537:MZJ1539 NJF1537:NJF1539 NTB1537:NTB1539 OCX1537:OCX1539 OMT1537:OMT1539 OWP1537:OWP1539 PGL1537:PGL1539 PQH1537:PQH1539 QAD1537:QAD1539 QJZ1537:QJZ1539 QTV1537:QTV1539 RDR1537:RDR1539 RNN1537:RNN1539 RXJ1537:RXJ1539 SHF1537:SHF1539 SRB1537:SRB1539 TAX1537:TAX1539 TKT1537:TKT1539 TUP1537:TUP1539 UEL1537:UEL1539 UOH1537:UOH1539 UYD1537:UYD1539 VHZ1537:VHZ1539 VRV1537:VRV1539 WBR1537:WBR1539 WLN1537:WLN1539 WVJ1537:WVJ1539 C1519 IX1519 ST1519 ACP1519 AML1519 AWH1519 BGD1519 BPZ1519 BZV1519 CJR1519 CTN1519 DDJ1519 DNF1519 DXB1519 EGX1519 EQT1519 FAP1519 FKL1519 FUH1519 GED1519 GNZ1519 GXV1519 HHR1519 HRN1519 IBJ1519 ILF1519 IVB1519 JEX1519 JOT1519 JYP1519 KIL1519 KSH1519 LCD1519 LLZ1519 LVV1519 MFR1519 MPN1519 MZJ1519 NJF1519 NTB1519 OCX1519 OMT1519 OWP1519 PGL1519 PQH1519 QAD1519 QJZ1519 QTV1519 RDR1519 RNN1519 RXJ1519 SHF1519 SRB1519 TAX1519 TKT1519 TUP1519 UEL1519 UOH1519 UYD1519 VHZ1519 VRV1519 WBR1519 WLN1519 WVJ1519 C1505 IX1505 ST1505 ACP1505 AML1505 AWH1505 BGD1505 BPZ1505 BZV1505 CJR1505 CTN1505 DDJ1505 DNF1505 DXB1505 EGX1505 EQT1505 FAP1505 FKL1505 FUH1505 GED1505 GNZ1505 GXV1505 HHR1505 HRN1505 IBJ1505 ILF1505 IVB1505 JEX1505 JOT1505 JYP1505 KIL1505 KSH1505 LCD1505 LLZ1505 LVV1505 MFR1505 MPN1505 MZJ1505 NJF1505 NTB1505 OCX1505 OMT1505 OWP1505 PGL1505 PQH1505 QAD1505 QJZ1505 QTV1505 RDR1505 RNN1505 RXJ1505 SHF1505 SRB1505 TAX1505 TKT1505 TUP1505 UEL1505 UOH1505 UYD1505 VHZ1505 VRV1505 WBR1505 WLN1505 WVJ1505 C1497:C1499 IX1497:IX1499 ST1497:ST1499 ACP1497:ACP1499 AML1497:AML1499 AWH1497:AWH1499 BGD1497:BGD1499 BPZ1497:BPZ1499 BZV1497:BZV1499 CJR1497:CJR1499 CTN1497:CTN1499 DDJ1497:DDJ1499 DNF1497:DNF1499 DXB1497:DXB1499 EGX1497:EGX1499 EQT1497:EQT1499 FAP1497:FAP1499 FKL1497:FKL1499 FUH1497:FUH1499 GED1497:GED1499 GNZ1497:GNZ1499 GXV1497:GXV1499 HHR1497:HHR1499 HRN1497:HRN1499 IBJ1497:IBJ1499 ILF1497:ILF1499 IVB1497:IVB1499 JEX1497:JEX1499 JOT1497:JOT1499 JYP1497:JYP1499 KIL1497:KIL1499 KSH1497:KSH1499 LCD1497:LCD1499 LLZ1497:LLZ1499 LVV1497:LVV1499 MFR1497:MFR1499 MPN1497:MPN1499 MZJ1497:MZJ1499 NJF1497:NJF1499 NTB1497:NTB1499 OCX1497:OCX1499 OMT1497:OMT1499 OWP1497:OWP1499 PGL1497:PGL1499 PQH1497:PQH1499 QAD1497:QAD1499 QJZ1497:QJZ1499 QTV1497:QTV1499 RDR1497:RDR1499 RNN1497:RNN1499 RXJ1497:RXJ1499 SHF1497:SHF1499 SRB1497:SRB1499 TAX1497:TAX1499 TKT1497:TKT1499 TUP1497:TUP1499 UEL1497:UEL1499 UOH1497:UOH1499 UYD1497:UYD1499 VHZ1497:VHZ1499 VRV1497:VRV1499 WBR1497:WBR1499 WLN1497:WLN1499 WVJ1497:WVJ1499 C1501:C1503 IX1501:IX1503 ST1501:ST1503 ACP1501:ACP1503 AML1501:AML1503 AWH1501:AWH1503 BGD1501:BGD1503 BPZ1501:BPZ1503 BZV1501:BZV1503 CJR1501:CJR1503 CTN1501:CTN1503 DDJ1501:DDJ1503 DNF1501:DNF1503 DXB1501:DXB1503 EGX1501:EGX1503 EQT1501:EQT1503 FAP1501:FAP1503 FKL1501:FKL1503 FUH1501:FUH1503 GED1501:GED1503 GNZ1501:GNZ1503 GXV1501:GXV1503 HHR1501:HHR1503 HRN1501:HRN1503 IBJ1501:IBJ1503 ILF1501:ILF1503 IVB1501:IVB1503 JEX1501:JEX1503 JOT1501:JOT1503 JYP1501:JYP1503 KIL1501:KIL1503 KSH1501:KSH1503 LCD1501:LCD1503 LLZ1501:LLZ1503 LVV1501:LVV1503 MFR1501:MFR1503 MPN1501:MPN1503 MZJ1501:MZJ1503 NJF1501:NJF1503 NTB1501:NTB1503 OCX1501:OCX1503 OMT1501:OMT1503 OWP1501:OWP1503 PGL1501:PGL1503 PQH1501:PQH1503 QAD1501:QAD1503 QJZ1501:QJZ1503 QTV1501:QTV1503 RDR1501:RDR1503 RNN1501:RNN1503 RXJ1501:RXJ1503 SHF1501:SHF1503 SRB1501:SRB1503 TAX1501:TAX1503 TKT1501:TKT1503 TUP1501:TUP1503 UEL1501:UEL1503 UOH1501:UOH1503 UYD1501:UYD1503 VHZ1501:VHZ1503 VRV1501:VRV1503 WBR1501:WBR1503 WLN1501:WLN1503 C1507:C1509 IX1469:IX1471 ST1469:ST1471 ACP1469:ACP1471 AML1469:AML1471 AWH1469:AWH1471 BGD1469:BGD1471 BPZ1469:BPZ1471 BZV1469:BZV1471 CJR1469:CJR1471 CTN1469:CTN1471 DDJ1469:DDJ1471 DNF1469:DNF1471 DXB1469:DXB1471 EGX1469:EGX1471 EQT1469:EQT1471 FAP1469:FAP1471 FKL1469:FKL1471 FUH1469:FUH1471 GED1469:GED1471 GNZ1469:GNZ1471 GXV1469:GXV1471 HHR1469:HHR1471 HRN1469:HRN1471 IBJ1469:IBJ1471 ILF1469:ILF1471 IVB1469:IVB1471 JEX1469:JEX1471 JOT1469:JOT1471 JYP1469:JYP1471 KIL1469:KIL1471 KSH1469:KSH1471 LCD1469:LCD1471 LLZ1469:LLZ1471 LVV1469:LVV1471 MFR1469:MFR1471 MPN1469:MPN1471 MZJ1469:MZJ1471 NJF1469:NJF1471 NTB1469:NTB1471 OCX1469:OCX1471 OMT1469:OMT1471 OWP1469:OWP1471 PGL1469:PGL1471 PQH1469:PQH1471 QAD1469:QAD1471 QJZ1469:QJZ1471 QTV1469:QTV1471 RDR1469:RDR1471 RNN1469:RNN1471 RXJ1469:RXJ1471 SHF1469:SHF1471 SRB1469:SRB1471 TAX1469:TAX1471 TKT1469:TKT1471 TUP1469:TUP1471 UEL1469:UEL1471 UOH1469:UOH1471 UYD1469:UYD1471 VHZ1469:VHZ1471 VRV1469:VRV1471 WBR1469:WBR1471 WLN1469:WLN1471 WVJ1469:WVJ1471 C1473:C1475 IX1473:IX1475 ST1473:ST1475 ACP1473:ACP1475 AML1473:AML1475 AWH1473:AWH1475 BGD1473:BGD1475 BPZ1473:BPZ1475 BZV1473:BZV1475 CJR1473:CJR1475 CTN1473:CTN1475 DDJ1473:DDJ1475 DNF1473:DNF1475 DXB1473:DXB1475 EGX1473:EGX1475 EQT1473:EQT1475 FAP1473:FAP1475 FKL1473:FKL1475 FUH1473:FUH1475 GED1473:GED1475 GNZ1473:GNZ1475 GXV1473:GXV1475 HHR1473:HHR1475 HRN1473:HRN1475 IBJ1473:IBJ1475 ILF1473:ILF1475 IVB1473:IVB1475 JEX1473:JEX1475 JOT1473:JOT1475 JYP1473:JYP1475 KIL1473:KIL1475 KSH1473:KSH1475 LCD1473:LCD1475 LLZ1473:LLZ1475 LVV1473:LVV1475 MFR1473:MFR1475 MPN1473:MPN1475 MZJ1473:MZJ1475 NJF1473:NJF1475 NTB1473:NTB1475 OCX1473:OCX1475 OMT1473:OMT1475 OWP1473:OWP1475 PGL1473:PGL1475 PQH1473:PQH1475 QAD1473:QAD1475 QJZ1473:QJZ1475 QTV1473:QTV1475 RDR1473:RDR1475 RNN1473:RNN1475 RXJ1473:RXJ1475 SHF1473:SHF1475 SRB1473:SRB1475 TAX1473:TAX1475 TKT1473:TKT1475 TUP1473:TUP1475 UEL1473:UEL1475 UOH1473:UOH1475 UYD1473:UYD1475 VHZ1473:VHZ1475 VRV1473:VRV1475 WBR1473:WBR1475 WLN1473:WLN1475 WVJ1473:WVJ1475 C1477:C1479 IX1477:IX1479 ST1477:ST1479 ACP1477:ACP1479 AML1477:AML1479 AWH1477:AWH1479 BGD1477:BGD1479 BPZ1477:BPZ1479 BZV1477:BZV1479 CJR1477:CJR1479 CTN1477:CTN1479 DDJ1477:DDJ1479 DNF1477:DNF1479 DXB1477:DXB1479 EGX1477:EGX1479 EQT1477:EQT1479 FAP1477:FAP1479 FKL1477:FKL1479 FUH1477:FUH1479 GED1477:GED1479 GNZ1477:GNZ1479 GXV1477:GXV1479 HHR1477:HHR1479 HRN1477:HRN1479 IBJ1477:IBJ1479 ILF1477:ILF1479 IVB1477:IVB1479 JEX1477:JEX1479 JOT1477:JOT1479 JYP1477:JYP1479 KIL1477:KIL1479 KSH1477:KSH1479 LCD1477:LCD1479 LLZ1477:LLZ1479 LVV1477:LVV1479 MFR1477:MFR1479 MPN1477:MPN1479 MZJ1477:MZJ1479 NJF1477:NJF1479 NTB1477:NTB1479 OCX1477:OCX1479 OMT1477:OMT1479 OWP1477:OWP1479 PGL1477:PGL1479 PQH1477:PQH1479 QAD1477:QAD1479 QJZ1477:QJZ1479 QTV1477:QTV1479 RDR1477:RDR1479 RNN1477:RNN1479 RXJ1477:RXJ1479 SHF1477:SHF1479 SRB1477:SRB1479 TAX1477:TAX1479 TKT1477:TKT1479 TUP1477:TUP1479 UEL1477:UEL1479 UOH1477:UOH1479 UYD1477:UYD1479 VHZ1477:VHZ1479 VRV1477:VRV1479 WBR1477:WBR1479 WLN1477:WLN1479 WVJ1477:WVJ1479 LCD1489:LCD1491 C1481:C1483 IX1481:IX1483 ST1481:ST1483 ACP1481:ACP1483 AML1481:AML1483 AWH1481:AWH1483 BGD1481:BGD1483 BPZ1481:BPZ1483 BZV1481:BZV1483 CJR1481:CJR1483 CTN1481:CTN1483 DDJ1481:DDJ1483 DNF1481:DNF1483 DXB1481:DXB1483 EGX1481:EGX1483 EQT1481:EQT1483 FAP1481:FAP1483 FKL1481:FKL1483 FUH1481:FUH1483 GED1481:GED1483 GNZ1481:GNZ1483 GXV1481:GXV1483 HHR1481:HHR1483 HRN1481:HRN1483 IBJ1481:IBJ1483 ILF1481:ILF1483 IVB1481:IVB1483 JEX1481:JEX1483 JOT1481:JOT1483 JYP1481:JYP1483 KIL1481:KIL1483 KSH1481:KSH1483 LCD1481:LCD1483 LLZ1481:LLZ1483 LVV1481:LVV1483 MFR1481:MFR1483 MPN1481:MPN1483 MZJ1481:MZJ1483 NJF1481:NJF1483 NTB1481:NTB1483 OCX1481:OCX1483 OMT1481:OMT1483 OWP1481:OWP1483 PGL1481:PGL1483 PQH1481:PQH1483 QAD1481:QAD1483 QJZ1481:QJZ1483 QTV1481:QTV1483 RDR1481:RDR1483 RNN1481:RNN1483 RXJ1481:RXJ1483 SHF1481:SHF1483 SRB1481:SRB1483 TAX1481:TAX1483 TKT1481:TKT1483 TUP1481:TUP1483 UEL1481:UEL1483 UOH1481:UOH1483 UYD1481:UYD1483 VHZ1481:VHZ1483 VRV1481:VRV1483 WBR1481:WBR1483 WLN1481:WLN1483 WVJ1481:WVJ1483 FAP1489:FAP1491 EQT1489:EQT1491 EGX1489:EGX1491 DXB1489:DXB1491 DNF1489:DNF1491 DDJ1489:DDJ1491 CTN1489:CTN1491 CJR1489:CJR1491 BZV1489:BZV1491 BPZ1489:BPZ1491 BGD1489:BGD1491 AWH1489:AWH1491 AML1489:AML1491 ACP1489:ACP1491 ST1489:ST1491 IX1489:IX1491 C1489:C1491 WVJ1489:WVJ1491 WLN1489:WLN1491 WBR1489:WBR1491 VRV1489:VRV1491 VHZ1489:VHZ1491 UYD1489:UYD1491 UOH1489:UOH1491 UEL1489:UEL1491 TUP1489:TUP1491 TKT1489:TKT1491 TAX1489:TAX1491 SRB1489:SRB1491 SHF1489:SHF1491 RXJ1489:RXJ1491 RNN1489:RNN1491 RDR1489:RDR1491 QTV1489:QTV1491 QJZ1489:QJZ1491 QAD1489:QAD1491 PQH1489:PQH1491 PGL1489:PGL1491 OWP1489:OWP1491 OMT1489:OMT1491 OCX1489:OCX1491 NTB1489:NTB1491 NJF1489:NJF1491 MZJ1489:MZJ1491 MPN1489:MPN1491 MFR1489:MFR1491 LVV1489:LVV1491 LLZ1489:LLZ1491 LLZ1487 LVV1487 MFR1487 MPN1487 MZJ1487 NJF1487 NTB1487 OCX1487 OMT1487 OWP1487 PGL1487 PQH1487 QAD1487 QJZ1487 QTV1487 RDR1487 RNN1487 RXJ1487 SHF1487 SRB1487 TAX1487 TKT1487 TUP1487 UEL1487 UOH1487 UYD1487 VHZ1487 VRV1487 WBR1487 WLN1487 WVJ1487 C1487 IX1487 ST1487 ACP1487 AML1487 AWH1487 BGD1487 BPZ1487 BZV1487 CJR1487 CTN1487 DDJ1487 DNF1487 DXB1487 EGX1487 EQT1487 FAP1487 FKL1487 FUH1487 GED1487 GNZ1487 GXV1487 HHR1487 HRN1487 IBJ1487 ILF1487 IVB1487 JEX1487 JOT1487 JYP1487 KIL1487 KSH1487 LCD1487 C1469:C1471 KSH1592:KSH1594 KIL1592:KIL1594 JYP1592:JYP1594 JOT1592:JOT1594 JEX1592:JEX1594 IVB1592:IVB1594 ILF1592:ILF1594 IBJ1592:IBJ1594 HRN1592:HRN1594 HHR1592:HHR1594 GXV1592:GXV1594 GNZ1592:GNZ1594 GED1592:GED1594 FUH1592:FUH1594 FKL1592:FKL1594 C1596:C1598 IX1596:IX1598 ST1596:ST1598 ACP1596:ACP1598 AML1596:AML1598 AWH1596:AWH1598 BGD1596:BGD1598 BPZ1596:BPZ1598 BZV1596:BZV1598 CJR1596:CJR1598 CTN1596:CTN1598 DDJ1596:DDJ1598 DNF1596:DNF1598 DXB1596:DXB1598 EGX1596:EGX1598 EQT1596:EQT1598 FAP1596:FAP1598 FKL1596:FKL1598 FUH1596:FUH1598 GED1596:GED1598 GNZ1596:GNZ1598 GXV1596:GXV1598 HHR1596:HHR1598 HRN1596:HRN1598 IBJ1596:IBJ1598 ILF1596:ILF1598 IVB1596:IVB1598 JEX1596:JEX1598 JOT1596:JOT1598 JYP1596:JYP1598 KIL1596:KIL1598 KSH1596:KSH1598 LCD1596:LCD1598 LLZ1596:LLZ1598 LVV1596:LVV1598 MFR1596:MFR1598 MPN1596:MPN1598 MZJ1596:MZJ1598 NJF1596:NJF1598 NTB1596:NTB1598 OCX1596:OCX1598 OMT1596:OMT1598 OWP1596:OWP1598 PGL1596:PGL1598 PQH1596:PQH1598 QAD1596:QAD1598 QJZ1596:QJZ1598 QTV1596:QTV1598 RDR1596:RDR1598 RNN1596:RNN1598 RXJ1596:RXJ1598 SHF1596:SHF1598 SRB1596:SRB1598 TAX1596:TAX1598 TKT1596:TKT1598 TUP1596:TUP1598 UEL1596:UEL1598 UOH1596:UOH1598 UYD1596:UYD1598 VHZ1596:VHZ1598 VRV1596:VRV1598 WBR1596:WBR1598 WLN1596:WLN1598 WVJ1596:WVJ1598 C1588 IX1588 ST1588 ACP1588 AML1588 AWH1588 BGD1588 BPZ1588 BZV1588 CJR1588 CTN1588 DDJ1588 DNF1588 DXB1588 EGX1588 EQT1588 FAP1588 FKL1588 FUH1588 GED1588 GNZ1588 GXV1588 HHR1588 HRN1588 IBJ1588 ILF1588 IVB1588 JEX1588 JOT1588 JYP1588 KIL1588 KSH1588 LCD1588 LLZ1588 LVV1588 MFR1588 MPN1588 MZJ1588 NJF1588 NTB1588 OCX1588 OMT1588 OWP1588 PGL1588 PQH1588 QAD1588 QJZ1588 QTV1588 RDR1588 RNN1588 RXJ1588 SHF1588 SRB1588 TAX1588 TKT1588 TUP1588 UEL1588 UOH1588 UYD1588 VHZ1588 VRV1588 WBR1588 WLN1588 WVJ1588 WVJ1604:WVJ1606 IX1610:IX1612 ST1610:ST1612 ACP1610:ACP1612 AML1610:AML1612 AWH1610:AWH1612 BGD1610:BGD1612 BPZ1610:BPZ1612 BZV1610:BZV1612 CJR1610:CJR1612 CTN1610:CTN1612 DDJ1610:DDJ1612 DNF1610:DNF1612 DXB1610:DXB1612 EGX1610:EGX1612 EQT1610:EQT1612 FAP1610:FAP1612 FKL1610:FKL1612 FUH1610:FUH1612 GED1610:GED1612 GNZ1610:GNZ1612 GXV1610:GXV1612 HHR1610:HHR1612 HRN1610:HRN1612 IBJ1610:IBJ1612 ILF1610:ILF1612 IVB1610:IVB1612 JEX1610:JEX1612 JOT1610:JOT1612 JYP1610:JYP1612 KIL1610:KIL1612 KSH1610:KSH1612 LCD1610:LCD1612 LLZ1610:LLZ1612 LVV1610:LVV1612 MFR1610:MFR1612 MPN1610:MPN1612 MZJ1610:MZJ1612 NJF1610:NJF1612 NTB1610:NTB1612 OCX1610:OCX1612 OMT1610:OMT1612 OWP1610:OWP1612 PGL1610:PGL1612 PQH1610:PQH1612 QAD1610:QAD1612 QJZ1610:QJZ1612 QTV1610:QTV1612 RDR1610:RDR1612 RNN1610:RNN1612 RXJ1610:RXJ1612 SHF1610:SHF1612 SRB1610:SRB1612 TAX1610:TAX1612 TKT1610:TKT1612 TUP1610:TUP1612 UEL1610:UEL1612 UOH1610:UOH1612 UYD1610:UYD1612 VHZ1610:VHZ1612 VRV1610:VRV1612 WBR1610:WBR1612 WLN1610:WLN1612 WVJ1610:WVJ1612 C1614:C1616 IX1614:IX1616 ST1614:ST1616 ACP1614:ACP1616 AML1614:AML1616 AWH1614:AWH1616 BGD1614:BGD1616 BPZ1614:BPZ1616 BZV1614:BZV1616 CJR1614:CJR1616 CTN1614:CTN1616 DDJ1614:DDJ1616 DNF1614:DNF1616 DXB1614:DXB1616 EGX1614:EGX1616 EQT1614:EQT1616 FAP1614:FAP1616 FKL1614:FKL1616 FUH1614:FUH1616 GED1614:GED1616 GNZ1614:GNZ1616 GXV1614:GXV1616 HHR1614:HHR1616 HRN1614:HRN1616 IBJ1614:IBJ1616 ILF1614:ILF1616 IVB1614:IVB1616 JEX1614:JEX1616 JOT1614:JOT1616 JYP1614:JYP1616 KIL1614:KIL1616 KSH1614:KSH1616 LCD1614:LCD1616 LLZ1614:LLZ1616 LVV1614:LVV1616 MFR1614:MFR1616 MPN1614:MPN1616 MZJ1614:MZJ1616 NJF1614:NJF1616 NTB1614:NTB1616 OCX1614:OCX1616 OMT1614:OMT1616 OWP1614:OWP1616 PGL1614:PGL1616 PQH1614:PQH1616 QAD1614:QAD1616 QJZ1614:QJZ1616 QTV1614:QTV1616 RDR1614:RDR1616 RNN1614:RNN1616 RXJ1614:RXJ1616 SHF1614:SHF1616 SRB1614:SRB1616 TAX1614:TAX1616 TKT1614:TKT1616 TUP1614:TUP1616 UEL1614:UEL1616 UOH1614:UOH1616 UYD1614:UYD1616 VHZ1614:VHZ1616 VRV1614:VRV1616 WBR1614:WBR1616 WLN1614:WLN1616 WVJ1614:WVJ1616 C1618:C1620 IX1618:IX1620 ST1618:ST1620 ACP1618:ACP1620 AML1618:AML1620 AWH1618:AWH1620 BGD1618:BGD1620 BPZ1618:BPZ1620 BZV1618:BZV1620 CJR1618:CJR1620 CTN1618:CTN1620 DDJ1618:DDJ1620 DNF1618:DNF1620 DXB1618:DXB1620 EGX1618:EGX1620 EQT1618:EQT1620 FAP1618:FAP1620 FKL1618:FKL1620 FUH1618:FUH1620 GED1618:GED1620 GNZ1618:GNZ1620 GXV1618:GXV1620 HHR1618:HHR1620 HRN1618:HRN1620 IBJ1618:IBJ1620 ILF1618:ILF1620 IVB1618:IVB1620 JEX1618:JEX1620 JOT1618:JOT1620 JYP1618:JYP1620 KIL1618:KIL1620 KSH1618:KSH1620 LCD1618:LCD1620 LLZ1618:LLZ1620 LVV1618:LVV1620 MFR1618:MFR1620 MPN1618:MPN1620 MZJ1618:MZJ1620 NJF1618:NJF1620 NTB1618:NTB1620 OCX1618:OCX1620 OMT1618:OMT1620 OWP1618:OWP1620 PGL1618:PGL1620 PQH1618:PQH1620 QAD1618:QAD1620 QJZ1618:QJZ1620 QTV1618:QTV1620 RDR1618:RDR1620 RNN1618:RNN1620 RXJ1618:RXJ1620 SHF1618:SHF1620 SRB1618:SRB1620 TAX1618:TAX1620 TKT1618:TKT1620 TUP1618:TUP1620 UEL1618:UEL1620 UOH1618:UOH1620 UYD1618:UYD1620 VHZ1618:VHZ1620 VRV1618:VRV1620 WBR1618:WBR1620 WLN1618:WLN1620 WVJ1618:WVJ1620 C1624:C1626 IX1624:IX1626 ST1624:ST1626 ACP1624:ACP1626 AML1624:AML1626 AWH1624:AWH1626 BGD1624:BGD1626 BPZ1624:BPZ1626 BZV1624:BZV1626 CJR1624:CJR1626 CTN1624:CTN1626 DDJ1624:DDJ1626 DNF1624:DNF1626 DXB1624:DXB1626 EGX1624:EGX1626 EQT1624:EQT1626 FAP1624:FAP1626 FKL1624:FKL1626 FUH1624:FUH1626 GED1624:GED1626 GNZ1624:GNZ1626 GXV1624:GXV1626 HHR1624:HHR1626 HRN1624:HRN1626 IBJ1624:IBJ1626 ILF1624:ILF1626 IVB1624:IVB1626 JEX1624:JEX1626 JOT1624:JOT1626 JYP1624:JYP1626 KIL1624:KIL1626 KSH1624:KSH1626 LCD1624:LCD1626 LLZ1624:LLZ1626 LVV1624:LVV1626 MFR1624:MFR1626 MPN1624:MPN1626 MZJ1624:MZJ1626 NJF1624:NJF1626 NTB1624:NTB1626 OCX1624:OCX1626 OMT1624:OMT1626 OWP1624:OWP1626 PGL1624:PGL1626 PQH1624:PQH1626 QAD1624:QAD1626 QJZ1624:QJZ1626 QTV1624:QTV1626 RDR1624:RDR1626 RNN1624:RNN1626 RXJ1624:RXJ1626 SHF1624:SHF1626 SRB1624:SRB1626 TAX1624:TAX1626 TKT1624:TKT1626 TUP1624:TUP1626 UEL1624:UEL1626 UOH1624:UOH1626 UYD1624:UYD1626 VHZ1624:VHZ1626 VRV1624:VRV1626 WBR1624:WBR1626 WLN1624:WLN1626 WVJ1624:WVJ1626 C1644:C1646 IX1644:IX1646 ST1644:ST1646 ACP1644:ACP1646 AML1644:AML1646 AWH1644:AWH1646 BGD1644:BGD1646 BPZ1644:BPZ1646 BZV1644:BZV1646 CJR1644:CJR1646 CTN1644:CTN1646 DDJ1644:DDJ1646 DNF1644:DNF1646 DXB1644:DXB1646 EGX1644:EGX1646 EQT1644:EQT1646 FAP1644:FAP1646 FKL1644:FKL1646 FUH1644:FUH1646 GED1644:GED1646 GNZ1644:GNZ1646 GXV1644:GXV1646 HHR1644:HHR1646 HRN1644:HRN1646 IBJ1644:IBJ1646 ILF1644:ILF1646 IVB1644:IVB1646 JEX1644:JEX1646 JOT1644:JOT1646 JYP1644:JYP1646 KIL1644:KIL1646 KSH1644:KSH1646 LCD1644:LCD1646 LLZ1644:LLZ1646 LVV1644:LVV1646 MFR1644:MFR1646 MPN1644:MPN1646 MZJ1644:MZJ1646 NJF1644:NJF1646 NTB1644:NTB1646 OCX1644:OCX1646 OMT1644:OMT1646 OWP1644:OWP1646 PGL1644:PGL1646 PQH1644:PQH1646 QAD1644:QAD1646 QJZ1644:QJZ1646 QTV1644:QTV1646 RDR1644:RDR1646 RNN1644:RNN1646 RXJ1644:RXJ1646 SHF1644:SHF1646 SRB1644:SRB1646 TAX1644:TAX1646 TKT1644:TKT1646 TUP1644:TUP1646 UEL1644:UEL1646 UOH1644:UOH1646 UYD1644:UYD1646 VHZ1644:VHZ1646 VRV1644:VRV1646 WBR1644:WBR1646 WLN1644:WLN1646 WVJ1644:WVJ1646 C1648:C1650 IX1648:IX1650 ST1648:ST1650 ACP1648:ACP1650 AML1648:AML1650 AWH1648:AWH1650 BGD1648:BGD1650 BPZ1648:BPZ1650 BZV1648:BZV1650 CJR1648:CJR1650 CTN1648:CTN1650 DDJ1648:DDJ1650 DNF1648:DNF1650 DXB1648:DXB1650 EGX1648:EGX1650 EQT1648:EQT1650 FAP1648:FAP1650 FKL1648:FKL1650 FUH1648:FUH1650 GED1648:GED1650 GNZ1648:GNZ1650 GXV1648:GXV1650 HHR1648:HHR1650 HRN1648:HRN1650 IBJ1648:IBJ1650 ILF1648:ILF1650 IVB1648:IVB1650 JEX1648:JEX1650 JOT1648:JOT1650 JYP1648:JYP1650 KIL1648:KIL1650 KSH1648:KSH1650 LCD1648:LCD1650 LLZ1648:LLZ1650 LVV1648:LVV1650 MFR1648:MFR1650 MPN1648:MPN1650 MZJ1648:MZJ1650 NJF1648:NJF1650 NTB1648:NTB1650 OCX1648:OCX1650 OMT1648:OMT1650 OWP1648:OWP1650 PGL1648:PGL1650 PQH1648:PQH1650 QAD1648:QAD1650 QJZ1648:QJZ1650 QTV1648:QTV1650 RDR1648:RDR1650 RNN1648:RNN1650 RXJ1648:RXJ1650 SHF1648:SHF1650 SRB1648:SRB1650 TAX1648:TAX1650 TKT1648:TKT1650 TUP1648:TUP1650 UEL1648:UEL1650 UOH1648:UOH1650 UYD1648:UYD1650 VHZ1648:VHZ1650 VRV1648:VRV1650 WBR1648:WBR1650 WLN1648:WLN1650 WVJ1648:WVJ1650 IX1652:IX1654 ST1652:ST1654 ACP1652:ACP1654 AML1652:AML1654 AWH1652:AWH1654 BGD1652:BGD1654 BPZ1652:BPZ1654 BZV1652:BZV1654 CJR1652:CJR1654 CTN1652:CTN1654 DDJ1652:DDJ1654 DNF1652:DNF1654 DXB1652:DXB1654 EGX1652:EGX1654 EQT1652:EQT1654 FAP1652:FAP1654 FKL1652:FKL1654 FUH1652:FUH1654 GED1652:GED1654 GNZ1652:GNZ1654 GXV1652:GXV1654 HHR1652:HHR1654 HRN1652:HRN1654 IBJ1652:IBJ1654 ILF1652:ILF1654 IVB1652:IVB1654 JEX1652:JEX1654 JOT1652:JOT1654 JYP1652:JYP1654 KIL1652:KIL1654 KSH1652:KSH1654 LCD1652:LCD1654 LLZ1652:LLZ1654 LVV1652:LVV1654 MFR1652:MFR1654 MPN1652:MPN1654 MZJ1652:MZJ1654 NJF1652:NJF1654 NTB1652:NTB1654 OCX1652:OCX1654 OMT1652:OMT1654 OWP1652:OWP1654 PGL1652:PGL1654 PQH1652:PQH1654 QAD1652:QAD1654 QJZ1652:QJZ1654 QTV1652:QTV1654 RDR1652:RDR1654 RNN1652:RNN1654 RXJ1652:RXJ1654 SHF1652:SHF1654 SRB1652:SRB1654 TAX1652:TAX1654 TKT1652:TKT1654 TUP1652:TUP1654 UEL1652:UEL1654 UOH1652:UOH1654 UYD1652:UYD1654 VHZ1652:VHZ1654 VRV1652:VRV1654 WBR1652:WBR1654 WLN1652:WLN1654 WVJ1652:WVJ1654 C1549:C1551 C1628:C1630 IX1628:IX1630 ST1628:ST1630 ACP1628:ACP1630 AML1628:AML1630 AWH1628:AWH1630 BGD1628:BGD1630 BPZ1628:BPZ1630 BZV1628:BZV1630 CJR1628:CJR1630 CTN1628:CTN1630 DDJ1628:DDJ1630 DNF1628:DNF1630 DXB1628:DXB1630 EGX1628:EGX1630 EQT1628:EQT1630 FAP1628:FAP1630 FKL1628:FKL1630 FUH1628:FUH1630 GED1628:GED1630 GNZ1628:GNZ1630 GXV1628:GXV1630 HHR1628:HHR1630 HRN1628:HRN1630 IBJ1628:IBJ1630 ILF1628:ILF1630 IVB1628:IVB1630 JEX1628:JEX1630 JOT1628:JOT1630 JYP1628:JYP1630 KIL1628:KIL1630 KSH1628:KSH1630 LCD1628:LCD1630 LLZ1628:LLZ1630 LVV1628:LVV1630 MFR1628:MFR1630 MPN1628:MPN1630 MZJ1628:MZJ1630 NJF1628:NJF1630 NTB1628:NTB1630 OCX1628:OCX1630 OMT1628:OMT1630 OWP1628:OWP1630 PGL1628:PGL1630 PQH1628:PQH1630 QAD1628:QAD1630 QJZ1628:QJZ1630 QTV1628:QTV1630 RDR1628:RDR1630 RNN1628:RNN1630 RXJ1628:RXJ1630 SHF1628:SHF1630 SRB1628:SRB1630 TAX1628:TAX1630 TKT1628:TKT1630 TUP1628:TUP1630 UEL1628:UEL1630 UOH1628:UOH1630 UYD1628:UYD1630 VHZ1628:VHZ1630 VRV1628:VRV1630 WBR1628:WBR1630 WLN1628:WLN1630 WVJ1628:WVJ1630 C1632:C1634 IX1632:IX1634 ST1632:ST1634 ACP1632:ACP1634 AML1632:AML1634 AWH1632:AWH1634 BGD1632:BGD1634 BPZ1632:BPZ1634 BZV1632:BZV1634 CJR1632:CJR1634 CTN1632:CTN1634 DDJ1632:DDJ1634 DNF1632:DNF1634 DXB1632:DXB1634 EGX1632:EGX1634 EQT1632:EQT1634 FAP1632:FAP1634 FKL1632:FKL1634 FUH1632:FUH1634 GED1632:GED1634 GNZ1632:GNZ1634 GXV1632:GXV1634 HHR1632:HHR1634 HRN1632:HRN1634 IBJ1632:IBJ1634 ILF1632:ILF1634 IVB1632:IVB1634 JEX1632:JEX1634 JOT1632:JOT1634 JYP1632:JYP1634 KIL1632:KIL1634 KSH1632:KSH1634 LCD1632:LCD1634 LLZ1632:LLZ1634 LVV1632:LVV1634 MFR1632:MFR1634 MPN1632:MPN1634 MZJ1632:MZJ1634 NJF1632:NJF1634 NTB1632:NTB1634 OCX1632:OCX1634 OMT1632:OMT1634 OWP1632:OWP1634 PGL1632:PGL1634 PQH1632:PQH1634 QAD1632:QAD1634 QJZ1632:QJZ1634 QTV1632:QTV1634 RDR1632:RDR1634 RNN1632:RNN1634 RXJ1632:RXJ1634 SHF1632:SHF1634 SRB1632:SRB1634 TAX1632:TAX1634 TKT1632:TKT1634 TUP1632:TUP1634 UEL1632:UEL1634 UOH1632:UOH1634 UYD1632:UYD1634 VHZ1632:VHZ1634 VRV1632:VRV1634 WBR1632:WBR1634 WLN1632:WLN1634 WVJ1632:WVJ1634 C1636:C1638 IX1636:IX1638 ST1636:ST1638 ACP1636:ACP1638 AML1636:AML1638 AWH1636:AWH1638 BGD1636:BGD1638 BPZ1636:BPZ1638 BZV1636:BZV1638 CJR1636:CJR1638 CTN1636:CTN1638 DDJ1636:DDJ1638 DNF1636:DNF1638 DXB1636:DXB1638 EGX1636:EGX1638 EQT1636:EQT1638 FAP1636:FAP1638 FKL1636:FKL1638 FUH1636:FUH1638 GED1636:GED1638 GNZ1636:GNZ1638 GXV1636:GXV1638 HHR1636:HHR1638 HRN1636:HRN1638 IBJ1636:IBJ1638 ILF1636:ILF1638 IVB1636:IVB1638 JEX1636:JEX1638 JOT1636:JOT1638 JYP1636:JYP1638 KIL1636:KIL1638 KSH1636:KSH1638 LCD1636:LCD1638 LLZ1636:LLZ1638 LVV1636:LVV1638 MFR1636:MFR1638 MPN1636:MPN1638 MZJ1636:MZJ1638 NJF1636:NJF1638 NTB1636:NTB1638 OCX1636:OCX1638 OMT1636:OMT1638 OWP1636:OWP1638 PGL1636:PGL1638 PQH1636:PQH1638 QAD1636:QAD1638 QJZ1636:QJZ1638 QTV1636:QTV1638 RDR1636:RDR1638 RNN1636:RNN1638 RXJ1636:RXJ1638 SHF1636:SHF1638 SRB1636:SRB1638 TAX1636:TAX1638 TKT1636:TKT1638 TUP1636:TUP1638 UEL1636:UEL1638 UOH1636:UOH1638 UYD1636:UYD1638 VHZ1636:VHZ1638 VRV1636:VRV1638 WBR1636:WBR1638 WLN1636:WLN1638 WVJ1636:WVJ1638 C1640:C1642 IX1640:IX1642 ST1640:ST1642 ACP1640:ACP1642 AML1640:AML1642 AWH1640:AWH1642 BGD1640:BGD1642 BPZ1640:BPZ1642 BZV1640:BZV1642 CJR1640:CJR1642 CTN1640:CTN1642 DDJ1640:DDJ1642 DNF1640:DNF1642 DXB1640:DXB1642 EGX1640:EGX1642 EQT1640:EQT1642 FAP1640:FAP1642 FKL1640:FKL1642 FUH1640:FUH1642 GED1640:GED1642 GNZ1640:GNZ1642 GXV1640:GXV1642 HHR1640:HHR1642 HRN1640:HRN1642 IBJ1640:IBJ1642 ILF1640:ILF1642 IVB1640:IVB1642 JEX1640:JEX1642 JOT1640:JOT1642 JYP1640:JYP1642 KIL1640:KIL1642 KSH1640:KSH1642 LCD1640:LCD1642 LLZ1640:LLZ1642 LVV1640:LVV1642 MFR1640:MFR1642 MPN1640:MPN1642 MZJ1640:MZJ1642 NJF1640:NJF1642 NTB1640:NTB1642 OCX1640:OCX1642 OMT1640:OMT1642 OWP1640:OWP1642 PGL1640:PGL1642 PQH1640:PQH1642 QAD1640:QAD1642 QJZ1640:QJZ1642 QTV1640:QTV1642 RDR1640:RDR1642 RNN1640:RNN1642 RXJ1640:RXJ1642 SHF1640:SHF1642 SRB1640:SRB1642 TAX1640:TAX1642 TKT1640:TKT1642 TUP1640:TUP1642 UEL1640:UEL1642 UOH1640:UOH1642 UYD1640:UYD1642 VHZ1640:VHZ1642 VRV1640:VRV1642 WBR1640:WBR1642 WLN1640:WLN1642 WVJ1640:WVJ1642 C1622 IX1622 ST1622 ACP1622 AML1622 AWH1622 BGD1622 BPZ1622 BZV1622 CJR1622 CTN1622 DDJ1622 DNF1622 DXB1622 EGX1622 EQT1622 FAP1622 FKL1622 FUH1622 GED1622 GNZ1622 GXV1622 HHR1622 HRN1622 IBJ1622 ILF1622 IVB1622 JEX1622 JOT1622 JYP1622 KIL1622 KSH1622 LCD1622 LLZ1622 LVV1622 MFR1622 MPN1622 MZJ1622 NJF1622 NTB1622 OCX1622 OMT1622 OWP1622 PGL1622 PQH1622 QAD1622 QJZ1622 QTV1622 RDR1622 RNN1622 RXJ1622 SHF1622 SRB1622 TAX1622 TKT1622 TUP1622 UEL1622 UOH1622 UYD1622 VHZ1622 VRV1622 WBR1622 WLN1622 WVJ1622 C1608 IX1608 ST1608 ACP1608 AML1608 AWH1608 BGD1608 BPZ1608 BZV1608 CJR1608 CTN1608 DDJ1608 DNF1608 DXB1608 EGX1608 EQT1608 FAP1608 FKL1608 FUH1608 GED1608 GNZ1608 GXV1608 HHR1608 HRN1608 IBJ1608 ILF1608 IVB1608 JEX1608 JOT1608 JYP1608 KIL1608 KSH1608 LCD1608 LLZ1608 LVV1608 MFR1608 MPN1608 MZJ1608 NJF1608 NTB1608 OCX1608 OMT1608 OWP1608 PGL1608 PQH1608 QAD1608 QJZ1608 QTV1608 RDR1608 RNN1608 RXJ1608 SHF1608 SRB1608 TAX1608 TKT1608 TUP1608 UEL1608 UOH1608 UYD1608 VHZ1608 VRV1608 WBR1608 WLN1608 WVJ1608 C1600:C1602 IX1600:IX1602 ST1600:ST1602 ACP1600:ACP1602 AML1600:AML1602 AWH1600:AWH1602 BGD1600:BGD1602 BPZ1600:BPZ1602 BZV1600:BZV1602 CJR1600:CJR1602 CTN1600:CTN1602 DDJ1600:DDJ1602 DNF1600:DNF1602 DXB1600:DXB1602 EGX1600:EGX1602 EQT1600:EQT1602 FAP1600:FAP1602 FKL1600:FKL1602 FUH1600:FUH1602 GED1600:GED1602 GNZ1600:GNZ1602 GXV1600:GXV1602 HHR1600:HHR1602 HRN1600:HRN1602 IBJ1600:IBJ1602 ILF1600:ILF1602 IVB1600:IVB1602 JEX1600:JEX1602 JOT1600:JOT1602 JYP1600:JYP1602 KIL1600:KIL1602 KSH1600:KSH1602 LCD1600:LCD1602 LLZ1600:LLZ1602 LVV1600:LVV1602 MFR1600:MFR1602 MPN1600:MPN1602 MZJ1600:MZJ1602 NJF1600:NJF1602 NTB1600:NTB1602 OCX1600:OCX1602 OMT1600:OMT1602 OWP1600:OWP1602 PGL1600:PGL1602 PQH1600:PQH1602 QAD1600:QAD1602 QJZ1600:QJZ1602 QTV1600:QTV1602 RDR1600:RDR1602 RNN1600:RNN1602 RXJ1600:RXJ1602 SHF1600:SHF1602 SRB1600:SRB1602 TAX1600:TAX1602 TKT1600:TKT1602 TUP1600:TUP1602 UEL1600:UEL1602 UOH1600:UOH1602 UYD1600:UYD1602 VHZ1600:VHZ1602 VRV1600:VRV1602 WBR1600:WBR1602 WLN1600:WLN1602 WVJ1600:WVJ1602 C1604:C1606 IX1604:IX1606 ST1604:ST1606 ACP1604:ACP1606 AML1604:AML1606 AWH1604:AWH1606 BGD1604:BGD1606 BPZ1604:BPZ1606 BZV1604:BZV1606 CJR1604:CJR1606 CTN1604:CTN1606 DDJ1604:DDJ1606 DNF1604:DNF1606 DXB1604:DXB1606 EGX1604:EGX1606 EQT1604:EQT1606 FAP1604:FAP1606 FKL1604:FKL1606 FUH1604:FUH1606 GED1604:GED1606 GNZ1604:GNZ1606 GXV1604:GXV1606 HHR1604:HHR1606 HRN1604:HRN1606 IBJ1604:IBJ1606 ILF1604:ILF1606 IVB1604:IVB1606 JEX1604:JEX1606 JOT1604:JOT1606 JYP1604:JYP1606 KIL1604:KIL1606 KSH1604:KSH1606 LCD1604:LCD1606 LLZ1604:LLZ1606 LVV1604:LVV1606 MFR1604:MFR1606 MPN1604:MPN1606 MZJ1604:MZJ1606 NJF1604:NJF1606 NTB1604:NTB1606 OCX1604:OCX1606 OMT1604:OMT1606 OWP1604:OWP1606 PGL1604:PGL1606 PQH1604:PQH1606 QAD1604:QAD1606 QJZ1604:QJZ1606 QTV1604:QTV1606 RDR1604:RDR1606 RNN1604:RNN1606 RXJ1604:RXJ1606 SHF1604:SHF1606 SRB1604:SRB1606 TAX1604:TAX1606 TKT1604:TKT1606 TUP1604:TUP1606 UEL1604:UEL1606 UOH1604:UOH1606 UYD1604:UYD1606 VHZ1604:VHZ1606 VRV1604:VRV1606 WBR1604:WBR1606 WLN1604:WLN1606 C1610:C1612 IX1572:IX1574 ST1572:ST1574 ACP1572:ACP1574 AML1572:AML1574 AWH1572:AWH1574 BGD1572:BGD1574 BPZ1572:BPZ1574 BZV1572:BZV1574 CJR1572:CJR1574 CTN1572:CTN1574 DDJ1572:DDJ1574 DNF1572:DNF1574 DXB1572:DXB1574 EGX1572:EGX1574 EQT1572:EQT1574 FAP1572:FAP1574 FKL1572:FKL1574 FUH1572:FUH1574 GED1572:GED1574 GNZ1572:GNZ1574 GXV1572:GXV1574 HHR1572:HHR1574 HRN1572:HRN1574 IBJ1572:IBJ1574 ILF1572:ILF1574 IVB1572:IVB1574 JEX1572:JEX1574 JOT1572:JOT1574 JYP1572:JYP1574 KIL1572:KIL1574 KSH1572:KSH1574 LCD1572:LCD1574 LLZ1572:LLZ1574 LVV1572:LVV1574 MFR1572:MFR1574 MPN1572:MPN1574 MZJ1572:MZJ1574 NJF1572:NJF1574 NTB1572:NTB1574 OCX1572:OCX1574 OMT1572:OMT1574 OWP1572:OWP1574 PGL1572:PGL1574 PQH1572:PQH1574 QAD1572:QAD1574 QJZ1572:QJZ1574 QTV1572:QTV1574 RDR1572:RDR1574 RNN1572:RNN1574 RXJ1572:RXJ1574 SHF1572:SHF1574 SRB1572:SRB1574 TAX1572:TAX1574 TKT1572:TKT1574 TUP1572:TUP1574 UEL1572:UEL1574 UOH1572:UOH1574 UYD1572:UYD1574 VHZ1572:VHZ1574 VRV1572:VRV1574 WBR1572:WBR1574 WLN1572:WLN1574 WVJ1572:WVJ1574 C1576:C1578 IX1576:IX1578 ST1576:ST1578 ACP1576:ACP1578 AML1576:AML1578 AWH1576:AWH1578 BGD1576:BGD1578 BPZ1576:BPZ1578 BZV1576:BZV1578 CJR1576:CJR1578 CTN1576:CTN1578 DDJ1576:DDJ1578 DNF1576:DNF1578 DXB1576:DXB1578 EGX1576:EGX1578 EQT1576:EQT1578 FAP1576:FAP1578 FKL1576:FKL1578 FUH1576:FUH1578 GED1576:GED1578 GNZ1576:GNZ1578 GXV1576:GXV1578 HHR1576:HHR1578 HRN1576:HRN1578 IBJ1576:IBJ1578 ILF1576:ILF1578 IVB1576:IVB1578 JEX1576:JEX1578 JOT1576:JOT1578 JYP1576:JYP1578 KIL1576:KIL1578 KSH1576:KSH1578 LCD1576:LCD1578 LLZ1576:LLZ1578 LVV1576:LVV1578 MFR1576:MFR1578 MPN1576:MPN1578 MZJ1576:MZJ1578 NJF1576:NJF1578 NTB1576:NTB1578 OCX1576:OCX1578 OMT1576:OMT1578 OWP1576:OWP1578 PGL1576:PGL1578 PQH1576:PQH1578 QAD1576:QAD1578 QJZ1576:QJZ1578 QTV1576:QTV1578 RDR1576:RDR1578 RNN1576:RNN1578 RXJ1576:RXJ1578 SHF1576:SHF1578 SRB1576:SRB1578 TAX1576:TAX1578 TKT1576:TKT1578 TUP1576:TUP1578 UEL1576:UEL1578 UOH1576:UOH1578 UYD1576:UYD1578 VHZ1576:VHZ1578 VRV1576:VRV1578 WBR1576:WBR1578 WLN1576:WLN1578 WVJ1576:WVJ1578 C1580:C1582 IX1580:IX1582 ST1580:ST1582 ACP1580:ACP1582 AML1580:AML1582 AWH1580:AWH1582 BGD1580:BGD1582 BPZ1580:BPZ1582 BZV1580:BZV1582 CJR1580:CJR1582 CTN1580:CTN1582 DDJ1580:DDJ1582 DNF1580:DNF1582 DXB1580:DXB1582 EGX1580:EGX1582 EQT1580:EQT1582 FAP1580:FAP1582 FKL1580:FKL1582 FUH1580:FUH1582 GED1580:GED1582 GNZ1580:GNZ1582 GXV1580:GXV1582 HHR1580:HHR1582 HRN1580:HRN1582 IBJ1580:IBJ1582 ILF1580:ILF1582 IVB1580:IVB1582 JEX1580:JEX1582 JOT1580:JOT1582 JYP1580:JYP1582 KIL1580:KIL1582 KSH1580:KSH1582 LCD1580:LCD1582 LLZ1580:LLZ1582 LVV1580:LVV1582 MFR1580:MFR1582 MPN1580:MPN1582 MZJ1580:MZJ1582 NJF1580:NJF1582 NTB1580:NTB1582 OCX1580:OCX1582 OMT1580:OMT1582 OWP1580:OWP1582 PGL1580:PGL1582 PQH1580:PQH1582 QAD1580:QAD1582 QJZ1580:QJZ1582 QTV1580:QTV1582 RDR1580:RDR1582 RNN1580:RNN1582 RXJ1580:RXJ1582 SHF1580:SHF1582 SRB1580:SRB1582 TAX1580:TAX1582 TKT1580:TKT1582 TUP1580:TUP1582 UEL1580:UEL1582 UOH1580:UOH1582 UYD1580:UYD1582 VHZ1580:VHZ1582 VRV1580:VRV1582 WBR1580:WBR1582 WLN1580:WLN1582 WVJ1580:WVJ1582 LCD1592:LCD1594 C1584:C1586 IX1584:IX1586 ST1584:ST1586 ACP1584:ACP1586 AML1584:AML1586 AWH1584:AWH1586 BGD1584:BGD1586 BPZ1584:BPZ1586 BZV1584:BZV1586 CJR1584:CJR1586 CTN1584:CTN1586 DDJ1584:DDJ1586 DNF1584:DNF1586 DXB1584:DXB1586 EGX1584:EGX1586 EQT1584:EQT1586 FAP1584:FAP1586 FKL1584:FKL1586 FUH1584:FUH1586 GED1584:GED1586 GNZ1584:GNZ1586 GXV1584:GXV1586 HHR1584:HHR1586 HRN1584:HRN1586 IBJ1584:IBJ1586 ILF1584:ILF1586 IVB1584:IVB1586 JEX1584:JEX1586 JOT1584:JOT1586 JYP1584:JYP1586 KIL1584:KIL1586 KSH1584:KSH1586 LCD1584:LCD1586 LLZ1584:LLZ1586 LVV1584:LVV1586 MFR1584:MFR1586 MPN1584:MPN1586 MZJ1584:MZJ1586 NJF1584:NJF1586 NTB1584:NTB1586 OCX1584:OCX1586 OMT1584:OMT1586 OWP1584:OWP1586 PGL1584:PGL1586 PQH1584:PQH1586 QAD1584:QAD1586 QJZ1584:QJZ1586 QTV1584:QTV1586 RDR1584:RDR1586 RNN1584:RNN1586 RXJ1584:RXJ1586 SHF1584:SHF1586 SRB1584:SRB1586 TAX1584:TAX1586 TKT1584:TKT1586 TUP1584:TUP1586 UEL1584:UEL1586 UOH1584:UOH1586 UYD1584:UYD1586 VHZ1584:VHZ1586 VRV1584:VRV1586 WBR1584:WBR1586 WLN1584:WLN1586 WVJ1584:WVJ1586 FAP1592:FAP1594 EQT1592:EQT1594 EGX1592:EGX1594 DXB1592:DXB1594 DNF1592:DNF1594 DDJ1592:DDJ1594 CTN1592:CTN1594 CJR1592:CJR1594 BZV1592:BZV1594 BPZ1592:BPZ1594 BGD1592:BGD1594 AWH1592:AWH1594 AML1592:AML1594 ACP1592:ACP1594 ST1592:ST1594 IX1592:IX1594 C1592:C1594 WVJ1592:WVJ1594 WLN1592:WLN1594 WBR1592:WBR1594 VRV1592:VRV1594 VHZ1592:VHZ1594 UYD1592:UYD1594 UOH1592:UOH1594 UEL1592:UEL1594 TUP1592:TUP1594 TKT1592:TKT1594 TAX1592:TAX1594 SRB1592:SRB1594 SHF1592:SHF1594 RXJ1592:RXJ1594 RNN1592:RNN1594 RDR1592:RDR1594 QTV1592:QTV1594 QJZ1592:QJZ1594 QAD1592:QAD1594 PQH1592:PQH1594 PGL1592:PGL1594 OWP1592:OWP1594 OMT1592:OMT1594 OCX1592:OCX1594 NTB1592:NTB1594 NJF1592:NJF1594 MZJ1592:MZJ1594 MPN1592:MPN1594 MFR1592:MFR1594 LVV1592:LVV1594 LLZ1592:LLZ1594 LLZ1590 LVV1590 MFR1590 MPN1590 MZJ1590 NJF1590 NTB1590 OCX1590 OMT1590 OWP1590 PGL1590 PQH1590 QAD1590 QJZ1590 QTV1590 RDR1590 RNN1590 RXJ1590 SHF1590 SRB1590 TAX1590 TKT1590 TUP1590 UEL1590 UOH1590 UYD1590 VHZ1590 VRV1590 WBR1590 WLN1590 WVJ1590 C1590 IX1590 ST1590 ACP1590 AML1590 AWH1590 BGD1590 BPZ1590 BZV1590 CJR1590 CTN1590 DDJ1590 DNF1590 DXB1590 EGX1590 EQT1590 FAP1590 FKL1590 FUH1590 GED1590 GNZ1590 GXV1590 HHR1590 HRN1590 IBJ1590 ILF1590 IVB1590 JEX1590 JOT1590 JYP1590 KIL1590 KSH1590 LCD1590 C1572:C1574 KSH77:KSH79 KIL77:KIL79 JYP77:JYP79 JOT77:JOT79 JEX77:JEX79 IVB77:IVB79 ILF77:ILF79 IBJ77:IBJ79 HRN77:HRN79 HHR77:HHR79 GXV77:GXV79 GNZ77:GNZ79 GED77:GED79 FUH77:FUH79 FKL77:FKL79 C81:C83 IX81:IX83 ST81:ST83 ACP81:ACP83 AML81:AML83 AWH81:AWH83 BGD81:BGD83 BPZ81:BPZ83 BZV81:BZV83 CJR81:CJR83 CTN81:CTN83 DDJ81:DDJ83 DNF81:DNF83 DXB81:DXB83 EGX81:EGX83 EQT81:EQT83 FAP81:FAP83 FKL81:FKL83 FUH81:FUH83 GED81:GED83 GNZ81:GNZ83 GXV81:GXV83 HHR81:HHR83 HRN81:HRN83 IBJ81:IBJ83 ILF81:ILF83 IVB81:IVB83 JEX81:JEX83 JOT81:JOT83 JYP81:JYP83 KIL81:KIL83 KSH81:KSH83 LCD81:LCD83 LLZ81:LLZ83 LVV81:LVV83 MFR81:MFR83 MPN81:MPN83 MZJ81:MZJ83 NJF81:NJF83 NTB81:NTB83 OCX81:OCX83 OMT81:OMT83 OWP81:OWP83 PGL81:PGL83 PQH81:PQH83 QAD81:QAD83 QJZ81:QJZ83 QTV81:QTV83 RDR81:RDR83 RNN81:RNN83 RXJ81:RXJ83 SHF81:SHF83 SRB81:SRB83 TAX81:TAX83 TKT81:TKT83 TUP81:TUP83 UEL81:UEL83 UOH81:UOH83 UYD81:UYD83 VHZ81:VHZ83 VRV81:VRV83 WBR81:WBR83 WLN81:WLN83 WVJ81:WVJ83 C73 IX73 ST73 ACP73 AML73 AWH73 BGD73 BPZ73 BZV73 CJR73 CTN73 DDJ73 DNF73 DXB73 EGX73 EQT73 FAP73 FKL73 FUH73 GED73 GNZ73 GXV73 HHR73 HRN73 IBJ73 ILF73 IVB73 JEX73 JOT73 JYP73 KIL73 KSH73 LCD73 LLZ73 LVV73 MFR73 MPN73 MZJ73 NJF73 NTB73 OCX73 OMT73 OWP73 PGL73 PQH73 QAD73 QJZ73 QTV73 RDR73 RNN73 RXJ73 SHF73 SRB73 TAX73 TKT73 TUP73 UEL73 UOH73 UYD73 VHZ73 VRV73 WBR73 WLN73 WVJ73 WVJ89:WVJ91 IX95:IX97 ST95:ST97 ACP95:ACP97 AML95:AML97 AWH95:AWH97 BGD95:BGD97 BPZ95:BPZ97 BZV95:BZV97 CJR95:CJR97 CTN95:CTN97 DDJ95:DDJ97 DNF95:DNF97 DXB95:DXB97 EGX95:EGX97 EQT95:EQT97 FAP95:FAP97 FKL95:FKL97 FUH95:FUH97 GED95:GED97 GNZ95:GNZ97 GXV95:GXV97 HHR95:HHR97 HRN95:HRN97 IBJ95:IBJ97 ILF95:ILF97 IVB95:IVB97 JEX95:JEX97 JOT95:JOT97 JYP95:JYP97 KIL95:KIL97 KSH95:KSH97 LCD95:LCD97 LLZ95:LLZ97 LVV95:LVV97 MFR95:MFR97 MPN95:MPN97 MZJ95:MZJ97 NJF95:NJF97 NTB95:NTB97 OCX95:OCX97 OMT95:OMT97 OWP95:OWP97 PGL95:PGL97 PQH95:PQH97 QAD95:QAD97 QJZ95:QJZ97 QTV95:QTV97 RDR95:RDR97 RNN95:RNN97 RXJ95:RXJ97 SHF95:SHF97 SRB95:SRB97 TAX95:TAX97 TKT95:TKT97 TUP95:TUP97 UEL95:UEL97 UOH95:UOH97 UYD95:UYD97 VHZ95:VHZ97 VRV95:VRV97 WBR95:WBR97 WLN95:WLN97 WVJ95:WVJ97 C99:C101 IX99:IX101 ST99:ST101 ACP99:ACP101 AML99:AML101 AWH99:AWH101 BGD99:BGD101 BPZ99:BPZ101 BZV99:BZV101 CJR99:CJR101 CTN99:CTN101 DDJ99:DDJ101 DNF99:DNF101 DXB99:DXB101 EGX99:EGX101 EQT99:EQT101 FAP99:FAP101 FKL99:FKL101 FUH99:FUH101 GED99:GED101 GNZ99:GNZ101 GXV99:GXV101 HHR99:HHR101 HRN99:HRN101 IBJ99:IBJ101 ILF99:ILF101 IVB99:IVB101 JEX99:JEX101 JOT99:JOT101 JYP99:JYP101 KIL99:KIL101 KSH99:KSH101 LCD99:LCD101 LLZ99:LLZ101 LVV99:LVV101 MFR99:MFR101 MPN99:MPN101 MZJ99:MZJ101 NJF99:NJF101 NTB99:NTB101 OCX99:OCX101 OMT99:OMT101 OWP99:OWP101 PGL99:PGL101 PQH99:PQH101 QAD99:QAD101 QJZ99:QJZ101 QTV99:QTV101 RDR99:RDR101 RNN99:RNN101 RXJ99:RXJ101 SHF99:SHF101 SRB99:SRB101 TAX99:TAX101 TKT99:TKT101 TUP99:TUP101 UEL99:UEL101 UOH99:UOH101 UYD99:UYD101 VHZ99:VHZ101 VRV99:VRV101 WBR99:WBR101 WLN99:WLN101 WVJ99:WVJ101 C103:C105 IX103:IX105 ST103:ST105 ACP103:ACP105 AML103:AML105 AWH103:AWH105 BGD103:BGD105 BPZ103:BPZ105 BZV103:BZV105 CJR103:CJR105 CTN103:CTN105 DDJ103:DDJ105 DNF103:DNF105 DXB103:DXB105 EGX103:EGX105 EQT103:EQT105 FAP103:FAP105 FKL103:FKL105 FUH103:FUH105 GED103:GED105 GNZ103:GNZ105 GXV103:GXV105 HHR103:HHR105 HRN103:HRN105 IBJ103:IBJ105 ILF103:ILF105 IVB103:IVB105 JEX103:JEX105 JOT103:JOT105 JYP103:JYP105 KIL103:KIL105 KSH103:KSH105 LCD103:LCD105 LLZ103:LLZ105 LVV103:LVV105 MFR103:MFR105 MPN103:MPN105 MZJ103:MZJ105 NJF103:NJF105 NTB103:NTB105 OCX103:OCX105 OMT103:OMT105 OWP103:OWP105 PGL103:PGL105 PQH103:PQH105 QAD103:QAD105 QJZ103:QJZ105 QTV103:QTV105 RDR103:RDR105 RNN103:RNN105 RXJ103:RXJ105 SHF103:SHF105 SRB103:SRB105 TAX103:TAX105 TKT103:TKT105 TUP103:TUP105 UEL103:UEL105 UOH103:UOH105 UYD103:UYD105 VHZ103:VHZ105 VRV103:VRV105 WBR103:WBR105 WLN103:WLN105 WVJ103:WVJ105 C109:C111 IX109:IX111 ST109:ST111 ACP109:ACP111 AML109:AML111 AWH109:AWH111 BGD109:BGD111 BPZ109:BPZ111 BZV109:BZV111 CJR109:CJR111 CTN109:CTN111 DDJ109:DDJ111 DNF109:DNF111 DXB109:DXB111 EGX109:EGX111 EQT109:EQT111 FAP109:FAP111 FKL109:FKL111 FUH109:FUH111 GED109:GED111 GNZ109:GNZ111 GXV109:GXV111 HHR109:HHR111 HRN109:HRN111 IBJ109:IBJ111 ILF109:ILF111 IVB109:IVB111 JEX109:JEX111 JOT109:JOT111 JYP109:JYP111 KIL109:KIL111 KSH109:KSH111 LCD109:LCD111 LLZ109:LLZ111 LVV109:LVV111 MFR109:MFR111 MPN109:MPN111 MZJ109:MZJ111 NJF109:NJF111 NTB109:NTB111 OCX109:OCX111 OMT109:OMT111 OWP109:OWP111 PGL109:PGL111 PQH109:PQH111 QAD109:QAD111 QJZ109:QJZ111 QTV109:QTV111 RDR109:RDR111 RNN109:RNN111 RXJ109:RXJ111 SHF109:SHF111 SRB109:SRB111 TAX109:TAX111 TKT109:TKT111 TUP109:TUP111 UEL109:UEL111 UOH109:UOH111 UYD109:UYD111 VHZ109:VHZ111 VRV109:VRV111 WBR109:WBR111 WLN109:WLN111 WVJ109:WVJ111 C129:C131 IX129:IX131 ST129:ST131 ACP129:ACP131 AML129:AML131 AWH129:AWH131 BGD129:BGD131 BPZ129:BPZ131 BZV129:BZV131 CJR129:CJR131 CTN129:CTN131 DDJ129:DDJ131 DNF129:DNF131 DXB129:DXB131 EGX129:EGX131 EQT129:EQT131 FAP129:FAP131 FKL129:FKL131 FUH129:FUH131 GED129:GED131 GNZ129:GNZ131 GXV129:GXV131 HHR129:HHR131 HRN129:HRN131 IBJ129:IBJ131 ILF129:ILF131 IVB129:IVB131 JEX129:JEX131 JOT129:JOT131 JYP129:JYP131 KIL129:KIL131 KSH129:KSH131 LCD129:LCD131 LLZ129:LLZ131 LVV129:LVV131 MFR129:MFR131 MPN129:MPN131 MZJ129:MZJ131 NJF129:NJF131 NTB129:NTB131 OCX129:OCX131 OMT129:OMT131 OWP129:OWP131 PGL129:PGL131 PQH129:PQH131 QAD129:QAD131 QJZ129:QJZ131 QTV129:QTV131 RDR129:RDR131 RNN129:RNN131 RXJ129:RXJ131 SHF129:SHF131 SRB129:SRB131 TAX129:TAX131 TKT129:TKT131 TUP129:TUP131 UEL129:UEL131 UOH129:UOH131 UYD129:UYD131 VHZ129:VHZ131 VRV129:VRV131 WBR129:WBR131 WLN129:WLN131 WVJ129:WVJ131 C133:C135 IX133:IX135 ST133:ST135 ACP133:ACP135 AML133:AML135 AWH133:AWH135 BGD133:BGD135 BPZ133:BPZ135 BZV133:BZV135 CJR133:CJR135 CTN133:CTN135 DDJ133:DDJ135 DNF133:DNF135 DXB133:DXB135 EGX133:EGX135 EQT133:EQT135 FAP133:FAP135 FKL133:FKL135 FUH133:FUH135 GED133:GED135 GNZ133:GNZ135 GXV133:GXV135 HHR133:HHR135 HRN133:HRN135 IBJ133:IBJ135 ILF133:ILF135 IVB133:IVB135 JEX133:JEX135 JOT133:JOT135 JYP133:JYP135 KIL133:KIL135 KSH133:KSH135 LCD133:LCD135 LLZ133:LLZ135 LVV133:LVV135 MFR133:MFR135 MPN133:MPN135 MZJ133:MZJ135 NJF133:NJF135 NTB133:NTB135 OCX133:OCX135 OMT133:OMT135 OWP133:OWP135 PGL133:PGL135 PQH133:PQH135 QAD133:QAD135 QJZ133:QJZ135 QTV133:QTV135 RDR133:RDR135 RNN133:RNN135 RXJ133:RXJ135 SHF133:SHF135 SRB133:SRB135 TAX133:TAX135 TKT133:TKT135 TUP133:TUP135 UEL133:UEL135 UOH133:UOH135 UYD133:UYD135 VHZ133:VHZ135 VRV133:VRV135 WBR133:WBR135 WLN133:WLN135 WVJ133:WVJ135 WVJ240:WVJ242 C57:C59 C113:C115 IX113:IX115 ST113:ST115 ACP113:ACP115 AML113:AML115 AWH113:AWH115 BGD113:BGD115 BPZ113:BPZ115 BZV113:BZV115 CJR113:CJR115 CTN113:CTN115 DDJ113:DDJ115 DNF113:DNF115 DXB113:DXB115 EGX113:EGX115 EQT113:EQT115 FAP113:FAP115 FKL113:FKL115 FUH113:FUH115 GED113:GED115 GNZ113:GNZ115 GXV113:GXV115 HHR113:HHR115 HRN113:HRN115 IBJ113:IBJ115 ILF113:ILF115 IVB113:IVB115 JEX113:JEX115 JOT113:JOT115 JYP113:JYP115 KIL113:KIL115 KSH113:KSH115 LCD113:LCD115 LLZ113:LLZ115 LVV113:LVV115 MFR113:MFR115 MPN113:MPN115 MZJ113:MZJ115 NJF113:NJF115 NTB113:NTB115 OCX113:OCX115 OMT113:OMT115 OWP113:OWP115 PGL113:PGL115 PQH113:PQH115 QAD113:QAD115 QJZ113:QJZ115 QTV113:QTV115 RDR113:RDR115 RNN113:RNN115 RXJ113:RXJ115 SHF113:SHF115 SRB113:SRB115 TAX113:TAX115 TKT113:TKT115 TUP113:TUP115 UEL113:UEL115 UOH113:UOH115 UYD113:UYD115 VHZ113:VHZ115 VRV113:VRV115 WBR113:WBR115 WLN113:WLN115 WVJ113:WVJ115 C117:C119 IX117:IX119 ST117:ST119 ACP117:ACP119 AML117:AML119 AWH117:AWH119 BGD117:BGD119 BPZ117:BPZ119 BZV117:BZV119 CJR117:CJR119 CTN117:CTN119 DDJ117:DDJ119 DNF117:DNF119 DXB117:DXB119 EGX117:EGX119 EQT117:EQT119 FAP117:FAP119 FKL117:FKL119 FUH117:FUH119 GED117:GED119 GNZ117:GNZ119 GXV117:GXV119 HHR117:HHR119 HRN117:HRN119 IBJ117:IBJ119 ILF117:ILF119 IVB117:IVB119 JEX117:JEX119 JOT117:JOT119 JYP117:JYP119 KIL117:KIL119 KSH117:KSH119 LCD117:LCD119 LLZ117:LLZ119 LVV117:LVV119 MFR117:MFR119 MPN117:MPN119 MZJ117:MZJ119 NJF117:NJF119 NTB117:NTB119 OCX117:OCX119 OMT117:OMT119 OWP117:OWP119 PGL117:PGL119 PQH117:PQH119 QAD117:QAD119 QJZ117:QJZ119 QTV117:QTV119 RDR117:RDR119 RNN117:RNN119 RXJ117:RXJ119 SHF117:SHF119 SRB117:SRB119 TAX117:TAX119 TKT117:TKT119 TUP117:TUP119 UEL117:UEL119 UOH117:UOH119 UYD117:UYD119 VHZ117:VHZ119 VRV117:VRV119 WBR117:WBR119 WLN117:WLN119 WVJ117:WVJ119 C121:C123 IX121:IX123 ST121:ST123 ACP121:ACP123 AML121:AML123 AWH121:AWH123 BGD121:BGD123 BPZ121:BPZ123 BZV121:BZV123 CJR121:CJR123 CTN121:CTN123 DDJ121:DDJ123 DNF121:DNF123 DXB121:DXB123 EGX121:EGX123 EQT121:EQT123 FAP121:FAP123 FKL121:FKL123 FUH121:FUH123 GED121:GED123 GNZ121:GNZ123 GXV121:GXV123 HHR121:HHR123 HRN121:HRN123 IBJ121:IBJ123 ILF121:ILF123 IVB121:IVB123 JEX121:JEX123 JOT121:JOT123 JYP121:JYP123 KIL121:KIL123 KSH121:KSH123 LCD121:LCD123 LLZ121:LLZ123 LVV121:LVV123 MFR121:MFR123 MPN121:MPN123 MZJ121:MZJ123 NJF121:NJF123 NTB121:NTB123 OCX121:OCX123 OMT121:OMT123 OWP121:OWP123 PGL121:PGL123 PQH121:PQH123 QAD121:QAD123 QJZ121:QJZ123 QTV121:QTV123 RDR121:RDR123 RNN121:RNN123 RXJ121:RXJ123 SHF121:SHF123 SRB121:SRB123 TAX121:TAX123 TKT121:TKT123 TUP121:TUP123 UEL121:UEL123 UOH121:UOH123 UYD121:UYD123 VHZ121:VHZ123 VRV121:VRV123 WBR121:WBR123 WLN121:WLN123 WVJ121:WVJ123 C125:C127 IX125:IX127 ST125:ST127 ACP125:ACP127 AML125:AML127 AWH125:AWH127 BGD125:BGD127 BPZ125:BPZ127 BZV125:BZV127 CJR125:CJR127 CTN125:CTN127 DDJ125:DDJ127 DNF125:DNF127 DXB125:DXB127 EGX125:EGX127 EQT125:EQT127 FAP125:FAP127 FKL125:FKL127 FUH125:FUH127 GED125:GED127 GNZ125:GNZ127 GXV125:GXV127 HHR125:HHR127 HRN125:HRN127 IBJ125:IBJ127 ILF125:ILF127 IVB125:IVB127 JEX125:JEX127 JOT125:JOT127 JYP125:JYP127 KIL125:KIL127 KSH125:KSH127 LCD125:LCD127 LLZ125:LLZ127 LVV125:LVV127 MFR125:MFR127 MPN125:MPN127 MZJ125:MZJ127 NJF125:NJF127 NTB125:NTB127 OCX125:OCX127 OMT125:OMT127 OWP125:OWP127 PGL125:PGL127 PQH125:PQH127 QAD125:QAD127 QJZ125:QJZ127 QTV125:QTV127 RDR125:RDR127 RNN125:RNN127 RXJ125:RXJ127 SHF125:SHF127 SRB125:SRB127 TAX125:TAX127 TKT125:TKT127 TUP125:TUP127 UEL125:UEL127 UOH125:UOH127 UYD125:UYD127 VHZ125:VHZ127 VRV125:VRV127 WBR125:WBR127 WLN125:WLN127 WVJ125:WVJ127 C107 IX107 ST107 ACP107 AML107 AWH107 BGD107 BPZ107 BZV107 CJR107 CTN107 DDJ107 DNF107 DXB107 EGX107 EQT107 FAP107 FKL107 FUH107 GED107 GNZ107 GXV107 HHR107 HRN107 IBJ107 ILF107 IVB107 JEX107 JOT107 JYP107 KIL107 KSH107 LCD107 LLZ107 LVV107 MFR107 MPN107 MZJ107 NJF107 NTB107 OCX107 OMT107 OWP107 PGL107 PQH107 QAD107 QJZ107 QTV107 RDR107 RNN107 RXJ107 SHF107 SRB107 TAX107 TKT107 TUP107 UEL107 UOH107 UYD107 VHZ107 VRV107 WBR107 WLN107 WVJ107 C93 IX93 ST93 ACP93 AML93 AWH93 BGD93 BPZ93 BZV93 CJR93 CTN93 DDJ93 DNF93 DXB93 EGX93 EQT93 FAP93 FKL93 FUH93 GED93 GNZ93 GXV93 HHR93 HRN93 IBJ93 ILF93 IVB93 JEX93 JOT93 JYP93 KIL93 KSH93 LCD93 LLZ93 LVV93 MFR93 MPN93 MZJ93 NJF93 NTB93 OCX93 OMT93 OWP93 PGL93 PQH93 QAD93 QJZ93 QTV93 RDR93 RNN93 RXJ93 SHF93 SRB93 TAX93 TKT93 TUP93 UEL93 UOH93 UYD93 VHZ93 VRV93 WBR93 WLN93 WVJ93 C85:C87 IX85:IX87 ST85:ST87 ACP85:ACP87 AML85:AML87 AWH85:AWH87 BGD85:BGD87 BPZ85:BPZ87 BZV85:BZV87 CJR85:CJR87 CTN85:CTN87 DDJ85:DDJ87 DNF85:DNF87 DXB85:DXB87 EGX85:EGX87 EQT85:EQT87 FAP85:FAP87 FKL85:FKL87 FUH85:FUH87 GED85:GED87 GNZ85:GNZ87 GXV85:GXV87 HHR85:HHR87 HRN85:HRN87 IBJ85:IBJ87 ILF85:ILF87 IVB85:IVB87 JEX85:JEX87 JOT85:JOT87 JYP85:JYP87 KIL85:KIL87 KSH85:KSH87 LCD85:LCD87 LLZ85:LLZ87 LVV85:LVV87 MFR85:MFR87 MPN85:MPN87 MZJ85:MZJ87 NJF85:NJF87 NTB85:NTB87 OCX85:OCX87 OMT85:OMT87 OWP85:OWP87 PGL85:PGL87 PQH85:PQH87 QAD85:QAD87 QJZ85:QJZ87 QTV85:QTV87 RDR85:RDR87 RNN85:RNN87 RXJ85:RXJ87 SHF85:SHF87 SRB85:SRB87 TAX85:TAX87 TKT85:TKT87 TUP85:TUP87 UEL85:UEL87 UOH85:UOH87 UYD85:UYD87 VHZ85:VHZ87 VRV85:VRV87 WBR85:WBR87 WLN85:WLN87 WVJ85:WVJ87 C89:C91 IX89:IX91 ST89:ST91 ACP89:ACP91 AML89:AML91 AWH89:AWH91 BGD89:BGD91 BPZ89:BPZ91 BZV89:BZV91 CJR89:CJR91 CTN89:CTN91 DDJ89:DDJ91 DNF89:DNF91 DXB89:DXB91 EGX89:EGX91 EQT89:EQT91 FAP89:FAP91 FKL89:FKL91 FUH89:FUH91 GED89:GED91 GNZ89:GNZ91 GXV89:GXV91 HHR89:HHR91 HRN89:HRN91 IBJ89:IBJ91 ILF89:ILF91 IVB89:IVB91 JEX89:JEX91 JOT89:JOT91 JYP89:JYP91 KIL89:KIL91 KSH89:KSH91 LCD89:LCD91 LLZ89:LLZ91 LVV89:LVV91 MFR89:MFR91 MPN89:MPN91 MZJ89:MZJ91 NJF89:NJF91 NTB89:NTB91 OCX89:OCX91 OMT89:OMT91 OWP89:OWP91 PGL89:PGL91 PQH89:PQH91 QAD89:QAD91 QJZ89:QJZ91 QTV89:QTV91 RDR89:RDR91 RNN89:RNN91 RXJ89:RXJ91 SHF89:SHF91 SRB89:SRB91 TAX89:TAX91 TKT89:TKT91 TUP89:TUP91 UEL89:UEL91 UOH89:UOH91 UYD89:UYD91 VHZ89:VHZ91 VRV89:VRV91 WBR89:WBR91 WLN89:WLN91 C95:C97 IX57:IX59 ST57:ST59 ACP57:ACP59 AML57:AML59 AWH57:AWH59 BGD57:BGD59 BPZ57:BPZ59 BZV57:BZV59 CJR57:CJR59 CTN57:CTN59 DDJ57:DDJ59 DNF57:DNF59 DXB57:DXB59 EGX57:EGX59 EQT57:EQT59 FAP57:FAP59 FKL57:FKL59 FUH57:FUH59 GED57:GED59 GNZ57:GNZ59 GXV57:GXV59 HHR57:HHR59 HRN57:HRN59 IBJ57:IBJ59 ILF57:ILF59 IVB57:IVB59 JEX57:JEX59 JOT57:JOT59 JYP57:JYP59 KIL57:KIL59 KSH57:KSH59 LCD57:LCD59 LLZ57:LLZ59 LVV57:LVV59 MFR57:MFR59 MPN57:MPN59 MZJ57:MZJ59 NJF57:NJF59 NTB57:NTB59 OCX57:OCX59 OMT57:OMT59 OWP57:OWP59 PGL57:PGL59 PQH57:PQH59 QAD57:QAD59 QJZ57:QJZ59 QTV57:QTV59 RDR57:RDR59 RNN57:RNN59 RXJ57:RXJ59 SHF57:SHF59 SRB57:SRB59 TAX57:TAX59 TKT57:TKT59 TUP57:TUP59 UEL57:UEL59 UOH57:UOH59 UYD57:UYD59 VHZ57:VHZ59 VRV57:VRV59 WBR57:WBR59 WLN57:WLN59 WVJ57:WVJ59 C61:C63 IX61:IX63 ST61:ST63 ACP61:ACP63 AML61:AML63 AWH61:AWH63 BGD61:BGD63 BPZ61:BPZ63 BZV61:BZV63 CJR61:CJR63 CTN61:CTN63 DDJ61:DDJ63 DNF61:DNF63 DXB61:DXB63 EGX61:EGX63 EQT61:EQT63 FAP61:FAP63 FKL61:FKL63 FUH61:FUH63 GED61:GED63 GNZ61:GNZ63 GXV61:GXV63 HHR61:HHR63 HRN61:HRN63 IBJ61:IBJ63 ILF61:ILF63 IVB61:IVB63 JEX61:JEX63 JOT61:JOT63 JYP61:JYP63 KIL61:KIL63 KSH61:KSH63 LCD61:LCD63 LLZ61:LLZ63 LVV61:LVV63 MFR61:MFR63 MPN61:MPN63 MZJ61:MZJ63 NJF61:NJF63 NTB61:NTB63 OCX61:OCX63 OMT61:OMT63 OWP61:OWP63 PGL61:PGL63 PQH61:PQH63 QAD61:QAD63 QJZ61:QJZ63 QTV61:QTV63 RDR61:RDR63 RNN61:RNN63 RXJ61:RXJ63 SHF61:SHF63 SRB61:SRB63 TAX61:TAX63 TKT61:TKT63 TUP61:TUP63 UEL61:UEL63 UOH61:UOH63 UYD61:UYD63 VHZ61:VHZ63 VRV61:VRV63 WBR61:WBR63 WLN61:WLN63 WVJ61:WVJ63 C65:C67 IX65:IX67 ST65:ST67 ACP65:ACP67 AML65:AML67 AWH65:AWH67 BGD65:BGD67 BPZ65:BPZ67 BZV65:BZV67 CJR65:CJR67 CTN65:CTN67 DDJ65:DDJ67 DNF65:DNF67 DXB65:DXB67 EGX65:EGX67 EQT65:EQT67 FAP65:FAP67 FKL65:FKL67 FUH65:FUH67 GED65:GED67 GNZ65:GNZ67 GXV65:GXV67 HHR65:HHR67 HRN65:HRN67 IBJ65:IBJ67 ILF65:ILF67 IVB65:IVB67 JEX65:JEX67 JOT65:JOT67 JYP65:JYP67 KIL65:KIL67 KSH65:KSH67 LCD65:LCD67 LLZ65:LLZ67 LVV65:LVV67 MFR65:MFR67 MPN65:MPN67 MZJ65:MZJ67 NJF65:NJF67 NTB65:NTB67 OCX65:OCX67 OMT65:OMT67 OWP65:OWP67 PGL65:PGL67 PQH65:PQH67 QAD65:QAD67 QJZ65:QJZ67 QTV65:QTV67 RDR65:RDR67 RNN65:RNN67 RXJ65:RXJ67 SHF65:SHF67 SRB65:SRB67 TAX65:TAX67 TKT65:TKT67 TUP65:TUP67 UEL65:UEL67 UOH65:UOH67 UYD65:UYD67 VHZ65:VHZ67 VRV65:VRV67 WBR65:WBR67 WLN65:WLN67 WVJ65:WVJ67 LCD77:LCD79 C69:C71 IX69:IX71 ST69:ST71 ACP69:ACP71 AML69:AML71 AWH69:AWH71 BGD69:BGD71 BPZ69:BPZ71 BZV69:BZV71 CJR69:CJR71 CTN69:CTN71 DDJ69:DDJ71 DNF69:DNF71 DXB69:DXB71 EGX69:EGX71 EQT69:EQT71 FAP69:FAP71 FKL69:FKL71 FUH69:FUH71 GED69:GED71 GNZ69:GNZ71 GXV69:GXV71 HHR69:HHR71 HRN69:HRN71 IBJ69:IBJ71 ILF69:ILF71 IVB69:IVB71 JEX69:JEX71 JOT69:JOT71 JYP69:JYP71 KIL69:KIL71 KSH69:KSH71 LCD69:LCD71 LLZ69:LLZ71 LVV69:LVV71 MFR69:MFR71 MPN69:MPN71 MZJ69:MZJ71 NJF69:NJF71 NTB69:NTB71 OCX69:OCX71 OMT69:OMT71 OWP69:OWP71 PGL69:PGL71 PQH69:PQH71 QAD69:QAD71 QJZ69:QJZ71 QTV69:QTV71 RDR69:RDR71 RNN69:RNN71 RXJ69:RXJ71 SHF69:SHF71 SRB69:SRB71 TAX69:TAX71 TKT69:TKT71 TUP69:TUP71 UEL69:UEL71 UOH69:UOH71 UYD69:UYD71 VHZ69:VHZ71 VRV69:VRV71 WBR69:WBR71 WLN69:WLN71 WVJ69:WVJ71 FAP77:FAP79 EQT77:EQT79 EGX77:EGX79 DXB77:DXB79 DNF77:DNF79 DDJ77:DDJ79 CTN77:CTN79 CJR77:CJR79 BZV77:BZV79 BPZ77:BPZ79 BGD77:BGD79 AWH77:AWH79 AML77:AML79 ACP77:ACP79 ST77:ST79 IX77:IX79 C77:C79 WVJ77:WVJ79 WLN77:WLN79 WBR77:WBR79 VRV77:VRV79 VHZ77:VHZ79 UYD77:UYD79 UOH77:UOH79 UEL77:UEL79 TUP77:TUP79 TKT77:TKT79 TAX77:TAX79 SRB77:SRB79 SHF77:SHF79 RXJ77:RXJ79 RNN77:RNN79 RDR77:RDR79 QTV77:QTV79 QJZ77:QJZ79 QAD77:QAD79 PQH77:PQH79 PGL77:PGL79 OWP77:OWP79 OMT77:OMT79 OCX77:OCX79 NTB77:NTB79 NJF77:NJF79 MZJ77:MZJ79 MPN77:MPN79 MFR77:MFR79 LVV77:LVV79 LLZ77:LLZ79 LLZ75 LVV75 MFR75 MPN75 MZJ75 NJF75 NTB75 OCX75 OMT75 OWP75 PGL75 PQH75 QAD75 QJZ75 QTV75 RDR75 RNN75 RXJ75 SHF75 SRB75 TAX75 TKT75 TUP75 UEL75 UOH75 UYD75 VHZ75 VRV75 WBR75 WLN75 WVJ75 C75 IX75 ST75 ACP75 AML75 AWH75 BGD75 BPZ75 BZV75 CJR75 CTN75 DDJ75 DNF75 DXB75 EGX75 EQT75 FAP75 FKL75 FUH75 GED75 GNZ75 GXV75 HHR75 HRN75 IBJ75 ILF75 IVB75 JEX75 JOT75 JYP75 KIL75 KSH75 LCD75 WLN137:WLN139 WBR137:WBR139 VRV137:VRV139 VHZ137:VHZ139 UYD137:UYD139 UOH137:UOH139 UEL137:UEL139 TUP137:TUP139 TKT137:TKT139 TAX137:TAX139 SRB137:SRB139 SHF137:SHF139 RXJ137:RXJ139 RNN137:RNN139 RDR137:RDR139 QTV137:QTV139 QJZ137:QJZ139 QAD137:QAD139 PQH137:PQH139 PGL137:PGL139 OWP137:OWP139 OMT137:OMT139 OCX137:OCX139 NTB137:NTB139 NJF137:NJF139 MZJ137:MZJ139 MPN137:MPN139 MFR137:MFR139 LVV137:LVV139 LLZ137:LLZ139 LCD137:LCD139 KSH137:KSH139 KIL137:KIL139 JYP137:JYP139 JOT137:JOT139 JEX137:JEX139 IVB137:IVB139 ILF137:ILF139 IBJ137:IBJ139 HRN137:HRN139 HHR137:HHR139 GXV137:GXV139 GNZ137:GNZ139 GED137:GED139 FUH137:FUH139 FKL137:FKL139 FAP137:FAP139 EQT137:EQT139 EGX137:EGX139 DXB137:DXB139 DNF137:DNF139 DDJ137:DDJ139 CTN137:CTN139 CJR137:CJR139 BZV137:BZV139 BPZ137:BPZ139 BGD137:BGD139 AWH137:AWH139 AML137:AML139 ACP137:ACP139 ST137:ST139 IX137:IX139 C137:C139 C240:C242 WLN240:WLN242 WBR240:WBR242 VRV240:VRV242 VHZ240:VHZ242 UYD240:UYD242 UOH240:UOH242 UEL240:UEL242 TUP240:TUP242 TKT240:TKT242 TAX240:TAX242 SRB240:SRB242 SHF240:SHF242 RXJ240:RXJ242 RNN240:RNN242 RDR240:RDR242 QTV240:QTV242 QJZ240:QJZ242 QAD240:QAD242 PQH240:PQH242 PGL240:PGL242 OWP240:OWP242 OMT240:OMT242 OCX240:OCX242 NTB240:NTB242 NJF240:NJF242 MZJ240:MZJ242 MPN240:MPN242 MFR240:MFR242 LVV240:LVV242 LLZ240:LLZ242 LCD240:LCD242 KSH240:KSH242 KIL240:KIL242 JYP240:JYP242 JOT240:JOT242 JEX240:JEX242 IVB240:IVB242 ILF240:ILF242 IBJ240:IBJ242 HRN240:HRN242 HHR240:HHR242 GXV240:GXV242 GNZ240:GNZ242 GED240:GED242 FUH240:FUH242 FKL240:FKL242 FAP240:FAP242 EQT240:EQT242 EGX240:EGX242 DXB240:DXB242 DNF240:DNF242 DDJ240:DDJ242 CTN240:CTN242 CJR240:CJR242 BZV240:BZV242 BPZ240:BPZ242 BGD240:BGD242 AWH240:AWH242 AML240:AML242 ACP240:ACP242 ST240:ST242 IX240:IX242 WLN338:WLN340 WBR338:WBR340 VRV338:VRV340 VHZ338:VHZ340 UYD338:UYD340 UOH338:UOH340 UEL338:UEL340 TUP338:TUP340 TKT338:TKT340 TAX338:TAX340 SRB338:SRB340 SHF338:SHF340 RXJ338:RXJ340 RNN338:RNN340 RDR338:RDR340 QTV338:QTV340 QJZ338:QJZ340 QAD338:QAD340 PQH338:PQH340 PGL338:PGL340 OWP338:OWP340 OMT338:OMT340 OCX338:OCX340 NTB338:NTB340 NJF338:NJF340 MZJ338:MZJ340 MPN338:MPN340 MFR338:MFR340 LVV338:LVV340 LLZ338:LLZ340 LCD338:LCD340 KSH338:KSH340 KIL338:KIL340 JYP338:JYP340 JOT338:JOT340 JEX338:JEX340 IVB338:IVB340 ILF338:ILF340 IBJ338:IBJ340 HRN338:HRN340 HHR338:HHR340 GXV338:GXV340 GNZ338:GNZ340 GED338:GED340 FUH338:FUH340 FKL338:FKL340 FAP338:FAP340 EQT338:EQT340 EGX338:EGX340 DXB338:DXB340 DNF338:DNF340 DDJ338:DDJ340 CTN338:CTN340 CJR338:CJR340 BZV338:BZV340 BPZ338:BPZ340 BGD338:BGD340 AWH338:AWH340 AML338:AML340 ACP338:ACP340 ST338:ST340 IX338:IX340 C338:C340 WVJ441:WVJ443 WLN441:WLN443 WBR441:WBR443 VRV441:VRV443 VHZ441:VHZ443 UYD441:UYD443 UOH441:UOH443 UEL441:UEL443 TUP441:TUP443 TKT441:TKT443 TAX441:TAX443 SRB441:SRB443 SHF441:SHF443 RXJ441:RXJ443 RNN441:RNN443 RDR441:RDR443 QTV441:QTV443 QJZ441:QJZ443 QAD441:QAD443 PQH441:PQH443 PGL441:PGL443 OWP441:OWP443 OMT441:OMT443 OCX441:OCX443 NTB441:NTB443 NJF441:NJF443 MZJ441:MZJ443 MPN441:MPN443 MFR441:MFR443 LVV441:LVV443 LLZ441:LLZ443 LCD441:LCD443 KSH441:KSH443 KIL441:KIL443 JYP441:JYP443 JOT441:JOT443 JEX441:JEX443 IVB441:IVB443 ILF441:ILF443 IBJ441:IBJ443 HRN441:HRN443 HHR441:HHR443 GXV441:GXV443 GNZ441:GNZ443 GED441:GED443 FUH441:FUH443 FKL441:FKL443 FAP441:FAP443 EQT441:EQT443 EGX441:EGX443 DXB441:DXB443 DNF441:DNF443 DDJ441:DDJ443 CTN441:CTN443 CJR441:CJR443 BZV441:BZV443 BPZ441:BPZ443 BGD441:BGD443 AWH441:AWH443 AML441:AML443 ACP441:ACP443 ST441:ST443 IX441:IX443 C642:C644 KSH685:KSH687 KIL685:KIL687 JYP685:JYP687 JOT685:JOT687 JEX685:JEX687 IVB685:IVB687 ILF685:ILF687 IBJ685:IBJ687 HRN685:HRN687 HHR685:HHR687 GXV685:GXV687 GNZ685:GNZ687 GED685:GED687 FUH685:FUH687 FKL685:FKL687 C689:C691 IX689:IX691 ST689:ST691 ACP689:ACP691 AML689:AML691 AWH689:AWH691 BGD689:BGD691 BPZ689:BPZ691 BZV689:BZV691 CJR689:CJR691 CTN689:CTN691 DDJ689:DDJ691 DNF689:DNF691 DXB689:DXB691 EGX689:EGX691 EQT689:EQT691 FAP689:FAP691 FKL689:FKL691 FUH689:FUH691 GED689:GED691 GNZ689:GNZ691 GXV689:GXV691 HHR689:HHR691 HRN689:HRN691 IBJ689:IBJ691 ILF689:ILF691 IVB689:IVB691 JEX689:JEX691 JOT689:JOT691 JYP689:JYP691 KIL689:KIL691 KSH689:KSH691 LCD689:LCD691 LLZ689:LLZ691 LVV689:LVV691 MFR689:MFR691 MPN689:MPN691 MZJ689:MZJ691 NJF689:NJF691 NTB689:NTB691 OCX689:OCX691 OMT689:OMT691 OWP689:OWP691 PGL689:PGL691 PQH689:PQH691 QAD689:QAD691 QJZ689:QJZ691 QTV689:QTV691 RDR689:RDR691 RNN689:RNN691 RXJ689:RXJ691 SHF689:SHF691 SRB689:SRB691 TAX689:TAX691 TKT689:TKT691 TUP689:TUP691 UEL689:UEL691 UOH689:UOH691 UYD689:UYD691 VHZ689:VHZ691 VRV689:VRV691 WBR689:WBR691 WLN689:WLN691 WVJ689:WVJ691 C681 IX681 ST681 ACP681 AML681 AWH681 BGD681 BPZ681 BZV681 CJR681 CTN681 DDJ681 DNF681 DXB681 EGX681 EQT681 FAP681 FKL681 FUH681 GED681 GNZ681 GXV681 HHR681 HRN681 IBJ681 ILF681 IVB681 JEX681 JOT681 JYP681 KIL681 KSH681 LCD681 LLZ681 LVV681 MFR681 MPN681 MZJ681 NJF681 NTB681 OCX681 OMT681 OWP681 PGL681 PQH681 QAD681 QJZ681 QTV681 RDR681 RNN681 RXJ681 SHF681 SRB681 TAX681 TKT681 TUP681 UEL681 UOH681 UYD681 VHZ681 VRV681 WBR681 WLN681 WVJ681 WVJ697:WVJ699 IX703:IX705 ST703:ST705 ACP703:ACP705 AML703:AML705 AWH703:AWH705 BGD703:BGD705 BPZ703:BPZ705 BZV703:BZV705 CJR703:CJR705 CTN703:CTN705 DDJ703:DDJ705 DNF703:DNF705 DXB703:DXB705 EGX703:EGX705 EQT703:EQT705 FAP703:FAP705 FKL703:FKL705 FUH703:FUH705 GED703:GED705 GNZ703:GNZ705 GXV703:GXV705 HHR703:HHR705 HRN703:HRN705 IBJ703:IBJ705 ILF703:ILF705 IVB703:IVB705 JEX703:JEX705 JOT703:JOT705 JYP703:JYP705 KIL703:KIL705 KSH703:KSH705 LCD703:LCD705 LLZ703:LLZ705 LVV703:LVV705 MFR703:MFR705 MPN703:MPN705 MZJ703:MZJ705 NJF703:NJF705 NTB703:NTB705 OCX703:OCX705 OMT703:OMT705 OWP703:OWP705 PGL703:PGL705 PQH703:PQH705 QAD703:QAD705 QJZ703:QJZ705 QTV703:QTV705 RDR703:RDR705 RNN703:RNN705 RXJ703:RXJ705 SHF703:SHF705 SRB703:SRB705 TAX703:TAX705 TKT703:TKT705 TUP703:TUP705 UEL703:UEL705 UOH703:UOH705 UYD703:UYD705 VHZ703:VHZ705 VRV703:VRV705 WBR703:WBR705 WLN703:WLN705 WVJ703:WVJ705 C707:C709 IX707:IX709 ST707:ST709 ACP707:ACP709 AML707:AML709 AWH707:AWH709 BGD707:BGD709 BPZ707:BPZ709 BZV707:BZV709 CJR707:CJR709 CTN707:CTN709 DDJ707:DDJ709 DNF707:DNF709 DXB707:DXB709 EGX707:EGX709 EQT707:EQT709 FAP707:FAP709 FKL707:FKL709 FUH707:FUH709 GED707:GED709 GNZ707:GNZ709 GXV707:GXV709 HHR707:HHR709 HRN707:HRN709 IBJ707:IBJ709 ILF707:ILF709 IVB707:IVB709 JEX707:JEX709 JOT707:JOT709 JYP707:JYP709 KIL707:KIL709 KSH707:KSH709 LCD707:LCD709 LLZ707:LLZ709 LVV707:LVV709 MFR707:MFR709 MPN707:MPN709 MZJ707:MZJ709 NJF707:NJF709 NTB707:NTB709 OCX707:OCX709 OMT707:OMT709 OWP707:OWP709 PGL707:PGL709 PQH707:PQH709 QAD707:QAD709 QJZ707:QJZ709 QTV707:QTV709 RDR707:RDR709 RNN707:RNN709 RXJ707:RXJ709 SHF707:SHF709 SRB707:SRB709 TAX707:TAX709 TKT707:TKT709 TUP707:TUP709 UEL707:UEL709 UOH707:UOH709 UYD707:UYD709 VHZ707:VHZ709 VRV707:VRV709 WBR707:WBR709 WLN707:WLN709 WVJ707:WVJ709 C711:C713 IX711:IX713 ST711:ST713 ACP711:ACP713 AML711:AML713 AWH711:AWH713 BGD711:BGD713 BPZ711:BPZ713 BZV711:BZV713 CJR711:CJR713 CTN711:CTN713 DDJ711:DDJ713 DNF711:DNF713 DXB711:DXB713 EGX711:EGX713 EQT711:EQT713 FAP711:FAP713 FKL711:FKL713 FUH711:FUH713 GED711:GED713 GNZ711:GNZ713 GXV711:GXV713 HHR711:HHR713 HRN711:HRN713 IBJ711:IBJ713 ILF711:ILF713 IVB711:IVB713 JEX711:JEX713 JOT711:JOT713 JYP711:JYP713 KIL711:KIL713 KSH711:KSH713 LCD711:LCD713 LLZ711:LLZ713 LVV711:LVV713 MFR711:MFR713 MPN711:MPN713 MZJ711:MZJ713 NJF711:NJF713 NTB711:NTB713 OCX711:OCX713 OMT711:OMT713 OWP711:OWP713 PGL711:PGL713 PQH711:PQH713 QAD711:QAD713 QJZ711:QJZ713 QTV711:QTV713 RDR711:RDR713 RNN711:RNN713 RXJ711:RXJ713 SHF711:SHF713 SRB711:SRB713 TAX711:TAX713 TKT711:TKT713 TUP711:TUP713 UEL711:UEL713 UOH711:UOH713 UYD711:UYD713 VHZ711:VHZ713 VRV711:VRV713 WBR711:WBR713 WLN711:WLN713 WVJ711:WVJ713 C717:C719 IX717:IX719 ST717:ST719 ACP717:ACP719 AML717:AML719 AWH717:AWH719 BGD717:BGD719 BPZ717:BPZ719 BZV717:BZV719 CJR717:CJR719 CTN717:CTN719 DDJ717:DDJ719 DNF717:DNF719 DXB717:DXB719 EGX717:EGX719 EQT717:EQT719 FAP717:FAP719 FKL717:FKL719 FUH717:FUH719 GED717:GED719 GNZ717:GNZ719 GXV717:GXV719 HHR717:HHR719 HRN717:HRN719 IBJ717:IBJ719 ILF717:ILF719 IVB717:IVB719 JEX717:JEX719 JOT717:JOT719 JYP717:JYP719 KIL717:KIL719 KSH717:KSH719 LCD717:LCD719 LLZ717:LLZ719 LVV717:LVV719 MFR717:MFR719 MPN717:MPN719 MZJ717:MZJ719 NJF717:NJF719 NTB717:NTB719 OCX717:OCX719 OMT717:OMT719 OWP717:OWP719 PGL717:PGL719 PQH717:PQH719 QAD717:QAD719 QJZ717:QJZ719 QTV717:QTV719 RDR717:RDR719 RNN717:RNN719 RXJ717:RXJ719 SHF717:SHF719 SRB717:SRB719 TAX717:TAX719 TKT717:TKT719 TUP717:TUP719 UEL717:UEL719 UOH717:UOH719 UYD717:UYD719 VHZ717:VHZ719 VRV717:VRV719 WBR717:WBR719 WLN717:WLN719 WVJ717:WVJ719 C737:C739 IX737:IX739 ST737:ST739 ACP737:ACP739 AML737:AML739 AWH737:AWH739 BGD737:BGD739 BPZ737:BPZ739 BZV737:BZV739 CJR737:CJR739 CTN737:CTN739 DDJ737:DDJ739 DNF737:DNF739 DXB737:DXB739 EGX737:EGX739 EQT737:EQT739 FAP737:FAP739 FKL737:FKL739 FUH737:FUH739 GED737:GED739 GNZ737:GNZ739 GXV737:GXV739 HHR737:HHR739 HRN737:HRN739 IBJ737:IBJ739 ILF737:ILF739 IVB737:IVB739 JEX737:JEX739 JOT737:JOT739 JYP737:JYP739 KIL737:KIL739 KSH737:KSH739 LCD737:LCD739 LLZ737:LLZ739 LVV737:LVV739 MFR737:MFR739 MPN737:MPN739 MZJ737:MZJ739 NJF737:NJF739 NTB737:NTB739 OCX737:OCX739 OMT737:OMT739 OWP737:OWP739 PGL737:PGL739 PQH737:PQH739 QAD737:QAD739 QJZ737:QJZ739 QTV737:QTV739 RDR737:RDR739 RNN737:RNN739 RXJ737:RXJ739 SHF737:SHF739 SRB737:SRB739 TAX737:TAX739 TKT737:TKT739 TUP737:TUP739 UEL737:UEL739 UOH737:UOH739 UYD737:UYD739 VHZ737:VHZ739 VRV737:VRV739 WBR737:WBR739 WLN737:WLN739 WVJ737:WVJ739 C741:C743 IX741:IX743 ST741:ST743 ACP741:ACP743 AML741:AML743 AWH741:AWH743 BGD741:BGD743 BPZ741:BPZ743 BZV741:BZV743 CJR741:CJR743 CTN741:CTN743 DDJ741:DDJ743 DNF741:DNF743 DXB741:DXB743 EGX741:EGX743 EQT741:EQT743 FAP741:FAP743 FKL741:FKL743 FUH741:FUH743 GED741:GED743 GNZ741:GNZ743 GXV741:GXV743 HHR741:HHR743 HRN741:HRN743 IBJ741:IBJ743 ILF741:ILF743 IVB741:IVB743 JEX741:JEX743 JOT741:JOT743 JYP741:JYP743 KIL741:KIL743 KSH741:KSH743 LCD741:LCD743 LLZ741:LLZ743 LVV741:LVV743 MFR741:MFR743 MPN741:MPN743 MZJ741:MZJ743 NJF741:NJF743 NTB741:NTB743 OCX741:OCX743 OMT741:OMT743 OWP741:OWP743 PGL741:PGL743 PQH741:PQH743 QAD741:QAD743 QJZ741:QJZ743 QTV741:QTV743 RDR741:RDR743 RNN741:RNN743 RXJ741:RXJ743 SHF741:SHF743 SRB741:SRB743 TAX741:TAX743 TKT741:TKT743 TUP741:TUP743 UEL741:UEL743 UOH741:UOH743 UYD741:UYD743 VHZ741:VHZ743 VRV741:VRV743 WBR741:WBR743 WLN741:WLN743 WVJ741:WVJ743 IX745:IX747 ST745:ST747 ACP745:ACP747 AML745:AML747 AWH745:AWH747 BGD745:BGD747 BPZ745:BPZ747 BZV745:BZV747 CJR745:CJR747 CTN745:CTN747 DDJ745:DDJ747 DNF745:DNF747 DXB745:DXB747 EGX745:EGX747 EQT745:EQT747 FAP745:FAP747 FKL745:FKL747 FUH745:FUH747 GED745:GED747 GNZ745:GNZ747 GXV745:GXV747 HHR745:HHR747 HRN745:HRN747 IBJ745:IBJ747 ILF745:ILF747 IVB745:IVB747 JEX745:JEX747 JOT745:JOT747 JYP745:JYP747 KIL745:KIL747 KSH745:KSH747 LCD745:LCD747 LLZ745:LLZ747 LVV745:LVV747 MFR745:MFR747 MPN745:MPN747 MZJ745:MZJ747 NJF745:NJF747 NTB745:NTB747 OCX745:OCX747 OMT745:OMT747 OWP745:OWP747 PGL745:PGL747 PQH745:PQH747 QAD745:QAD747 QJZ745:QJZ747 QTV745:QTV747 RDR745:RDR747 RNN745:RNN747 RXJ745:RXJ747 SHF745:SHF747 SRB745:SRB747 TAX745:TAX747 TKT745:TKT747 TUP745:TUP747 UEL745:UEL747 UOH745:UOH747 UYD745:UYD747 VHZ745:VHZ747 VRV745:VRV747 WBR745:WBR747 WLN745:WLN747 WVJ745:WVJ747 C721:C723 IX721:IX723 ST721:ST723 ACP721:ACP723 AML721:AML723 AWH721:AWH723 BGD721:BGD723 BPZ721:BPZ723 BZV721:BZV723 CJR721:CJR723 CTN721:CTN723 DDJ721:DDJ723 DNF721:DNF723 DXB721:DXB723 EGX721:EGX723 EQT721:EQT723 FAP721:FAP723 FKL721:FKL723 FUH721:FUH723 GED721:GED723 GNZ721:GNZ723 GXV721:GXV723 HHR721:HHR723 HRN721:HRN723 IBJ721:IBJ723 ILF721:ILF723 IVB721:IVB723 JEX721:JEX723 JOT721:JOT723 JYP721:JYP723 KIL721:KIL723 KSH721:KSH723 LCD721:LCD723 LLZ721:LLZ723 LVV721:LVV723 MFR721:MFR723 MPN721:MPN723 MZJ721:MZJ723 NJF721:NJF723 NTB721:NTB723 OCX721:OCX723 OMT721:OMT723 OWP721:OWP723 PGL721:PGL723 PQH721:PQH723 QAD721:QAD723 QJZ721:QJZ723 QTV721:QTV723 RDR721:RDR723 RNN721:RNN723 RXJ721:RXJ723 SHF721:SHF723 SRB721:SRB723 TAX721:TAX723 TKT721:TKT723 TUP721:TUP723 UEL721:UEL723 UOH721:UOH723 UYD721:UYD723 VHZ721:VHZ723 VRV721:VRV723 WBR721:WBR723 WLN721:WLN723 WVJ721:WVJ723 C725:C727 IX725:IX727 ST725:ST727 ACP725:ACP727 AML725:AML727 AWH725:AWH727 BGD725:BGD727 BPZ725:BPZ727 BZV725:BZV727 CJR725:CJR727 CTN725:CTN727 DDJ725:DDJ727 DNF725:DNF727 DXB725:DXB727 EGX725:EGX727 EQT725:EQT727 FAP725:FAP727 FKL725:FKL727 FUH725:FUH727 GED725:GED727 GNZ725:GNZ727 GXV725:GXV727 HHR725:HHR727 HRN725:HRN727 IBJ725:IBJ727 ILF725:ILF727 IVB725:IVB727 JEX725:JEX727 JOT725:JOT727 JYP725:JYP727 KIL725:KIL727 KSH725:KSH727 LCD725:LCD727 LLZ725:LLZ727 LVV725:LVV727 MFR725:MFR727 MPN725:MPN727 MZJ725:MZJ727 NJF725:NJF727 NTB725:NTB727 OCX725:OCX727 OMT725:OMT727 OWP725:OWP727 PGL725:PGL727 PQH725:PQH727 QAD725:QAD727 QJZ725:QJZ727 QTV725:QTV727 RDR725:RDR727 RNN725:RNN727 RXJ725:RXJ727 SHF725:SHF727 SRB725:SRB727 TAX725:TAX727 TKT725:TKT727 TUP725:TUP727 UEL725:UEL727 UOH725:UOH727 UYD725:UYD727 VHZ725:VHZ727 VRV725:VRV727 WBR725:WBR727 WLN725:WLN727 WVJ725:WVJ727 C729:C731 IX729:IX731 ST729:ST731 ACP729:ACP731 AML729:AML731 AWH729:AWH731 BGD729:BGD731 BPZ729:BPZ731 BZV729:BZV731 CJR729:CJR731 CTN729:CTN731 DDJ729:DDJ731 DNF729:DNF731 DXB729:DXB731 EGX729:EGX731 EQT729:EQT731 FAP729:FAP731 FKL729:FKL731 FUH729:FUH731 GED729:GED731 GNZ729:GNZ731 GXV729:GXV731 HHR729:HHR731 HRN729:HRN731 IBJ729:IBJ731 ILF729:ILF731 IVB729:IVB731 JEX729:JEX731 JOT729:JOT731 JYP729:JYP731 KIL729:KIL731 KSH729:KSH731 LCD729:LCD731 LLZ729:LLZ731 LVV729:LVV731 MFR729:MFR731 MPN729:MPN731 MZJ729:MZJ731 NJF729:NJF731 NTB729:NTB731 OCX729:OCX731 OMT729:OMT731 OWP729:OWP731 PGL729:PGL731 PQH729:PQH731 QAD729:QAD731 QJZ729:QJZ731 QTV729:QTV731 RDR729:RDR731 RNN729:RNN731 RXJ729:RXJ731 SHF729:SHF731 SRB729:SRB731 TAX729:TAX731 TKT729:TKT731 TUP729:TUP731 UEL729:UEL731 UOH729:UOH731 UYD729:UYD731 VHZ729:VHZ731 VRV729:VRV731 WBR729:WBR731 WLN729:WLN731 WVJ729:WVJ731 C733:C735 IX733:IX735 ST733:ST735 ACP733:ACP735 AML733:AML735 AWH733:AWH735 BGD733:BGD735 BPZ733:BPZ735 BZV733:BZV735 CJR733:CJR735 CTN733:CTN735 DDJ733:DDJ735 DNF733:DNF735 DXB733:DXB735 EGX733:EGX735 EQT733:EQT735 FAP733:FAP735 FKL733:FKL735 FUH733:FUH735 GED733:GED735 GNZ733:GNZ735 GXV733:GXV735 HHR733:HHR735 HRN733:HRN735 IBJ733:IBJ735 ILF733:ILF735 IVB733:IVB735 JEX733:JEX735 JOT733:JOT735 JYP733:JYP735 KIL733:KIL735 KSH733:KSH735 LCD733:LCD735 LLZ733:LLZ735 LVV733:LVV735 MFR733:MFR735 MPN733:MPN735 MZJ733:MZJ735 NJF733:NJF735 NTB733:NTB735 OCX733:OCX735 OMT733:OMT735 OWP733:OWP735 PGL733:PGL735 PQH733:PQH735 QAD733:QAD735 QJZ733:QJZ735 QTV733:QTV735 RDR733:RDR735 RNN733:RNN735 RXJ733:RXJ735 SHF733:SHF735 SRB733:SRB735 TAX733:TAX735 TKT733:TKT735 TUP733:TUP735 UEL733:UEL735 UOH733:UOH735 UYD733:UYD735 VHZ733:VHZ735 VRV733:VRV735 WBR733:WBR735 WLN733:WLN735 WVJ733:WVJ735 C715 IX715 ST715 ACP715 AML715 AWH715 BGD715 BPZ715 BZV715 CJR715 CTN715 DDJ715 DNF715 DXB715 EGX715 EQT715 FAP715 FKL715 FUH715 GED715 GNZ715 GXV715 HHR715 HRN715 IBJ715 ILF715 IVB715 JEX715 JOT715 JYP715 KIL715 KSH715 LCD715 LLZ715 LVV715 MFR715 MPN715 MZJ715 NJF715 NTB715 OCX715 OMT715 OWP715 PGL715 PQH715 QAD715 QJZ715 QTV715 RDR715 RNN715 RXJ715 SHF715 SRB715 TAX715 TKT715 TUP715 UEL715 UOH715 UYD715 VHZ715 VRV715 WBR715 WLN715 WVJ715 C701 IX701 ST701 ACP701 AML701 AWH701 BGD701 BPZ701 BZV701 CJR701 CTN701 DDJ701 DNF701 DXB701 EGX701 EQT701 FAP701 FKL701 FUH701 GED701 GNZ701 GXV701 HHR701 HRN701 IBJ701 ILF701 IVB701 JEX701 JOT701 JYP701 KIL701 KSH701 LCD701 LLZ701 LVV701 MFR701 MPN701 MZJ701 NJF701 NTB701 OCX701 OMT701 OWP701 PGL701 PQH701 QAD701 QJZ701 QTV701 RDR701 RNN701 RXJ701 SHF701 SRB701 TAX701 TKT701 TUP701 UEL701 UOH701 UYD701 VHZ701 VRV701 WBR701 WLN701 WVJ701 C693:C695 IX693:IX695 ST693:ST695 ACP693:ACP695 AML693:AML695 AWH693:AWH695 BGD693:BGD695 BPZ693:BPZ695 BZV693:BZV695 CJR693:CJR695 CTN693:CTN695 DDJ693:DDJ695 DNF693:DNF695 DXB693:DXB695 EGX693:EGX695 EQT693:EQT695 FAP693:FAP695 FKL693:FKL695 FUH693:FUH695 GED693:GED695 GNZ693:GNZ695 GXV693:GXV695 HHR693:HHR695 HRN693:HRN695 IBJ693:IBJ695 ILF693:ILF695 IVB693:IVB695 JEX693:JEX695 JOT693:JOT695 JYP693:JYP695 KIL693:KIL695 KSH693:KSH695 LCD693:LCD695 LLZ693:LLZ695 LVV693:LVV695 MFR693:MFR695 MPN693:MPN695 MZJ693:MZJ695 NJF693:NJF695 NTB693:NTB695 OCX693:OCX695 OMT693:OMT695 OWP693:OWP695 PGL693:PGL695 PQH693:PQH695 QAD693:QAD695 QJZ693:QJZ695 QTV693:QTV695 RDR693:RDR695 RNN693:RNN695 RXJ693:RXJ695 SHF693:SHF695 SRB693:SRB695 TAX693:TAX695 TKT693:TKT695 TUP693:TUP695 UEL693:UEL695 UOH693:UOH695 UYD693:UYD695 VHZ693:VHZ695 VRV693:VRV695 WBR693:WBR695 WLN693:WLN695 WVJ693:WVJ695 C697:C699 IX697:IX699 ST697:ST699 ACP697:ACP699 AML697:AML699 AWH697:AWH699 BGD697:BGD699 BPZ697:BPZ699 BZV697:BZV699 CJR697:CJR699 CTN697:CTN699 DDJ697:DDJ699 DNF697:DNF699 DXB697:DXB699 EGX697:EGX699 EQT697:EQT699 FAP697:FAP699 FKL697:FKL699 FUH697:FUH699 GED697:GED699 GNZ697:GNZ699 GXV697:GXV699 HHR697:HHR699 HRN697:HRN699 IBJ697:IBJ699 ILF697:ILF699 IVB697:IVB699 JEX697:JEX699 JOT697:JOT699 JYP697:JYP699 KIL697:KIL699 KSH697:KSH699 LCD697:LCD699 LLZ697:LLZ699 LVV697:LVV699 MFR697:MFR699 MPN697:MPN699 MZJ697:MZJ699 NJF697:NJF699 NTB697:NTB699 OCX697:OCX699 OMT697:OMT699 OWP697:OWP699 PGL697:PGL699 PQH697:PQH699 QAD697:QAD699 QJZ697:QJZ699 QTV697:QTV699 RDR697:RDR699 RNN697:RNN699 RXJ697:RXJ699 SHF697:SHF699 SRB697:SRB699 TAX697:TAX699 TKT697:TKT699 TUP697:TUP699 UEL697:UEL699 UOH697:UOH699 UYD697:UYD699 VHZ697:VHZ699 VRV697:VRV699 WBR697:WBR699 WLN697:WLN699 C703:C705 IX665:IX667 ST665:ST667 ACP665:ACP667 AML665:AML667 AWH665:AWH667 BGD665:BGD667 BPZ665:BPZ667 BZV665:BZV667 CJR665:CJR667 CTN665:CTN667 DDJ665:DDJ667 DNF665:DNF667 DXB665:DXB667 EGX665:EGX667 EQT665:EQT667 FAP665:FAP667 FKL665:FKL667 FUH665:FUH667 GED665:GED667 GNZ665:GNZ667 GXV665:GXV667 HHR665:HHR667 HRN665:HRN667 IBJ665:IBJ667 ILF665:ILF667 IVB665:IVB667 JEX665:JEX667 JOT665:JOT667 JYP665:JYP667 KIL665:KIL667 KSH665:KSH667 LCD665:LCD667 LLZ665:LLZ667 LVV665:LVV667 MFR665:MFR667 MPN665:MPN667 MZJ665:MZJ667 NJF665:NJF667 NTB665:NTB667 OCX665:OCX667 OMT665:OMT667 OWP665:OWP667 PGL665:PGL667 PQH665:PQH667 QAD665:QAD667 QJZ665:QJZ667 QTV665:QTV667 RDR665:RDR667 RNN665:RNN667 RXJ665:RXJ667 SHF665:SHF667 SRB665:SRB667 TAX665:TAX667 TKT665:TKT667 TUP665:TUP667 UEL665:UEL667 UOH665:UOH667 UYD665:UYD667 VHZ665:VHZ667 VRV665:VRV667 WBR665:WBR667 WLN665:WLN667 WVJ665:WVJ667 C669:C671 IX669:IX671 ST669:ST671 ACP669:ACP671 AML669:AML671 AWH669:AWH671 BGD669:BGD671 BPZ669:BPZ671 BZV669:BZV671 CJR669:CJR671 CTN669:CTN671 DDJ669:DDJ671 DNF669:DNF671 DXB669:DXB671 EGX669:EGX671 EQT669:EQT671 FAP669:FAP671 FKL669:FKL671 FUH669:FUH671 GED669:GED671 GNZ669:GNZ671 GXV669:GXV671 HHR669:HHR671 HRN669:HRN671 IBJ669:IBJ671 ILF669:ILF671 IVB669:IVB671 JEX669:JEX671 JOT669:JOT671 JYP669:JYP671 KIL669:KIL671 KSH669:KSH671 LCD669:LCD671 LLZ669:LLZ671 LVV669:LVV671 MFR669:MFR671 MPN669:MPN671 MZJ669:MZJ671 NJF669:NJF671 NTB669:NTB671 OCX669:OCX671 OMT669:OMT671 OWP669:OWP671 PGL669:PGL671 PQH669:PQH671 QAD669:QAD671 QJZ669:QJZ671 QTV669:QTV671 RDR669:RDR671 RNN669:RNN671 RXJ669:RXJ671 SHF669:SHF671 SRB669:SRB671 TAX669:TAX671 TKT669:TKT671 TUP669:TUP671 UEL669:UEL671 UOH669:UOH671 UYD669:UYD671 VHZ669:VHZ671 VRV669:VRV671 WBR669:WBR671 WLN669:WLN671 WVJ669:WVJ671 C673:C675 IX673:IX675 ST673:ST675 ACP673:ACP675 AML673:AML675 AWH673:AWH675 BGD673:BGD675 BPZ673:BPZ675 BZV673:BZV675 CJR673:CJR675 CTN673:CTN675 DDJ673:DDJ675 DNF673:DNF675 DXB673:DXB675 EGX673:EGX675 EQT673:EQT675 FAP673:FAP675 FKL673:FKL675 FUH673:FUH675 GED673:GED675 GNZ673:GNZ675 GXV673:GXV675 HHR673:HHR675 HRN673:HRN675 IBJ673:IBJ675 ILF673:ILF675 IVB673:IVB675 JEX673:JEX675 JOT673:JOT675 JYP673:JYP675 KIL673:KIL675 KSH673:KSH675 LCD673:LCD675 LLZ673:LLZ675 LVV673:LVV675 MFR673:MFR675 MPN673:MPN675 MZJ673:MZJ675 NJF673:NJF675 NTB673:NTB675 OCX673:OCX675 OMT673:OMT675 OWP673:OWP675 PGL673:PGL675 PQH673:PQH675 QAD673:QAD675 QJZ673:QJZ675 QTV673:QTV675 RDR673:RDR675 RNN673:RNN675 RXJ673:RXJ675 SHF673:SHF675 SRB673:SRB675 TAX673:TAX675 TKT673:TKT675 TUP673:TUP675 UEL673:UEL675 UOH673:UOH675 UYD673:UYD675 VHZ673:VHZ675 VRV673:VRV675 WBR673:WBR675 WLN673:WLN675 WVJ673:WVJ675 LCD685:LCD687 C677:C679 IX677:IX679 ST677:ST679 ACP677:ACP679 AML677:AML679 AWH677:AWH679 BGD677:BGD679 BPZ677:BPZ679 BZV677:BZV679 CJR677:CJR679 CTN677:CTN679 DDJ677:DDJ679 DNF677:DNF679 DXB677:DXB679 EGX677:EGX679 EQT677:EQT679 FAP677:FAP679 FKL677:FKL679 FUH677:FUH679 GED677:GED679 GNZ677:GNZ679 GXV677:GXV679 HHR677:HHR679 HRN677:HRN679 IBJ677:IBJ679 ILF677:ILF679 IVB677:IVB679 JEX677:JEX679 JOT677:JOT679 JYP677:JYP679 KIL677:KIL679 KSH677:KSH679 LCD677:LCD679 LLZ677:LLZ679 LVV677:LVV679 MFR677:MFR679 MPN677:MPN679 MZJ677:MZJ679 NJF677:NJF679 NTB677:NTB679 OCX677:OCX679 OMT677:OMT679 OWP677:OWP679 PGL677:PGL679 PQH677:PQH679 QAD677:QAD679 QJZ677:QJZ679 QTV677:QTV679 RDR677:RDR679 RNN677:RNN679 RXJ677:RXJ679 SHF677:SHF679 SRB677:SRB679 TAX677:TAX679 TKT677:TKT679 TUP677:TUP679 UEL677:UEL679 UOH677:UOH679 UYD677:UYD679 VHZ677:VHZ679 VRV677:VRV679 WBR677:WBR679 WLN677:WLN679 WVJ677:WVJ679 FAP685:FAP687 EQT685:EQT687 EGX685:EGX687 DXB685:DXB687 DNF685:DNF687 DDJ685:DDJ687 CTN685:CTN687 CJR685:CJR687 BZV685:BZV687 BPZ685:BPZ687 BGD685:BGD687 AWH685:AWH687 AML685:AML687 ACP685:ACP687 ST685:ST687 IX685:IX687 C685:C687 WVJ685:WVJ687 WLN685:WLN687 WBR685:WBR687 VRV685:VRV687 VHZ685:VHZ687 UYD685:UYD687 UOH685:UOH687 UEL685:UEL687 TUP685:TUP687 TKT685:TKT687 TAX685:TAX687 SRB685:SRB687 SHF685:SHF687 RXJ685:RXJ687 RNN685:RNN687 RDR685:RDR687 QTV685:QTV687 QJZ685:QJZ687 QAD685:QAD687 PQH685:PQH687 PGL685:PGL687 OWP685:OWP687 OMT685:OMT687 OCX685:OCX687 NTB685:NTB687 NJF685:NJF687 MZJ685:MZJ687 MPN685:MPN687 MFR685:MFR687 LVV685:LVV687 LLZ685:LLZ687 LLZ683 LVV683 MFR683 MPN683 MZJ683 NJF683 NTB683 OCX683 OMT683 OWP683 PGL683 PQH683 QAD683 QJZ683 QTV683 RDR683 RNN683 RXJ683 SHF683 SRB683 TAX683 TKT683 TUP683 UEL683 UOH683 UYD683 VHZ683 VRV683 WBR683 WLN683 WVJ683 C683 IX683 ST683 ACP683 AML683 AWH683 BGD683 BPZ683 BZV683 CJR683 CTN683 DDJ683 DNF683 DXB683 EGX683 EQT683 FAP683 FKL683 FUH683 GED683 GNZ683 GXV683 HHR683 HRN683 IBJ683 ILF683 IVB683 JEX683 JOT683 JYP683 KIL683 KSH683 LCD683 C665:C667 C946:C948 KSH989:KSH991 KIL989:KIL991 JYP989:JYP991 JOT989:JOT991 JEX989:JEX991 IVB989:IVB991 ILF989:ILF991 IBJ989:IBJ991 HRN989:HRN991 HHR989:HHR991 GXV989:GXV991 GNZ989:GNZ991 GED989:GED991 FUH989:FUH991 FKL989:FKL991 C993:C995 IX993:IX995 ST993:ST995 ACP993:ACP995 AML993:AML995 AWH993:AWH995 BGD993:BGD995 BPZ993:BPZ995 BZV993:BZV995 CJR993:CJR995 CTN993:CTN995 DDJ993:DDJ995 DNF993:DNF995 DXB993:DXB995 EGX993:EGX995 EQT993:EQT995 FAP993:FAP995 FKL993:FKL995 FUH993:FUH995 GED993:GED995 GNZ993:GNZ995 GXV993:GXV995 HHR993:HHR995 HRN993:HRN995 IBJ993:IBJ995 ILF993:ILF995 IVB993:IVB995 JEX993:JEX995 JOT993:JOT995 JYP993:JYP995 KIL993:KIL995 KSH993:KSH995 LCD993:LCD995 LLZ993:LLZ995 LVV993:LVV995 MFR993:MFR995 MPN993:MPN995 MZJ993:MZJ995 NJF993:NJF995 NTB993:NTB995 OCX993:OCX995 OMT993:OMT995 OWP993:OWP995 PGL993:PGL995 PQH993:PQH995 QAD993:QAD995 QJZ993:QJZ995 QTV993:QTV995 RDR993:RDR995 RNN993:RNN995 RXJ993:RXJ995 SHF993:SHF995 SRB993:SRB995 TAX993:TAX995 TKT993:TKT995 TUP993:TUP995 UEL993:UEL995 UOH993:UOH995 UYD993:UYD995 VHZ993:VHZ995 VRV993:VRV995 WBR993:WBR995 WLN993:WLN995 WVJ993:WVJ995 C985 IX985 ST985 ACP985 AML985 AWH985 BGD985 BPZ985 BZV985 CJR985 CTN985 DDJ985 DNF985 DXB985 EGX985 EQT985 FAP985 FKL985 FUH985 GED985 GNZ985 GXV985 HHR985 HRN985 IBJ985 ILF985 IVB985 JEX985 JOT985 JYP985 KIL985 KSH985 LCD985 LLZ985 LVV985 MFR985 MPN985 MZJ985 NJF985 NTB985 OCX985 OMT985 OWP985 PGL985 PQH985 QAD985 QJZ985 QTV985 RDR985 RNN985 RXJ985 SHF985 SRB985 TAX985 TKT985 TUP985 UEL985 UOH985 UYD985 VHZ985 VRV985 WBR985 WLN985 WVJ985 WVJ1001:WVJ1003 IX1007:IX1009 ST1007:ST1009 ACP1007:ACP1009 AML1007:AML1009 AWH1007:AWH1009 BGD1007:BGD1009 BPZ1007:BPZ1009 BZV1007:BZV1009 CJR1007:CJR1009 CTN1007:CTN1009 DDJ1007:DDJ1009 DNF1007:DNF1009 DXB1007:DXB1009 EGX1007:EGX1009 EQT1007:EQT1009 FAP1007:FAP1009 FKL1007:FKL1009 FUH1007:FUH1009 GED1007:GED1009 GNZ1007:GNZ1009 GXV1007:GXV1009 HHR1007:HHR1009 HRN1007:HRN1009 IBJ1007:IBJ1009 ILF1007:ILF1009 IVB1007:IVB1009 JEX1007:JEX1009 JOT1007:JOT1009 JYP1007:JYP1009 KIL1007:KIL1009 KSH1007:KSH1009 LCD1007:LCD1009 LLZ1007:LLZ1009 LVV1007:LVV1009 MFR1007:MFR1009 MPN1007:MPN1009 MZJ1007:MZJ1009 NJF1007:NJF1009 NTB1007:NTB1009 OCX1007:OCX1009 OMT1007:OMT1009 OWP1007:OWP1009 PGL1007:PGL1009 PQH1007:PQH1009 QAD1007:QAD1009 QJZ1007:QJZ1009 QTV1007:QTV1009 RDR1007:RDR1009 RNN1007:RNN1009 RXJ1007:RXJ1009 SHF1007:SHF1009 SRB1007:SRB1009 TAX1007:TAX1009 TKT1007:TKT1009 TUP1007:TUP1009 UEL1007:UEL1009 UOH1007:UOH1009 UYD1007:UYD1009 VHZ1007:VHZ1009 VRV1007:VRV1009 WBR1007:WBR1009 WLN1007:WLN1009 WVJ1007:WVJ1009 C1011:C1013 IX1011:IX1013 ST1011:ST1013 ACP1011:ACP1013 AML1011:AML1013 AWH1011:AWH1013 BGD1011:BGD1013 BPZ1011:BPZ1013 BZV1011:BZV1013 CJR1011:CJR1013 CTN1011:CTN1013 DDJ1011:DDJ1013 DNF1011:DNF1013 DXB1011:DXB1013 EGX1011:EGX1013 EQT1011:EQT1013 FAP1011:FAP1013 FKL1011:FKL1013 FUH1011:FUH1013 GED1011:GED1013 GNZ1011:GNZ1013 GXV1011:GXV1013 HHR1011:HHR1013 HRN1011:HRN1013 IBJ1011:IBJ1013 ILF1011:ILF1013 IVB1011:IVB1013 JEX1011:JEX1013 JOT1011:JOT1013 JYP1011:JYP1013 KIL1011:KIL1013 KSH1011:KSH1013 LCD1011:LCD1013 LLZ1011:LLZ1013 LVV1011:LVV1013 MFR1011:MFR1013 MPN1011:MPN1013 MZJ1011:MZJ1013 NJF1011:NJF1013 NTB1011:NTB1013 OCX1011:OCX1013 OMT1011:OMT1013 OWP1011:OWP1013 PGL1011:PGL1013 PQH1011:PQH1013 QAD1011:QAD1013 QJZ1011:QJZ1013 QTV1011:QTV1013 RDR1011:RDR1013 RNN1011:RNN1013 RXJ1011:RXJ1013 SHF1011:SHF1013 SRB1011:SRB1013 TAX1011:TAX1013 TKT1011:TKT1013 TUP1011:TUP1013 UEL1011:UEL1013 UOH1011:UOH1013 UYD1011:UYD1013 VHZ1011:VHZ1013 VRV1011:VRV1013 WBR1011:WBR1013 WLN1011:WLN1013 WVJ1011:WVJ1013 C1015:C1017 IX1015:IX1017 ST1015:ST1017 ACP1015:ACP1017 AML1015:AML1017 AWH1015:AWH1017 BGD1015:BGD1017 BPZ1015:BPZ1017 BZV1015:BZV1017 CJR1015:CJR1017 CTN1015:CTN1017 DDJ1015:DDJ1017 DNF1015:DNF1017 DXB1015:DXB1017 EGX1015:EGX1017 EQT1015:EQT1017 FAP1015:FAP1017 FKL1015:FKL1017 FUH1015:FUH1017 GED1015:GED1017 GNZ1015:GNZ1017 GXV1015:GXV1017 HHR1015:HHR1017 HRN1015:HRN1017 IBJ1015:IBJ1017 ILF1015:ILF1017 IVB1015:IVB1017 JEX1015:JEX1017 JOT1015:JOT1017 JYP1015:JYP1017 KIL1015:KIL1017 KSH1015:KSH1017 LCD1015:LCD1017 LLZ1015:LLZ1017 LVV1015:LVV1017 MFR1015:MFR1017 MPN1015:MPN1017 MZJ1015:MZJ1017 NJF1015:NJF1017 NTB1015:NTB1017 OCX1015:OCX1017 OMT1015:OMT1017 OWP1015:OWP1017 PGL1015:PGL1017 PQH1015:PQH1017 QAD1015:QAD1017 QJZ1015:QJZ1017 QTV1015:QTV1017 RDR1015:RDR1017 RNN1015:RNN1017 RXJ1015:RXJ1017 SHF1015:SHF1017 SRB1015:SRB1017 TAX1015:TAX1017 TKT1015:TKT1017 TUP1015:TUP1017 UEL1015:UEL1017 UOH1015:UOH1017 UYD1015:UYD1017 VHZ1015:VHZ1017 VRV1015:VRV1017 WBR1015:WBR1017 WLN1015:WLN1017 WVJ1015:WVJ1017 C1021:C1023 IX1021:IX1023 ST1021:ST1023 ACP1021:ACP1023 AML1021:AML1023 AWH1021:AWH1023 BGD1021:BGD1023 BPZ1021:BPZ1023 BZV1021:BZV1023 CJR1021:CJR1023 CTN1021:CTN1023 DDJ1021:DDJ1023 DNF1021:DNF1023 DXB1021:DXB1023 EGX1021:EGX1023 EQT1021:EQT1023 FAP1021:FAP1023 FKL1021:FKL1023 FUH1021:FUH1023 GED1021:GED1023 GNZ1021:GNZ1023 GXV1021:GXV1023 HHR1021:HHR1023 HRN1021:HRN1023 IBJ1021:IBJ1023 ILF1021:ILF1023 IVB1021:IVB1023 JEX1021:JEX1023 JOT1021:JOT1023 JYP1021:JYP1023 KIL1021:KIL1023 KSH1021:KSH1023 LCD1021:LCD1023 LLZ1021:LLZ1023 LVV1021:LVV1023 MFR1021:MFR1023 MPN1021:MPN1023 MZJ1021:MZJ1023 NJF1021:NJF1023 NTB1021:NTB1023 OCX1021:OCX1023 OMT1021:OMT1023 OWP1021:OWP1023 PGL1021:PGL1023 PQH1021:PQH1023 QAD1021:QAD1023 QJZ1021:QJZ1023 QTV1021:QTV1023 RDR1021:RDR1023 RNN1021:RNN1023 RXJ1021:RXJ1023 SHF1021:SHF1023 SRB1021:SRB1023 TAX1021:TAX1023 TKT1021:TKT1023 TUP1021:TUP1023 UEL1021:UEL1023 UOH1021:UOH1023 UYD1021:UYD1023 VHZ1021:VHZ1023 VRV1021:VRV1023 WBR1021:WBR1023 WLN1021:WLN1023 WVJ1021:WVJ1023 C1041:C1043 IX1041:IX1043 ST1041:ST1043 ACP1041:ACP1043 AML1041:AML1043 AWH1041:AWH1043 BGD1041:BGD1043 BPZ1041:BPZ1043 BZV1041:BZV1043 CJR1041:CJR1043 CTN1041:CTN1043 DDJ1041:DDJ1043 DNF1041:DNF1043 DXB1041:DXB1043 EGX1041:EGX1043 EQT1041:EQT1043 FAP1041:FAP1043 FKL1041:FKL1043 FUH1041:FUH1043 GED1041:GED1043 GNZ1041:GNZ1043 GXV1041:GXV1043 HHR1041:HHR1043 HRN1041:HRN1043 IBJ1041:IBJ1043 ILF1041:ILF1043 IVB1041:IVB1043 JEX1041:JEX1043 JOT1041:JOT1043 JYP1041:JYP1043 KIL1041:KIL1043 KSH1041:KSH1043 LCD1041:LCD1043 LLZ1041:LLZ1043 LVV1041:LVV1043 MFR1041:MFR1043 MPN1041:MPN1043 MZJ1041:MZJ1043 NJF1041:NJF1043 NTB1041:NTB1043 OCX1041:OCX1043 OMT1041:OMT1043 OWP1041:OWP1043 PGL1041:PGL1043 PQH1041:PQH1043 QAD1041:QAD1043 QJZ1041:QJZ1043 QTV1041:QTV1043 RDR1041:RDR1043 RNN1041:RNN1043 RXJ1041:RXJ1043 SHF1041:SHF1043 SRB1041:SRB1043 TAX1041:TAX1043 TKT1041:TKT1043 TUP1041:TUP1043 UEL1041:UEL1043 UOH1041:UOH1043 UYD1041:UYD1043 VHZ1041:VHZ1043 VRV1041:VRV1043 WBR1041:WBR1043 WLN1041:WLN1043 WVJ1041:WVJ1043 C1045:C1047 IX1045:IX1047 ST1045:ST1047 ACP1045:ACP1047 AML1045:AML1047 AWH1045:AWH1047 BGD1045:BGD1047 BPZ1045:BPZ1047 BZV1045:BZV1047 CJR1045:CJR1047 CTN1045:CTN1047 DDJ1045:DDJ1047 DNF1045:DNF1047 DXB1045:DXB1047 EGX1045:EGX1047 EQT1045:EQT1047 FAP1045:FAP1047 FKL1045:FKL1047 FUH1045:FUH1047 GED1045:GED1047 GNZ1045:GNZ1047 GXV1045:GXV1047 HHR1045:HHR1047 HRN1045:HRN1047 IBJ1045:IBJ1047 ILF1045:ILF1047 IVB1045:IVB1047 JEX1045:JEX1047 JOT1045:JOT1047 JYP1045:JYP1047 KIL1045:KIL1047 KSH1045:KSH1047 LCD1045:LCD1047 LLZ1045:LLZ1047 LVV1045:LVV1047 MFR1045:MFR1047 MPN1045:MPN1047 MZJ1045:MZJ1047 NJF1045:NJF1047 NTB1045:NTB1047 OCX1045:OCX1047 OMT1045:OMT1047 OWP1045:OWP1047 PGL1045:PGL1047 PQH1045:PQH1047 QAD1045:QAD1047 QJZ1045:QJZ1047 QTV1045:QTV1047 RDR1045:RDR1047 RNN1045:RNN1047 RXJ1045:RXJ1047 SHF1045:SHF1047 SRB1045:SRB1047 TAX1045:TAX1047 TKT1045:TKT1047 TUP1045:TUP1047 UEL1045:UEL1047 UOH1045:UOH1047 UYD1045:UYD1047 VHZ1045:VHZ1047 VRV1045:VRV1047 WBR1045:WBR1047 WLN1045:WLN1047 WVJ1045:WVJ1047 IX1049:IX1051 ST1049:ST1051 ACP1049:ACP1051 AML1049:AML1051 AWH1049:AWH1051 BGD1049:BGD1051 BPZ1049:BPZ1051 BZV1049:BZV1051 CJR1049:CJR1051 CTN1049:CTN1051 DDJ1049:DDJ1051 DNF1049:DNF1051 DXB1049:DXB1051 EGX1049:EGX1051 EQT1049:EQT1051 FAP1049:FAP1051 FKL1049:FKL1051 FUH1049:FUH1051 GED1049:GED1051 GNZ1049:GNZ1051 GXV1049:GXV1051 HHR1049:HHR1051 HRN1049:HRN1051 IBJ1049:IBJ1051 ILF1049:ILF1051 IVB1049:IVB1051 JEX1049:JEX1051 JOT1049:JOT1051 JYP1049:JYP1051 KIL1049:KIL1051 KSH1049:KSH1051 LCD1049:LCD1051 LLZ1049:LLZ1051 LVV1049:LVV1051 MFR1049:MFR1051 MPN1049:MPN1051 MZJ1049:MZJ1051 NJF1049:NJF1051 NTB1049:NTB1051 OCX1049:OCX1051 OMT1049:OMT1051 OWP1049:OWP1051 PGL1049:PGL1051 PQH1049:PQH1051 QAD1049:QAD1051 QJZ1049:QJZ1051 QTV1049:QTV1051 RDR1049:RDR1051 RNN1049:RNN1051 RXJ1049:RXJ1051 SHF1049:SHF1051 SRB1049:SRB1051 TAX1049:TAX1051 TKT1049:TKT1051 TUP1049:TUP1051 UEL1049:UEL1051 UOH1049:UOH1051 UYD1049:UYD1051 VHZ1049:VHZ1051 VRV1049:VRV1051 WBR1049:WBR1051 WLN1049:WLN1051 WVJ1049:WVJ1051 C1025:C1027 IX1025:IX1027 ST1025:ST1027 ACP1025:ACP1027 AML1025:AML1027 AWH1025:AWH1027 BGD1025:BGD1027 BPZ1025:BPZ1027 BZV1025:BZV1027 CJR1025:CJR1027 CTN1025:CTN1027 DDJ1025:DDJ1027 DNF1025:DNF1027 DXB1025:DXB1027 EGX1025:EGX1027 EQT1025:EQT1027 FAP1025:FAP1027 FKL1025:FKL1027 FUH1025:FUH1027 GED1025:GED1027 GNZ1025:GNZ1027 GXV1025:GXV1027 HHR1025:HHR1027 HRN1025:HRN1027 IBJ1025:IBJ1027 ILF1025:ILF1027 IVB1025:IVB1027 JEX1025:JEX1027 JOT1025:JOT1027 JYP1025:JYP1027 KIL1025:KIL1027 KSH1025:KSH1027 LCD1025:LCD1027 LLZ1025:LLZ1027 LVV1025:LVV1027 MFR1025:MFR1027 MPN1025:MPN1027 MZJ1025:MZJ1027 NJF1025:NJF1027 NTB1025:NTB1027 OCX1025:OCX1027 OMT1025:OMT1027 OWP1025:OWP1027 PGL1025:PGL1027 PQH1025:PQH1027 QAD1025:QAD1027 QJZ1025:QJZ1027 QTV1025:QTV1027 RDR1025:RDR1027 RNN1025:RNN1027 RXJ1025:RXJ1027 SHF1025:SHF1027 SRB1025:SRB1027 TAX1025:TAX1027 TKT1025:TKT1027 TUP1025:TUP1027 UEL1025:UEL1027 UOH1025:UOH1027 UYD1025:UYD1027 VHZ1025:VHZ1027 VRV1025:VRV1027 WBR1025:WBR1027 WLN1025:WLN1027 WVJ1025:WVJ1027 C1029:C1031 IX1029:IX1031 ST1029:ST1031 ACP1029:ACP1031 AML1029:AML1031 AWH1029:AWH1031 BGD1029:BGD1031 BPZ1029:BPZ1031 BZV1029:BZV1031 CJR1029:CJR1031 CTN1029:CTN1031 DDJ1029:DDJ1031 DNF1029:DNF1031 DXB1029:DXB1031 EGX1029:EGX1031 EQT1029:EQT1031 FAP1029:FAP1031 FKL1029:FKL1031 FUH1029:FUH1031 GED1029:GED1031 GNZ1029:GNZ1031 GXV1029:GXV1031 HHR1029:HHR1031 HRN1029:HRN1031 IBJ1029:IBJ1031 ILF1029:ILF1031 IVB1029:IVB1031 JEX1029:JEX1031 JOT1029:JOT1031 JYP1029:JYP1031 KIL1029:KIL1031 KSH1029:KSH1031 LCD1029:LCD1031 LLZ1029:LLZ1031 LVV1029:LVV1031 MFR1029:MFR1031 MPN1029:MPN1031 MZJ1029:MZJ1031 NJF1029:NJF1031 NTB1029:NTB1031 OCX1029:OCX1031 OMT1029:OMT1031 OWP1029:OWP1031 PGL1029:PGL1031 PQH1029:PQH1031 QAD1029:QAD1031 QJZ1029:QJZ1031 QTV1029:QTV1031 RDR1029:RDR1031 RNN1029:RNN1031 RXJ1029:RXJ1031 SHF1029:SHF1031 SRB1029:SRB1031 TAX1029:TAX1031 TKT1029:TKT1031 TUP1029:TUP1031 UEL1029:UEL1031 UOH1029:UOH1031 UYD1029:UYD1031 VHZ1029:VHZ1031 VRV1029:VRV1031 WBR1029:WBR1031 WLN1029:WLN1031 WVJ1029:WVJ1031 C1033:C1035 IX1033:IX1035 ST1033:ST1035 ACP1033:ACP1035 AML1033:AML1035 AWH1033:AWH1035 BGD1033:BGD1035 BPZ1033:BPZ1035 BZV1033:BZV1035 CJR1033:CJR1035 CTN1033:CTN1035 DDJ1033:DDJ1035 DNF1033:DNF1035 DXB1033:DXB1035 EGX1033:EGX1035 EQT1033:EQT1035 FAP1033:FAP1035 FKL1033:FKL1035 FUH1033:FUH1035 GED1033:GED1035 GNZ1033:GNZ1035 GXV1033:GXV1035 HHR1033:HHR1035 HRN1033:HRN1035 IBJ1033:IBJ1035 ILF1033:ILF1035 IVB1033:IVB1035 JEX1033:JEX1035 JOT1033:JOT1035 JYP1033:JYP1035 KIL1033:KIL1035 KSH1033:KSH1035 LCD1033:LCD1035 LLZ1033:LLZ1035 LVV1033:LVV1035 MFR1033:MFR1035 MPN1033:MPN1035 MZJ1033:MZJ1035 NJF1033:NJF1035 NTB1033:NTB1035 OCX1033:OCX1035 OMT1033:OMT1035 OWP1033:OWP1035 PGL1033:PGL1035 PQH1033:PQH1035 QAD1033:QAD1035 QJZ1033:QJZ1035 QTV1033:QTV1035 RDR1033:RDR1035 RNN1033:RNN1035 RXJ1033:RXJ1035 SHF1033:SHF1035 SRB1033:SRB1035 TAX1033:TAX1035 TKT1033:TKT1035 TUP1033:TUP1035 UEL1033:UEL1035 UOH1033:UOH1035 UYD1033:UYD1035 VHZ1033:VHZ1035 VRV1033:VRV1035 WBR1033:WBR1035 WLN1033:WLN1035 WVJ1033:WVJ1035 C1037:C1039 IX1037:IX1039 ST1037:ST1039 ACP1037:ACP1039 AML1037:AML1039 AWH1037:AWH1039 BGD1037:BGD1039 BPZ1037:BPZ1039 BZV1037:BZV1039 CJR1037:CJR1039 CTN1037:CTN1039 DDJ1037:DDJ1039 DNF1037:DNF1039 DXB1037:DXB1039 EGX1037:EGX1039 EQT1037:EQT1039 FAP1037:FAP1039 FKL1037:FKL1039 FUH1037:FUH1039 GED1037:GED1039 GNZ1037:GNZ1039 GXV1037:GXV1039 HHR1037:HHR1039 HRN1037:HRN1039 IBJ1037:IBJ1039 ILF1037:ILF1039 IVB1037:IVB1039 JEX1037:JEX1039 JOT1037:JOT1039 JYP1037:JYP1039 KIL1037:KIL1039 KSH1037:KSH1039 LCD1037:LCD1039 LLZ1037:LLZ1039 LVV1037:LVV1039 MFR1037:MFR1039 MPN1037:MPN1039 MZJ1037:MZJ1039 NJF1037:NJF1039 NTB1037:NTB1039 OCX1037:OCX1039 OMT1037:OMT1039 OWP1037:OWP1039 PGL1037:PGL1039 PQH1037:PQH1039 QAD1037:QAD1039 QJZ1037:QJZ1039 QTV1037:QTV1039 RDR1037:RDR1039 RNN1037:RNN1039 RXJ1037:RXJ1039 SHF1037:SHF1039 SRB1037:SRB1039 TAX1037:TAX1039 TKT1037:TKT1039 TUP1037:TUP1039 UEL1037:UEL1039 UOH1037:UOH1039 UYD1037:UYD1039 VHZ1037:VHZ1039 VRV1037:VRV1039 WBR1037:WBR1039 WLN1037:WLN1039 WVJ1037:WVJ1039 C1019 IX1019 ST1019 ACP1019 AML1019 AWH1019 BGD1019 BPZ1019 BZV1019 CJR1019 CTN1019 DDJ1019 DNF1019 DXB1019 EGX1019 EQT1019 FAP1019 FKL1019 FUH1019 GED1019 GNZ1019 GXV1019 HHR1019 HRN1019 IBJ1019 ILF1019 IVB1019 JEX1019 JOT1019 JYP1019 KIL1019 KSH1019 LCD1019 LLZ1019 LVV1019 MFR1019 MPN1019 MZJ1019 NJF1019 NTB1019 OCX1019 OMT1019 OWP1019 PGL1019 PQH1019 QAD1019 QJZ1019 QTV1019 RDR1019 RNN1019 RXJ1019 SHF1019 SRB1019 TAX1019 TKT1019 TUP1019 UEL1019 UOH1019 UYD1019 VHZ1019 VRV1019 WBR1019 WLN1019 WVJ1019 C1005 IX1005 ST1005 ACP1005 AML1005 AWH1005 BGD1005 BPZ1005 BZV1005 CJR1005 CTN1005 DDJ1005 DNF1005 DXB1005 EGX1005 EQT1005 FAP1005 FKL1005 FUH1005 GED1005 GNZ1005 GXV1005 HHR1005 HRN1005 IBJ1005 ILF1005 IVB1005 JEX1005 JOT1005 JYP1005 KIL1005 KSH1005 LCD1005 LLZ1005 LVV1005 MFR1005 MPN1005 MZJ1005 NJF1005 NTB1005 OCX1005 OMT1005 OWP1005 PGL1005 PQH1005 QAD1005 QJZ1005 QTV1005 RDR1005 RNN1005 RXJ1005 SHF1005 SRB1005 TAX1005 TKT1005 TUP1005 UEL1005 UOH1005 UYD1005 VHZ1005 VRV1005 WBR1005 WLN1005 WVJ1005 C997:C999 IX997:IX999 ST997:ST999 ACP997:ACP999 AML997:AML999 AWH997:AWH999 BGD997:BGD999 BPZ997:BPZ999 BZV997:BZV999 CJR997:CJR999 CTN997:CTN999 DDJ997:DDJ999 DNF997:DNF999 DXB997:DXB999 EGX997:EGX999 EQT997:EQT999 FAP997:FAP999 FKL997:FKL999 FUH997:FUH999 GED997:GED999 GNZ997:GNZ999 GXV997:GXV999 HHR997:HHR999 HRN997:HRN999 IBJ997:IBJ999 ILF997:ILF999 IVB997:IVB999 JEX997:JEX999 JOT997:JOT999 JYP997:JYP999 KIL997:KIL999 KSH997:KSH999 LCD997:LCD999 LLZ997:LLZ999 LVV997:LVV999 MFR997:MFR999 MPN997:MPN999 MZJ997:MZJ999 NJF997:NJF999 NTB997:NTB999 OCX997:OCX999 OMT997:OMT999 OWP997:OWP999 PGL997:PGL999 PQH997:PQH999 QAD997:QAD999 QJZ997:QJZ999 QTV997:QTV999 RDR997:RDR999 RNN997:RNN999 RXJ997:RXJ999 SHF997:SHF999 SRB997:SRB999 TAX997:TAX999 TKT997:TKT999 TUP997:TUP999 UEL997:UEL999 UOH997:UOH999 UYD997:UYD999 VHZ997:VHZ999 VRV997:VRV999 WBR997:WBR999 WLN997:WLN999 WVJ997:WVJ999 C1001:C1003 IX1001:IX1003 ST1001:ST1003 ACP1001:ACP1003 AML1001:AML1003 AWH1001:AWH1003 BGD1001:BGD1003 BPZ1001:BPZ1003 BZV1001:BZV1003 CJR1001:CJR1003 CTN1001:CTN1003 DDJ1001:DDJ1003 DNF1001:DNF1003 DXB1001:DXB1003 EGX1001:EGX1003 EQT1001:EQT1003 FAP1001:FAP1003 FKL1001:FKL1003 FUH1001:FUH1003 GED1001:GED1003 GNZ1001:GNZ1003 GXV1001:GXV1003 HHR1001:HHR1003 HRN1001:HRN1003 IBJ1001:IBJ1003 ILF1001:ILF1003 IVB1001:IVB1003 JEX1001:JEX1003 JOT1001:JOT1003 JYP1001:JYP1003 KIL1001:KIL1003 KSH1001:KSH1003 LCD1001:LCD1003 LLZ1001:LLZ1003 LVV1001:LVV1003 MFR1001:MFR1003 MPN1001:MPN1003 MZJ1001:MZJ1003 NJF1001:NJF1003 NTB1001:NTB1003 OCX1001:OCX1003 OMT1001:OMT1003 OWP1001:OWP1003 PGL1001:PGL1003 PQH1001:PQH1003 QAD1001:QAD1003 QJZ1001:QJZ1003 QTV1001:QTV1003 RDR1001:RDR1003 RNN1001:RNN1003 RXJ1001:RXJ1003 SHF1001:SHF1003 SRB1001:SRB1003 TAX1001:TAX1003 TKT1001:TKT1003 TUP1001:TUP1003 UEL1001:UEL1003 UOH1001:UOH1003 UYD1001:UYD1003 VHZ1001:VHZ1003 VRV1001:VRV1003 WBR1001:WBR1003 WLN1001:WLN1003 C1007:C1009 IX969:IX971 ST969:ST971 ACP969:ACP971 AML969:AML971 AWH969:AWH971 BGD969:BGD971 BPZ969:BPZ971 BZV969:BZV971 CJR969:CJR971 CTN969:CTN971 DDJ969:DDJ971 DNF969:DNF971 DXB969:DXB971 EGX969:EGX971 EQT969:EQT971 FAP969:FAP971 FKL969:FKL971 FUH969:FUH971 GED969:GED971 GNZ969:GNZ971 GXV969:GXV971 HHR969:HHR971 HRN969:HRN971 IBJ969:IBJ971 ILF969:ILF971 IVB969:IVB971 JEX969:JEX971 JOT969:JOT971 JYP969:JYP971 KIL969:KIL971 KSH969:KSH971 LCD969:LCD971 LLZ969:LLZ971 LVV969:LVV971 MFR969:MFR971 MPN969:MPN971 MZJ969:MZJ971 NJF969:NJF971 NTB969:NTB971 OCX969:OCX971 OMT969:OMT971 OWP969:OWP971 PGL969:PGL971 PQH969:PQH971 QAD969:QAD971 QJZ969:QJZ971 QTV969:QTV971 RDR969:RDR971 RNN969:RNN971 RXJ969:RXJ971 SHF969:SHF971 SRB969:SRB971 TAX969:TAX971 TKT969:TKT971 TUP969:TUP971 UEL969:UEL971 UOH969:UOH971 UYD969:UYD971 VHZ969:VHZ971 VRV969:VRV971 WBR969:WBR971 WLN969:WLN971 WVJ969:WVJ971 C973:C975 IX973:IX975 ST973:ST975 ACP973:ACP975 AML973:AML975 AWH973:AWH975 BGD973:BGD975 BPZ973:BPZ975 BZV973:BZV975 CJR973:CJR975 CTN973:CTN975 DDJ973:DDJ975 DNF973:DNF975 DXB973:DXB975 EGX973:EGX975 EQT973:EQT975 FAP973:FAP975 FKL973:FKL975 FUH973:FUH975 GED973:GED975 GNZ973:GNZ975 GXV973:GXV975 HHR973:HHR975 HRN973:HRN975 IBJ973:IBJ975 ILF973:ILF975 IVB973:IVB975 JEX973:JEX975 JOT973:JOT975 JYP973:JYP975 KIL973:KIL975 KSH973:KSH975 LCD973:LCD975 LLZ973:LLZ975 LVV973:LVV975 MFR973:MFR975 MPN973:MPN975 MZJ973:MZJ975 NJF973:NJF975 NTB973:NTB975 OCX973:OCX975 OMT973:OMT975 OWP973:OWP975 PGL973:PGL975 PQH973:PQH975 QAD973:QAD975 QJZ973:QJZ975 QTV973:QTV975 RDR973:RDR975 RNN973:RNN975 RXJ973:RXJ975 SHF973:SHF975 SRB973:SRB975 TAX973:TAX975 TKT973:TKT975 TUP973:TUP975 UEL973:UEL975 UOH973:UOH975 UYD973:UYD975 VHZ973:VHZ975 VRV973:VRV975 WBR973:WBR975 WLN973:WLN975 WVJ973:WVJ975 C977:C979 IX977:IX979 ST977:ST979 ACP977:ACP979 AML977:AML979 AWH977:AWH979 BGD977:BGD979 BPZ977:BPZ979 BZV977:BZV979 CJR977:CJR979 CTN977:CTN979 DDJ977:DDJ979 DNF977:DNF979 DXB977:DXB979 EGX977:EGX979 EQT977:EQT979 FAP977:FAP979 FKL977:FKL979 FUH977:FUH979 GED977:GED979 GNZ977:GNZ979 GXV977:GXV979 HHR977:HHR979 HRN977:HRN979 IBJ977:IBJ979 ILF977:ILF979 IVB977:IVB979 JEX977:JEX979 JOT977:JOT979 JYP977:JYP979 KIL977:KIL979 KSH977:KSH979 LCD977:LCD979 LLZ977:LLZ979 LVV977:LVV979 MFR977:MFR979 MPN977:MPN979 MZJ977:MZJ979 NJF977:NJF979 NTB977:NTB979 OCX977:OCX979 OMT977:OMT979 OWP977:OWP979 PGL977:PGL979 PQH977:PQH979 QAD977:QAD979 QJZ977:QJZ979 QTV977:QTV979 RDR977:RDR979 RNN977:RNN979 RXJ977:RXJ979 SHF977:SHF979 SRB977:SRB979 TAX977:TAX979 TKT977:TKT979 TUP977:TUP979 UEL977:UEL979 UOH977:UOH979 UYD977:UYD979 VHZ977:VHZ979 VRV977:VRV979 WBR977:WBR979 WLN977:WLN979 WVJ977:WVJ979 LCD989:LCD991 C981:C983 IX981:IX983 ST981:ST983 ACP981:ACP983 AML981:AML983 AWH981:AWH983 BGD981:BGD983 BPZ981:BPZ983 BZV981:BZV983 CJR981:CJR983 CTN981:CTN983 DDJ981:DDJ983 DNF981:DNF983 DXB981:DXB983 EGX981:EGX983 EQT981:EQT983 FAP981:FAP983 FKL981:FKL983 FUH981:FUH983 GED981:GED983 GNZ981:GNZ983 GXV981:GXV983 HHR981:HHR983 HRN981:HRN983 IBJ981:IBJ983 ILF981:ILF983 IVB981:IVB983 JEX981:JEX983 JOT981:JOT983 JYP981:JYP983 KIL981:KIL983 KSH981:KSH983 LCD981:LCD983 LLZ981:LLZ983 LVV981:LVV983 MFR981:MFR983 MPN981:MPN983 MZJ981:MZJ983 NJF981:NJF983 NTB981:NTB983 OCX981:OCX983 OMT981:OMT983 OWP981:OWP983 PGL981:PGL983 PQH981:PQH983 QAD981:QAD983 QJZ981:QJZ983 QTV981:QTV983 RDR981:RDR983 RNN981:RNN983 RXJ981:RXJ983 SHF981:SHF983 SRB981:SRB983 TAX981:TAX983 TKT981:TKT983 TUP981:TUP983 UEL981:UEL983 UOH981:UOH983 UYD981:UYD983 VHZ981:VHZ983 VRV981:VRV983 WBR981:WBR983 WLN981:WLN983 WVJ981:WVJ983 FAP989:FAP991 EQT989:EQT991 EGX989:EGX991 DXB989:DXB991 DNF989:DNF991 DDJ989:DDJ991 CTN989:CTN991 CJR989:CJR991 BZV989:BZV991 BPZ989:BPZ991 BGD989:BGD991 AWH989:AWH991 AML989:AML991 ACP989:ACP991 ST989:ST991 IX989:IX991 C989:C991 WVJ989:WVJ991 WLN989:WLN991 WBR989:WBR991 VRV989:VRV991 VHZ989:VHZ991 UYD989:UYD991 UOH989:UOH991 UEL989:UEL991 TUP989:TUP991 TKT989:TKT991 TAX989:TAX991 SRB989:SRB991 SHF989:SHF991 RXJ989:RXJ991 RNN989:RNN991 RDR989:RDR991 QTV989:QTV991 QJZ989:QJZ991 QAD989:QAD991 PQH989:PQH991 PGL989:PGL991 OWP989:OWP991 OMT989:OMT991 OCX989:OCX991 NTB989:NTB991 NJF989:NJF991 MZJ989:MZJ991 MPN989:MPN991 MFR989:MFR991 LVV989:LVV991 LLZ989:LLZ991 LLZ987 LVV987 MFR987 MPN987 MZJ987 NJF987 NTB987 OCX987 OMT987 OWP987 PGL987 PQH987 QAD987 QJZ987 QTV987 RDR987 RNN987 RXJ987 SHF987 SRB987 TAX987 TKT987 TUP987 UEL987 UOH987 UYD987 VHZ987 VRV987 WBR987 WLN987 WVJ987 C987 IX987 ST987 ACP987 AML987 AWH987 BGD987 BPZ987 BZV987 CJR987 CTN987 DDJ987 DNF987 DXB987 EGX987 EQT987 FAP987 FKL987 FUH987 GED987 GNZ987 GXV987 HHR987 HRN987 IBJ987 ILF987 IVB987 JEX987 JOT987 JYP987 KIL987 KSH987 LCD987 C969:C971 WVJ1348:WVJ1350 WLN1348:WLN1350 WBR1348:WBR1350 VRV1348:VRV1350 VHZ1348:VHZ1350 UYD1348:UYD1350 UOH1348:UOH1350 UEL1348:UEL1350 TUP1348:TUP1350 TKT1348:TKT1350 TAX1348:TAX1350 SRB1348:SRB1350 SHF1348:SHF1350 RXJ1348:RXJ1350 RNN1348:RNN1350 RDR1348:RDR1350 QTV1348:QTV1350 QJZ1348:QJZ1350 QAD1348:QAD1350 PQH1348:PQH1350 PGL1348:PGL1350 OWP1348:OWP1350 OMT1348:OMT1350 OCX1348:OCX1350 NTB1348:NTB1350 NJF1348:NJF1350 MZJ1348:MZJ1350 MPN1348:MPN1350 MFR1348:MFR1350 LVV1348:LVV1350 LLZ1348:LLZ1350 LCD1348:LCD1350 KSH1348:KSH1350 KIL1348:KIL1350 JYP1348:JYP1350 JOT1348:JOT1350 JEX1348:JEX1350 IVB1348:IVB1350 ILF1348:ILF1350 IBJ1348:IBJ1350 HRN1348:HRN1350 HHR1348:HHR1350 GXV1348:GXV1350 GNZ1348:GNZ1350 GED1348:GED1350 FUH1348:FUH1350 FKL1348:FKL1350 FAP1348:FAP1350 EQT1348:EQT1350 EGX1348:EGX1350 DXB1348:DXB1350 DNF1348:DNF1350 DDJ1348:DDJ1350 CTN1348:CTN1350 CJR1348:CJR1350 BZV1348:BZV1350 BPZ1348:BPZ1350 BGD1348:BGD1350 AWH1348:AWH1350 AML1348:AML1350 ACP1348:ACP1350 ST1348:ST1350 IX1348:IX1350 C1652:C1654 WVJ1895:WVJ1897 KSH1835:KSH1837 KIL1835:KIL1837 JYP1835:JYP1837 JOT1835:JOT1837 JEX1835:JEX1837 IVB1835:IVB1837 ILF1835:ILF1837 IBJ1835:IBJ1837 HRN1835:HRN1837 HHR1835:HHR1837 GXV1835:GXV1837 GNZ1835:GNZ1837 GED1835:GED1837 FUH1835:FUH1837 FKL1835:FKL1837 C1839:C1841 IX1839:IX1841 ST1839:ST1841 ACP1839:ACP1841 AML1839:AML1841 AWH1839:AWH1841 BGD1839:BGD1841 BPZ1839:BPZ1841 BZV1839:BZV1841 CJR1839:CJR1841 CTN1839:CTN1841 DDJ1839:DDJ1841 DNF1839:DNF1841 DXB1839:DXB1841 EGX1839:EGX1841 EQT1839:EQT1841 FAP1839:FAP1841 FKL1839:FKL1841 FUH1839:FUH1841 GED1839:GED1841 GNZ1839:GNZ1841 GXV1839:GXV1841 HHR1839:HHR1841 HRN1839:HRN1841 IBJ1839:IBJ1841 ILF1839:ILF1841 IVB1839:IVB1841 JEX1839:JEX1841 JOT1839:JOT1841 JYP1839:JYP1841 KIL1839:KIL1841 KSH1839:KSH1841 LCD1839:LCD1841 LLZ1839:LLZ1841 LVV1839:LVV1841 MFR1839:MFR1841 MPN1839:MPN1841 MZJ1839:MZJ1841 NJF1839:NJF1841 NTB1839:NTB1841 OCX1839:OCX1841 OMT1839:OMT1841 OWP1839:OWP1841 PGL1839:PGL1841 PQH1839:PQH1841 QAD1839:QAD1841 QJZ1839:QJZ1841 QTV1839:QTV1841 RDR1839:RDR1841 RNN1839:RNN1841 RXJ1839:RXJ1841 SHF1839:SHF1841 SRB1839:SRB1841 TAX1839:TAX1841 TKT1839:TKT1841 TUP1839:TUP1841 UEL1839:UEL1841 UOH1839:UOH1841 UYD1839:UYD1841 VHZ1839:VHZ1841 VRV1839:VRV1841 WBR1839:WBR1841 WLN1839:WLN1841 WVJ1839:WVJ1841 C1831 IX1831 ST1831 ACP1831 AML1831 AWH1831 BGD1831 BPZ1831 BZV1831 CJR1831 CTN1831 DDJ1831 DNF1831 DXB1831 EGX1831 EQT1831 FAP1831 FKL1831 FUH1831 GED1831 GNZ1831 GXV1831 HHR1831 HRN1831 IBJ1831 ILF1831 IVB1831 JEX1831 JOT1831 JYP1831 KIL1831 KSH1831 LCD1831 LLZ1831 LVV1831 MFR1831 MPN1831 MZJ1831 NJF1831 NTB1831 OCX1831 OMT1831 OWP1831 PGL1831 PQH1831 QAD1831 QJZ1831 QTV1831 RDR1831 RNN1831 RXJ1831 SHF1831 SRB1831 TAX1831 TKT1831 TUP1831 UEL1831 UOH1831 UYD1831 VHZ1831 VRV1831 WBR1831 WLN1831 WVJ1831 WVJ1847:WVJ1849 IX1853:IX1855 ST1853:ST1855 ACP1853:ACP1855 AML1853:AML1855 AWH1853:AWH1855 BGD1853:BGD1855 BPZ1853:BPZ1855 BZV1853:BZV1855 CJR1853:CJR1855 CTN1853:CTN1855 DDJ1853:DDJ1855 DNF1853:DNF1855 DXB1853:DXB1855 EGX1853:EGX1855 EQT1853:EQT1855 FAP1853:FAP1855 FKL1853:FKL1855 FUH1853:FUH1855 GED1853:GED1855 GNZ1853:GNZ1855 GXV1853:GXV1855 HHR1853:HHR1855 HRN1853:HRN1855 IBJ1853:IBJ1855 ILF1853:ILF1855 IVB1853:IVB1855 JEX1853:JEX1855 JOT1853:JOT1855 JYP1853:JYP1855 KIL1853:KIL1855 KSH1853:KSH1855 LCD1853:LCD1855 LLZ1853:LLZ1855 LVV1853:LVV1855 MFR1853:MFR1855 MPN1853:MPN1855 MZJ1853:MZJ1855 NJF1853:NJF1855 NTB1853:NTB1855 OCX1853:OCX1855 OMT1853:OMT1855 OWP1853:OWP1855 PGL1853:PGL1855 PQH1853:PQH1855 QAD1853:QAD1855 QJZ1853:QJZ1855 QTV1853:QTV1855 RDR1853:RDR1855 RNN1853:RNN1855 RXJ1853:RXJ1855 SHF1853:SHF1855 SRB1853:SRB1855 TAX1853:TAX1855 TKT1853:TKT1855 TUP1853:TUP1855 UEL1853:UEL1855 UOH1853:UOH1855 UYD1853:UYD1855 VHZ1853:VHZ1855 VRV1853:VRV1855 WBR1853:WBR1855 WLN1853:WLN1855 WVJ1853:WVJ1855 C1857:C1859 IX1857:IX1859 ST1857:ST1859 ACP1857:ACP1859 AML1857:AML1859 AWH1857:AWH1859 BGD1857:BGD1859 BPZ1857:BPZ1859 BZV1857:BZV1859 CJR1857:CJR1859 CTN1857:CTN1859 DDJ1857:DDJ1859 DNF1857:DNF1859 DXB1857:DXB1859 EGX1857:EGX1859 EQT1857:EQT1859 FAP1857:FAP1859 FKL1857:FKL1859 FUH1857:FUH1859 GED1857:GED1859 GNZ1857:GNZ1859 GXV1857:GXV1859 HHR1857:HHR1859 HRN1857:HRN1859 IBJ1857:IBJ1859 ILF1857:ILF1859 IVB1857:IVB1859 JEX1857:JEX1859 JOT1857:JOT1859 JYP1857:JYP1859 KIL1857:KIL1859 KSH1857:KSH1859 LCD1857:LCD1859 LLZ1857:LLZ1859 LVV1857:LVV1859 MFR1857:MFR1859 MPN1857:MPN1859 MZJ1857:MZJ1859 NJF1857:NJF1859 NTB1857:NTB1859 OCX1857:OCX1859 OMT1857:OMT1859 OWP1857:OWP1859 PGL1857:PGL1859 PQH1857:PQH1859 QAD1857:QAD1859 QJZ1857:QJZ1859 QTV1857:QTV1859 RDR1857:RDR1859 RNN1857:RNN1859 RXJ1857:RXJ1859 SHF1857:SHF1859 SRB1857:SRB1859 TAX1857:TAX1859 TKT1857:TKT1859 TUP1857:TUP1859 UEL1857:UEL1859 UOH1857:UOH1859 UYD1857:UYD1859 VHZ1857:VHZ1859 VRV1857:VRV1859 WBR1857:WBR1859 WLN1857:WLN1859 WVJ1857:WVJ1859 C1861:C1863 IX1861:IX1863 ST1861:ST1863 ACP1861:ACP1863 AML1861:AML1863 AWH1861:AWH1863 BGD1861:BGD1863 BPZ1861:BPZ1863 BZV1861:BZV1863 CJR1861:CJR1863 CTN1861:CTN1863 DDJ1861:DDJ1863 DNF1861:DNF1863 DXB1861:DXB1863 EGX1861:EGX1863 EQT1861:EQT1863 FAP1861:FAP1863 FKL1861:FKL1863 FUH1861:FUH1863 GED1861:GED1863 GNZ1861:GNZ1863 GXV1861:GXV1863 HHR1861:HHR1863 HRN1861:HRN1863 IBJ1861:IBJ1863 ILF1861:ILF1863 IVB1861:IVB1863 JEX1861:JEX1863 JOT1861:JOT1863 JYP1861:JYP1863 KIL1861:KIL1863 KSH1861:KSH1863 LCD1861:LCD1863 LLZ1861:LLZ1863 LVV1861:LVV1863 MFR1861:MFR1863 MPN1861:MPN1863 MZJ1861:MZJ1863 NJF1861:NJF1863 NTB1861:NTB1863 OCX1861:OCX1863 OMT1861:OMT1863 OWP1861:OWP1863 PGL1861:PGL1863 PQH1861:PQH1863 QAD1861:QAD1863 QJZ1861:QJZ1863 QTV1861:QTV1863 RDR1861:RDR1863 RNN1861:RNN1863 RXJ1861:RXJ1863 SHF1861:SHF1863 SRB1861:SRB1863 TAX1861:TAX1863 TKT1861:TKT1863 TUP1861:TUP1863 UEL1861:UEL1863 UOH1861:UOH1863 UYD1861:UYD1863 VHZ1861:VHZ1863 VRV1861:VRV1863 WBR1861:WBR1863 WLN1861:WLN1863 WVJ1861:WVJ1863 C1867:C1869 IX1867:IX1869 ST1867:ST1869 ACP1867:ACP1869 AML1867:AML1869 AWH1867:AWH1869 BGD1867:BGD1869 BPZ1867:BPZ1869 BZV1867:BZV1869 CJR1867:CJR1869 CTN1867:CTN1869 DDJ1867:DDJ1869 DNF1867:DNF1869 DXB1867:DXB1869 EGX1867:EGX1869 EQT1867:EQT1869 FAP1867:FAP1869 FKL1867:FKL1869 FUH1867:FUH1869 GED1867:GED1869 GNZ1867:GNZ1869 GXV1867:GXV1869 HHR1867:HHR1869 HRN1867:HRN1869 IBJ1867:IBJ1869 ILF1867:ILF1869 IVB1867:IVB1869 JEX1867:JEX1869 JOT1867:JOT1869 JYP1867:JYP1869 KIL1867:KIL1869 KSH1867:KSH1869 LCD1867:LCD1869 LLZ1867:LLZ1869 LVV1867:LVV1869 MFR1867:MFR1869 MPN1867:MPN1869 MZJ1867:MZJ1869 NJF1867:NJF1869 NTB1867:NTB1869 OCX1867:OCX1869 OMT1867:OMT1869 OWP1867:OWP1869 PGL1867:PGL1869 PQH1867:PQH1869 QAD1867:QAD1869 QJZ1867:QJZ1869 QTV1867:QTV1869 RDR1867:RDR1869 RNN1867:RNN1869 RXJ1867:RXJ1869 SHF1867:SHF1869 SRB1867:SRB1869 TAX1867:TAX1869 TKT1867:TKT1869 TUP1867:TUP1869 UEL1867:UEL1869 UOH1867:UOH1869 UYD1867:UYD1869 VHZ1867:VHZ1869 VRV1867:VRV1869 WBR1867:WBR1869 WLN1867:WLN1869 WVJ1867:WVJ1869 C1887:C1889 IX1887:IX1889 ST1887:ST1889 ACP1887:ACP1889 AML1887:AML1889 AWH1887:AWH1889 BGD1887:BGD1889 BPZ1887:BPZ1889 BZV1887:BZV1889 CJR1887:CJR1889 CTN1887:CTN1889 DDJ1887:DDJ1889 DNF1887:DNF1889 DXB1887:DXB1889 EGX1887:EGX1889 EQT1887:EQT1889 FAP1887:FAP1889 FKL1887:FKL1889 FUH1887:FUH1889 GED1887:GED1889 GNZ1887:GNZ1889 GXV1887:GXV1889 HHR1887:HHR1889 HRN1887:HRN1889 IBJ1887:IBJ1889 ILF1887:ILF1889 IVB1887:IVB1889 JEX1887:JEX1889 JOT1887:JOT1889 JYP1887:JYP1889 KIL1887:KIL1889 KSH1887:KSH1889 LCD1887:LCD1889 LLZ1887:LLZ1889 LVV1887:LVV1889 MFR1887:MFR1889 MPN1887:MPN1889 MZJ1887:MZJ1889 NJF1887:NJF1889 NTB1887:NTB1889 OCX1887:OCX1889 OMT1887:OMT1889 OWP1887:OWP1889 PGL1887:PGL1889 PQH1887:PQH1889 QAD1887:QAD1889 QJZ1887:QJZ1889 QTV1887:QTV1889 RDR1887:RDR1889 RNN1887:RNN1889 RXJ1887:RXJ1889 SHF1887:SHF1889 SRB1887:SRB1889 TAX1887:TAX1889 TKT1887:TKT1889 TUP1887:TUP1889 UEL1887:UEL1889 UOH1887:UOH1889 UYD1887:UYD1889 VHZ1887:VHZ1889 VRV1887:VRV1889 WBR1887:WBR1889 WLN1887:WLN1889 WVJ1887:WVJ1889 C1891:C1893 IX1891:IX1893 ST1891:ST1893 ACP1891:ACP1893 AML1891:AML1893 AWH1891:AWH1893 BGD1891:BGD1893 BPZ1891:BPZ1893 BZV1891:BZV1893 CJR1891:CJR1893 CTN1891:CTN1893 DDJ1891:DDJ1893 DNF1891:DNF1893 DXB1891:DXB1893 EGX1891:EGX1893 EQT1891:EQT1893 FAP1891:FAP1893 FKL1891:FKL1893 FUH1891:FUH1893 GED1891:GED1893 GNZ1891:GNZ1893 GXV1891:GXV1893 HHR1891:HHR1893 HRN1891:HRN1893 IBJ1891:IBJ1893 ILF1891:ILF1893 IVB1891:IVB1893 JEX1891:JEX1893 JOT1891:JOT1893 JYP1891:JYP1893 KIL1891:KIL1893 KSH1891:KSH1893 LCD1891:LCD1893 LLZ1891:LLZ1893 LVV1891:LVV1893 MFR1891:MFR1893 MPN1891:MPN1893 MZJ1891:MZJ1893 NJF1891:NJF1893 NTB1891:NTB1893 OCX1891:OCX1893 OMT1891:OMT1893 OWP1891:OWP1893 PGL1891:PGL1893 PQH1891:PQH1893 QAD1891:QAD1893 QJZ1891:QJZ1893 QTV1891:QTV1893 RDR1891:RDR1893 RNN1891:RNN1893 RXJ1891:RXJ1893 SHF1891:SHF1893 SRB1891:SRB1893 TAX1891:TAX1893 TKT1891:TKT1893 TUP1891:TUP1893 UEL1891:UEL1893 UOH1891:UOH1893 UYD1891:UYD1893 VHZ1891:VHZ1893 VRV1891:VRV1893 WBR1891:WBR1893 WLN1891:WLN1893 WVJ1891:WVJ1893 C1815:C1817 C1871:C1873 IX1871:IX1873 ST1871:ST1873 ACP1871:ACP1873 AML1871:AML1873 AWH1871:AWH1873 BGD1871:BGD1873 BPZ1871:BPZ1873 BZV1871:BZV1873 CJR1871:CJR1873 CTN1871:CTN1873 DDJ1871:DDJ1873 DNF1871:DNF1873 DXB1871:DXB1873 EGX1871:EGX1873 EQT1871:EQT1873 FAP1871:FAP1873 FKL1871:FKL1873 FUH1871:FUH1873 GED1871:GED1873 GNZ1871:GNZ1873 GXV1871:GXV1873 HHR1871:HHR1873 HRN1871:HRN1873 IBJ1871:IBJ1873 ILF1871:ILF1873 IVB1871:IVB1873 JEX1871:JEX1873 JOT1871:JOT1873 JYP1871:JYP1873 KIL1871:KIL1873 KSH1871:KSH1873 LCD1871:LCD1873 LLZ1871:LLZ1873 LVV1871:LVV1873 MFR1871:MFR1873 MPN1871:MPN1873 MZJ1871:MZJ1873 NJF1871:NJF1873 NTB1871:NTB1873 OCX1871:OCX1873 OMT1871:OMT1873 OWP1871:OWP1873 PGL1871:PGL1873 PQH1871:PQH1873 QAD1871:QAD1873 QJZ1871:QJZ1873 QTV1871:QTV1873 RDR1871:RDR1873 RNN1871:RNN1873 RXJ1871:RXJ1873 SHF1871:SHF1873 SRB1871:SRB1873 TAX1871:TAX1873 TKT1871:TKT1873 TUP1871:TUP1873 UEL1871:UEL1873 UOH1871:UOH1873 UYD1871:UYD1873 VHZ1871:VHZ1873 VRV1871:VRV1873 WBR1871:WBR1873 WLN1871:WLN1873 WVJ1871:WVJ1873 C1875:C1877 IX1875:IX1877 ST1875:ST1877 ACP1875:ACP1877 AML1875:AML1877 AWH1875:AWH1877 BGD1875:BGD1877 BPZ1875:BPZ1877 BZV1875:BZV1877 CJR1875:CJR1877 CTN1875:CTN1877 DDJ1875:DDJ1877 DNF1875:DNF1877 DXB1875:DXB1877 EGX1875:EGX1877 EQT1875:EQT1877 FAP1875:FAP1877 FKL1875:FKL1877 FUH1875:FUH1877 GED1875:GED1877 GNZ1875:GNZ1877 GXV1875:GXV1877 HHR1875:HHR1877 HRN1875:HRN1877 IBJ1875:IBJ1877 ILF1875:ILF1877 IVB1875:IVB1877 JEX1875:JEX1877 JOT1875:JOT1877 JYP1875:JYP1877 KIL1875:KIL1877 KSH1875:KSH1877 LCD1875:LCD1877 LLZ1875:LLZ1877 LVV1875:LVV1877 MFR1875:MFR1877 MPN1875:MPN1877 MZJ1875:MZJ1877 NJF1875:NJF1877 NTB1875:NTB1877 OCX1875:OCX1877 OMT1875:OMT1877 OWP1875:OWP1877 PGL1875:PGL1877 PQH1875:PQH1877 QAD1875:QAD1877 QJZ1875:QJZ1877 QTV1875:QTV1877 RDR1875:RDR1877 RNN1875:RNN1877 RXJ1875:RXJ1877 SHF1875:SHF1877 SRB1875:SRB1877 TAX1875:TAX1877 TKT1875:TKT1877 TUP1875:TUP1877 UEL1875:UEL1877 UOH1875:UOH1877 UYD1875:UYD1877 VHZ1875:VHZ1877 VRV1875:VRV1877 WBR1875:WBR1877 WLN1875:WLN1877 WVJ1875:WVJ1877 C1879:C1881 IX1879:IX1881 ST1879:ST1881 ACP1879:ACP1881 AML1879:AML1881 AWH1879:AWH1881 BGD1879:BGD1881 BPZ1879:BPZ1881 BZV1879:BZV1881 CJR1879:CJR1881 CTN1879:CTN1881 DDJ1879:DDJ1881 DNF1879:DNF1881 DXB1879:DXB1881 EGX1879:EGX1881 EQT1879:EQT1881 FAP1879:FAP1881 FKL1879:FKL1881 FUH1879:FUH1881 GED1879:GED1881 GNZ1879:GNZ1881 GXV1879:GXV1881 HHR1879:HHR1881 HRN1879:HRN1881 IBJ1879:IBJ1881 ILF1879:ILF1881 IVB1879:IVB1881 JEX1879:JEX1881 JOT1879:JOT1881 JYP1879:JYP1881 KIL1879:KIL1881 KSH1879:KSH1881 LCD1879:LCD1881 LLZ1879:LLZ1881 LVV1879:LVV1881 MFR1879:MFR1881 MPN1879:MPN1881 MZJ1879:MZJ1881 NJF1879:NJF1881 NTB1879:NTB1881 OCX1879:OCX1881 OMT1879:OMT1881 OWP1879:OWP1881 PGL1879:PGL1881 PQH1879:PQH1881 QAD1879:QAD1881 QJZ1879:QJZ1881 QTV1879:QTV1881 RDR1879:RDR1881 RNN1879:RNN1881 RXJ1879:RXJ1881 SHF1879:SHF1881 SRB1879:SRB1881 TAX1879:TAX1881 TKT1879:TKT1881 TUP1879:TUP1881 UEL1879:UEL1881 UOH1879:UOH1881 UYD1879:UYD1881 VHZ1879:VHZ1881 VRV1879:VRV1881 WBR1879:WBR1881 WLN1879:WLN1881 WVJ1879:WVJ1881 C1883:C1885 IX1883:IX1885 ST1883:ST1885 ACP1883:ACP1885 AML1883:AML1885 AWH1883:AWH1885 BGD1883:BGD1885 BPZ1883:BPZ1885 BZV1883:BZV1885 CJR1883:CJR1885 CTN1883:CTN1885 DDJ1883:DDJ1885 DNF1883:DNF1885 DXB1883:DXB1885 EGX1883:EGX1885 EQT1883:EQT1885 FAP1883:FAP1885 FKL1883:FKL1885 FUH1883:FUH1885 GED1883:GED1885 GNZ1883:GNZ1885 GXV1883:GXV1885 HHR1883:HHR1885 HRN1883:HRN1885 IBJ1883:IBJ1885 ILF1883:ILF1885 IVB1883:IVB1885 JEX1883:JEX1885 JOT1883:JOT1885 JYP1883:JYP1885 KIL1883:KIL1885 KSH1883:KSH1885 LCD1883:LCD1885 LLZ1883:LLZ1885 LVV1883:LVV1885 MFR1883:MFR1885 MPN1883:MPN1885 MZJ1883:MZJ1885 NJF1883:NJF1885 NTB1883:NTB1885 OCX1883:OCX1885 OMT1883:OMT1885 OWP1883:OWP1885 PGL1883:PGL1885 PQH1883:PQH1885 QAD1883:QAD1885 QJZ1883:QJZ1885 QTV1883:QTV1885 RDR1883:RDR1885 RNN1883:RNN1885 RXJ1883:RXJ1885 SHF1883:SHF1885 SRB1883:SRB1885 TAX1883:TAX1885 TKT1883:TKT1885 TUP1883:TUP1885 UEL1883:UEL1885 UOH1883:UOH1885 UYD1883:UYD1885 VHZ1883:VHZ1885 VRV1883:VRV1885 WBR1883:WBR1885 WLN1883:WLN1885 WVJ1883:WVJ1885 C1865 IX1865 ST1865 ACP1865 AML1865 AWH1865 BGD1865 BPZ1865 BZV1865 CJR1865 CTN1865 DDJ1865 DNF1865 DXB1865 EGX1865 EQT1865 FAP1865 FKL1865 FUH1865 GED1865 GNZ1865 GXV1865 HHR1865 HRN1865 IBJ1865 ILF1865 IVB1865 JEX1865 JOT1865 JYP1865 KIL1865 KSH1865 LCD1865 LLZ1865 LVV1865 MFR1865 MPN1865 MZJ1865 NJF1865 NTB1865 OCX1865 OMT1865 OWP1865 PGL1865 PQH1865 QAD1865 QJZ1865 QTV1865 RDR1865 RNN1865 RXJ1865 SHF1865 SRB1865 TAX1865 TKT1865 TUP1865 UEL1865 UOH1865 UYD1865 VHZ1865 VRV1865 WBR1865 WLN1865 WVJ1865 C1851 IX1851 ST1851 ACP1851 AML1851 AWH1851 BGD1851 BPZ1851 BZV1851 CJR1851 CTN1851 DDJ1851 DNF1851 DXB1851 EGX1851 EQT1851 FAP1851 FKL1851 FUH1851 GED1851 GNZ1851 GXV1851 HHR1851 HRN1851 IBJ1851 ILF1851 IVB1851 JEX1851 JOT1851 JYP1851 KIL1851 KSH1851 LCD1851 LLZ1851 LVV1851 MFR1851 MPN1851 MZJ1851 NJF1851 NTB1851 OCX1851 OMT1851 OWP1851 PGL1851 PQH1851 QAD1851 QJZ1851 QTV1851 RDR1851 RNN1851 RXJ1851 SHF1851 SRB1851 TAX1851 TKT1851 TUP1851 UEL1851 UOH1851 UYD1851 VHZ1851 VRV1851 WBR1851 WLN1851 WVJ1851 C1843:C1845 IX1843:IX1845 ST1843:ST1845 ACP1843:ACP1845 AML1843:AML1845 AWH1843:AWH1845 BGD1843:BGD1845 BPZ1843:BPZ1845 BZV1843:BZV1845 CJR1843:CJR1845 CTN1843:CTN1845 DDJ1843:DDJ1845 DNF1843:DNF1845 DXB1843:DXB1845 EGX1843:EGX1845 EQT1843:EQT1845 FAP1843:FAP1845 FKL1843:FKL1845 FUH1843:FUH1845 GED1843:GED1845 GNZ1843:GNZ1845 GXV1843:GXV1845 HHR1843:HHR1845 HRN1843:HRN1845 IBJ1843:IBJ1845 ILF1843:ILF1845 IVB1843:IVB1845 JEX1843:JEX1845 JOT1843:JOT1845 JYP1843:JYP1845 KIL1843:KIL1845 KSH1843:KSH1845 LCD1843:LCD1845 LLZ1843:LLZ1845 LVV1843:LVV1845 MFR1843:MFR1845 MPN1843:MPN1845 MZJ1843:MZJ1845 NJF1843:NJF1845 NTB1843:NTB1845 OCX1843:OCX1845 OMT1843:OMT1845 OWP1843:OWP1845 PGL1843:PGL1845 PQH1843:PQH1845 QAD1843:QAD1845 QJZ1843:QJZ1845 QTV1843:QTV1845 RDR1843:RDR1845 RNN1843:RNN1845 RXJ1843:RXJ1845 SHF1843:SHF1845 SRB1843:SRB1845 TAX1843:TAX1845 TKT1843:TKT1845 TUP1843:TUP1845 UEL1843:UEL1845 UOH1843:UOH1845 UYD1843:UYD1845 VHZ1843:VHZ1845 VRV1843:VRV1845 WBR1843:WBR1845 WLN1843:WLN1845 WVJ1843:WVJ1845 C1847:C1849 IX1847:IX1849 ST1847:ST1849 ACP1847:ACP1849 AML1847:AML1849 AWH1847:AWH1849 BGD1847:BGD1849 BPZ1847:BPZ1849 BZV1847:BZV1849 CJR1847:CJR1849 CTN1847:CTN1849 DDJ1847:DDJ1849 DNF1847:DNF1849 DXB1847:DXB1849 EGX1847:EGX1849 EQT1847:EQT1849 FAP1847:FAP1849 FKL1847:FKL1849 FUH1847:FUH1849 GED1847:GED1849 GNZ1847:GNZ1849 GXV1847:GXV1849 HHR1847:HHR1849 HRN1847:HRN1849 IBJ1847:IBJ1849 ILF1847:ILF1849 IVB1847:IVB1849 JEX1847:JEX1849 JOT1847:JOT1849 JYP1847:JYP1849 KIL1847:KIL1849 KSH1847:KSH1849 LCD1847:LCD1849 LLZ1847:LLZ1849 LVV1847:LVV1849 MFR1847:MFR1849 MPN1847:MPN1849 MZJ1847:MZJ1849 NJF1847:NJF1849 NTB1847:NTB1849 OCX1847:OCX1849 OMT1847:OMT1849 OWP1847:OWP1849 PGL1847:PGL1849 PQH1847:PQH1849 QAD1847:QAD1849 QJZ1847:QJZ1849 QTV1847:QTV1849 RDR1847:RDR1849 RNN1847:RNN1849 RXJ1847:RXJ1849 SHF1847:SHF1849 SRB1847:SRB1849 TAX1847:TAX1849 TKT1847:TKT1849 TUP1847:TUP1849 UEL1847:UEL1849 UOH1847:UOH1849 UYD1847:UYD1849 VHZ1847:VHZ1849 VRV1847:VRV1849 WBR1847:WBR1849 WLN1847:WLN1849 C1853:C1855 IX1815:IX1817 ST1815:ST1817 ACP1815:ACP1817 AML1815:AML1817 AWH1815:AWH1817 BGD1815:BGD1817 BPZ1815:BPZ1817 BZV1815:BZV1817 CJR1815:CJR1817 CTN1815:CTN1817 DDJ1815:DDJ1817 DNF1815:DNF1817 DXB1815:DXB1817 EGX1815:EGX1817 EQT1815:EQT1817 FAP1815:FAP1817 FKL1815:FKL1817 FUH1815:FUH1817 GED1815:GED1817 GNZ1815:GNZ1817 GXV1815:GXV1817 HHR1815:HHR1817 HRN1815:HRN1817 IBJ1815:IBJ1817 ILF1815:ILF1817 IVB1815:IVB1817 JEX1815:JEX1817 JOT1815:JOT1817 JYP1815:JYP1817 KIL1815:KIL1817 KSH1815:KSH1817 LCD1815:LCD1817 LLZ1815:LLZ1817 LVV1815:LVV1817 MFR1815:MFR1817 MPN1815:MPN1817 MZJ1815:MZJ1817 NJF1815:NJF1817 NTB1815:NTB1817 OCX1815:OCX1817 OMT1815:OMT1817 OWP1815:OWP1817 PGL1815:PGL1817 PQH1815:PQH1817 QAD1815:QAD1817 QJZ1815:QJZ1817 QTV1815:QTV1817 RDR1815:RDR1817 RNN1815:RNN1817 RXJ1815:RXJ1817 SHF1815:SHF1817 SRB1815:SRB1817 TAX1815:TAX1817 TKT1815:TKT1817 TUP1815:TUP1817 UEL1815:UEL1817 UOH1815:UOH1817 UYD1815:UYD1817 VHZ1815:VHZ1817 VRV1815:VRV1817 WBR1815:WBR1817 WLN1815:WLN1817 WVJ1815:WVJ1817 C1819:C1821 IX1819:IX1821 ST1819:ST1821 ACP1819:ACP1821 AML1819:AML1821 AWH1819:AWH1821 BGD1819:BGD1821 BPZ1819:BPZ1821 BZV1819:BZV1821 CJR1819:CJR1821 CTN1819:CTN1821 DDJ1819:DDJ1821 DNF1819:DNF1821 DXB1819:DXB1821 EGX1819:EGX1821 EQT1819:EQT1821 FAP1819:FAP1821 FKL1819:FKL1821 FUH1819:FUH1821 GED1819:GED1821 GNZ1819:GNZ1821 GXV1819:GXV1821 HHR1819:HHR1821 HRN1819:HRN1821 IBJ1819:IBJ1821 ILF1819:ILF1821 IVB1819:IVB1821 JEX1819:JEX1821 JOT1819:JOT1821 JYP1819:JYP1821 KIL1819:KIL1821 KSH1819:KSH1821 LCD1819:LCD1821 LLZ1819:LLZ1821 LVV1819:LVV1821 MFR1819:MFR1821 MPN1819:MPN1821 MZJ1819:MZJ1821 NJF1819:NJF1821 NTB1819:NTB1821 OCX1819:OCX1821 OMT1819:OMT1821 OWP1819:OWP1821 PGL1819:PGL1821 PQH1819:PQH1821 QAD1819:QAD1821 QJZ1819:QJZ1821 QTV1819:QTV1821 RDR1819:RDR1821 RNN1819:RNN1821 RXJ1819:RXJ1821 SHF1819:SHF1821 SRB1819:SRB1821 TAX1819:TAX1821 TKT1819:TKT1821 TUP1819:TUP1821 UEL1819:UEL1821 UOH1819:UOH1821 UYD1819:UYD1821 VHZ1819:VHZ1821 VRV1819:VRV1821 WBR1819:WBR1821 WLN1819:WLN1821 WVJ1819:WVJ1821 C1823:C1825 IX1823:IX1825 ST1823:ST1825 ACP1823:ACP1825 AML1823:AML1825 AWH1823:AWH1825 BGD1823:BGD1825 BPZ1823:BPZ1825 BZV1823:BZV1825 CJR1823:CJR1825 CTN1823:CTN1825 DDJ1823:DDJ1825 DNF1823:DNF1825 DXB1823:DXB1825 EGX1823:EGX1825 EQT1823:EQT1825 FAP1823:FAP1825 FKL1823:FKL1825 FUH1823:FUH1825 GED1823:GED1825 GNZ1823:GNZ1825 GXV1823:GXV1825 HHR1823:HHR1825 HRN1823:HRN1825 IBJ1823:IBJ1825 ILF1823:ILF1825 IVB1823:IVB1825 JEX1823:JEX1825 JOT1823:JOT1825 JYP1823:JYP1825 KIL1823:KIL1825 KSH1823:KSH1825 LCD1823:LCD1825 LLZ1823:LLZ1825 LVV1823:LVV1825 MFR1823:MFR1825 MPN1823:MPN1825 MZJ1823:MZJ1825 NJF1823:NJF1825 NTB1823:NTB1825 OCX1823:OCX1825 OMT1823:OMT1825 OWP1823:OWP1825 PGL1823:PGL1825 PQH1823:PQH1825 QAD1823:QAD1825 QJZ1823:QJZ1825 QTV1823:QTV1825 RDR1823:RDR1825 RNN1823:RNN1825 RXJ1823:RXJ1825 SHF1823:SHF1825 SRB1823:SRB1825 TAX1823:TAX1825 TKT1823:TKT1825 TUP1823:TUP1825 UEL1823:UEL1825 UOH1823:UOH1825 UYD1823:UYD1825 VHZ1823:VHZ1825 VRV1823:VRV1825 WBR1823:WBR1825 WLN1823:WLN1825 WVJ1823:WVJ1825 LCD1835:LCD1837 C1827:C1829 IX1827:IX1829 ST1827:ST1829 ACP1827:ACP1829 AML1827:AML1829 AWH1827:AWH1829 BGD1827:BGD1829 BPZ1827:BPZ1829 BZV1827:BZV1829 CJR1827:CJR1829 CTN1827:CTN1829 DDJ1827:DDJ1829 DNF1827:DNF1829 DXB1827:DXB1829 EGX1827:EGX1829 EQT1827:EQT1829 FAP1827:FAP1829 FKL1827:FKL1829 FUH1827:FUH1829 GED1827:GED1829 GNZ1827:GNZ1829 GXV1827:GXV1829 HHR1827:HHR1829 HRN1827:HRN1829 IBJ1827:IBJ1829 ILF1827:ILF1829 IVB1827:IVB1829 JEX1827:JEX1829 JOT1827:JOT1829 JYP1827:JYP1829 KIL1827:KIL1829 KSH1827:KSH1829 LCD1827:LCD1829 LLZ1827:LLZ1829 LVV1827:LVV1829 MFR1827:MFR1829 MPN1827:MPN1829 MZJ1827:MZJ1829 NJF1827:NJF1829 NTB1827:NTB1829 OCX1827:OCX1829 OMT1827:OMT1829 OWP1827:OWP1829 PGL1827:PGL1829 PQH1827:PQH1829 QAD1827:QAD1829 QJZ1827:QJZ1829 QTV1827:QTV1829 RDR1827:RDR1829 RNN1827:RNN1829 RXJ1827:RXJ1829 SHF1827:SHF1829 SRB1827:SRB1829 TAX1827:TAX1829 TKT1827:TKT1829 TUP1827:TUP1829 UEL1827:UEL1829 UOH1827:UOH1829 UYD1827:UYD1829 VHZ1827:VHZ1829 VRV1827:VRV1829 WBR1827:WBR1829 WLN1827:WLN1829 WVJ1827:WVJ1829 FAP1835:FAP1837 EQT1835:EQT1837 EGX1835:EGX1837 DXB1835:DXB1837 DNF1835:DNF1837 DDJ1835:DDJ1837 CTN1835:CTN1837 CJR1835:CJR1837 BZV1835:BZV1837 BPZ1835:BPZ1837 BGD1835:BGD1837 AWH1835:AWH1837 AML1835:AML1837 ACP1835:ACP1837 ST1835:ST1837 IX1835:IX1837 C1835:C1837 WVJ1835:WVJ1837 WLN1835:WLN1837 WBR1835:WBR1837 VRV1835:VRV1837 VHZ1835:VHZ1837 UYD1835:UYD1837 UOH1835:UOH1837 UEL1835:UEL1837 TUP1835:TUP1837 TKT1835:TKT1837 TAX1835:TAX1837 SRB1835:SRB1837 SHF1835:SHF1837 RXJ1835:RXJ1837 RNN1835:RNN1837 RDR1835:RDR1837 QTV1835:QTV1837 QJZ1835:QJZ1837 QAD1835:QAD1837 PQH1835:PQH1837 PGL1835:PGL1837 OWP1835:OWP1837 OMT1835:OMT1837 OCX1835:OCX1837 NTB1835:NTB1837 NJF1835:NJF1837 MZJ1835:MZJ1837 MPN1835:MPN1837 MFR1835:MFR1837 LVV1835:LVV1837 LLZ1835:LLZ1837 LLZ1833 LVV1833 MFR1833 MPN1833 MZJ1833 NJF1833 NTB1833 OCX1833 OMT1833 OWP1833 PGL1833 PQH1833 QAD1833 QJZ1833 QTV1833 RDR1833 RNN1833 RXJ1833 SHF1833 SRB1833 TAX1833 TKT1833 TUP1833 UEL1833 UOH1833 UYD1833 VHZ1833 VRV1833 WBR1833 WLN1833 WVJ1833 C1833 IX1833 ST1833 ACP1833 AML1833 AWH1833 BGD1833 BPZ1833 BZV1833 CJR1833 CTN1833 DDJ1833 DNF1833 DXB1833 EGX1833 EQT1833 FAP1833 FKL1833 FUH1833 GED1833 GNZ1833 GXV1833 HHR1833 HRN1833 IBJ1833 ILF1833 IVB1833 JEX1833 JOT1833 JYP1833 KIL1833 KSH1833 LCD1833 WLN1895:WLN1897 WBR1895:WBR1897 VRV1895:VRV1897 VHZ1895:VHZ1897 UYD1895:UYD1897 UOH1895:UOH1897 UEL1895:UEL1897 TUP1895:TUP1897 TKT1895:TKT1897 TAX1895:TAX1897 SRB1895:SRB1897 SHF1895:SHF1897 RXJ1895:RXJ1897 RNN1895:RNN1897 RDR1895:RDR1897 QTV1895:QTV1897 QJZ1895:QJZ1897 QAD1895:QAD1897 PQH1895:PQH1897 PGL1895:PGL1897 OWP1895:OWP1897 OMT1895:OMT1897 OCX1895:OCX1897 NTB1895:NTB1897 NJF1895:NJF1897 MZJ1895:MZJ1897 MPN1895:MPN1897 MFR1895:MFR1897 LVV1895:LVV1897 LLZ1895:LLZ1897 LCD1895:LCD1897 KSH1895:KSH1897 KIL1895:KIL1897 JYP1895:JYP1897 JOT1895:JOT1897 JEX1895:JEX1897 IVB1895:IVB1897 ILF1895:ILF1897 IBJ1895:IBJ1897 HRN1895:HRN1897 HHR1895:HHR1897 GXV1895:GXV1897 GNZ1895:GNZ1897 GED1895:GED1897 FUH1895:FUH1897 FKL1895:FKL1897 FAP1895:FAP1897 EQT1895:EQT1897 EGX1895:EGX1897 DXB1895:DXB1897 DNF1895:DNF1897 DDJ1895:DDJ1897 CTN1895:CTN1897 CJR1895:CJR1897 BZV1895:BZV1897 BPZ1895:BPZ1897 BGD1895:BGD1897 AWH1895:AWH1897 AML1895:AML1897 ACP1895:ACP1897 ST1895:ST1897 IX1895:IX1897 C1895:C1897 WVJ2007:WVJ2009 KSH1947:KSH1949 KIL1947:KIL1949 JYP1947:JYP1949 JOT1947:JOT1949 JEX1947:JEX1949 IVB1947:IVB1949 ILF1947:ILF1949 IBJ1947:IBJ1949 HRN1947:HRN1949 HHR1947:HHR1949 GXV1947:GXV1949 GNZ1947:GNZ1949 GED1947:GED1949 FUH1947:FUH1949 FKL1947:FKL1949 C1951:C1953 IX1951:IX1953 ST1951:ST1953 ACP1951:ACP1953 AML1951:AML1953 AWH1951:AWH1953 BGD1951:BGD1953 BPZ1951:BPZ1953 BZV1951:BZV1953 CJR1951:CJR1953 CTN1951:CTN1953 DDJ1951:DDJ1953 DNF1951:DNF1953 DXB1951:DXB1953 EGX1951:EGX1953 EQT1951:EQT1953 FAP1951:FAP1953 FKL1951:FKL1953 FUH1951:FUH1953 GED1951:GED1953 GNZ1951:GNZ1953 GXV1951:GXV1953 HHR1951:HHR1953 HRN1951:HRN1953 IBJ1951:IBJ1953 ILF1951:ILF1953 IVB1951:IVB1953 JEX1951:JEX1953 JOT1951:JOT1953 JYP1951:JYP1953 KIL1951:KIL1953 KSH1951:KSH1953 LCD1951:LCD1953 LLZ1951:LLZ1953 LVV1951:LVV1953 MFR1951:MFR1953 MPN1951:MPN1953 MZJ1951:MZJ1953 NJF1951:NJF1953 NTB1951:NTB1953 OCX1951:OCX1953 OMT1951:OMT1953 OWP1951:OWP1953 PGL1951:PGL1953 PQH1951:PQH1953 QAD1951:QAD1953 QJZ1951:QJZ1953 QTV1951:QTV1953 RDR1951:RDR1953 RNN1951:RNN1953 RXJ1951:RXJ1953 SHF1951:SHF1953 SRB1951:SRB1953 TAX1951:TAX1953 TKT1951:TKT1953 TUP1951:TUP1953 UEL1951:UEL1953 UOH1951:UOH1953 UYD1951:UYD1953 VHZ1951:VHZ1953 VRV1951:VRV1953 WBR1951:WBR1953 WLN1951:WLN1953 WVJ1951:WVJ1953 C1935 IX1935 ST1935 ACP1935 AML1935 AWH1935 BGD1935 BPZ1935 BZV1935 CJR1935 CTN1935 DDJ1935 DNF1935 DXB1935 EGX1935 EQT1935 FAP1935 FKL1935 FUH1935 GED1935 GNZ1935 GXV1935 HHR1935 HRN1935 IBJ1935 ILF1935 IVB1935 JEX1935 JOT1935 JYP1935 KIL1935 KSH1935 LCD1935 LLZ1935 LVV1935 MFR1935 MPN1935 MZJ1935 NJF1935 NTB1935 OCX1935 OMT1935 OWP1935 PGL1935 PQH1935 QAD1935 QJZ1935 QTV1935 RDR1935 RNN1935 RXJ1935 SHF1935 SRB1935 TAX1935 TKT1935 TUP1935 UEL1935 UOH1935 UYD1935 VHZ1935 VRV1935 WBR1935 WLN1935 WVJ1935 WVJ1959:WVJ1961 IX1965:IX1967 ST1965:ST1967 ACP1965:ACP1967 AML1965:AML1967 AWH1965:AWH1967 BGD1965:BGD1967 BPZ1965:BPZ1967 BZV1965:BZV1967 CJR1965:CJR1967 CTN1965:CTN1967 DDJ1965:DDJ1967 DNF1965:DNF1967 DXB1965:DXB1967 EGX1965:EGX1967 EQT1965:EQT1967 FAP1965:FAP1967 FKL1965:FKL1967 FUH1965:FUH1967 GED1965:GED1967 GNZ1965:GNZ1967 GXV1965:GXV1967 HHR1965:HHR1967 HRN1965:HRN1967 IBJ1965:IBJ1967 ILF1965:ILF1967 IVB1965:IVB1967 JEX1965:JEX1967 JOT1965:JOT1967 JYP1965:JYP1967 KIL1965:KIL1967 KSH1965:KSH1967 LCD1965:LCD1967 LLZ1965:LLZ1967 LVV1965:LVV1967 MFR1965:MFR1967 MPN1965:MPN1967 MZJ1965:MZJ1967 NJF1965:NJF1967 NTB1965:NTB1967 OCX1965:OCX1967 OMT1965:OMT1967 OWP1965:OWP1967 PGL1965:PGL1967 PQH1965:PQH1967 QAD1965:QAD1967 QJZ1965:QJZ1967 QTV1965:QTV1967 RDR1965:RDR1967 RNN1965:RNN1967 RXJ1965:RXJ1967 SHF1965:SHF1967 SRB1965:SRB1967 TAX1965:TAX1967 TKT1965:TKT1967 TUP1965:TUP1967 UEL1965:UEL1967 UOH1965:UOH1967 UYD1965:UYD1967 VHZ1965:VHZ1967 VRV1965:VRV1967 WBR1965:WBR1967 WLN1965:WLN1967 WVJ1965:WVJ1967 C1969:C1971 IX1969:IX1971 ST1969:ST1971 ACP1969:ACP1971 AML1969:AML1971 AWH1969:AWH1971 BGD1969:BGD1971 BPZ1969:BPZ1971 BZV1969:BZV1971 CJR1969:CJR1971 CTN1969:CTN1971 DDJ1969:DDJ1971 DNF1969:DNF1971 DXB1969:DXB1971 EGX1969:EGX1971 EQT1969:EQT1971 FAP1969:FAP1971 FKL1969:FKL1971 FUH1969:FUH1971 GED1969:GED1971 GNZ1969:GNZ1971 GXV1969:GXV1971 HHR1969:HHR1971 HRN1969:HRN1971 IBJ1969:IBJ1971 ILF1969:ILF1971 IVB1969:IVB1971 JEX1969:JEX1971 JOT1969:JOT1971 JYP1969:JYP1971 KIL1969:KIL1971 KSH1969:KSH1971 LCD1969:LCD1971 LLZ1969:LLZ1971 LVV1969:LVV1971 MFR1969:MFR1971 MPN1969:MPN1971 MZJ1969:MZJ1971 NJF1969:NJF1971 NTB1969:NTB1971 OCX1969:OCX1971 OMT1969:OMT1971 OWP1969:OWP1971 PGL1969:PGL1971 PQH1969:PQH1971 QAD1969:QAD1971 QJZ1969:QJZ1971 QTV1969:QTV1971 RDR1969:RDR1971 RNN1969:RNN1971 RXJ1969:RXJ1971 SHF1969:SHF1971 SRB1969:SRB1971 TAX1969:TAX1971 TKT1969:TKT1971 TUP1969:TUP1971 UEL1969:UEL1971 UOH1969:UOH1971 UYD1969:UYD1971 VHZ1969:VHZ1971 VRV1969:VRV1971 WBR1969:WBR1971 WLN1969:WLN1971 WVJ1969:WVJ1971 C1973:C1975 IX1973:IX1975 ST1973:ST1975 ACP1973:ACP1975 AML1973:AML1975 AWH1973:AWH1975 BGD1973:BGD1975 BPZ1973:BPZ1975 BZV1973:BZV1975 CJR1973:CJR1975 CTN1973:CTN1975 DDJ1973:DDJ1975 DNF1973:DNF1975 DXB1973:DXB1975 EGX1973:EGX1975 EQT1973:EQT1975 FAP1973:FAP1975 FKL1973:FKL1975 FUH1973:FUH1975 GED1973:GED1975 GNZ1973:GNZ1975 GXV1973:GXV1975 HHR1973:HHR1975 HRN1973:HRN1975 IBJ1973:IBJ1975 ILF1973:ILF1975 IVB1973:IVB1975 JEX1973:JEX1975 JOT1973:JOT1975 JYP1973:JYP1975 KIL1973:KIL1975 KSH1973:KSH1975 LCD1973:LCD1975 LLZ1973:LLZ1975 LVV1973:LVV1975 MFR1973:MFR1975 MPN1973:MPN1975 MZJ1973:MZJ1975 NJF1973:NJF1975 NTB1973:NTB1975 OCX1973:OCX1975 OMT1973:OMT1975 OWP1973:OWP1975 PGL1973:PGL1975 PQH1973:PQH1975 QAD1973:QAD1975 QJZ1973:QJZ1975 QTV1973:QTV1975 RDR1973:RDR1975 RNN1973:RNN1975 RXJ1973:RXJ1975 SHF1973:SHF1975 SRB1973:SRB1975 TAX1973:TAX1975 TKT1973:TKT1975 TUP1973:TUP1975 UEL1973:UEL1975 UOH1973:UOH1975 UYD1973:UYD1975 VHZ1973:VHZ1975 VRV1973:VRV1975 WBR1973:WBR1975 WLN1973:WLN1975 WVJ1973:WVJ1975 C1979:C1981 IX1979:IX1981 ST1979:ST1981 ACP1979:ACP1981 AML1979:AML1981 AWH1979:AWH1981 BGD1979:BGD1981 BPZ1979:BPZ1981 BZV1979:BZV1981 CJR1979:CJR1981 CTN1979:CTN1981 DDJ1979:DDJ1981 DNF1979:DNF1981 DXB1979:DXB1981 EGX1979:EGX1981 EQT1979:EQT1981 FAP1979:FAP1981 FKL1979:FKL1981 FUH1979:FUH1981 GED1979:GED1981 GNZ1979:GNZ1981 GXV1979:GXV1981 HHR1979:HHR1981 HRN1979:HRN1981 IBJ1979:IBJ1981 ILF1979:ILF1981 IVB1979:IVB1981 JEX1979:JEX1981 JOT1979:JOT1981 JYP1979:JYP1981 KIL1979:KIL1981 KSH1979:KSH1981 LCD1979:LCD1981 LLZ1979:LLZ1981 LVV1979:LVV1981 MFR1979:MFR1981 MPN1979:MPN1981 MZJ1979:MZJ1981 NJF1979:NJF1981 NTB1979:NTB1981 OCX1979:OCX1981 OMT1979:OMT1981 OWP1979:OWP1981 PGL1979:PGL1981 PQH1979:PQH1981 QAD1979:QAD1981 QJZ1979:QJZ1981 QTV1979:QTV1981 RDR1979:RDR1981 RNN1979:RNN1981 RXJ1979:RXJ1981 SHF1979:SHF1981 SRB1979:SRB1981 TAX1979:TAX1981 TKT1979:TKT1981 TUP1979:TUP1981 UEL1979:UEL1981 UOH1979:UOH1981 UYD1979:UYD1981 VHZ1979:VHZ1981 VRV1979:VRV1981 WBR1979:WBR1981 WLN1979:WLN1981 WVJ1979:WVJ1981 C1999:C2001 IX1999:IX2001 ST1999:ST2001 ACP1999:ACP2001 AML1999:AML2001 AWH1999:AWH2001 BGD1999:BGD2001 BPZ1999:BPZ2001 BZV1999:BZV2001 CJR1999:CJR2001 CTN1999:CTN2001 DDJ1999:DDJ2001 DNF1999:DNF2001 DXB1999:DXB2001 EGX1999:EGX2001 EQT1999:EQT2001 FAP1999:FAP2001 FKL1999:FKL2001 FUH1999:FUH2001 GED1999:GED2001 GNZ1999:GNZ2001 GXV1999:GXV2001 HHR1999:HHR2001 HRN1999:HRN2001 IBJ1999:IBJ2001 ILF1999:ILF2001 IVB1999:IVB2001 JEX1999:JEX2001 JOT1999:JOT2001 JYP1999:JYP2001 KIL1999:KIL2001 KSH1999:KSH2001 LCD1999:LCD2001 LLZ1999:LLZ2001 LVV1999:LVV2001 MFR1999:MFR2001 MPN1999:MPN2001 MZJ1999:MZJ2001 NJF1999:NJF2001 NTB1999:NTB2001 OCX1999:OCX2001 OMT1999:OMT2001 OWP1999:OWP2001 PGL1999:PGL2001 PQH1999:PQH2001 QAD1999:QAD2001 QJZ1999:QJZ2001 QTV1999:QTV2001 RDR1999:RDR2001 RNN1999:RNN2001 RXJ1999:RXJ2001 SHF1999:SHF2001 SRB1999:SRB2001 TAX1999:TAX2001 TKT1999:TKT2001 TUP1999:TUP2001 UEL1999:UEL2001 UOH1999:UOH2001 UYD1999:UYD2001 VHZ1999:VHZ2001 VRV1999:VRV2001 WBR1999:WBR2001 WLN1999:WLN2001 WVJ1999:WVJ2001 C2003:C2005 IX2003:IX2005 ST2003:ST2005 ACP2003:ACP2005 AML2003:AML2005 AWH2003:AWH2005 BGD2003:BGD2005 BPZ2003:BPZ2005 BZV2003:BZV2005 CJR2003:CJR2005 CTN2003:CTN2005 DDJ2003:DDJ2005 DNF2003:DNF2005 DXB2003:DXB2005 EGX2003:EGX2005 EQT2003:EQT2005 FAP2003:FAP2005 FKL2003:FKL2005 FUH2003:FUH2005 GED2003:GED2005 GNZ2003:GNZ2005 GXV2003:GXV2005 HHR2003:HHR2005 HRN2003:HRN2005 IBJ2003:IBJ2005 ILF2003:ILF2005 IVB2003:IVB2005 JEX2003:JEX2005 JOT2003:JOT2005 JYP2003:JYP2005 KIL2003:KIL2005 KSH2003:KSH2005 LCD2003:LCD2005 LLZ2003:LLZ2005 LVV2003:LVV2005 MFR2003:MFR2005 MPN2003:MPN2005 MZJ2003:MZJ2005 NJF2003:NJF2005 NTB2003:NTB2005 OCX2003:OCX2005 OMT2003:OMT2005 OWP2003:OWP2005 PGL2003:PGL2005 PQH2003:PQH2005 QAD2003:QAD2005 QJZ2003:QJZ2005 QTV2003:QTV2005 RDR2003:RDR2005 RNN2003:RNN2005 RXJ2003:RXJ2005 SHF2003:SHF2005 SRB2003:SRB2005 TAX2003:TAX2005 TKT2003:TKT2005 TUP2003:TUP2005 UEL2003:UEL2005 UOH2003:UOH2005 UYD2003:UYD2005 VHZ2003:VHZ2005 VRV2003:VRV2005 WBR2003:WBR2005 WLN2003:WLN2005 WVJ2003:WVJ2005 C1919:C1921 C1983:C1985 IX1983:IX1985 ST1983:ST1985 ACP1983:ACP1985 AML1983:AML1985 AWH1983:AWH1985 BGD1983:BGD1985 BPZ1983:BPZ1985 BZV1983:BZV1985 CJR1983:CJR1985 CTN1983:CTN1985 DDJ1983:DDJ1985 DNF1983:DNF1985 DXB1983:DXB1985 EGX1983:EGX1985 EQT1983:EQT1985 FAP1983:FAP1985 FKL1983:FKL1985 FUH1983:FUH1985 GED1983:GED1985 GNZ1983:GNZ1985 GXV1983:GXV1985 HHR1983:HHR1985 HRN1983:HRN1985 IBJ1983:IBJ1985 ILF1983:ILF1985 IVB1983:IVB1985 JEX1983:JEX1985 JOT1983:JOT1985 JYP1983:JYP1985 KIL1983:KIL1985 KSH1983:KSH1985 LCD1983:LCD1985 LLZ1983:LLZ1985 LVV1983:LVV1985 MFR1983:MFR1985 MPN1983:MPN1985 MZJ1983:MZJ1985 NJF1983:NJF1985 NTB1983:NTB1985 OCX1983:OCX1985 OMT1983:OMT1985 OWP1983:OWP1985 PGL1983:PGL1985 PQH1983:PQH1985 QAD1983:QAD1985 QJZ1983:QJZ1985 QTV1983:QTV1985 RDR1983:RDR1985 RNN1983:RNN1985 RXJ1983:RXJ1985 SHF1983:SHF1985 SRB1983:SRB1985 TAX1983:TAX1985 TKT1983:TKT1985 TUP1983:TUP1985 UEL1983:UEL1985 UOH1983:UOH1985 UYD1983:UYD1985 VHZ1983:VHZ1985 VRV1983:VRV1985 WBR1983:WBR1985 WLN1983:WLN1985 WVJ1983:WVJ1985 C1987:C1989 IX1987:IX1989 ST1987:ST1989 ACP1987:ACP1989 AML1987:AML1989 AWH1987:AWH1989 BGD1987:BGD1989 BPZ1987:BPZ1989 BZV1987:BZV1989 CJR1987:CJR1989 CTN1987:CTN1989 DDJ1987:DDJ1989 DNF1987:DNF1989 DXB1987:DXB1989 EGX1987:EGX1989 EQT1987:EQT1989 FAP1987:FAP1989 FKL1987:FKL1989 FUH1987:FUH1989 GED1987:GED1989 GNZ1987:GNZ1989 GXV1987:GXV1989 HHR1987:HHR1989 HRN1987:HRN1989 IBJ1987:IBJ1989 ILF1987:ILF1989 IVB1987:IVB1989 JEX1987:JEX1989 JOT1987:JOT1989 JYP1987:JYP1989 KIL1987:KIL1989 KSH1987:KSH1989 LCD1987:LCD1989 LLZ1987:LLZ1989 LVV1987:LVV1989 MFR1987:MFR1989 MPN1987:MPN1989 MZJ1987:MZJ1989 NJF1987:NJF1989 NTB1987:NTB1989 OCX1987:OCX1989 OMT1987:OMT1989 OWP1987:OWP1989 PGL1987:PGL1989 PQH1987:PQH1989 QAD1987:QAD1989 QJZ1987:QJZ1989 QTV1987:QTV1989 RDR1987:RDR1989 RNN1987:RNN1989 RXJ1987:RXJ1989 SHF1987:SHF1989 SRB1987:SRB1989 TAX1987:TAX1989 TKT1987:TKT1989 TUP1987:TUP1989 UEL1987:UEL1989 UOH1987:UOH1989 UYD1987:UYD1989 VHZ1987:VHZ1989 VRV1987:VRV1989 WBR1987:WBR1989 WLN1987:WLN1989 WVJ1987:WVJ1989 C1991:C1993 IX1991:IX1993 ST1991:ST1993 ACP1991:ACP1993 AML1991:AML1993 AWH1991:AWH1993 BGD1991:BGD1993 BPZ1991:BPZ1993 BZV1991:BZV1993 CJR1991:CJR1993 CTN1991:CTN1993 DDJ1991:DDJ1993 DNF1991:DNF1993 DXB1991:DXB1993 EGX1991:EGX1993 EQT1991:EQT1993 FAP1991:FAP1993 FKL1991:FKL1993 FUH1991:FUH1993 GED1991:GED1993 GNZ1991:GNZ1993 GXV1991:GXV1993 HHR1991:HHR1993 HRN1991:HRN1993 IBJ1991:IBJ1993 ILF1991:ILF1993 IVB1991:IVB1993 JEX1991:JEX1993 JOT1991:JOT1993 JYP1991:JYP1993 KIL1991:KIL1993 KSH1991:KSH1993 LCD1991:LCD1993 LLZ1991:LLZ1993 LVV1991:LVV1993 MFR1991:MFR1993 MPN1991:MPN1993 MZJ1991:MZJ1993 NJF1991:NJF1993 NTB1991:NTB1993 OCX1991:OCX1993 OMT1991:OMT1993 OWP1991:OWP1993 PGL1991:PGL1993 PQH1991:PQH1993 QAD1991:QAD1993 QJZ1991:QJZ1993 QTV1991:QTV1993 RDR1991:RDR1993 RNN1991:RNN1993 RXJ1991:RXJ1993 SHF1991:SHF1993 SRB1991:SRB1993 TAX1991:TAX1993 TKT1991:TKT1993 TUP1991:TUP1993 UEL1991:UEL1993 UOH1991:UOH1993 UYD1991:UYD1993 VHZ1991:VHZ1993 VRV1991:VRV1993 WBR1991:WBR1993 WLN1991:WLN1993 WVJ1991:WVJ1993 C1995:C1997 IX1995:IX1997 ST1995:ST1997 ACP1995:ACP1997 AML1995:AML1997 AWH1995:AWH1997 BGD1995:BGD1997 BPZ1995:BPZ1997 BZV1995:BZV1997 CJR1995:CJR1997 CTN1995:CTN1997 DDJ1995:DDJ1997 DNF1995:DNF1997 DXB1995:DXB1997 EGX1995:EGX1997 EQT1995:EQT1997 FAP1995:FAP1997 FKL1995:FKL1997 FUH1995:FUH1997 GED1995:GED1997 GNZ1995:GNZ1997 GXV1995:GXV1997 HHR1995:HHR1997 HRN1995:HRN1997 IBJ1995:IBJ1997 ILF1995:ILF1997 IVB1995:IVB1997 JEX1995:JEX1997 JOT1995:JOT1997 JYP1995:JYP1997 KIL1995:KIL1997 KSH1995:KSH1997 LCD1995:LCD1997 LLZ1995:LLZ1997 LVV1995:LVV1997 MFR1995:MFR1997 MPN1995:MPN1997 MZJ1995:MZJ1997 NJF1995:NJF1997 NTB1995:NTB1997 OCX1995:OCX1997 OMT1995:OMT1997 OWP1995:OWP1997 PGL1995:PGL1997 PQH1995:PQH1997 QAD1995:QAD1997 QJZ1995:QJZ1997 QTV1995:QTV1997 RDR1995:RDR1997 RNN1995:RNN1997 RXJ1995:RXJ1997 SHF1995:SHF1997 SRB1995:SRB1997 TAX1995:TAX1997 TKT1995:TKT1997 TUP1995:TUP1997 UEL1995:UEL1997 UOH1995:UOH1997 UYD1995:UYD1997 VHZ1995:VHZ1997 VRV1995:VRV1997 WBR1995:WBR1997 WLN1995:WLN1997 WVJ1995:WVJ1997 C1977 IX1977 ST1977 ACP1977 AML1977 AWH1977 BGD1977 BPZ1977 BZV1977 CJR1977 CTN1977 DDJ1977 DNF1977 DXB1977 EGX1977 EQT1977 FAP1977 FKL1977 FUH1977 GED1977 GNZ1977 GXV1977 HHR1977 HRN1977 IBJ1977 ILF1977 IVB1977 JEX1977 JOT1977 JYP1977 KIL1977 KSH1977 LCD1977 LLZ1977 LVV1977 MFR1977 MPN1977 MZJ1977 NJF1977 NTB1977 OCX1977 OMT1977 OWP1977 PGL1977 PQH1977 QAD1977 QJZ1977 QTV1977 RDR1977 RNN1977 RXJ1977 SHF1977 SRB1977 TAX1977 TKT1977 TUP1977 UEL1977 UOH1977 UYD1977 VHZ1977 VRV1977 WBR1977 WLN1977 WVJ1977 C1963 IX1963 ST1963 ACP1963 AML1963 AWH1963 BGD1963 BPZ1963 BZV1963 CJR1963 CTN1963 DDJ1963 DNF1963 DXB1963 EGX1963 EQT1963 FAP1963 FKL1963 FUH1963 GED1963 GNZ1963 GXV1963 HHR1963 HRN1963 IBJ1963 ILF1963 IVB1963 JEX1963 JOT1963 JYP1963 KIL1963 KSH1963 LCD1963 LLZ1963 LVV1963 MFR1963 MPN1963 MZJ1963 NJF1963 NTB1963 OCX1963 OMT1963 OWP1963 PGL1963 PQH1963 QAD1963 QJZ1963 QTV1963 RDR1963 RNN1963 RXJ1963 SHF1963 SRB1963 TAX1963 TKT1963 TUP1963 UEL1963 UOH1963 UYD1963 VHZ1963 VRV1963 WBR1963 WLN1963 WVJ1963 C1955:C1957 IX1955:IX1957 ST1955:ST1957 ACP1955:ACP1957 AML1955:AML1957 AWH1955:AWH1957 BGD1955:BGD1957 BPZ1955:BPZ1957 BZV1955:BZV1957 CJR1955:CJR1957 CTN1955:CTN1957 DDJ1955:DDJ1957 DNF1955:DNF1957 DXB1955:DXB1957 EGX1955:EGX1957 EQT1955:EQT1957 FAP1955:FAP1957 FKL1955:FKL1957 FUH1955:FUH1957 GED1955:GED1957 GNZ1955:GNZ1957 GXV1955:GXV1957 HHR1955:HHR1957 HRN1955:HRN1957 IBJ1955:IBJ1957 ILF1955:ILF1957 IVB1955:IVB1957 JEX1955:JEX1957 JOT1955:JOT1957 JYP1955:JYP1957 KIL1955:KIL1957 KSH1955:KSH1957 LCD1955:LCD1957 LLZ1955:LLZ1957 LVV1955:LVV1957 MFR1955:MFR1957 MPN1955:MPN1957 MZJ1955:MZJ1957 NJF1955:NJF1957 NTB1955:NTB1957 OCX1955:OCX1957 OMT1955:OMT1957 OWP1955:OWP1957 PGL1955:PGL1957 PQH1955:PQH1957 QAD1955:QAD1957 QJZ1955:QJZ1957 QTV1955:QTV1957 RDR1955:RDR1957 RNN1955:RNN1957 RXJ1955:RXJ1957 SHF1955:SHF1957 SRB1955:SRB1957 TAX1955:TAX1957 TKT1955:TKT1957 TUP1955:TUP1957 UEL1955:UEL1957 UOH1955:UOH1957 UYD1955:UYD1957 VHZ1955:VHZ1957 VRV1955:VRV1957 WBR1955:WBR1957 WLN1955:WLN1957 WVJ1955:WVJ1957 C1959:C1961 IX1959:IX1961 ST1959:ST1961 ACP1959:ACP1961 AML1959:AML1961 AWH1959:AWH1961 BGD1959:BGD1961 BPZ1959:BPZ1961 BZV1959:BZV1961 CJR1959:CJR1961 CTN1959:CTN1961 DDJ1959:DDJ1961 DNF1959:DNF1961 DXB1959:DXB1961 EGX1959:EGX1961 EQT1959:EQT1961 FAP1959:FAP1961 FKL1959:FKL1961 FUH1959:FUH1961 GED1959:GED1961 GNZ1959:GNZ1961 GXV1959:GXV1961 HHR1959:HHR1961 HRN1959:HRN1961 IBJ1959:IBJ1961 ILF1959:ILF1961 IVB1959:IVB1961 JEX1959:JEX1961 JOT1959:JOT1961 JYP1959:JYP1961 KIL1959:KIL1961 KSH1959:KSH1961 LCD1959:LCD1961 LLZ1959:LLZ1961 LVV1959:LVV1961 MFR1959:MFR1961 MPN1959:MPN1961 MZJ1959:MZJ1961 NJF1959:NJF1961 NTB1959:NTB1961 OCX1959:OCX1961 OMT1959:OMT1961 OWP1959:OWP1961 PGL1959:PGL1961 PQH1959:PQH1961 QAD1959:QAD1961 QJZ1959:QJZ1961 QTV1959:QTV1961 RDR1959:RDR1961 RNN1959:RNN1961 RXJ1959:RXJ1961 SHF1959:SHF1961 SRB1959:SRB1961 TAX1959:TAX1961 TKT1959:TKT1961 TUP1959:TUP1961 UEL1959:UEL1961 UOH1959:UOH1961 UYD1959:UYD1961 VHZ1959:VHZ1961 VRV1959:VRV1961 WBR1959:WBR1961 WLN1959:WLN1961 C1965:C1967 IX1919:IX1921 ST1919:ST1921 ACP1919:ACP1921 AML1919:AML1921 AWH1919:AWH1921 BGD1919:BGD1921 BPZ1919:BPZ1921 BZV1919:BZV1921 CJR1919:CJR1921 CTN1919:CTN1921 DDJ1919:DDJ1921 DNF1919:DNF1921 DXB1919:DXB1921 EGX1919:EGX1921 EQT1919:EQT1921 FAP1919:FAP1921 FKL1919:FKL1921 FUH1919:FUH1921 GED1919:GED1921 GNZ1919:GNZ1921 GXV1919:GXV1921 HHR1919:HHR1921 HRN1919:HRN1921 IBJ1919:IBJ1921 ILF1919:ILF1921 IVB1919:IVB1921 JEX1919:JEX1921 JOT1919:JOT1921 JYP1919:JYP1921 KIL1919:KIL1921 KSH1919:KSH1921 LCD1919:LCD1921 LLZ1919:LLZ1921 LVV1919:LVV1921 MFR1919:MFR1921 MPN1919:MPN1921 MZJ1919:MZJ1921 NJF1919:NJF1921 NTB1919:NTB1921 OCX1919:OCX1921 OMT1919:OMT1921 OWP1919:OWP1921 PGL1919:PGL1921 PQH1919:PQH1921 QAD1919:QAD1921 QJZ1919:QJZ1921 QTV1919:QTV1921 RDR1919:RDR1921 RNN1919:RNN1921 RXJ1919:RXJ1921 SHF1919:SHF1921 SRB1919:SRB1921 TAX1919:TAX1921 TKT1919:TKT1921 TUP1919:TUP1921 UEL1919:UEL1921 UOH1919:UOH1921 UYD1919:UYD1921 VHZ1919:VHZ1921 VRV1919:VRV1921 WBR1919:WBR1921 WLN1919:WLN1921 WVJ1919:WVJ1921 C1923:C1925 IX1923:IX1925 ST1923:ST1925 ACP1923:ACP1925 AML1923:AML1925 AWH1923:AWH1925 BGD1923:BGD1925 BPZ1923:BPZ1925 BZV1923:BZV1925 CJR1923:CJR1925 CTN1923:CTN1925 DDJ1923:DDJ1925 DNF1923:DNF1925 DXB1923:DXB1925 EGX1923:EGX1925 EQT1923:EQT1925 FAP1923:FAP1925 FKL1923:FKL1925 FUH1923:FUH1925 GED1923:GED1925 GNZ1923:GNZ1925 GXV1923:GXV1925 HHR1923:HHR1925 HRN1923:HRN1925 IBJ1923:IBJ1925 ILF1923:ILF1925 IVB1923:IVB1925 JEX1923:JEX1925 JOT1923:JOT1925 JYP1923:JYP1925 KIL1923:KIL1925 KSH1923:KSH1925 LCD1923:LCD1925 LLZ1923:LLZ1925 LVV1923:LVV1925 MFR1923:MFR1925 MPN1923:MPN1925 MZJ1923:MZJ1925 NJF1923:NJF1925 NTB1923:NTB1925 OCX1923:OCX1925 OMT1923:OMT1925 OWP1923:OWP1925 PGL1923:PGL1925 PQH1923:PQH1925 QAD1923:QAD1925 QJZ1923:QJZ1925 QTV1923:QTV1925 RDR1923:RDR1925 RNN1923:RNN1925 RXJ1923:RXJ1925 SHF1923:SHF1925 SRB1923:SRB1925 TAX1923:TAX1925 TKT1923:TKT1925 TUP1923:TUP1925 UEL1923:UEL1925 UOH1923:UOH1925 UYD1923:UYD1925 VHZ1923:VHZ1925 VRV1923:VRV1925 WBR1923:WBR1925 WLN1923:WLN1925 WVJ1923:WVJ1925 C1927:C1929 IX1927:IX1929 ST1927:ST1929 ACP1927:ACP1929 AML1927:AML1929 AWH1927:AWH1929 BGD1927:BGD1929 BPZ1927:BPZ1929 BZV1927:BZV1929 CJR1927:CJR1929 CTN1927:CTN1929 DDJ1927:DDJ1929 DNF1927:DNF1929 DXB1927:DXB1929 EGX1927:EGX1929 EQT1927:EQT1929 FAP1927:FAP1929 FKL1927:FKL1929 FUH1927:FUH1929 GED1927:GED1929 GNZ1927:GNZ1929 GXV1927:GXV1929 HHR1927:HHR1929 HRN1927:HRN1929 IBJ1927:IBJ1929 ILF1927:ILF1929 IVB1927:IVB1929 JEX1927:JEX1929 JOT1927:JOT1929 JYP1927:JYP1929 KIL1927:KIL1929 KSH1927:KSH1929 LCD1927:LCD1929 LLZ1927:LLZ1929 LVV1927:LVV1929 MFR1927:MFR1929 MPN1927:MPN1929 MZJ1927:MZJ1929 NJF1927:NJF1929 NTB1927:NTB1929 OCX1927:OCX1929 OMT1927:OMT1929 OWP1927:OWP1929 PGL1927:PGL1929 PQH1927:PQH1929 QAD1927:QAD1929 QJZ1927:QJZ1929 QTV1927:QTV1929 RDR1927:RDR1929 RNN1927:RNN1929 RXJ1927:RXJ1929 SHF1927:SHF1929 SRB1927:SRB1929 TAX1927:TAX1929 TKT1927:TKT1929 TUP1927:TUP1929 UEL1927:UEL1929 UOH1927:UOH1929 UYD1927:UYD1929 VHZ1927:VHZ1929 VRV1927:VRV1929 WBR1927:WBR1929 WLN1927:WLN1929 WVJ1927:WVJ1929 LCD1947:LCD1949 C1931:C1933 IX1931:IX1933 ST1931:ST1933 ACP1931:ACP1933 AML1931:AML1933 AWH1931:AWH1933 BGD1931:BGD1933 BPZ1931:BPZ1933 BZV1931:BZV1933 CJR1931:CJR1933 CTN1931:CTN1933 DDJ1931:DDJ1933 DNF1931:DNF1933 DXB1931:DXB1933 EGX1931:EGX1933 EQT1931:EQT1933 FAP1931:FAP1933 FKL1931:FKL1933 FUH1931:FUH1933 GED1931:GED1933 GNZ1931:GNZ1933 GXV1931:GXV1933 HHR1931:HHR1933 HRN1931:HRN1933 IBJ1931:IBJ1933 ILF1931:ILF1933 IVB1931:IVB1933 JEX1931:JEX1933 JOT1931:JOT1933 JYP1931:JYP1933 KIL1931:KIL1933 KSH1931:KSH1933 LCD1931:LCD1933 LLZ1931:LLZ1933 LVV1931:LVV1933 MFR1931:MFR1933 MPN1931:MPN1933 MZJ1931:MZJ1933 NJF1931:NJF1933 NTB1931:NTB1933 OCX1931:OCX1933 OMT1931:OMT1933 OWP1931:OWP1933 PGL1931:PGL1933 PQH1931:PQH1933 QAD1931:QAD1933 QJZ1931:QJZ1933 QTV1931:QTV1933 RDR1931:RDR1933 RNN1931:RNN1933 RXJ1931:RXJ1933 SHF1931:SHF1933 SRB1931:SRB1933 TAX1931:TAX1933 TKT1931:TKT1933 TUP1931:TUP1933 UEL1931:UEL1933 UOH1931:UOH1933 UYD1931:UYD1933 VHZ1931:VHZ1933 VRV1931:VRV1933 WBR1931:WBR1933 WLN1931:WLN1933 WVJ1931:WVJ1933 FAP1947:FAP1949 EQT1947:EQT1949 EGX1947:EGX1949 DXB1947:DXB1949 DNF1947:DNF1949 DDJ1947:DDJ1949 CTN1947:CTN1949 CJR1947:CJR1949 BZV1947:BZV1949 BPZ1947:BPZ1949 BGD1947:BGD1949 AWH1947:AWH1949 AML1947:AML1949 ACP1947:ACP1949 ST1947:ST1949 IX1947:IX1949 C1947:C1949 WVJ1947:WVJ1949 WLN1947:WLN1949 WBR1947:WBR1949 VRV1947:VRV1949 VHZ1947:VHZ1949 UYD1947:UYD1949 UOH1947:UOH1949 UEL1947:UEL1949 TUP1947:TUP1949 TKT1947:TKT1949 TAX1947:TAX1949 SRB1947:SRB1949 SHF1947:SHF1949 RXJ1947:RXJ1949 RNN1947:RNN1949 RDR1947:RDR1949 QTV1947:QTV1949 QJZ1947:QJZ1949 QAD1947:QAD1949 PQH1947:PQH1949 PGL1947:PGL1949 OWP1947:OWP1949 OMT1947:OMT1949 OCX1947:OCX1949 NTB1947:NTB1949 NJF1947:NJF1949 MZJ1947:MZJ1949 MPN1947:MPN1949 MFR1947:MFR1949 LVV1947:LVV1949 LLZ1947:LLZ1949 LVV1943:LVV1945 MFR1943:MFR1945 MPN1943:MPN1945 MZJ1943:MZJ1945 NJF1943:NJF1945 NTB1943:NTB1945 OCX1943:OCX1945 OMT1943:OMT1945 OWP1943:OWP1945 PGL1943:PGL1945 PQH1943:PQH1945 QAD1943:QAD1945 QJZ1943:QJZ1945 QTV1943:QTV1945 RDR1943:RDR1945 RNN1943:RNN1945 RXJ1943:RXJ1945 SHF1943:SHF1945 SRB1943:SRB1945 TAX1943:TAX1945 TKT1943:TKT1945 TUP1943:TUP1945 UEL1943:UEL1945 UOH1943:UOH1945 UYD1943:UYD1945 VHZ1943:VHZ1945 VRV1943:VRV1945 WBR1943:WBR1945 WLN1943:WLN1945 WVJ1943:WVJ1945 C1943:C1945 IX1943:IX1945 ST1943:ST1945 ACP1943:ACP1945 AML1943:AML1945 AWH1943:AWH1945 BGD1943:BGD1945 BPZ1943:BPZ1945 BZV1943:BZV1945 CJR1943:CJR1945 CTN1943:CTN1945 DDJ1943:DDJ1945 DNF1943:DNF1945 DXB1943:DXB1945 EGX1943:EGX1945 EQT1943:EQT1945 FAP1943:FAP1945 FKL1943:FKL1945 FUH1943:FUH1945 GED1943:GED1945 GNZ1943:GNZ1945 GXV1943:GXV1945 HHR1943:HHR1945 HRN1943:HRN1945 IBJ1943:IBJ1945 ILF1943:ILF1945 IVB1943:IVB1945 JEX1943:JEX1945 JOT1943:JOT1945 JYP1943:JYP1945 KIL1943:KIL1945 KSH1943:KSH1945 LCD1943:LCD1945 C2007:C2009 WLN2007:WLN2009 WBR2007:WBR2009 VRV2007:VRV2009 VHZ2007:VHZ2009 UYD2007:UYD2009 UOH2007:UOH2009 UEL2007:UEL2009 TUP2007:TUP2009 TKT2007:TKT2009 TAX2007:TAX2009 SRB2007:SRB2009 SHF2007:SHF2009 RXJ2007:RXJ2009 RNN2007:RNN2009 RDR2007:RDR2009 QTV2007:QTV2009 QJZ2007:QJZ2009 QAD2007:QAD2009 PQH2007:PQH2009 PGL2007:PGL2009 OWP2007:OWP2009 OMT2007:OMT2009 OCX2007:OCX2009 NTB2007:NTB2009 NJF2007:NJF2009 MZJ2007:MZJ2009 MPN2007:MPN2009 MFR2007:MFR2009 LVV2007:LVV2009 LLZ2007:LLZ2009 LCD2007:LCD2009 KSH2007:KSH2009 KIL2007:KIL2009 JYP2007:JYP2009 JOT2007:JOT2009 JEX2007:JEX2009 IVB2007:IVB2009 ILF2007:ILF2009 IBJ2007:IBJ2009 HRN2007:HRN2009 HHR2007:HHR2009 GXV2007:GXV2009 GNZ2007:GNZ2009 GED2007:GED2009 FUH2007:FUH2009 FKL2007:FKL2009 FAP2007:FAP2009 EQT2007:EQT2009 EGX2007:EGX2009 DXB2007:DXB2009 DNF2007:DNF2009 DDJ2007:DDJ2009 CTN2007:CTN2009 CJR2007:CJR2009 BZV2007:BZV2009 BPZ2007:BPZ2009 BGD2007:BGD2009 AWH2007:AWH2009 AML2007:AML2009 ACP2007:ACP2009 ST2007:ST2009 IX2007:IX2009 LCD1937 KSH1937 KIL1937 JYP1937 JOT1937 JEX1937 IVB1937 ILF1937 IBJ1937 HRN1937 HHR1937 GXV1937 GNZ1937 GED1937 FUH1937 FKL1937 FAP1937 EQT1937 EGX1937 DXB1937 DNF1937 DDJ1937 CTN1937 CJR1937 BZV1937 BPZ1937 BGD1937 AWH1937 AML1937 ACP1937 ST1937 IX1937 C1937 WVJ1937 WLN1937 WBR1937 VRV1937 VHZ1937 UYD1937 UOH1937 UEL1937 TUP1937 TKT1937 TAX1937 SRB1937 SHF1937 RXJ1937 RNN1937 RDR1937 QTV1937 QJZ1937 QAD1937 PQH1937 PGL1937 OWP1937 OMT1937 OCX1937 NTB1937 NJF1937 MZJ1937 MPN1937 MFR1937 LVV1937 LLZ1937 LLZ1943:LLZ1945 KSH1939:KSH1941 KIL1939:KIL1941 JYP1939:JYP1941 JOT1939:JOT1941 JEX1939:JEX1941 IVB1939:IVB1941 ILF1939:ILF1941 IBJ1939:IBJ1941 HRN1939:HRN1941 HHR1939:HHR1941 GXV1939:GXV1941 GNZ1939:GNZ1941 GED1939:GED1941 FUH1939:FUH1941 FKL1939:FKL1941 LCD1939:LCD1941 FAP1939:FAP1941 EQT1939:EQT1941 EGX1939:EGX1941 DXB1939:DXB1941 DNF1939:DNF1941 DDJ1939:DDJ1941 CTN1939:CTN1941 CJR1939:CJR1941 BZV1939:BZV1941 BPZ1939:BPZ1941 BGD1939:BGD1941 AWH1939:AWH1941 AML1939:AML1941 ACP1939:ACP1941 ST1939:ST1941 IX1939:IX1941 C1939:C1941 WVJ1939:WVJ1941 WLN1939:WLN1941 WBR1939:WBR1941 VRV1939:VRV1941 VHZ1939:VHZ1941 UYD1939:UYD1941 UOH1939:UOH1941 UEL1939:UEL1941 TUP1939:TUP1941 TKT1939:TKT1941 TAX1939:TAX1941 SRB1939:SRB1941 SHF1939:SHF1941 RXJ1939:RXJ1941 RNN1939:RNN1941 RDR1939:RDR1941 QTV1939:QTV1941 QJZ1939:QJZ1941 QAD1939:QAD1941 PQH1939:PQH1941 PGL1939:PGL1941 OWP1939:OWP1941 OMT1939:OMT1941 OCX1939:OCX1941 NTB1939:NTB1941 NJF1939:NJF1941 MZJ1939:MZJ1941 MPN1939:MPN1941 MFR1939:MFR1941 LVV1939:LVV1941 LLZ1939:LLZ1941 WVJ2119:WVJ2121 KSH2059:KSH2061 KIL2059:KIL2061 JYP2059:JYP2061 JOT2059:JOT2061 JEX2059:JEX2061 IVB2059:IVB2061 ILF2059:ILF2061 IBJ2059:IBJ2061 HRN2059:HRN2061 HHR2059:HHR2061 GXV2059:GXV2061 GNZ2059:GNZ2061 GED2059:GED2061 FUH2059:FUH2061 FKL2059:FKL2061 C2063:C2065 IX2063:IX2065 ST2063:ST2065 ACP2063:ACP2065 AML2063:AML2065 AWH2063:AWH2065 BGD2063:BGD2065 BPZ2063:BPZ2065 BZV2063:BZV2065 CJR2063:CJR2065 CTN2063:CTN2065 DDJ2063:DDJ2065 DNF2063:DNF2065 DXB2063:DXB2065 EGX2063:EGX2065 EQT2063:EQT2065 FAP2063:FAP2065 FKL2063:FKL2065 FUH2063:FUH2065 GED2063:GED2065 GNZ2063:GNZ2065 GXV2063:GXV2065 HHR2063:HHR2065 HRN2063:HRN2065 IBJ2063:IBJ2065 ILF2063:ILF2065 IVB2063:IVB2065 JEX2063:JEX2065 JOT2063:JOT2065 JYP2063:JYP2065 KIL2063:KIL2065 KSH2063:KSH2065 LCD2063:LCD2065 LLZ2063:LLZ2065 LVV2063:LVV2065 MFR2063:MFR2065 MPN2063:MPN2065 MZJ2063:MZJ2065 NJF2063:NJF2065 NTB2063:NTB2065 OCX2063:OCX2065 OMT2063:OMT2065 OWP2063:OWP2065 PGL2063:PGL2065 PQH2063:PQH2065 QAD2063:QAD2065 QJZ2063:QJZ2065 QTV2063:QTV2065 RDR2063:RDR2065 RNN2063:RNN2065 RXJ2063:RXJ2065 SHF2063:SHF2065 SRB2063:SRB2065 TAX2063:TAX2065 TKT2063:TKT2065 TUP2063:TUP2065 UEL2063:UEL2065 UOH2063:UOH2065 UYD2063:UYD2065 VHZ2063:VHZ2065 VRV2063:VRV2065 WBR2063:WBR2065 WLN2063:WLN2065 WVJ2063:WVJ2065 C2047 IX2047 ST2047 ACP2047 AML2047 AWH2047 BGD2047 BPZ2047 BZV2047 CJR2047 CTN2047 DDJ2047 DNF2047 DXB2047 EGX2047 EQT2047 FAP2047 FKL2047 FUH2047 GED2047 GNZ2047 GXV2047 HHR2047 HRN2047 IBJ2047 ILF2047 IVB2047 JEX2047 JOT2047 JYP2047 KIL2047 KSH2047 LCD2047 LLZ2047 LVV2047 MFR2047 MPN2047 MZJ2047 NJF2047 NTB2047 OCX2047 OMT2047 OWP2047 PGL2047 PQH2047 QAD2047 QJZ2047 QTV2047 RDR2047 RNN2047 RXJ2047 SHF2047 SRB2047 TAX2047 TKT2047 TUP2047 UEL2047 UOH2047 UYD2047 VHZ2047 VRV2047 WBR2047 WLN2047 WVJ2047 WVJ2071:WVJ2073 IX2077:IX2079 ST2077:ST2079 ACP2077:ACP2079 AML2077:AML2079 AWH2077:AWH2079 BGD2077:BGD2079 BPZ2077:BPZ2079 BZV2077:BZV2079 CJR2077:CJR2079 CTN2077:CTN2079 DDJ2077:DDJ2079 DNF2077:DNF2079 DXB2077:DXB2079 EGX2077:EGX2079 EQT2077:EQT2079 FAP2077:FAP2079 FKL2077:FKL2079 FUH2077:FUH2079 GED2077:GED2079 GNZ2077:GNZ2079 GXV2077:GXV2079 HHR2077:HHR2079 HRN2077:HRN2079 IBJ2077:IBJ2079 ILF2077:ILF2079 IVB2077:IVB2079 JEX2077:JEX2079 JOT2077:JOT2079 JYP2077:JYP2079 KIL2077:KIL2079 KSH2077:KSH2079 LCD2077:LCD2079 LLZ2077:LLZ2079 LVV2077:LVV2079 MFR2077:MFR2079 MPN2077:MPN2079 MZJ2077:MZJ2079 NJF2077:NJF2079 NTB2077:NTB2079 OCX2077:OCX2079 OMT2077:OMT2079 OWP2077:OWP2079 PGL2077:PGL2079 PQH2077:PQH2079 QAD2077:QAD2079 QJZ2077:QJZ2079 QTV2077:QTV2079 RDR2077:RDR2079 RNN2077:RNN2079 RXJ2077:RXJ2079 SHF2077:SHF2079 SRB2077:SRB2079 TAX2077:TAX2079 TKT2077:TKT2079 TUP2077:TUP2079 UEL2077:UEL2079 UOH2077:UOH2079 UYD2077:UYD2079 VHZ2077:VHZ2079 VRV2077:VRV2079 WBR2077:WBR2079 WLN2077:WLN2079 WVJ2077:WVJ2079 C2081:C2083 IX2081:IX2083 ST2081:ST2083 ACP2081:ACP2083 AML2081:AML2083 AWH2081:AWH2083 BGD2081:BGD2083 BPZ2081:BPZ2083 BZV2081:BZV2083 CJR2081:CJR2083 CTN2081:CTN2083 DDJ2081:DDJ2083 DNF2081:DNF2083 DXB2081:DXB2083 EGX2081:EGX2083 EQT2081:EQT2083 FAP2081:FAP2083 FKL2081:FKL2083 FUH2081:FUH2083 GED2081:GED2083 GNZ2081:GNZ2083 GXV2081:GXV2083 HHR2081:HHR2083 HRN2081:HRN2083 IBJ2081:IBJ2083 ILF2081:ILF2083 IVB2081:IVB2083 JEX2081:JEX2083 JOT2081:JOT2083 JYP2081:JYP2083 KIL2081:KIL2083 KSH2081:KSH2083 LCD2081:LCD2083 LLZ2081:LLZ2083 LVV2081:LVV2083 MFR2081:MFR2083 MPN2081:MPN2083 MZJ2081:MZJ2083 NJF2081:NJF2083 NTB2081:NTB2083 OCX2081:OCX2083 OMT2081:OMT2083 OWP2081:OWP2083 PGL2081:PGL2083 PQH2081:PQH2083 QAD2081:QAD2083 QJZ2081:QJZ2083 QTV2081:QTV2083 RDR2081:RDR2083 RNN2081:RNN2083 RXJ2081:RXJ2083 SHF2081:SHF2083 SRB2081:SRB2083 TAX2081:TAX2083 TKT2081:TKT2083 TUP2081:TUP2083 UEL2081:UEL2083 UOH2081:UOH2083 UYD2081:UYD2083 VHZ2081:VHZ2083 VRV2081:VRV2083 WBR2081:WBR2083 WLN2081:WLN2083 WVJ2081:WVJ2083 C2085:C2087 IX2085:IX2087 ST2085:ST2087 ACP2085:ACP2087 AML2085:AML2087 AWH2085:AWH2087 BGD2085:BGD2087 BPZ2085:BPZ2087 BZV2085:BZV2087 CJR2085:CJR2087 CTN2085:CTN2087 DDJ2085:DDJ2087 DNF2085:DNF2087 DXB2085:DXB2087 EGX2085:EGX2087 EQT2085:EQT2087 FAP2085:FAP2087 FKL2085:FKL2087 FUH2085:FUH2087 GED2085:GED2087 GNZ2085:GNZ2087 GXV2085:GXV2087 HHR2085:HHR2087 HRN2085:HRN2087 IBJ2085:IBJ2087 ILF2085:ILF2087 IVB2085:IVB2087 JEX2085:JEX2087 JOT2085:JOT2087 JYP2085:JYP2087 KIL2085:KIL2087 KSH2085:KSH2087 LCD2085:LCD2087 LLZ2085:LLZ2087 LVV2085:LVV2087 MFR2085:MFR2087 MPN2085:MPN2087 MZJ2085:MZJ2087 NJF2085:NJF2087 NTB2085:NTB2087 OCX2085:OCX2087 OMT2085:OMT2087 OWP2085:OWP2087 PGL2085:PGL2087 PQH2085:PQH2087 QAD2085:QAD2087 QJZ2085:QJZ2087 QTV2085:QTV2087 RDR2085:RDR2087 RNN2085:RNN2087 RXJ2085:RXJ2087 SHF2085:SHF2087 SRB2085:SRB2087 TAX2085:TAX2087 TKT2085:TKT2087 TUP2085:TUP2087 UEL2085:UEL2087 UOH2085:UOH2087 UYD2085:UYD2087 VHZ2085:VHZ2087 VRV2085:VRV2087 WBR2085:WBR2087 WLN2085:WLN2087 WVJ2085:WVJ2087 C2091:C2093 IX2091:IX2093 ST2091:ST2093 ACP2091:ACP2093 AML2091:AML2093 AWH2091:AWH2093 BGD2091:BGD2093 BPZ2091:BPZ2093 BZV2091:BZV2093 CJR2091:CJR2093 CTN2091:CTN2093 DDJ2091:DDJ2093 DNF2091:DNF2093 DXB2091:DXB2093 EGX2091:EGX2093 EQT2091:EQT2093 FAP2091:FAP2093 FKL2091:FKL2093 FUH2091:FUH2093 GED2091:GED2093 GNZ2091:GNZ2093 GXV2091:GXV2093 HHR2091:HHR2093 HRN2091:HRN2093 IBJ2091:IBJ2093 ILF2091:ILF2093 IVB2091:IVB2093 JEX2091:JEX2093 JOT2091:JOT2093 JYP2091:JYP2093 KIL2091:KIL2093 KSH2091:KSH2093 LCD2091:LCD2093 LLZ2091:LLZ2093 LVV2091:LVV2093 MFR2091:MFR2093 MPN2091:MPN2093 MZJ2091:MZJ2093 NJF2091:NJF2093 NTB2091:NTB2093 OCX2091:OCX2093 OMT2091:OMT2093 OWP2091:OWP2093 PGL2091:PGL2093 PQH2091:PQH2093 QAD2091:QAD2093 QJZ2091:QJZ2093 QTV2091:QTV2093 RDR2091:RDR2093 RNN2091:RNN2093 RXJ2091:RXJ2093 SHF2091:SHF2093 SRB2091:SRB2093 TAX2091:TAX2093 TKT2091:TKT2093 TUP2091:TUP2093 UEL2091:UEL2093 UOH2091:UOH2093 UYD2091:UYD2093 VHZ2091:VHZ2093 VRV2091:VRV2093 WBR2091:WBR2093 WLN2091:WLN2093 WVJ2091:WVJ2093 C2111:C2113 IX2111:IX2113 ST2111:ST2113 ACP2111:ACP2113 AML2111:AML2113 AWH2111:AWH2113 BGD2111:BGD2113 BPZ2111:BPZ2113 BZV2111:BZV2113 CJR2111:CJR2113 CTN2111:CTN2113 DDJ2111:DDJ2113 DNF2111:DNF2113 DXB2111:DXB2113 EGX2111:EGX2113 EQT2111:EQT2113 FAP2111:FAP2113 FKL2111:FKL2113 FUH2111:FUH2113 GED2111:GED2113 GNZ2111:GNZ2113 GXV2111:GXV2113 HHR2111:HHR2113 HRN2111:HRN2113 IBJ2111:IBJ2113 ILF2111:ILF2113 IVB2111:IVB2113 JEX2111:JEX2113 JOT2111:JOT2113 JYP2111:JYP2113 KIL2111:KIL2113 KSH2111:KSH2113 LCD2111:LCD2113 LLZ2111:LLZ2113 LVV2111:LVV2113 MFR2111:MFR2113 MPN2111:MPN2113 MZJ2111:MZJ2113 NJF2111:NJF2113 NTB2111:NTB2113 OCX2111:OCX2113 OMT2111:OMT2113 OWP2111:OWP2113 PGL2111:PGL2113 PQH2111:PQH2113 QAD2111:QAD2113 QJZ2111:QJZ2113 QTV2111:QTV2113 RDR2111:RDR2113 RNN2111:RNN2113 RXJ2111:RXJ2113 SHF2111:SHF2113 SRB2111:SRB2113 TAX2111:TAX2113 TKT2111:TKT2113 TUP2111:TUP2113 UEL2111:UEL2113 UOH2111:UOH2113 UYD2111:UYD2113 VHZ2111:VHZ2113 VRV2111:VRV2113 WBR2111:WBR2113 WLN2111:WLN2113 WVJ2111:WVJ2113 C2115:C2117 IX2115:IX2117 ST2115:ST2117 ACP2115:ACP2117 AML2115:AML2117 AWH2115:AWH2117 BGD2115:BGD2117 BPZ2115:BPZ2117 BZV2115:BZV2117 CJR2115:CJR2117 CTN2115:CTN2117 DDJ2115:DDJ2117 DNF2115:DNF2117 DXB2115:DXB2117 EGX2115:EGX2117 EQT2115:EQT2117 FAP2115:FAP2117 FKL2115:FKL2117 FUH2115:FUH2117 GED2115:GED2117 GNZ2115:GNZ2117 GXV2115:GXV2117 HHR2115:HHR2117 HRN2115:HRN2117 IBJ2115:IBJ2117 ILF2115:ILF2117 IVB2115:IVB2117 JEX2115:JEX2117 JOT2115:JOT2117 JYP2115:JYP2117 KIL2115:KIL2117 KSH2115:KSH2117 LCD2115:LCD2117 LLZ2115:LLZ2117 LVV2115:LVV2117 MFR2115:MFR2117 MPN2115:MPN2117 MZJ2115:MZJ2117 NJF2115:NJF2117 NTB2115:NTB2117 OCX2115:OCX2117 OMT2115:OMT2117 OWP2115:OWP2117 PGL2115:PGL2117 PQH2115:PQH2117 QAD2115:QAD2117 QJZ2115:QJZ2117 QTV2115:QTV2117 RDR2115:RDR2117 RNN2115:RNN2117 RXJ2115:RXJ2117 SHF2115:SHF2117 SRB2115:SRB2117 TAX2115:TAX2117 TKT2115:TKT2117 TUP2115:TUP2117 UEL2115:UEL2117 UOH2115:UOH2117 UYD2115:UYD2117 VHZ2115:VHZ2117 VRV2115:VRV2117 WBR2115:WBR2117 WLN2115:WLN2117 WVJ2115:WVJ2117 C2031:C2033 C2095:C2097 IX2095:IX2097 ST2095:ST2097 ACP2095:ACP2097 AML2095:AML2097 AWH2095:AWH2097 BGD2095:BGD2097 BPZ2095:BPZ2097 BZV2095:BZV2097 CJR2095:CJR2097 CTN2095:CTN2097 DDJ2095:DDJ2097 DNF2095:DNF2097 DXB2095:DXB2097 EGX2095:EGX2097 EQT2095:EQT2097 FAP2095:FAP2097 FKL2095:FKL2097 FUH2095:FUH2097 GED2095:GED2097 GNZ2095:GNZ2097 GXV2095:GXV2097 HHR2095:HHR2097 HRN2095:HRN2097 IBJ2095:IBJ2097 ILF2095:ILF2097 IVB2095:IVB2097 JEX2095:JEX2097 JOT2095:JOT2097 JYP2095:JYP2097 KIL2095:KIL2097 KSH2095:KSH2097 LCD2095:LCD2097 LLZ2095:LLZ2097 LVV2095:LVV2097 MFR2095:MFR2097 MPN2095:MPN2097 MZJ2095:MZJ2097 NJF2095:NJF2097 NTB2095:NTB2097 OCX2095:OCX2097 OMT2095:OMT2097 OWP2095:OWP2097 PGL2095:PGL2097 PQH2095:PQH2097 QAD2095:QAD2097 QJZ2095:QJZ2097 QTV2095:QTV2097 RDR2095:RDR2097 RNN2095:RNN2097 RXJ2095:RXJ2097 SHF2095:SHF2097 SRB2095:SRB2097 TAX2095:TAX2097 TKT2095:TKT2097 TUP2095:TUP2097 UEL2095:UEL2097 UOH2095:UOH2097 UYD2095:UYD2097 VHZ2095:VHZ2097 VRV2095:VRV2097 WBR2095:WBR2097 WLN2095:WLN2097 WVJ2095:WVJ2097 C2099:C2101 IX2099:IX2101 ST2099:ST2101 ACP2099:ACP2101 AML2099:AML2101 AWH2099:AWH2101 BGD2099:BGD2101 BPZ2099:BPZ2101 BZV2099:BZV2101 CJR2099:CJR2101 CTN2099:CTN2101 DDJ2099:DDJ2101 DNF2099:DNF2101 DXB2099:DXB2101 EGX2099:EGX2101 EQT2099:EQT2101 FAP2099:FAP2101 FKL2099:FKL2101 FUH2099:FUH2101 GED2099:GED2101 GNZ2099:GNZ2101 GXV2099:GXV2101 HHR2099:HHR2101 HRN2099:HRN2101 IBJ2099:IBJ2101 ILF2099:ILF2101 IVB2099:IVB2101 JEX2099:JEX2101 JOT2099:JOT2101 JYP2099:JYP2101 KIL2099:KIL2101 KSH2099:KSH2101 LCD2099:LCD2101 LLZ2099:LLZ2101 LVV2099:LVV2101 MFR2099:MFR2101 MPN2099:MPN2101 MZJ2099:MZJ2101 NJF2099:NJF2101 NTB2099:NTB2101 OCX2099:OCX2101 OMT2099:OMT2101 OWP2099:OWP2101 PGL2099:PGL2101 PQH2099:PQH2101 QAD2099:QAD2101 QJZ2099:QJZ2101 QTV2099:QTV2101 RDR2099:RDR2101 RNN2099:RNN2101 RXJ2099:RXJ2101 SHF2099:SHF2101 SRB2099:SRB2101 TAX2099:TAX2101 TKT2099:TKT2101 TUP2099:TUP2101 UEL2099:UEL2101 UOH2099:UOH2101 UYD2099:UYD2101 VHZ2099:VHZ2101 VRV2099:VRV2101 WBR2099:WBR2101 WLN2099:WLN2101 WVJ2099:WVJ2101 C2103:C2105 IX2103:IX2105 ST2103:ST2105 ACP2103:ACP2105 AML2103:AML2105 AWH2103:AWH2105 BGD2103:BGD2105 BPZ2103:BPZ2105 BZV2103:BZV2105 CJR2103:CJR2105 CTN2103:CTN2105 DDJ2103:DDJ2105 DNF2103:DNF2105 DXB2103:DXB2105 EGX2103:EGX2105 EQT2103:EQT2105 FAP2103:FAP2105 FKL2103:FKL2105 FUH2103:FUH2105 GED2103:GED2105 GNZ2103:GNZ2105 GXV2103:GXV2105 HHR2103:HHR2105 HRN2103:HRN2105 IBJ2103:IBJ2105 ILF2103:ILF2105 IVB2103:IVB2105 JEX2103:JEX2105 JOT2103:JOT2105 JYP2103:JYP2105 KIL2103:KIL2105 KSH2103:KSH2105 LCD2103:LCD2105 LLZ2103:LLZ2105 LVV2103:LVV2105 MFR2103:MFR2105 MPN2103:MPN2105 MZJ2103:MZJ2105 NJF2103:NJF2105 NTB2103:NTB2105 OCX2103:OCX2105 OMT2103:OMT2105 OWP2103:OWP2105 PGL2103:PGL2105 PQH2103:PQH2105 QAD2103:QAD2105 QJZ2103:QJZ2105 QTV2103:QTV2105 RDR2103:RDR2105 RNN2103:RNN2105 RXJ2103:RXJ2105 SHF2103:SHF2105 SRB2103:SRB2105 TAX2103:TAX2105 TKT2103:TKT2105 TUP2103:TUP2105 UEL2103:UEL2105 UOH2103:UOH2105 UYD2103:UYD2105 VHZ2103:VHZ2105 VRV2103:VRV2105 WBR2103:WBR2105 WLN2103:WLN2105 WVJ2103:WVJ2105 C2107:C2109 IX2107:IX2109 ST2107:ST2109 ACP2107:ACP2109 AML2107:AML2109 AWH2107:AWH2109 BGD2107:BGD2109 BPZ2107:BPZ2109 BZV2107:BZV2109 CJR2107:CJR2109 CTN2107:CTN2109 DDJ2107:DDJ2109 DNF2107:DNF2109 DXB2107:DXB2109 EGX2107:EGX2109 EQT2107:EQT2109 FAP2107:FAP2109 FKL2107:FKL2109 FUH2107:FUH2109 GED2107:GED2109 GNZ2107:GNZ2109 GXV2107:GXV2109 HHR2107:HHR2109 HRN2107:HRN2109 IBJ2107:IBJ2109 ILF2107:ILF2109 IVB2107:IVB2109 JEX2107:JEX2109 JOT2107:JOT2109 JYP2107:JYP2109 KIL2107:KIL2109 KSH2107:KSH2109 LCD2107:LCD2109 LLZ2107:LLZ2109 LVV2107:LVV2109 MFR2107:MFR2109 MPN2107:MPN2109 MZJ2107:MZJ2109 NJF2107:NJF2109 NTB2107:NTB2109 OCX2107:OCX2109 OMT2107:OMT2109 OWP2107:OWP2109 PGL2107:PGL2109 PQH2107:PQH2109 QAD2107:QAD2109 QJZ2107:QJZ2109 QTV2107:QTV2109 RDR2107:RDR2109 RNN2107:RNN2109 RXJ2107:RXJ2109 SHF2107:SHF2109 SRB2107:SRB2109 TAX2107:TAX2109 TKT2107:TKT2109 TUP2107:TUP2109 UEL2107:UEL2109 UOH2107:UOH2109 UYD2107:UYD2109 VHZ2107:VHZ2109 VRV2107:VRV2109 WBR2107:WBR2109 WLN2107:WLN2109 WVJ2107:WVJ2109 C2089 IX2089 ST2089 ACP2089 AML2089 AWH2089 BGD2089 BPZ2089 BZV2089 CJR2089 CTN2089 DDJ2089 DNF2089 DXB2089 EGX2089 EQT2089 FAP2089 FKL2089 FUH2089 GED2089 GNZ2089 GXV2089 HHR2089 HRN2089 IBJ2089 ILF2089 IVB2089 JEX2089 JOT2089 JYP2089 KIL2089 KSH2089 LCD2089 LLZ2089 LVV2089 MFR2089 MPN2089 MZJ2089 NJF2089 NTB2089 OCX2089 OMT2089 OWP2089 PGL2089 PQH2089 QAD2089 QJZ2089 QTV2089 RDR2089 RNN2089 RXJ2089 SHF2089 SRB2089 TAX2089 TKT2089 TUP2089 UEL2089 UOH2089 UYD2089 VHZ2089 VRV2089 WBR2089 WLN2089 WVJ2089 C2075 IX2075 ST2075 ACP2075 AML2075 AWH2075 BGD2075 BPZ2075 BZV2075 CJR2075 CTN2075 DDJ2075 DNF2075 DXB2075 EGX2075 EQT2075 FAP2075 FKL2075 FUH2075 GED2075 GNZ2075 GXV2075 HHR2075 HRN2075 IBJ2075 ILF2075 IVB2075 JEX2075 JOT2075 JYP2075 KIL2075 KSH2075 LCD2075 LLZ2075 LVV2075 MFR2075 MPN2075 MZJ2075 NJF2075 NTB2075 OCX2075 OMT2075 OWP2075 PGL2075 PQH2075 QAD2075 QJZ2075 QTV2075 RDR2075 RNN2075 RXJ2075 SHF2075 SRB2075 TAX2075 TKT2075 TUP2075 UEL2075 UOH2075 UYD2075 VHZ2075 VRV2075 WBR2075 WLN2075 WVJ2075 C2067:C2069 IX2067:IX2069 ST2067:ST2069 ACP2067:ACP2069 AML2067:AML2069 AWH2067:AWH2069 BGD2067:BGD2069 BPZ2067:BPZ2069 BZV2067:BZV2069 CJR2067:CJR2069 CTN2067:CTN2069 DDJ2067:DDJ2069 DNF2067:DNF2069 DXB2067:DXB2069 EGX2067:EGX2069 EQT2067:EQT2069 FAP2067:FAP2069 FKL2067:FKL2069 FUH2067:FUH2069 GED2067:GED2069 GNZ2067:GNZ2069 GXV2067:GXV2069 HHR2067:HHR2069 HRN2067:HRN2069 IBJ2067:IBJ2069 ILF2067:ILF2069 IVB2067:IVB2069 JEX2067:JEX2069 JOT2067:JOT2069 JYP2067:JYP2069 KIL2067:KIL2069 KSH2067:KSH2069 LCD2067:LCD2069 LLZ2067:LLZ2069 LVV2067:LVV2069 MFR2067:MFR2069 MPN2067:MPN2069 MZJ2067:MZJ2069 NJF2067:NJF2069 NTB2067:NTB2069 OCX2067:OCX2069 OMT2067:OMT2069 OWP2067:OWP2069 PGL2067:PGL2069 PQH2067:PQH2069 QAD2067:QAD2069 QJZ2067:QJZ2069 QTV2067:QTV2069 RDR2067:RDR2069 RNN2067:RNN2069 RXJ2067:RXJ2069 SHF2067:SHF2069 SRB2067:SRB2069 TAX2067:TAX2069 TKT2067:TKT2069 TUP2067:TUP2069 UEL2067:UEL2069 UOH2067:UOH2069 UYD2067:UYD2069 VHZ2067:VHZ2069 VRV2067:VRV2069 WBR2067:WBR2069 WLN2067:WLN2069 WVJ2067:WVJ2069 C2071:C2073 IX2071:IX2073 ST2071:ST2073 ACP2071:ACP2073 AML2071:AML2073 AWH2071:AWH2073 BGD2071:BGD2073 BPZ2071:BPZ2073 BZV2071:BZV2073 CJR2071:CJR2073 CTN2071:CTN2073 DDJ2071:DDJ2073 DNF2071:DNF2073 DXB2071:DXB2073 EGX2071:EGX2073 EQT2071:EQT2073 FAP2071:FAP2073 FKL2071:FKL2073 FUH2071:FUH2073 GED2071:GED2073 GNZ2071:GNZ2073 GXV2071:GXV2073 HHR2071:HHR2073 HRN2071:HRN2073 IBJ2071:IBJ2073 ILF2071:ILF2073 IVB2071:IVB2073 JEX2071:JEX2073 JOT2071:JOT2073 JYP2071:JYP2073 KIL2071:KIL2073 KSH2071:KSH2073 LCD2071:LCD2073 LLZ2071:LLZ2073 LVV2071:LVV2073 MFR2071:MFR2073 MPN2071:MPN2073 MZJ2071:MZJ2073 NJF2071:NJF2073 NTB2071:NTB2073 OCX2071:OCX2073 OMT2071:OMT2073 OWP2071:OWP2073 PGL2071:PGL2073 PQH2071:PQH2073 QAD2071:QAD2073 QJZ2071:QJZ2073 QTV2071:QTV2073 RDR2071:RDR2073 RNN2071:RNN2073 RXJ2071:RXJ2073 SHF2071:SHF2073 SRB2071:SRB2073 TAX2071:TAX2073 TKT2071:TKT2073 TUP2071:TUP2073 UEL2071:UEL2073 UOH2071:UOH2073 UYD2071:UYD2073 VHZ2071:VHZ2073 VRV2071:VRV2073 WBR2071:WBR2073 WLN2071:WLN2073 C2077:C2079 IX2031:IX2033 ST2031:ST2033 ACP2031:ACP2033 AML2031:AML2033 AWH2031:AWH2033 BGD2031:BGD2033 BPZ2031:BPZ2033 BZV2031:BZV2033 CJR2031:CJR2033 CTN2031:CTN2033 DDJ2031:DDJ2033 DNF2031:DNF2033 DXB2031:DXB2033 EGX2031:EGX2033 EQT2031:EQT2033 FAP2031:FAP2033 FKL2031:FKL2033 FUH2031:FUH2033 GED2031:GED2033 GNZ2031:GNZ2033 GXV2031:GXV2033 HHR2031:HHR2033 HRN2031:HRN2033 IBJ2031:IBJ2033 ILF2031:ILF2033 IVB2031:IVB2033 JEX2031:JEX2033 JOT2031:JOT2033 JYP2031:JYP2033 KIL2031:KIL2033 KSH2031:KSH2033 LCD2031:LCD2033 LLZ2031:LLZ2033 LVV2031:LVV2033 MFR2031:MFR2033 MPN2031:MPN2033 MZJ2031:MZJ2033 NJF2031:NJF2033 NTB2031:NTB2033 OCX2031:OCX2033 OMT2031:OMT2033 OWP2031:OWP2033 PGL2031:PGL2033 PQH2031:PQH2033 QAD2031:QAD2033 QJZ2031:QJZ2033 QTV2031:QTV2033 RDR2031:RDR2033 RNN2031:RNN2033 RXJ2031:RXJ2033 SHF2031:SHF2033 SRB2031:SRB2033 TAX2031:TAX2033 TKT2031:TKT2033 TUP2031:TUP2033 UEL2031:UEL2033 UOH2031:UOH2033 UYD2031:UYD2033 VHZ2031:VHZ2033 VRV2031:VRV2033 WBR2031:WBR2033 WLN2031:WLN2033 WVJ2031:WVJ2033 C2035:C2037 IX2035:IX2037 ST2035:ST2037 ACP2035:ACP2037 AML2035:AML2037 AWH2035:AWH2037 BGD2035:BGD2037 BPZ2035:BPZ2037 BZV2035:BZV2037 CJR2035:CJR2037 CTN2035:CTN2037 DDJ2035:DDJ2037 DNF2035:DNF2037 DXB2035:DXB2037 EGX2035:EGX2037 EQT2035:EQT2037 FAP2035:FAP2037 FKL2035:FKL2037 FUH2035:FUH2037 GED2035:GED2037 GNZ2035:GNZ2037 GXV2035:GXV2037 HHR2035:HHR2037 HRN2035:HRN2037 IBJ2035:IBJ2037 ILF2035:ILF2037 IVB2035:IVB2037 JEX2035:JEX2037 JOT2035:JOT2037 JYP2035:JYP2037 KIL2035:KIL2037 KSH2035:KSH2037 LCD2035:LCD2037 LLZ2035:LLZ2037 LVV2035:LVV2037 MFR2035:MFR2037 MPN2035:MPN2037 MZJ2035:MZJ2037 NJF2035:NJF2037 NTB2035:NTB2037 OCX2035:OCX2037 OMT2035:OMT2037 OWP2035:OWP2037 PGL2035:PGL2037 PQH2035:PQH2037 QAD2035:QAD2037 QJZ2035:QJZ2037 QTV2035:QTV2037 RDR2035:RDR2037 RNN2035:RNN2037 RXJ2035:RXJ2037 SHF2035:SHF2037 SRB2035:SRB2037 TAX2035:TAX2037 TKT2035:TKT2037 TUP2035:TUP2037 UEL2035:UEL2037 UOH2035:UOH2037 UYD2035:UYD2037 VHZ2035:VHZ2037 VRV2035:VRV2037 WBR2035:WBR2037 WLN2035:WLN2037 WVJ2035:WVJ2037 C2039:C2041 IX2039:IX2041 ST2039:ST2041 ACP2039:ACP2041 AML2039:AML2041 AWH2039:AWH2041 BGD2039:BGD2041 BPZ2039:BPZ2041 BZV2039:BZV2041 CJR2039:CJR2041 CTN2039:CTN2041 DDJ2039:DDJ2041 DNF2039:DNF2041 DXB2039:DXB2041 EGX2039:EGX2041 EQT2039:EQT2041 FAP2039:FAP2041 FKL2039:FKL2041 FUH2039:FUH2041 GED2039:GED2041 GNZ2039:GNZ2041 GXV2039:GXV2041 HHR2039:HHR2041 HRN2039:HRN2041 IBJ2039:IBJ2041 ILF2039:ILF2041 IVB2039:IVB2041 JEX2039:JEX2041 JOT2039:JOT2041 JYP2039:JYP2041 KIL2039:KIL2041 KSH2039:KSH2041 LCD2039:LCD2041 LLZ2039:LLZ2041 LVV2039:LVV2041 MFR2039:MFR2041 MPN2039:MPN2041 MZJ2039:MZJ2041 NJF2039:NJF2041 NTB2039:NTB2041 OCX2039:OCX2041 OMT2039:OMT2041 OWP2039:OWP2041 PGL2039:PGL2041 PQH2039:PQH2041 QAD2039:QAD2041 QJZ2039:QJZ2041 QTV2039:QTV2041 RDR2039:RDR2041 RNN2039:RNN2041 RXJ2039:RXJ2041 SHF2039:SHF2041 SRB2039:SRB2041 TAX2039:TAX2041 TKT2039:TKT2041 TUP2039:TUP2041 UEL2039:UEL2041 UOH2039:UOH2041 UYD2039:UYD2041 VHZ2039:VHZ2041 VRV2039:VRV2041 WBR2039:WBR2041 WLN2039:WLN2041 WVJ2039:WVJ2041 LCD2059:LCD2061 C2043:C2045 IX2043:IX2045 ST2043:ST2045 ACP2043:ACP2045 AML2043:AML2045 AWH2043:AWH2045 BGD2043:BGD2045 BPZ2043:BPZ2045 BZV2043:BZV2045 CJR2043:CJR2045 CTN2043:CTN2045 DDJ2043:DDJ2045 DNF2043:DNF2045 DXB2043:DXB2045 EGX2043:EGX2045 EQT2043:EQT2045 FAP2043:FAP2045 FKL2043:FKL2045 FUH2043:FUH2045 GED2043:GED2045 GNZ2043:GNZ2045 GXV2043:GXV2045 HHR2043:HHR2045 HRN2043:HRN2045 IBJ2043:IBJ2045 ILF2043:ILF2045 IVB2043:IVB2045 JEX2043:JEX2045 JOT2043:JOT2045 JYP2043:JYP2045 KIL2043:KIL2045 KSH2043:KSH2045 LCD2043:LCD2045 LLZ2043:LLZ2045 LVV2043:LVV2045 MFR2043:MFR2045 MPN2043:MPN2045 MZJ2043:MZJ2045 NJF2043:NJF2045 NTB2043:NTB2045 OCX2043:OCX2045 OMT2043:OMT2045 OWP2043:OWP2045 PGL2043:PGL2045 PQH2043:PQH2045 QAD2043:QAD2045 QJZ2043:QJZ2045 QTV2043:QTV2045 RDR2043:RDR2045 RNN2043:RNN2045 RXJ2043:RXJ2045 SHF2043:SHF2045 SRB2043:SRB2045 TAX2043:TAX2045 TKT2043:TKT2045 TUP2043:TUP2045 UEL2043:UEL2045 UOH2043:UOH2045 UYD2043:UYD2045 VHZ2043:VHZ2045 VRV2043:VRV2045 WBR2043:WBR2045 WLN2043:WLN2045 WVJ2043:WVJ2045 FAP2059:FAP2061 EQT2059:EQT2061 EGX2059:EGX2061 DXB2059:DXB2061 DNF2059:DNF2061 DDJ2059:DDJ2061 CTN2059:CTN2061 CJR2059:CJR2061 BZV2059:BZV2061 BPZ2059:BPZ2061 BGD2059:BGD2061 AWH2059:AWH2061 AML2059:AML2061 ACP2059:ACP2061 ST2059:ST2061 IX2059:IX2061 C2059:C2061 WVJ2059:WVJ2061 WLN2059:WLN2061 WBR2059:WBR2061 VRV2059:VRV2061 VHZ2059:VHZ2061 UYD2059:UYD2061 UOH2059:UOH2061 UEL2059:UEL2061 TUP2059:TUP2061 TKT2059:TKT2061 TAX2059:TAX2061 SRB2059:SRB2061 SHF2059:SHF2061 RXJ2059:RXJ2061 RNN2059:RNN2061 RDR2059:RDR2061 QTV2059:QTV2061 QJZ2059:QJZ2061 QAD2059:QAD2061 PQH2059:PQH2061 PGL2059:PGL2061 OWP2059:OWP2061 OMT2059:OMT2061 OCX2059:OCX2061 NTB2059:NTB2061 NJF2059:NJF2061 MZJ2059:MZJ2061 MPN2059:MPN2061 MFR2059:MFR2061 LVV2059:LVV2061 LLZ2059:LLZ2061 LVV2055:LVV2057 MFR2055:MFR2057 MPN2055:MPN2057 MZJ2055:MZJ2057 NJF2055:NJF2057 NTB2055:NTB2057 OCX2055:OCX2057 OMT2055:OMT2057 OWP2055:OWP2057 PGL2055:PGL2057 PQH2055:PQH2057 QAD2055:QAD2057 QJZ2055:QJZ2057 QTV2055:QTV2057 RDR2055:RDR2057 RNN2055:RNN2057 RXJ2055:RXJ2057 SHF2055:SHF2057 SRB2055:SRB2057 TAX2055:TAX2057 TKT2055:TKT2057 TUP2055:TUP2057 UEL2055:UEL2057 UOH2055:UOH2057 UYD2055:UYD2057 VHZ2055:VHZ2057 VRV2055:VRV2057 WBR2055:WBR2057 WLN2055:WLN2057 WVJ2055:WVJ2057 C2055:C2057 IX2055:IX2057 ST2055:ST2057 ACP2055:ACP2057 AML2055:AML2057 AWH2055:AWH2057 BGD2055:BGD2057 BPZ2055:BPZ2057 BZV2055:BZV2057 CJR2055:CJR2057 CTN2055:CTN2057 DDJ2055:DDJ2057 DNF2055:DNF2057 DXB2055:DXB2057 EGX2055:EGX2057 EQT2055:EQT2057 FAP2055:FAP2057 FKL2055:FKL2057 FUH2055:FUH2057 GED2055:GED2057 GNZ2055:GNZ2057 GXV2055:GXV2057 HHR2055:HHR2057 HRN2055:HRN2057 IBJ2055:IBJ2057 ILF2055:ILF2057 IVB2055:IVB2057 JEX2055:JEX2057 JOT2055:JOT2057 JYP2055:JYP2057 KIL2055:KIL2057 KSH2055:KSH2057 LCD2055:LCD2057 C2119:C2121 WLN2119:WLN2121 WBR2119:WBR2121 VRV2119:VRV2121 VHZ2119:VHZ2121 UYD2119:UYD2121 UOH2119:UOH2121 UEL2119:UEL2121 TUP2119:TUP2121 TKT2119:TKT2121 TAX2119:TAX2121 SRB2119:SRB2121 SHF2119:SHF2121 RXJ2119:RXJ2121 RNN2119:RNN2121 RDR2119:RDR2121 QTV2119:QTV2121 QJZ2119:QJZ2121 QAD2119:QAD2121 PQH2119:PQH2121 PGL2119:PGL2121 OWP2119:OWP2121 OMT2119:OMT2121 OCX2119:OCX2121 NTB2119:NTB2121 NJF2119:NJF2121 MZJ2119:MZJ2121 MPN2119:MPN2121 MFR2119:MFR2121 LVV2119:LVV2121 LLZ2119:LLZ2121 LCD2119:LCD2121 KSH2119:KSH2121 KIL2119:KIL2121 JYP2119:JYP2121 JOT2119:JOT2121 JEX2119:JEX2121 IVB2119:IVB2121 ILF2119:ILF2121 IBJ2119:IBJ2121 HRN2119:HRN2121 HHR2119:HHR2121 GXV2119:GXV2121 GNZ2119:GNZ2121 GED2119:GED2121 FUH2119:FUH2121 FKL2119:FKL2121 FAP2119:FAP2121 EQT2119:EQT2121 EGX2119:EGX2121 DXB2119:DXB2121 DNF2119:DNF2121 DDJ2119:DDJ2121 CTN2119:CTN2121 CJR2119:CJR2121 BZV2119:BZV2121 BPZ2119:BPZ2121 BGD2119:BGD2121 AWH2119:AWH2121 AML2119:AML2121 ACP2119:ACP2121 ST2119:ST2121 IX2119:IX2121 LCD2049 KSH2049 KIL2049 JYP2049 JOT2049 JEX2049 IVB2049 ILF2049 IBJ2049 HRN2049 HHR2049 GXV2049 GNZ2049 GED2049 FUH2049 FKL2049 FAP2049 EQT2049 EGX2049 DXB2049 DNF2049 DDJ2049 CTN2049 CJR2049 BZV2049 BPZ2049 BGD2049 AWH2049 AML2049 ACP2049 ST2049 IX2049 C2049 WVJ2049 WLN2049 WBR2049 VRV2049 VHZ2049 UYD2049 UOH2049 UEL2049 TUP2049 TKT2049 TAX2049 SRB2049 SHF2049 RXJ2049 RNN2049 RDR2049 QTV2049 QJZ2049 QAD2049 PQH2049 PGL2049 OWP2049 OMT2049 OCX2049 NTB2049 NJF2049 MZJ2049 MPN2049 MFR2049 LVV2049 LLZ2049 LLZ2055:LLZ2057 KSH2051:KSH2053 KIL2051:KIL2053 JYP2051:JYP2053 JOT2051:JOT2053 JEX2051:JEX2053 IVB2051:IVB2053 ILF2051:ILF2053 IBJ2051:IBJ2053 HRN2051:HRN2053 HHR2051:HHR2053 GXV2051:GXV2053 GNZ2051:GNZ2053 GED2051:GED2053 FUH2051:FUH2053 FKL2051:FKL2053 LCD2051:LCD2053 FAP2051:FAP2053 EQT2051:EQT2053 EGX2051:EGX2053 DXB2051:DXB2053 DNF2051:DNF2053 DDJ2051:DDJ2053 CTN2051:CTN2053 CJR2051:CJR2053 BZV2051:BZV2053 BPZ2051:BPZ2053 BGD2051:BGD2053 AWH2051:AWH2053 AML2051:AML2053 ACP2051:ACP2053 ST2051:ST2053 IX2051:IX2053 C2051:C2053 WVJ2051:WVJ2053 WLN2051:WLN2053 WBR2051:WBR2053 VRV2051:VRV2053 VHZ2051:VHZ2053 UYD2051:UYD2053 UOH2051:UOH2053 UEL2051:UEL2053 TUP2051:TUP2053 TKT2051:TKT2053 TAX2051:TAX2053 SRB2051:SRB2053 SHF2051:SHF2053 RXJ2051:RXJ2053 RNN2051:RNN2053 RDR2051:RDR2053 QTV2051:QTV2053 QJZ2051:QJZ2053 QAD2051:QAD2053 PQH2051:PQH2053 PGL2051:PGL2053 OWP2051:OWP2053 OMT2051:OMT2053 OCX2051:OCX2053 NTB2051:NTB2053 NJF2051:NJF2053 MZJ2051:MZJ2053 MPN2051:MPN2053 MFR2051:MFR2053 LVV2051:LVV2053 LLZ2051:LLZ2053 WVJ2231:WVJ2233 KSH2171:KSH2173 KIL2171:KIL2173 JYP2171:JYP2173 JOT2171:JOT2173 JEX2171:JEX2173 IVB2171:IVB2173 ILF2171:ILF2173 IBJ2171:IBJ2173 HRN2171:HRN2173 HHR2171:HHR2173 GXV2171:GXV2173 GNZ2171:GNZ2173 GED2171:GED2173 FUH2171:FUH2173 FKL2171:FKL2173 C2175:C2177 IX2175:IX2177 ST2175:ST2177 ACP2175:ACP2177 AML2175:AML2177 AWH2175:AWH2177 BGD2175:BGD2177 BPZ2175:BPZ2177 BZV2175:BZV2177 CJR2175:CJR2177 CTN2175:CTN2177 DDJ2175:DDJ2177 DNF2175:DNF2177 DXB2175:DXB2177 EGX2175:EGX2177 EQT2175:EQT2177 FAP2175:FAP2177 FKL2175:FKL2177 FUH2175:FUH2177 GED2175:GED2177 GNZ2175:GNZ2177 GXV2175:GXV2177 HHR2175:HHR2177 HRN2175:HRN2177 IBJ2175:IBJ2177 ILF2175:ILF2177 IVB2175:IVB2177 JEX2175:JEX2177 JOT2175:JOT2177 JYP2175:JYP2177 KIL2175:KIL2177 KSH2175:KSH2177 LCD2175:LCD2177 LLZ2175:LLZ2177 LVV2175:LVV2177 MFR2175:MFR2177 MPN2175:MPN2177 MZJ2175:MZJ2177 NJF2175:NJF2177 NTB2175:NTB2177 OCX2175:OCX2177 OMT2175:OMT2177 OWP2175:OWP2177 PGL2175:PGL2177 PQH2175:PQH2177 QAD2175:QAD2177 QJZ2175:QJZ2177 QTV2175:QTV2177 RDR2175:RDR2177 RNN2175:RNN2177 RXJ2175:RXJ2177 SHF2175:SHF2177 SRB2175:SRB2177 TAX2175:TAX2177 TKT2175:TKT2177 TUP2175:TUP2177 UEL2175:UEL2177 UOH2175:UOH2177 UYD2175:UYD2177 VHZ2175:VHZ2177 VRV2175:VRV2177 WBR2175:WBR2177 WLN2175:WLN2177 WVJ2175:WVJ2177 C2159 IX2159 ST2159 ACP2159 AML2159 AWH2159 BGD2159 BPZ2159 BZV2159 CJR2159 CTN2159 DDJ2159 DNF2159 DXB2159 EGX2159 EQT2159 FAP2159 FKL2159 FUH2159 GED2159 GNZ2159 GXV2159 HHR2159 HRN2159 IBJ2159 ILF2159 IVB2159 JEX2159 JOT2159 JYP2159 KIL2159 KSH2159 LCD2159 LLZ2159 LVV2159 MFR2159 MPN2159 MZJ2159 NJF2159 NTB2159 OCX2159 OMT2159 OWP2159 PGL2159 PQH2159 QAD2159 QJZ2159 QTV2159 RDR2159 RNN2159 RXJ2159 SHF2159 SRB2159 TAX2159 TKT2159 TUP2159 UEL2159 UOH2159 UYD2159 VHZ2159 VRV2159 WBR2159 WLN2159 WVJ2159 WVJ2183:WVJ2185 IX2189:IX2191 ST2189:ST2191 ACP2189:ACP2191 AML2189:AML2191 AWH2189:AWH2191 BGD2189:BGD2191 BPZ2189:BPZ2191 BZV2189:BZV2191 CJR2189:CJR2191 CTN2189:CTN2191 DDJ2189:DDJ2191 DNF2189:DNF2191 DXB2189:DXB2191 EGX2189:EGX2191 EQT2189:EQT2191 FAP2189:FAP2191 FKL2189:FKL2191 FUH2189:FUH2191 GED2189:GED2191 GNZ2189:GNZ2191 GXV2189:GXV2191 HHR2189:HHR2191 HRN2189:HRN2191 IBJ2189:IBJ2191 ILF2189:ILF2191 IVB2189:IVB2191 JEX2189:JEX2191 JOT2189:JOT2191 JYP2189:JYP2191 KIL2189:KIL2191 KSH2189:KSH2191 LCD2189:LCD2191 LLZ2189:LLZ2191 LVV2189:LVV2191 MFR2189:MFR2191 MPN2189:MPN2191 MZJ2189:MZJ2191 NJF2189:NJF2191 NTB2189:NTB2191 OCX2189:OCX2191 OMT2189:OMT2191 OWP2189:OWP2191 PGL2189:PGL2191 PQH2189:PQH2191 QAD2189:QAD2191 QJZ2189:QJZ2191 QTV2189:QTV2191 RDR2189:RDR2191 RNN2189:RNN2191 RXJ2189:RXJ2191 SHF2189:SHF2191 SRB2189:SRB2191 TAX2189:TAX2191 TKT2189:TKT2191 TUP2189:TUP2191 UEL2189:UEL2191 UOH2189:UOH2191 UYD2189:UYD2191 VHZ2189:VHZ2191 VRV2189:VRV2191 WBR2189:WBR2191 WLN2189:WLN2191 WVJ2189:WVJ2191 C2193:C2195 IX2193:IX2195 ST2193:ST2195 ACP2193:ACP2195 AML2193:AML2195 AWH2193:AWH2195 BGD2193:BGD2195 BPZ2193:BPZ2195 BZV2193:BZV2195 CJR2193:CJR2195 CTN2193:CTN2195 DDJ2193:DDJ2195 DNF2193:DNF2195 DXB2193:DXB2195 EGX2193:EGX2195 EQT2193:EQT2195 FAP2193:FAP2195 FKL2193:FKL2195 FUH2193:FUH2195 GED2193:GED2195 GNZ2193:GNZ2195 GXV2193:GXV2195 HHR2193:HHR2195 HRN2193:HRN2195 IBJ2193:IBJ2195 ILF2193:ILF2195 IVB2193:IVB2195 JEX2193:JEX2195 JOT2193:JOT2195 JYP2193:JYP2195 KIL2193:KIL2195 KSH2193:KSH2195 LCD2193:LCD2195 LLZ2193:LLZ2195 LVV2193:LVV2195 MFR2193:MFR2195 MPN2193:MPN2195 MZJ2193:MZJ2195 NJF2193:NJF2195 NTB2193:NTB2195 OCX2193:OCX2195 OMT2193:OMT2195 OWP2193:OWP2195 PGL2193:PGL2195 PQH2193:PQH2195 QAD2193:QAD2195 QJZ2193:QJZ2195 QTV2193:QTV2195 RDR2193:RDR2195 RNN2193:RNN2195 RXJ2193:RXJ2195 SHF2193:SHF2195 SRB2193:SRB2195 TAX2193:TAX2195 TKT2193:TKT2195 TUP2193:TUP2195 UEL2193:UEL2195 UOH2193:UOH2195 UYD2193:UYD2195 VHZ2193:VHZ2195 VRV2193:VRV2195 WBR2193:WBR2195 WLN2193:WLN2195 WVJ2193:WVJ2195 C2197:C2199 IX2197:IX2199 ST2197:ST2199 ACP2197:ACP2199 AML2197:AML2199 AWH2197:AWH2199 BGD2197:BGD2199 BPZ2197:BPZ2199 BZV2197:BZV2199 CJR2197:CJR2199 CTN2197:CTN2199 DDJ2197:DDJ2199 DNF2197:DNF2199 DXB2197:DXB2199 EGX2197:EGX2199 EQT2197:EQT2199 FAP2197:FAP2199 FKL2197:FKL2199 FUH2197:FUH2199 GED2197:GED2199 GNZ2197:GNZ2199 GXV2197:GXV2199 HHR2197:HHR2199 HRN2197:HRN2199 IBJ2197:IBJ2199 ILF2197:ILF2199 IVB2197:IVB2199 JEX2197:JEX2199 JOT2197:JOT2199 JYP2197:JYP2199 KIL2197:KIL2199 KSH2197:KSH2199 LCD2197:LCD2199 LLZ2197:LLZ2199 LVV2197:LVV2199 MFR2197:MFR2199 MPN2197:MPN2199 MZJ2197:MZJ2199 NJF2197:NJF2199 NTB2197:NTB2199 OCX2197:OCX2199 OMT2197:OMT2199 OWP2197:OWP2199 PGL2197:PGL2199 PQH2197:PQH2199 QAD2197:QAD2199 QJZ2197:QJZ2199 QTV2197:QTV2199 RDR2197:RDR2199 RNN2197:RNN2199 RXJ2197:RXJ2199 SHF2197:SHF2199 SRB2197:SRB2199 TAX2197:TAX2199 TKT2197:TKT2199 TUP2197:TUP2199 UEL2197:UEL2199 UOH2197:UOH2199 UYD2197:UYD2199 VHZ2197:VHZ2199 VRV2197:VRV2199 WBR2197:WBR2199 WLN2197:WLN2199 WVJ2197:WVJ2199 C2203:C2205 IX2203:IX2205 ST2203:ST2205 ACP2203:ACP2205 AML2203:AML2205 AWH2203:AWH2205 BGD2203:BGD2205 BPZ2203:BPZ2205 BZV2203:BZV2205 CJR2203:CJR2205 CTN2203:CTN2205 DDJ2203:DDJ2205 DNF2203:DNF2205 DXB2203:DXB2205 EGX2203:EGX2205 EQT2203:EQT2205 FAP2203:FAP2205 FKL2203:FKL2205 FUH2203:FUH2205 GED2203:GED2205 GNZ2203:GNZ2205 GXV2203:GXV2205 HHR2203:HHR2205 HRN2203:HRN2205 IBJ2203:IBJ2205 ILF2203:ILF2205 IVB2203:IVB2205 JEX2203:JEX2205 JOT2203:JOT2205 JYP2203:JYP2205 KIL2203:KIL2205 KSH2203:KSH2205 LCD2203:LCD2205 LLZ2203:LLZ2205 LVV2203:LVV2205 MFR2203:MFR2205 MPN2203:MPN2205 MZJ2203:MZJ2205 NJF2203:NJF2205 NTB2203:NTB2205 OCX2203:OCX2205 OMT2203:OMT2205 OWP2203:OWP2205 PGL2203:PGL2205 PQH2203:PQH2205 QAD2203:QAD2205 QJZ2203:QJZ2205 QTV2203:QTV2205 RDR2203:RDR2205 RNN2203:RNN2205 RXJ2203:RXJ2205 SHF2203:SHF2205 SRB2203:SRB2205 TAX2203:TAX2205 TKT2203:TKT2205 TUP2203:TUP2205 UEL2203:UEL2205 UOH2203:UOH2205 UYD2203:UYD2205 VHZ2203:VHZ2205 VRV2203:VRV2205 WBR2203:WBR2205 WLN2203:WLN2205 WVJ2203:WVJ2205 C2223:C2225 IX2223:IX2225 ST2223:ST2225 ACP2223:ACP2225 AML2223:AML2225 AWH2223:AWH2225 BGD2223:BGD2225 BPZ2223:BPZ2225 BZV2223:BZV2225 CJR2223:CJR2225 CTN2223:CTN2225 DDJ2223:DDJ2225 DNF2223:DNF2225 DXB2223:DXB2225 EGX2223:EGX2225 EQT2223:EQT2225 FAP2223:FAP2225 FKL2223:FKL2225 FUH2223:FUH2225 GED2223:GED2225 GNZ2223:GNZ2225 GXV2223:GXV2225 HHR2223:HHR2225 HRN2223:HRN2225 IBJ2223:IBJ2225 ILF2223:ILF2225 IVB2223:IVB2225 JEX2223:JEX2225 JOT2223:JOT2225 JYP2223:JYP2225 KIL2223:KIL2225 KSH2223:KSH2225 LCD2223:LCD2225 LLZ2223:LLZ2225 LVV2223:LVV2225 MFR2223:MFR2225 MPN2223:MPN2225 MZJ2223:MZJ2225 NJF2223:NJF2225 NTB2223:NTB2225 OCX2223:OCX2225 OMT2223:OMT2225 OWP2223:OWP2225 PGL2223:PGL2225 PQH2223:PQH2225 QAD2223:QAD2225 QJZ2223:QJZ2225 QTV2223:QTV2225 RDR2223:RDR2225 RNN2223:RNN2225 RXJ2223:RXJ2225 SHF2223:SHF2225 SRB2223:SRB2225 TAX2223:TAX2225 TKT2223:TKT2225 TUP2223:TUP2225 UEL2223:UEL2225 UOH2223:UOH2225 UYD2223:UYD2225 VHZ2223:VHZ2225 VRV2223:VRV2225 WBR2223:WBR2225 WLN2223:WLN2225 WVJ2223:WVJ2225 C2227:C2229 IX2227:IX2229 ST2227:ST2229 ACP2227:ACP2229 AML2227:AML2229 AWH2227:AWH2229 BGD2227:BGD2229 BPZ2227:BPZ2229 BZV2227:BZV2229 CJR2227:CJR2229 CTN2227:CTN2229 DDJ2227:DDJ2229 DNF2227:DNF2229 DXB2227:DXB2229 EGX2227:EGX2229 EQT2227:EQT2229 FAP2227:FAP2229 FKL2227:FKL2229 FUH2227:FUH2229 GED2227:GED2229 GNZ2227:GNZ2229 GXV2227:GXV2229 HHR2227:HHR2229 HRN2227:HRN2229 IBJ2227:IBJ2229 ILF2227:ILF2229 IVB2227:IVB2229 JEX2227:JEX2229 JOT2227:JOT2229 JYP2227:JYP2229 KIL2227:KIL2229 KSH2227:KSH2229 LCD2227:LCD2229 LLZ2227:LLZ2229 LVV2227:LVV2229 MFR2227:MFR2229 MPN2227:MPN2229 MZJ2227:MZJ2229 NJF2227:NJF2229 NTB2227:NTB2229 OCX2227:OCX2229 OMT2227:OMT2229 OWP2227:OWP2229 PGL2227:PGL2229 PQH2227:PQH2229 QAD2227:QAD2229 QJZ2227:QJZ2229 QTV2227:QTV2229 RDR2227:RDR2229 RNN2227:RNN2229 RXJ2227:RXJ2229 SHF2227:SHF2229 SRB2227:SRB2229 TAX2227:TAX2229 TKT2227:TKT2229 TUP2227:TUP2229 UEL2227:UEL2229 UOH2227:UOH2229 UYD2227:UYD2229 VHZ2227:VHZ2229 VRV2227:VRV2229 WBR2227:WBR2229 WLN2227:WLN2229 WVJ2227:WVJ2229 C2143:C2145 C2207:C2209 IX2207:IX2209 ST2207:ST2209 ACP2207:ACP2209 AML2207:AML2209 AWH2207:AWH2209 BGD2207:BGD2209 BPZ2207:BPZ2209 BZV2207:BZV2209 CJR2207:CJR2209 CTN2207:CTN2209 DDJ2207:DDJ2209 DNF2207:DNF2209 DXB2207:DXB2209 EGX2207:EGX2209 EQT2207:EQT2209 FAP2207:FAP2209 FKL2207:FKL2209 FUH2207:FUH2209 GED2207:GED2209 GNZ2207:GNZ2209 GXV2207:GXV2209 HHR2207:HHR2209 HRN2207:HRN2209 IBJ2207:IBJ2209 ILF2207:ILF2209 IVB2207:IVB2209 JEX2207:JEX2209 JOT2207:JOT2209 JYP2207:JYP2209 KIL2207:KIL2209 KSH2207:KSH2209 LCD2207:LCD2209 LLZ2207:LLZ2209 LVV2207:LVV2209 MFR2207:MFR2209 MPN2207:MPN2209 MZJ2207:MZJ2209 NJF2207:NJF2209 NTB2207:NTB2209 OCX2207:OCX2209 OMT2207:OMT2209 OWP2207:OWP2209 PGL2207:PGL2209 PQH2207:PQH2209 QAD2207:QAD2209 QJZ2207:QJZ2209 QTV2207:QTV2209 RDR2207:RDR2209 RNN2207:RNN2209 RXJ2207:RXJ2209 SHF2207:SHF2209 SRB2207:SRB2209 TAX2207:TAX2209 TKT2207:TKT2209 TUP2207:TUP2209 UEL2207:UEL2209 UOH2207:UOH2209 UYD2207:UYD2209 VHZ2207:VHZ2209 VRV2207:VRV2209 WBR2207:WBR2209 WLN2207:WLN2209 WVJ2207:WVJ2209 C2211:C2213 IX2211:IX2213 ST2211:ST2213 ACP2211:ACP2213 AML2211:AML2213 AWH2211:AWH2213 BGD2211:BGD2213 BPZ2211:BPZ2213 BZV2211:BZV2213 CJR2211:CJR2213 CTN2211:CTN2213 DDJ2211:DDJ2213 DNF2211:DNF2213 DXB2211:DXB2213 EGX2211:EGX2213 EQT2211:EQT2213 FAP2211:FAP2213 FKL2211:FKL2213 FUH2211:FUH2213 GED2211:GED2213 GNZ2211:GNZ2213 GXV2211:GXV2213 HHR2211:HHR2213 HRN2211:HRN2213 IBJ2211:IBJ2213 ILF2211:ILF2213 IVB2211:IVB2213 JEX2211:JEX2213 JOT2211:JOT2213 JYP2211:JYP2213 KIL2211:KIL2213 KSH2211:KSH2213 LCD2211:LCD2213 LLZ2211:LLZ2213 LVV2211:LVV2213 MFR2211:MFR2213 MPN2211:MPN2213 MZJ2211:MZJ2213 NJF2211:NJF2213 NTB2211:NTB2213 OCX2211:OCX2213 OMT2211:OMT2213 OWP2211:OWP2213 PGL2211:PGL2213 PQH2211:PQH2213 QAD2211:QAD2213 QJZ2211:QJZ2213 QTV2211:QTV2213 RDR2211:RDR2213 RNN2211:RNN2213 RXJ2211:RXJ2213 SHF2211:SHF2213 SRB2211:SRB2213 TAX2211:TAX2213 TKT2211:TKT2213 TUP2211:TUP2213 UEL2211:UEL2213 UOH2211:UOH2213 UYD2211:UYD2213 VHZ2211:VHZ2213 VRV2211:VRV2213 WBR2211:WBR2213 WLN2211:WLN2213 WVJ2211:WVJ2213 C2215:C2217 IX2215:IX2217 ST2215:ST2217 ACP2215:ACP2217 AML2215:AML2217 AWH2215:AWH2217 BGD2215:BGD2217 BPZ2215:BPZ2217 BZV2215:BZV2217 CJR2215:CJR2217 CTN2215:CTN2217 DDJ2215:DDJ2217 DNF2215:DNF2217 DXB2215:DXB2217 EGX2215:EGX2217 EQT2215:EQT2217 FAP2215:FAP2217 FKL2215:FKL2217 FUH2215:FUH2217 GED2215:GED2217 GNZ2215:GNZ2217 GXV2215:GXV2217 HHR2215:HHR2217 HRN2215:HRN2217 IBJ2215:IBJ2217 ILF2215:ILF2217 IVB2215:IVB2217 JEX2215:JEX2217 JOT2215:JOT2217 JYP2215:JYP2217 KIL2215:KIL2217 KSH2215:KSH2217 LCD2215:LCD2217 LLZ2215:LLZ2217 LVV2215:LVV2217 MFR2215:MFR2217 MPN2215:MPN2217 MZJ2215:MZJ2217 NJF2215:NJF2217 NTB2215:NTB2217 OCX2215:OCX2217 OMT2215:OMT2217 OWP2215:OWP2217 PGL2215:PGL2217 PQH2215:PQH2217 QAD2215:QAD2217 QJZ2215:QJZ2217 QTV2215:QTV2217 RDR2215:RDR2217 RNN2215:RNN2217 RXJ2215:RXJ2217 SHF2215:SHF2217 SRB2215:SRB2217 TAX2215:TAX2217 TKT2215:TKT2217 TUP2215:TUP2217 UEL2215:UEL2217 UOH2215:UOH2217 UYD2215:UYD2217 VHZ2215:VHZ2217 VRV2215:VRV2217 WBR2215:WBR2217 WLN2215:WLN2217 WVJ2215:WVJ2217 C2219:C2221 IX2219:IX2221 ST2219:ST2221 ACP2219:ACP2221 AML2219:AML2221 AWH2219:AWH2221 BGD2219:BGD2221 BPZ2219:BPZ2221 BZV2219:BZV2221 CJR2219:CJR2221 CTN2219:CTN2221 DDJ2219:DDJ2221 DNF2219:DNF2221 DXB2219:DXB2221 EGX2219:EGX2221 EQT2219:EQT2221 FAP2219:FAP2221 FKL2219:FKL2221 FUH2219:FUH2221 GED2219:GED2221 GNZ2219:GNZ2221 GXV2219:GXV2221 HHR2219:HHR2221 HRN2219:HRN2221 IBJ2219:IBJ2221 ILF2219:ILF2221 IVB2219:IVB2221 JEX2219:JEX2221 JOT2219:JOT2221 JYP2219:JYP2221 KIL2219:KIL2221 KSH2219:KSH2221 LCD2219:LCD2221 LLZ2219:LLZ2221 LVV2219:LVV2221 MFR2219:MFR2221 MPN2219:MPN2221 MZJ2219:MZJ2221 NJF2219:NJF2221 NTB2219:NTB2221 OCX2219:OCX2221 OMT2219:OMT2221 OWP2219:OWP2221 PGL2219:PGL2221 PQH2219:PQH2221 QAD2219:QAD2221 QJZ2219:QJZ2221 QTV2219:QTV2221 RDR2219:RDR2221 RNN2219:RNN2221 RXJ2219:RXJ2221 SHF2219:SHF2221 SRB2219:SRB2221 TAX2219:TAX2221 TKT2219:TKT2221 TUP2219:TUP2221 UEL2219:UEL2221 UOH2219:UOH2221 UYD2219:UYD2221 VHZ2219:VHZ2221 VRV2219:VRV2221 WBR2219:WBR2221 WLN2219:WLN2221 WVJ2219:WVJ2221 C2201 IX2201 ST2201 ACP2201 AML2201 AWH2201 BGD2201 BPZ2201 BZV2201 CJR2201 CTN2201 DDJ2201 DNF2201 DXB2201 EGX2201 EQT2201 FAP2201 FKL2201 FUH2201 GED2201 GNZ2201 GXV2201 HHR2201 HRN2201 IBJ2201 ILF2201 IVB2201 JEX2201 JOT2201 JYP2201 KIL2201 KSH2201 LCD2201 LLZ2201 LVV2201 MFR2201 MPN2201 MZJ2201 NJF2201 NTB2201 OCX2201 OMT2201 OWP2201 PGL2201 PQH2201 QAD2201 QJZ2201 QTV2201 RDR2201 RNN2201 RXJ2201 SHF2201 SRB2201 TAX2201 TKT2201 TUP2201 UEL2201 UOH2201 UYD2201 VHZ2201 VRV2201 WBR2201 WLN2201 WVJ2201 C2187 IX2187 ST2187 ACP2187 AML2187 AWH2187 BGD2187 BPZ2187 BZV2187 CJR2187 CTN2187 DDJ2187 DNF2187 DXB2187 EGX2187 EQT2187 FAP2187 FKL2187 FUH2187 GED2187 GNZ2187 GXV2187 HHR2187 HRN2187 IBJ2187 ILF2187 IVB2187 JEX2187 JOT2187 JYP2187 KIL2187 KSH2187 LCD2187 LLZ2187 LVV2187 MFR2187 MPN2187 MZJ2187 NJF2187 NTB2187 OCX2187 OMT2187 OWP2187 PGL2187 PQH2187 QAD2187 QJZ2187 QTV2187 RDR2187 RNN2187 RXJ2187 SHF2187 SRB2187 TAX2187 TKT2187 TUP2187 UEL2187 UOH2187 UYD2187 VHZ2187 VRV2187 WBR2187 WLN2187 WVJ2187 C2179:C2181 IX2179:IX2181 ST2179:ST2181 ACP2179:ACP2181 AML2179:AML2181 AWH2179:AWH2181 BGD2179:BGD2181 BPZ2179:BPZ2181 BZV2179:BZV2181 CJR2179:CJR2181 CTN2179:CTN2181 DDJ2179:DDJ2181 DNF2179:DNF2181 DXB2179:DXB2181 EGX2179:EGX2181 EQT2179:EQT2181 FAP2179:FAP2181 FKL2179:FKL2181 FUH2179:FUH2181 GED2179:GED2181 GNZ2179:GNZ2181 GXV2179:GXV2181 HHR2179:HHR2181 HRN2179:HRN2181 IBJ2179:IBJ2181 ILF2179:ILF2181 IVB2179:IVB2181 JEX2179:JEX2181 JOT2179:JOT2181 JYP2179:JYP2181 KIL2179:KIL2181 KSH2179:KSH2181 LCD2179:LCD2181 LLZ2179:LLZ2181 LVV2179:LVV2181 MFR2179:MFR2181 MPN2179:MPN2181 MZJ2179:MZJ2181 NJF2179:NJF2181 NTB2179:NTB2181 OCX2179:OCX2181 OMT2179:OMT2181 OWP2179:OWP2181 PGL2179:PGL2181 PQH2179:PQH2181 QAD2179:QAD2181 QJZ2179:QJZ2181 QTV2179:QTV2181 RDR2179:RDR2181 RNN2179:RNN2181 RXJ2179:RXJ2181 SHF2179:SHF2181 SRB2179:SRB2181 TAX2179:TAX2181 TKT2179:TKT2181 TUP2179:TUP2181 UEL2179:UEL2181 UOH2179:UOH2181 UYD2179:UYD2181 VHZ2179:VHZ2181 VRV2179:VRV2181 WBR2179:WBR2181 WLN2179:WLN2181 WVJ2179:WVJ2181 C2183:C2185 IX2183:IX2185 ST2183:ST2185 ACP2183:ACP2185 AML2183:AML2185 AWH2183:AWH2185 BGD2183:BGD2185 BPZ2183:BPZ2185 BZV2183:BZV2185 CJR2183:CJR2185 CTN2183:CTN2185 DDJ2183:DDJ2185 DNF2183:DNF2185 DXB2183:DXB2185 EGX2183:EGX2185 EQT2183:EQT2185 FAP2183:FAP2185 FKL2183:FKL2185 FUH2183:FUH2185 GED2183:GED2185 GNZ2183:GNZ2185 GXV2183:GXV2185 HHR2183:HHR2185 HRN2183:HRN2185 IBJ2183:IBJ2185 ILF2183:ILF2185 IVB2183:IVB2185 JEX2183:JEX2185 JOT2183:JOT2185 JYP2183:JYP2185 KIL2183:KIL2185 KSH2183:KSH2185 LCD2183:LCD2185 LLZ2183:LLZ2185 LVV2183:LVV2185 MFR2183:MFR2185 MPN2183:MPN2185 MZJ2183:MZJ2185 NJF2183:NJF2185 NTB2183:NTB2185 OCX2183:OCX2185 OMT2183:OMT2185 OWP2183:OWP2185 PGL2183:PGL2185 PQH2183:PQH2185 QAD2183:QAD2185 QJZ2183:QJZ2185 QTV2183:QTV2185 RDR2183:RDR2185 RNN2183:RNN2185 RXJ2183:RXJ2185 SHF2183:SHF2185 SRB2183:SRB2185 TAX2183:TAX2185 TKT2183:TKT2185 TUP2183:TUP2185 UEL2183:UEL2185 UOH2183:UOH2185 UYD2183:UYD2185 VHZ2183:VHZ2185 VRV2183:VRV2185 WBR2183:WBR2185 WLN2183:WLN2185 C2189:C2191 IX2143:IX2145 ST2143:ST2145 ACP2143:ACP2145 AML2143:AML2145 AWH2143:AWH2145 BGD2143:BGD2145 BPZ2143:BPZ2145 BZV2143:BZV2145 CJR2143:CJR2145 CTN2143:CTN2145 DDJ2143:DDJ2145 DNF2143:DNF2145 DXB2143:DXB2145 EGX2143:EGX2145 EQT2143:EQT2145 FAP2143:FAP2145 FKL2143:FKL2145 FUH2143:FUH2145 GED2143:GED2145 GNZ2143:GNZ2145 GXV2143:GXV2145 HHR2143:HHR2145 HRN2143:HRN2145 IBJ2143:IBJ2145 ILF2143:ILF2145 IVB2143:IVB2145 JEX2143:JEX2145 JOT2143:JOT2145 JYP2143:JYP2145 KIL2143:KIL2145 KSH2143:KSH2145 LCD2143:LCD2145 LLZ2143:LLZ2145 LVV2143:LVV2145 MFR2143:MFR2145 MPN2143:MPN2145 MZJ2143:MZJ2145 NJF2143:NJF2145 NTB2143:NTB2145 OCX2143:OCX2145 OMT2143:OMT2145 OWP2143:OWP2145 PGL2143:PGL2145 PQH2143:PQH2145 QAD2143:QAD2145 QJZ2143:QJZ2145 QTV2143:QTV2145 RDR2143:RDR2145 RNN2143:RNN2145 RXJ2143:RXJ2145 SHF2143:SHF2145 SRB2143:SRB2145 TAX2143:TAX2145 TKT2143:TKT2145 TUP2143:TUP2145 UEL2143:UEL2145 UOH2143:UOH2145 UYD2143:UYD2145 VHZ2143:VHZ2145 VRV2143:VRV2145 WBR2143:WBR2145 WLN2143:WLN2145 WVJ2143:WVJ2145 C2147:C2149 IX2147:IX2149 ST2147:ST2149 ACP2147:ACP2149 AML2147:AML2149 AWH2147:AWH2149 BGD2147:BGD2149 BPZ2147:BPZ2149 BZV2147:BZV2149 CJR2147:CJR2149 CTN2147:CTN2149 DDJ2147:DDJ2149 DNF2147:DNF2149 DXB2147:DXB2149 EGX2147:EGX2149 EQT2147:EQT2149 FAP2147:FAP2149 FKL2147:FKL2149 FUH2147:FUH2149 GED2147:GED2149 GNZ2147:GNZ2149 GXV2147:GXV2149 HHR2147:HHR2149 HRN2147:HRN2149 IBJ2147:IBJ2149 ILF2147:ILF2149 IVB2147:IVB2149 JEX2147:JEX2149 JOT2147:JOT2149 JYP2147:JYP2149 KIL2147:KIL2149 KSH2147:KSH2149 LCD2147:LCD2149 LLZ2147:LLZ2149 LVV2147:LVV2149 MFR2147:MFR2149 MPN2147:MPN2149 MZJ2147:MZJ2149 NJF2147:NJF2149 NTB2147:NTB2149 OCX2147:OCX2149 OMT2147:OMT2149 OWP2147:OWP2149 PGL2147:PGL2149 PQH2147:PQH2149 QAD2147:QAD2149 QJZ2147:QJZ2149 QTV2147:QTV2149 RDR2147:RDR2149 RNN2147:RNN2149 RXJ2147:RXJ2149 SHF2147:SHF2149 SRB2147:SRB2149 TAX2147:TAX2149 TKT2147:TKT2149 TUP2147:TUP2149 UEL2147:UEL2149 UOH2147:UOH2149 UYD2147:UYD2149 VHZ2147:VHZ2149 VRV2147:VRV2149 WBR2147:WBR2149 WLN2147:WLN2149 WVJ2147:WVJ2149 C2151:C2153 IX2151:IX2153 ST2151:ST2153 ACP2151:ACP2153 AML2151:AML2153 AWH2151:AWH2153 BGD2151:BGD2153 BPZ2151:BPZ2153 BZV2151:BZV2153 CJR2151:CJR2153 CTN2151:CTN2153 DDJ2151:DDJ2153 DNF2151:DNF2153 DXB2151:DXB2153 EGX2151:EGX2153 EQT2151:EQT2153 FAP2151:FAP2153 FKL2151:FKL2153 FUH2151:FUH2153 GED2151:GED2153 GNZ2151:GNZ2153 GXV2151:GXV2153 HHR2151:HHR2153 HRN2151:HRN2153 IBJ2151:IBJ2153 ILF2151:ILF2153 IVB2151:IVB2153 JEX2151:JEX2153 JOT2151:JOT2153 JYP2151:JYP2153 KIL2151:KIL2153 KSH2151:KSH2153 LCD2151:LCD2153 LLZ2151:LLZ2153 LVV2151:LVV2153 MFR2151:MFR2153 MPN2151:MPN2153 MZJ2151:MZJ2153 NJF2151:NJF2153 NTB2151:NTB2153 OCX2151:OCX2153 OMT2151:OMT2153 OWP2151:OWP2153 PGL2151:PGL2153 PQH2151:PQH2153 QAD2151:QAD2153 QJZ2151:QJZ2153 QTV2151:QTV2153 RDR2151:RDR2153 RNN2151:RNN2153 RXJ2151:RXJ2153 SHF2151:SHF2153 SRB2151:SRB2153 TAX2151:TAX2153 TKT2151:TKT2153 TUP2151:TUP2153 UEL2151:UEL2153 UOH2151:UOH2153 UYD2151:UYD2153 VHZ2151:VHZ2153 VRV2151:VRV2153 WBR2151:WBR2153 WLN2151:WLN2153 WVJ2151:WVJ2153 LCD2171:LCD2173 C2155:C2157 IX2155:IX2157 ST2155:ST2157 ACP2155:ACP2157 AML2155:AML2157 AWH2155:AWH2157 BGD2155:BGD2157 BPZ2155:BPZ2157 BZV2155:BZV2157 CJR2155:CJR2157 CTN2155:CTN2157 DDJ2155:DDJ2157 DNF2155:DNF2157 DXB2155:DXB2157 EGX2155:EGX2157 EQT2155:EQT2157 FAP2155:FAP2157 FKL2155:FKL2157 FUH2155:FUH2157 GED2155:GED2157 GNZ2155:GNZ2157 GXV2155:GXV2157 HHR2155:HHR2157 HRN2155:HRN2157 IBJ2155:IBJ2157 ILF2155:ILF2157 IVB2155:IVB2157 JEX2155:JEX2157 JOT2155:JOT2157 JYP2155:JYP2157 KIL2155:KIL2157 KSH2155:KSH2157 LCD2155:LCD2157 LLZ2155:LLZ2157 LVV2155:LVV2157 MFR2155:MFR2157 MPN2155:MPN2157 MZJ2155:MZJ2157 NJF2155:NJF2157 NTB2155:NTB2157 OCX2155:OCX2157 OMT2155:OMT2157 OWP2155:OWP2157 PGL2155:PGL2157 PQH2155:PQH2157 QAD2155:QAD2157 QJZ2155:QJZ2157 QTV2155:QTV2157 RDR2155:RDR2157 RNN2155:RNN2157 RXJ2155:RXJ2157 SHF2155:SHF2157 SRB2155:SRB2157 TAX2155:TAX2157 TKT2155:TKT2157 TUP2155:TUP2157 UEL2155:UEL2157 UOH2155:UOH2157 UYD2155:UYD2157 VHZ2155:VHZ2157 VRV2155:VRV2157 WBR2155:WBR2157 WLN2155:WLN2157 WVJ2155:WVJ2157 FAP2171:FAP2173 EQT2171:EQT2173 EGX2171:EGX2173 DXB2171:DXB2173 DNF2171:DNF2173 DDJ2171:DDJ2173 CTN2171:CTN2173 CJR2171:CJR2173 BZV2171:BZV2173 BPZ2171:BPZ2173 BGD2171:BGD2173 AWH2171:AWH2173 AML2171:AML2173 ACP2171:ACP2173 ST2171:ST2173 IX2171:IX2173 C2171:C2173 WVJ2171:WVJ2173 WLN2171:WLN2173 WBR2171:WBR2173 VRV2171:VRV2173 VHZ2171:VHZ2173 UYD2171:UYD2173 UOH2171:UOH2173 UEL2171:UEL2173 TUP2171:TUP2173 TKT2171:TKT2173 TAX2171:TAX2173 SRB2171:SRB2173 SHF2171:SHF2173 RXJ2171:RXJ2173 RNN2171:RNN2173 RDR2171:RDR2173 QTV2171:QTV2173 QJZ2171:QJZ2173 QAD2171:QAD2173 PQH2171:PQH2173 PGL2171:PGL2173 OWP2171:OWP2173 OMT2171:OMT2173 OCX2171:OCX2173 NTB2171:NTB2173 NJF2171:NJF2173 MZJ2171:MZJ2173 MPN2171:MPN2173 MFR2171:MFR2173 LVV2171:LVV2173 LLZ2171:LLZ2173 LVV2167:LVV2169 MFR2167:MFR2169 MPN2167:MPN2169 MZJ2167:MZJ2169 NJF2167:NJF2169 NTB2167:NTB2169 OCX2167:OCX2169 OMT2167:OMT2169 OWP2167:OWP2169 PGL2167:PGL2169 PQH2167:PQH2169 QAD2167:QAD2169 QJZ2167:QJZ2169 QTV2167:QTV2169 RDR2167:RDR2169 RNN2167:RNN2169 RXJ2167:RXJ2169 SHF2167:SHF2169 SRB2167:SRB2169 TAX2167:TAX2169 TKT2167:TKT2169 TUP2167:TUP2169 UEL2167:UEL2169 UOH2167:UOH2169 UYD2167:UYD2169 VHZ2167:VHZ2169 VRV2167:VRV2169 WBR2167:WBR2169 WLN2167:WLN2169 WVJ2167:WVJ2169 C2167:C2169 IX2167:IX2169 ST2167:ST2169 ACP2167:ACP2169 AML2167:AML2169 AWH2167:AWH2169 BGD2167:BGD2169 BPZ2167:BPZ2169 BZV2167:BZV2169 CJR2167:CJR2169 CTN2167:CTN2169 DDJ2167:DDJ2169 DNF2167:DNF2169 DXB2167:DXB2169 EGX2167:EGX2169 EQT2167:EQT2169 FAP2167:FAP2169 FKL2167:FKL2169 FUH2167:FUH2169 GED2167:GED2169 GNZ2167:GNZ2169 GXV2167:GXV2169 HHR2167:HHR2169 HRN2167:HRN2169 IBJ2167:IBJ2169 ILF2167:ILF2169 IVB2167:IVB2169 JEX2167:JEX2169 JOT2167:JOT2169 JYP2167:JYP2169 KIL2167:KIL2169 KSH2167:KSH2169 LCD2167:LCD2169 C2231:C2233 WLN2231:WLN2233 WBR2231:WBR2233 VRV2231:VRV2233 VHZ2231:VHZ2233 UYD2231:UYD2233 UOH2231:UOH2233 UEL2231:UEL2233 TUP2231:TUP2233 TKT2231:TKT2233 TAX2231:TAX2233 SRB2231:SRB2233 SHF2231:SHF2233 RXJ2231:RXJ2233 RNN2231:RNN2233 RDR2231:RDR2233 QTV2231:QTV2233 QJZ2231:QJZ2233 QAD2231:QAD2233 PQH2231:PQH2233 PGL2231:PGL2233 OWP2231:OWP2233 OMT2231:OMT2233 OCX2231:OCX2233 NTB2231:NTB2233 NJF2231:NJF2233 MZJ2231:MZJ2233 MPN2231:MPN2233 MFR2231:MFR2233 LVV2231:LVV2233 LLZ2231:LLZ2233 LCD2231:LCD2233 KSH2231:KSH2233 KIL2231:KIL2233 JYP2231:JYP2233 JOT2231:JOT2233 JEX2231:JEX2233 IVB2231:IVB2233 ILF2231:ILF2233 IBJ2231:IBJ2233 HRN2231:HRN2233 HHR2231:HHR2233 GXV2231:GXV2233 GNZ2231:GNZ2233 GED2231:GED2233 FUH2231:FUH2233 FKL2231:FKL2233 FAP2231:FAP2233 EQT2231:EQT2233 EGX2231:EGX2233 DXB2231:DXB2233 DNF2231:DNF2233 DDJ2231:DDJ2233 CTN2231:CTN2233 CJR2231:CJR2233 BZV2231:BZV2233 BPZ2231:BPZ2233 BGD2231:BGD2233 AWH2231:AWH2233 AML2231:AML2233 ACP2231:ACP2233 ST2231:ST2233 IX2231:IX2233 LCD2161 KSH2161 KIL2161 JYP2161 JOT2161 JEX2161 IVB2161 ILF2161 IBJ2161 HRN2161 HHR2161 GXV2161 GNZ2161 GED2161 FUH2161 FKL2161 FAP2161 EQT2161 EGX2161 DXB2161 DNF2161 DDJ2161 CTN2161 CJR2161 BZV2161 BPZ2161 BGD2161 AWH2161 AML2161 ACP2161 ST2161 IX2161 C2161 WVJ2161 WLN2161 WBR2161 VRV2161 VHZ2161 UYD2161 UOH2161 UEL2161 TUP2161 TKT2161 TAX2161 SRB2161 SHF2161 RXJ2161 RNN2161 RDR2161 QTV2161 QJZ2161 QAD2161 PQH2161 PGL2161 OWP2161 OMT2161 OCX2161 NTB2161 NJF2161 MZJ2161 MPN2161 MFR2161 LVV2161 LLZ2161 LLZ2167:LLZ2169 KSH2163:KSH2165 KIL2163:KIL2165 JYP2163:JYP2165 JOT2163:JOT2165 JEX2163:JEX2165 IVB2163:IVB2165 ILF2163:ILF2165 IBJ2163:IBJ2165 HRN2163:HRN2165 HHR2163:HHR2165 GXV2163:GXV2165 GNZ2163:GNZ2165 GED2163:GED2165 FUH2163:FUH2165 FKL2163:FKL2165 LCD2163:LCD2165 FAP2163:FAP2165 EQT2163:EQT2165 EGX2163:EGX2165 DXB2163:DXB2165 DNF2163:DNF2165 DDJ2163:DDJ2165 CTN2163:CTN2165 CJR2163:CJR2165 BZV2163:BZV2165 BPZ2163:BPZ2165 BGD2163:BGD2165 AWH2163:AWH2165 AML2163:AML2165 ACP2163:ACP2165 ST2163:ST2165 IX2163:IX2165 C2163:C2165 WVJ2163:WVJ2165 WLN2163:WLN2165 WBR2163:WBR2165 VRV2163:VRV2165 VHZ2163:VHZ2165 UYD2163:UYD2165 UOH2163:UOH2165 UEL2163:UEL2165 TUP2163:TUP2165 TKT2163:TKT2165 TAX2163:TAX2165 SRB2163:SRB2165 SHF2163:SHF2165 RXJ2163:RXJ2165 RNN2163:RNN2165 RDR2163:RDR2165 QTV2163:QTV2165 QJZ2163:QJZ2165 QAD2163:QAD2165 PQH2163:PQH2165 PGL2163:PGL2165 OWP2163:OWP2165 OMT2163:OMT2165 OCX2163:OCX2165 NTB2163:NTB2165 NJF2163:NJF2165 MZJ2163:MZJ2165 MPN2163:MPN2165 MFR2163:MFR2165 LVV2163:LVV2165 LLZ2163:LLZ2165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69"/>
  <sheetViews>
    <sheetView topLeftCell="A44" zoomScale="55" zoomScaleNormal="55" workbookViewId="0">
      <selection activeCell="H20" sqref="H20"/>
    </sheetView>
  </sheetViews>
  <sheetFormatPr defaultRowHeight="14.5" x14ac:dyDescent="0.35"/>
  <cols>
    <col min="1" max="1" width="27.7265625" style="4" bestFit="1" customWidth="1"/>
    <col min="2" max="2" width="24.26953125" style="4" bestFit="1" customWidth="1"/>
    <col min="3" max="3" width="37.90625" style="4" customWidth="1"/>
    <col min="4" max="4" width="16" style="4" customWidth="1"/>
    <col min="5" max="5" width="25.6328125" style="4" customWidth="1"/>
    <col min="6" max="6" width="13.54296875" style="4" customWidth="1"/>
    <col min="7" max="7" width="17.81640625" style="4" customWidth="1"/>
    <col min="8" max="8" width="14.81640625" style="4" customWidth="1"/>
    <col min="9" max="9" width="34.90625" style="4" customWidth="1"/>
    <col min="10" max="10" width="27.7265625" style="4" customWidth="1"/>
    <col min="11" max="11" width="28.7265625" style="4" customWidth="1"/>
    <col min="12" max="12" width="24.90625" style="4" customWidth="1"/>
    <col min="13" max="13" width="13.453125" style="4" customWidth="1"/>
    <col min="14" max="14" width="20.81640625" style="4" customWidth="1"/>
    <col min="15" max="15" width="22.36328125" style="4" customWidth="1"/>
    <col min="16" max="16" width="13.81640625" style="4" customWidth="1"/>
    <col min="17" max="17" width="20.453125" style="4" customWidth="1"/>
    <col min="18" max="18" width="17.453125" style="4" customWidth="1"/>
    <col min="19" max="19" width="20.6328125" style="4" customWidth="1"/>
    <col min="20" max="20" width="20.26953125" style="4" customWidth="1"/>
    <col min="21" max="21" width="17.1796875" style="4" customWidth="1"/>
    <col min="22" max="22" width="17" style="4" customWidth="1"/>
    <col min="23" max="25" width="18.81640625" style="4" customWidth="1"/>
    <col min="26" max="26" width="22.90625" style="4" customWidth="1"/>
    <col min="27" max="27" width="21.7265625" style="4" customWidth="1"/>
    <col min="28" max="28" width="21.81640625" style="4" customWidth="1"/>
    <col min="29" max="16384" width="8.7265625" style="4"/>
  </cols>
  <sheetData>
    <row r="1" spans="1:118" s="8" customFormat="1" ht="50" customHeight="1" x14ac:dyDescent="0.35">
      <c r="A1" s="7" t="s">
        <v>0</v>
      </c>
      <c r="B1" s="7" t="s">
        <v>1</v>
      </c>
      <c r="C1" s="7"/>
      <c r="D1" s="7"/>
      <c r="E1" s="7"/>
      <c r="F1" s="7"/>
      <c r="G1" s="7"/>
      <c r="H1" s="7"/>
      <c r="I1" s="7"/>
      <c r="J1" s="7"/>
      <c r="AF1" s="9"/>
      <c r="AG1" s="9"/>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row>
    <row r="2" spans="1:118" s="11" customFormat="1" ht="33" customHeight="1" x14ac:dyDescent="0.35">
      <c r="A2" s="3" t="s">
        <v>2</v>
      </c>
      <c r="B2" s="3"/>
      <c r="C2" s="3"/>
      <c r="D2" s="3"/>
      <c r="E2" s="3"/>
      <c r="F2" s="3"/>
      <c r="G2" s="3"/>
      <c r="H2" s="3"/>
      <c r="I2" s="3"/>
      <c r="J2" s="3"/>
      <c r="V2" s="8"/>
      <c r="AB2" s="8"/>
      <c r="AF2" s="12"/>
      <c r="AG2" s="12"/>
      <c r="AJ2" s="8"/>
      <c r="BA2" s="8"/>
      <c r="BJ2" s="8"/>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row>
    <row r="3" spans="1:118" s="14" customFormat="1" ht="15.5" x14ac:dyDescent="0.35">
      <c r="A3" s="1" t="s">
        <v>3</v>
      </c>
      <c r="B3" s="1" t="s">
        <v>4</v>
      </c>
      <c r="C3" s="1" t="s">
        <v>5</v>
      </c>
      <c r="D3" s="1" t="s">
        <v>6</v>
      </c>
      <c r="E3" s="1" t="s">
        <v>7</v>
      </c>
      <c r="F3" s="1" t="s">
        <v>8</v>
      </c>
      <c r="G3" s="1" t="s">
        <v>9</v>
      </c>
      <c r="H3" s="1" t="s">
        <v>10</v>
      </c>
      <c r="I3" s="1" t="s">
        <v>11</v>
      </c>
      <c r="J3" s="1" t="s">
        <v>12</v>
      </c>
      <c r="AF3" s="15"/>
      <c r="AG3" s="15"/>
    </row>
    <row r="4" spans="1:118" s="14" customFormat="1" x14ac:dyDescent="0.35">
      <c r="A4" s="16" t="s">
        <v>118</v>
      </c>
      <c r="B4" s="16" t="s">
        <v>121</v>
      </c>
      <c r="C4" s="16" t="s">
        <v>112</v>
      </c>
      <c r="D4" s="16" t="s">
        <v>142</v>
      </c>
      <c r="E4" s="16" t="s">
        <v>97</v>
      </c>
      <c r="F4" s="16"/>
      <c r="G4" s="16"/>
      <c r="H4" s="16"/>
      <c r="I4" s="16"/>
      <c r="J4" s="16" t="s">
        <v>114</v>
      </c>
      <c r="AF4" s="15"/>
      <c r="AG4" s="15"/>
    </row>
    <row r="5" spans="1:118" s="14" customFormat="1" x14ac:dyDescent="0.35">
      <c r="A5" s="16" t="s">
        <v>149</v>
      </c>
      <c r="B5" s="16" t="s">
        <v>121</v>
      </c>
      <c r="C5" s="16" t="s">
        <v>113</v>
      </c>
      <c r="D5" s="16" t="s">
        <v>142</v>
      </c>
      <c r="E5" s="16" t="s">
        <v>97</v>
      </c>
      <c r="F5" s="16"/>
      <c r="G5" s="16"/>
      <c r="H5" s="16"/>
      <c r="I5" s="16"/>
      <c r="J5" s="16" t="s">
        <v>150</v>
      </c>
      <c r="AF5" s="15"/>
      <c r="AG5" s="15"/>
    </row>
    <row r="6" spans="1:118" s="14" customFormat="1" x14ac:dyDescent="0.35">
      <c r="A6" s="16"/>
      <c r="B6" s="16"/>
      <c r="C6" s="16"/>
      <c r="D6" s="16"/>
      <c r="E6" s="16"/>
      <c r="F6" s="16"/>
      <c r="G6" s="16"/>
      <c r="H6" s="16"/>
      <c r="I6" s="16"/>
      <c r="J6" s="16"/>
      <c r="AF6" s="15"/>
      <c r="AG6" s="15"/>
    </row>
    <row r="7" spans="1:118" s="14" customFormat="1" x14ac:dyDescent="0.35">
      <c r="A7" s="16"/>
      <c r="B7" s="16"/>
      <c r="C7" s="16"/>
      <c r="D7" s="16"/>
      <c r="E7" s="16"/>
      <c r="F7" s="16"/>
      <c r="G7" s="16"/>
      <c r="H7" s="16"/>
      <c r="I7" s="16"/>
      <c r="J7" s="16"/>
      <c r="AF7" s="15"/>
      <c r="AG7" s="15"/>
    </row>
    <row r="8" spans="1:118" s="14" customFormat="1" x14ac:dyDescent="0.35">
      <c r="A8" s="16"/>
      <c r="B8" s="16"/>
      <c r="C8" s="16"/>
      <c r="D8" s="16"/>
      <c r="E8" s="16"/>
      <c r="F8" s="16"/>
      <c r="G8" s="16"/>
      <c r="H8" s="16"/>
      <c r="I8" s="16"/>
      <c r="J8" s="16"/>
      <c r="AF8" s="15"/>
      <c r="AG8" s="15"/>
    </row>
    <row r="9" spans="1:118" s="14" customFormat="1" x14ac:dyDescent="0.35">
      <c r="AF9" s="15"/>
      <c r="AG9" s="15"/>
    </row>
    <row r="10" spans="1:118" s="8" customFormat="1" ht="24.5" customHeight="1" x14ac:dyDescent="0.35">
      <c r="A10" s="3" t="s">
        <v>14</v>
      </c>
      <c r="B10" s="3"/>
      <c r="C10" s="3"/>
      <c r="D10" s="3"/>
      <c r="E10" s="3"/>
      <c r="F10" s="3"/>
      <c r="G10" s="3"/>
      <c r="H10" s="3"/>
      <c r="I10" s="3"/>
      <c r="J10" s="3"/>
      <c r="K10" s="3"/>
      <c r="AF10" s="9"/>
      <c r="AG10" s="12"/>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row>
    <row r="11" spans="1:118" s="8" customFormat="1" ht="31" customHeight="1" x14ac:dyDescent="0.35">
      <c r="A11" s="1" t="s">
        <v>3</v>
      </c>
      <c r="B11" s="1" t="s">
        <v>5</v>
      </c>
      <c r="C11" s="1" t="s">
        <v>15</v>
      </c>
      <c r="D11" s="1" t="s">
        <v>16</v>
      </c>
      <c r="E11" s="1" t="s">
        <v>17</v>
      </c>
      <c r="F11" s="1" t="s">
        <v>18</v>
      </c>
      <c r="G11" s="1" t="s">
        <v>19</v>
      </c>
      <c r="H11" s="1" t="s">
        <v>20</v>
      </c>
      <c r="I11" s="1" t="s">
        <v>21</v>
      </c>
      <c r="J11" s="1" t="s">
        <v>22</v>
      </c>
      <c r="K11" s="1" t="s">
        <v>23</v>
      </c>
      <c r="AF11" s="9"/>
      <c r="AG11" s="9"/>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row>
    <row r="12" spans="1:118" s="14" customFormat="1" x14ac:dyDescent="0.35">
      <c r="A12" s="16" t="s">
        <v>118</v>
      </c>
      <c r="B12" s="16" t="s">
        <v>119</v>
      </c>
      <c r="C12" s="16" t="s">
        <v>115</v>
      </c>
      <c r="D12" s="16" t="s">
        <v>145</v>
      </c>
      <c r="E12" s="16" t="s">
        <v>121</v>
      </c>
      <c r="F12" s="2" t="s">
        <v>25</v>
      </c>
      <c r="G12" s="16" t="s">
        <v>26</v>
      </c>
      <c r="H12" s="16" t="s">
        <v>74</v>
      </c>
      <c r="I12" s="16" t="s">
        <v>117</v>
      </c>
      <c r="J12" s="16" t="s">
        <v>116</v>
      </c>
      <c r="K12" s="16"/>
      <c r="AF12" s="15"/>
      <c r="AG12" s="15"/>
    </row>
    <row r="13" spans="1:118" s="14" customFormat="1" x14ac:dyDescent="0.35">
      <c r="A13" s="16" t="s">
        <v>149</v>
      </c>
      <c r="B13" s="16" t="s">
        <v>148</v>
      </c>
      <c r="C13" s="16" t="s">
        <v>151</v>
      </c>
      <c r="D13" s="16" t="s">
        <v>145</v>
      </c>
      <c r="E13" s="16" t="s">
        <v>121</v>
      </c>
      <c r="F13" s="2" t="s">
        <v>25</v>
      </c>
      <c r="G13" s="16" t="s">
        <v>26</v>
      </c>
      <c r="H13" s="16" t="s">
        <v>74</v>
      </c>
      <c r="I13" s="16" t="s">
        <v>117</v>
      </c>
      <c r="J13" s="16" t="s">
        <v>152</v>
      </c>
      <c r="K13" s="16"/>
      <c r="AF13" s="15"/>
      <c r="AG13" s="15"/>
    </row>
    <row r="14" spans="1:118" s="14" customFormat="1" x14ac:dyDescent="0.35">
      <c r="A14" s="16"/>
      <c r="B14" s="16"/>
      <c r="C14" s="16"/>
      <c r="D14" s="16"/>
      <c r="E14" s="16"/>
      <c r="F14" s="16"/>
      <c r="G14" s="16"/>
      <c r="H14" s="16"/>
      <c r="I14" s="16"/>
      <c r="J14" s="16"/>
      <c r="K14" s="16"/>
      <c r="AF14" s="15"/>
      <c r="AG14" s="15"/>
    </row>
    <row r="15" spans="1:118" s="14" customFormat="1" x14ac:dyDescent="0.35">
      <c r="A15" s="16"/>
      <c r="B15" s="16"/>
      <c r="C15" s="16"/>
      <c r="D15" s="16"/>
      <c r="E15" s="16"/>
      <c r="F15" s="16"/>
      <c r="G15" s="16"/>
      <c r="H15" s="16"/>
      <c r="I15" s="16"/>
      <c r="J15" s="16"/>
      <c r="K15" s="16"/>
      <c r="AF15" s="15"/>
      <c r="AG15" s="15"/>
    </row>
    <row r="16" spans="1:118" s="14" customFormat="1" x14ac:dyDescent="0.35">
      <c r="A16" s="16"/>
      <c r="B16" s="16"/>
      <c r="C16" s="16"/>
      <c r="D16" s="16"/>
      <c r="E16" s="16"/>
      <c r="F16" s="16"/>
      <c r="G16" s="16"/>
      <c r="H16" s="16"/>
      <c r="I16" s="16"/>
      <c r="J16" s="16"/>
      <c r="K16" s="16"/>
      <c r="AF16" s="15"/>
      <c r="AG16" s="15"/>
    </row>
    <row r="17" spans="1:118" s="14" customFormat="1" ht="24" customHeight="1" x14ac:dyDescent="0.35">
      <c r="A17" s="16"/>
      <c r="B17" s="16"/>
      <c r="C17" s="16"/>
      <c r="D17" s="16"/>
      <c r="E17" s="16"/>
      <c r="F17" s="16"/>
      <c r="G17" s="16"/>
      <c r="H17" s="16"/>
      <c r="I17" s="16"/>
      <c r="J17" s="16"/>
      <c r="K17" s="16"/>
      <c r="AF17" s="15"/>
      <c r="AG17" s="15"/>
    </row>
    <row r="18" spans="1:118" s="18" customFormat="1" x14ac:dyDescent="0.35">
      <c r="A18" s="17"/>
      <c r="B18" s="17"/>
      <c r="C18" s="17"/>
      <c r="D18" s="17"/>
      <c r="E18" s="17"/>
      <c r="F18" s="17"/>
      <c r="G18" s="17"/>
      <c r="H18" s="17"/>
      <c r="I18" s="17"/>
      <c r="J18" s="17"/>
      <c r="K18" s="17"/>
    </row>
    <row r="19" spans="1:118" s="8" customFormat="1" ht="24.5" customHeight="1" x14ac:dyDescent="0.35">
      <c r="A19" s="3" t="s">
        <v>120</v>
      </c>
      <c r="B19" s="3"/>
      <c r="C19" s="3"/>
      <c r="D19" s="3"/>
      <c r="E19" s="3"/>
      <c r="F19" s="17"/>
      <c r="G19" s="17"/>
      <c r="H19" s="17"/>
      <c r="I19" s="17"/>
      <c r="J19" s="17"/>
      <c r="K19" s="17"/>
      <c r="AF19" s="9"/>
      <c r="AG19" s="12"/>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row>
    <row r="20" spans="1:118" s="8" customFormat="1" ht="31" customHeight="1" x14ac:dyDescent="0.35">
      <c r="A20" s="1" t="s">
        <v>15</v>
      </c>
      <c r="B20" s="1" t="s">
        <v>4</v>
      </c>
      <c r="C20" s="1" t="s">
        <v>122</v>
      </c>
      <c r="D20" s="1" t="s">
        <v>124</v>
      </c>
      <c r="E20" s="1" t="s">
        <v>126</v>
      </c>
      <c r="F20" s="17"/>
      <c r="G20" s="17"/>
      <c r="H20" s="17"/>
      <c r="I20" s="17"/>
      <c r="J20" s="17"/>
      <c r="K20" s="17"/>
      <c r="AF20" s="9"/>
      <c r="AG20" s="9"/>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row>
    <row r="21" spans="1:118" s="14" customFormat="1" x14ac:dyDescent="0.35">
      <c r="A21" s="16" t="s">
        <v>115</v>
      </c>
      <c r="B21" s="16" t="s">
        <v>121</v>
      </c>
      <c r="C21" s="16" t="s">
        <v>123</v>
      </c>
      <c r="D21" s="16" t="s">
        <v>125</v>
      </c>
      <c r="E21" s="16" t="s">
        <v>25</v>
      </c>
      <c r="F21" s="17"/>
      <c r="G21" s="17"/>
      <c r="H21" s="17"/>
      <c r="I21" s="17"/>
      <c r="J21" s="17"/>
      <c r="K21" s="17"/>
      <c r="AF21" s="15"/>
      <c r="AG21" s="15"/>
    </row>
    <row r="22" spans="1:118" x14ac:dyDescent="0.35">
      <c r="A22" s="2"/>
      <c r="B22" s="2"/>
      <c r="C22" s="2"/>
      <c r="D22" s="2"/>
      <c r="E22" s="2"/>
      <c r="F22" s="17"/>
      <c r="G22" s="17"/>
      <c r="H22" s="17"/>
      <c r="I22" s="17"/>
      <c r="J22" s="17"/>
      <c r="K22" s="17"/>
      <c r="AF22" s="5"/>
      <c r="AG22" s="5"/>
    </row>
    <row r="23" spans="1:118" ht="18.5" x14ac:dyDescent="0.35">
      <c r="A23" s="231" t="s">
        <v>93</v>
      </c>
      <c r="B23" s="232"/>
      <c r="C23" s="232"/>
      <c r="D23" s="232"/>
      <c r="E23" s="233"/>
      <c r="AF23" s="5"/>
      <c r="AG23" s="5"/>
    </row>
    <row r="24" spans="1:118" ht="15.5" x14ac:dyDescent="0.35">
      <c r="A24" s="1" t="s">
        <v>27</v>
      </c>
      <c r="B24" s="1" t="s">
        <v>28</v>
      </c>
      <c r="C24" s="1" t="s">
        <v>29</v>
      </c>
      <c r="D24" s="1" t="s">
        <v>4</v>
      </c>
      <c r="E24" s="1" t="s">
        <v>30</v>
      </c>
      <c r="AF24" s="5"/>
      <c r="AG24" s="5"/>
    </row>
    <row r="25" spans="1:118" x14ac:dyDescent="0.35">
      <c r="A25" s="2" t="s">
        <v>31</v>
      </c>
      <c r="B25" s="2" t="s">
        <v>32</v>
      </c>
      <c r="C25" s="2" t="s">
        <v>25</v>
      </c>
      <c r="D25" s="2" t="s">
        <v>13</v>
      </c>
      <c r="E25" s="2" t="s">
        <v>33</v>
      </c>
      <c r="AF25" s="5"/>
      <c r="AG25" s="5"/>
    </row>
    <row r="26" spans="1:118" x14ac:dyDescent="0.35">
      <c r="A26" s="2"/>
      <c r="B26" s="2"/>
      <c r="C26" s="2"/>
      <c r="D26" s="2"/>
      <c r="E26" s="2"/>
      <c r="AF26" s="5"/>
      <c r="AG26" s="5"/>
    </row>
    <row r="27" spans="1:118" customFormat="1" ht="18.5" x14ac:dyDescent="0.35">
      <c r="A27" s="207" t="s">
        <v>127</v>
      </c>
      <c r="B27" s="208"/>
      <c r="C27" s="208"/>
      <c r="D27" s="208"/>
      <c r="E27" s="208"/>
      <c r="F27" s="208"/>
      <c r="G27" s="208"/>
      <c r="H27" s="208"/>
      <c r="I27" s="209"/>
      <c r="AF27" s="49"/>
      <c r="AG27" s="49"/>
    </row>
    <row r="28" spans="1:118" customFormat="1" ht="15.5" x14ac:dyDescent="0.35">
      <c r="A28" s="50" t="s">
        <v>5</v>
      </c>
      <c r="B28" s="50" t="s">
        <v>15</v>
      </c>
      <c r="C28" s="50" t="s">
        <v>128</v>
      </c>
      <c r="D28" s="50" t="s">
        <v>129</v>
      </c>
      <c r="E28" s="50" t="s">
        <v>130</v>
      </c>
      <c r="F28" s="50" t="s">
        <v>131</v>
      </c>
      <c r="G28" s="50" t="s">
        <v>132</v>
      </c>
      <c r="H28" s="50" t="s">
        <v>133</v>
      </c>
      <c r="I28" s="50" t="s">
        <v>134</v>
      </c>
      <c r="J28" s="50" t="s">
        <v>135</v>
      </c>
      <c r="AF28" s="49"/>
      <c r="AG28" s="49"/>
    </row>
    <row r="29" spans="1:118" customFormat="1" x14ac:dyDescent="0.35">
      <c r="A29" s="16" t="s">
        <v>112</v>
      </c>
      <c r="B29" s="16" t="s">
        <v>115</v>
      </c>
      <c r="C29" s="16" t="s">
        <v>116</v>
      </c>
      <c r="D29" s="16" t="s">
        <v>123</v>
      </c>
      <c r="E29" s="51" t="s">
        <v>136</v>
      </c>
      <c r="F29" s="52" t="s">
        <v>137</v>
      </c>
      <c r="G29" s="52" t="s">
        <v>138</v>
      </c>
      <c r="H29" s="53" t="s">
        <v>139</v>
      </c>
      <c r="I29" s="53">
        <v>5</v>
      </c>
      <c r="J29" s="54">
        <v>993818406264</v>
      </c>
      <c r="AF29" s="49"/>
      <c r="AG29" s="49"/>
    </row>
    <row r="30" spans="1:118" customFormat="1" x14ac:dyDescent="0.35">
      <c r="A30" s="16" t="s">
        <v>112</v>
      </c>
      <c r="B30" s="16" t="s">
        <v>115</v>
      </c>
      <c r="C30" s="16" t="s">
        <v>116</v>
      </c>
      <c r="D30" s="16" t="s">
        <v>123</v>
      </c>
      <c r="E30" s="51" t="s">
        <v>136</v>
      </c>
      <c r="F30" s="52" t="s">
        <v>140</v>
      </c>
      <c r="G30" s="52" t="s">
        <v>141</v>
      </c>
      <c r="H30" s="53" t="s">
        <v>139</v>
      </c>
      <c r="I30" s="53">
        <v>6</v>
      </c>
      <c r="J30" s="54">
        <v>993500172609</v>
      </c>
      <c r="AF30" s="49"/>
      <c r="AG30" s="49"/>
    </row>
    <row r="31" spans="1:118" s="66" customFormat="1" x14ac:dyDescent="0.35">
      <c r="A31" s="17"/>
      <c r="B31" s="17"/>
      <c r="C31" s="17"/>
      <c r="D31" s="17"/>
      <c r="E31" s="10"/>
      <c r="F31" s="63"/>
      <c r="G31" s="63"/>
      <c r="H31" s="64"/>
      <c r="I31" s="64"/>
      <c r="J31" s="65"/>
    </row>
    <row r="32" spans="1:118" customFormat="1" x14ac:dyDescent="0.35">
      <c r="A32" s="218" t="s">
        <v>155</v>
      </c>
      <c r="B32" s="219"/>
      <c r="C32" s="219"/>
      <c r="D32" s="219"/>
      <c r="E32" s="219"/>
      <c r="F32" s="219"/>
      <c r="G32" s="219"/>
      <c r="H32" s="219"/>
      <c r="I32" s="219"/>
      <c r="J32" s="219"/>
      <c r="K32" s="219"/>
      <c r="L32" s="219"/>
      <c r="M32" s="219"/>
      <c r="N32" s="219"/>
      <c r="O32" s="219"/>
      <c r="P32" s="219"/>
      <c r="Q32" s="219"/>
      <c r="R32" s="219"/>
      <c r="S32" s="219"/>
      <c r="T32" s="219"/>
      <c r="AF32" s="49"/>
      <c r="AG32" s="49"/>
    </row>
    <row r="33" spans="1:116" customFormat="1" x14ac:dyDescent="0.35">
      <c r="A33" s="57" t="s">
        <v>156</v>
      </c>
      <c r="B33" s="57" t="s">
        <v>157</v>
      </c>
      <c r="C33" s="57" t="s">
        <v>158</v>
      </c>
      <c r="D33" s="57" t="s">
        <v>159</v>
      </c>
      <c r="E33" s="57" t="s">
        <v>126</v>
      </c>
      <c r="F33" s="57" t="s">
        <v>160</v>
      </c>
      <c r="G33" s="57" t="s">
        <v>161</v>
      </c>
      <c r="H33" s="57" t="s">
        <v>162</v>
      </c>
      <c r="I33" s="57" t="s">
        <v>163</v>
      </c>
      <c r="J33" s="57" t="s">
        <v>164</v>
      </c>
      <c r="K33" s="57" t="s">
        <v>165</v>
      </c>
      <c r="L33" s="57" t="s">
        <v>166</v>
      </c>
      <c r="M33" s="57" t="s">
        <v>167</v>
      </c>
      <c r="N33" s="57" t="s">
        <v>168</v>
      </c>
      <c r="O33" s="57" t="s">
        <v>169</v>
      </c>
      <c r="P33" s="57" t="s">
        <v>170</v>
      </c>
      <c r="Q33" s="57" t="s">
        <v>170</v>
      </c>
      <c r="R33" s="57" t="s">
        <v>171</v>
      </c>
      <c r="S33" s="57" t="s">
        <v>181</v>
      </c>
      <c r="T33" s="62" t="s">
        <v>182</v>
      </c>
      <c r="AF33" s="49"/>
      <c r="AG33" s="49"/>
    </row>
    <row r="34" spans="1:116" customFormat="1" x14ac:dyDescent="0.35">
      <c r="A34" s="58" t="s">
        <v>178</v>
      </c>
      <c r="B34" s="32" t="s">
        <v>172</v>
      </c>
      <c r="C34" s="59" t="s">
        <v>26</v>
      </c>
      <c r="D34" s="58" t="s">
        <v>173</v>
      </c>
      <c r="E34" s="60">
        <v>44658</v>
      </c>
      <c r="F34" s="60">
        <v>44658</v>
      </c>
      <c r="G34" s="58" t="s">
        <v>174</v>
      </c>
      <c r="H34" s="58" t="s">
        <v>174</v>
      </c>
      <c r="I34" s="58" t="s">
        <v>174</v>
      </c>
      <c r="J34" s="58" t="s">
        <v>179</v>
      </c>
      <c r="K34" s="58" t="s">
        <v>180</v>
      </c>
      <c r="L34" s="58" t="s">
        <v>175</v>
      </c>
      <c r="M34" s="58" t="s">
        <v>175</v>
      </c>
      <c r="N34" s="58" t="s">
        <v>175</v>
      </c>
      <c r="O34" s="58" t="s">
        <v>176</v>
      </c>
      <c r="P34" s="58" t="s">
        <v>177</v>
      </c>
      <c r="Q34" s="58"/>
      <c r="R34" s="61">
        <v>8151810773</v>
      </c>
      <c r="S34" s="59" t="s">
        <v>186</v>
      </c>
      <c r="T34" s="58" t="s">
        <v>183</v>
      </c>
      <c r="AF34" s="49"/>
      <c r="AG34" s="49"/>
    </row>
    <row r="35" spans="1:116" customFormat="1" x14ac:dyDescent="0.35">
      <c r="A35" s="16" t="s">
        <v>193</v>
      </c>
      <c r="B35" s="32" t="s">
        <v>172</v>
      </c>
      <c r="C35" s="59" t="s">
        <v>26</v>
      </c>
      <c r="D35" s="58" t="s">
        <v>173</v>
      </c>
      <c r="E35" s="60">
        <v>44658</v>
      </c>
      <c r="F35" s="60">
        <v>44658</v>
      </c>
      <c r="G35" s="58" t="s">
        <v>174</v>
      </c>
      <c r="H35" s="58" t="s">
        <v>174</v>
      </c>
      <c r="I35" s="58" t="s">
        <v>174</v>
      </c>
      <c r="J35" s="54" t="s">
        <v>185</v>
      </c>
      <c r="K35" s="58" t="s">
        <v>184</v>
      </c>
      <c r="L35" s="58" t="s">
        <v>175</v>
      </c>
      <c r="M35" s="58" t="s">
        <v>175</v>
      </c>
      <c r="N35" s="58" t="s">
        <v>175</v>
      </c>
      <c r="O35" s="58" t="s">
        <v>176</v>
      </c>
      <c r="P35" s="58" t="s">
        <v>177</v>
      </c>
      <c r="Q35" s="58"/>
      <c r="R35" s="58">
        <v>7803715555</v>
      </c>
      <c r="S35" s="58">
        <v>3054840426</v>
      </c>
      <c r="T35" s="58" t="s">
        <v>183</v>
      </c>
      <c r="AF35" s="49"/>
      <c r="AG35" s="49"/>
    </row>
    <row r="36" spans="1:116" customFormat="1" x14ac:dyDescent="0.35">
      <c r="A36" s="31" t="s">
        <v>189</v>
      </c>
      <c r="B36" s="32" t="s">
        <v>172</v>
      </c>
      <c r="C36" s="59" t="s">
        <v>26</v>
      </c>
      <c r="D36" s="58" t="s">
        <v>173</v>
      </c>
      <c r="E36" s="60">
        <v>44658</v>
      </c>
      <c r="F36" s="60">
        <v>44658</v>
      </c>
      <c r="G36" s="58" t="s">
        <v>174</v>
      </c>
      <c r="H36" s="58" t="s">
        <v>174</v>
      </c>
      <c r="I36" s="58" t="s">
        <v>174</v>
      </c>
      <c r="J36" s="31" t="s">
        <v>190</v>
      </c>
      <c r="K36" s="58" t="s">
        <v>188</v>
      </c>
      <c r="L36" s="58" t="s">
        <v>175</v>
      </c>
      <c r="M36" s="58" t="s">
        <v>175</v>
      </c>
      <c r="N36" s="58" t="s">
        <v>175</v>
      </c>
      <c r="O36" s="58" t="s">
        <v>176</v>
      </c>
      <c r="P36" s="58" t="s">
        <v>177</v>
      </c>
      <c r="Q36" s="58"/>
      <c r="R36" s="58">
        <v>4586550809</v>
      </c>
      <c r="S36" s="58">
        <v>1532039105</v>
      </c>
      <c r="T36" s="58" t="s">
        <v>70</v>
      </c>
      <c r="AF36" s="49"/>
      <c r="AG36" s="49"/>
    </row>
    <row r="37" spans="1:116" customFormat="1" x14ac:dyDescent="0.35">
      <c r="A37" s="16"/>
      <c r="B37" s="16"/>
      <c r="C37" s="16"/>
      <c r="D37" s="16"/>
      <c r="E37" s="51"/>
      <c r="F37" s="52"/>
      <c r="G37" s="52"/>
      <c r="H37" s="53"/>
      <c r="I37" s="53"/>
      <c r="J37" s="54"/>
      <c r="AF37" s="49"/>
      <c r="AG37" s="49"/>
    </row>
    <row r="38" spans="1:116" customFormat="1" x14ac:dyDescent="0.35">
      <c r="A38" s="16"/>
      <c r="B38" s="16"/>
      <c r="C38" s="16"/>
      <c r="D38" s="16"/>
      <c r="E38" s="51"/>
      <c r="F38" s="52"/>
      <c r="G38" s="52"/>
      <c r="H38" s="53"/>
      <c r="I38" s="53"/>
      <c r="J38" s="54"/>
      <c r="AF38" s="49"/>
      <c r="AG38" s="49"/>
    </row>
    <row r="39" spans="1:116" customFormat="1" x14ac:dyDescent="0.35">
      <c r="A39" s="16"/>
      <c r="B39" s="16"/>
      <c r="C39" s="16"/>
      <c r="D39" s="16"/>
      <c r="E39" s="51"/>
      <c r="F39" s="52"/>
      <c r="G39" s="52"/>
      <c r="H39" s="53"/>
      <c r="I39" s="53"/>
      <c r="J39" s="54"/>
      <c r="AF39" s="49"/>
      <c r="AG39" s="49"/>
    </row>
    <row r="40" spans="1:116" customFormat="1" x14ac:dyDescent="0.35">
      <c r="A40" s="16"/>
      <c r="B40" s="16"/>
      <c r="C40" s="16"/>
      <c r="D40" s="16"/>
      <c r="E40" s="51"/>
      <c r="F40" s="52"/>
      <c r="G40" s="52"/>
      <c r="H40" s="53"/>
      <c r="I40" s="53"/>
      <c r="J40" s="54"/>
      <c r="AF40" s="49"/>
      <c r="AG40" s="49"/>
    </row>
    <row r="41" spans="1:116" x14ac:dyDescent="0.35">
      <c r="A41" s="2"/>
      <c r="B41" s="2"/>
      <c r="C41" s="2"/>
      <c r="D41" s="2"/>
      <c r="E41" s="2"/>
      <c r="AF41" s="5"/>
      <c r="AG41" s="5"/>
    </row>
    <row r="42" spans="1:116" x14ac:dyDescent="0.35">
      <c r="A42" s="2"/>
      <c r="B42" s="2"/>
      <c r="C42" s="2"/>
      <c r="D42" s="2"/>
      <c r="E42" s="2"/>
      <c r="AF42" s="5"/>
      <c r="AG42" s="5"/>
    </row>
    <row r="43" spans="1:116" s="18" customFormat="1" x14ac:dyDescent="0.35">
      <c r="A43" s="17"/>
      <c r="B43" s="17"/>
      <c r="C43" s="17"/>
      <c r="D43" s="17"/>
      <c r="E43" s="17"/>
      <c r="F43" s="17"/>
      <c r="G43" s="17"/>
      <c r="H43" s="17"/>
      <c r="I43" s="17"/>
      <c r="J43" s="17"/>
      <c r="K43" s="17"/>
    </row>
    <row r="44" spans="1:116" s="8" customFormat="1" ht="50" customHeight="1" x14ac:dyDescent="0.35">
      <c r="A44" s="7" t="s">
        <v>0</v>
      </c>
      <c r="B44" s="7" t="s">
        <v>34</v>
      </c>
      <c r="C44" s="7"/>
      <c r="D44" s="7"/>
      <c r="E44" s="7"/>
      <c r="F44" s="7"/>
      <c r="G44" s="7"/>
      <c r="H44" s="7"/>
      <c r="I44" s="7"/>
      <c r="J44" s="7"/>
      <c r="AF44" s="9"/>
      <c r="AG44" s="9"/>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row>
    <row r="45" spans="1:116" s="11" customFormat="1" ht="33" customHeight="1" x14ac:dyDescent="0.35">
      <c r="A45" s="3" t="s">
        <v>2</v>
      </c>
      <c r="B45" s="3"/>
      <c r="C45" s="3"/>
      <c r="D45" s="3"/>
      <c r="E45" s="3"/>
      <c r="F45" s="8"/>
      <c r="G45" s="8"/>
      <c r="H45" s="8"/>
      <c r="I45" s="8"/>
      <c r="V45" s="8"/>
      <c r="AB45" s="8"/>
      <c r="AF45" s="12"/>
      <c r="AG45" s="12"/>
      <c r="AJ45" s="8"/>
      <c r="BA45" s="8"/>
      <c r="BJ45" s="8"/>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row>
    <row r="46" spans="1:116" s="14" customFormat="1" ht="15.5" x14ac:dyDescent="0.35">
      <c r="A46" s="1" t="s">
        <v>38</v>
      </c>
      <c r="B46" s="1" t="s">
        <v>4</v>
      </c>
      <c r="C46" s="1" t="s">
        <v>39</v>
      </c>
      <c r="D46" s="1" t="s">
        <v>6</v>
      </c>
      <c r="E46" s="1" t="s">
        <v>7</v>
      </c>
      <c r="F46" s="1" t="s">
        <v>8</v>
      </c>
      <c r="G46" s="1" t="s">
        <v>9</v>
      </c>
      <c r="H46" s="1" t="s">
        <v>10</v>
      </c>
      <c r="I46" s="1" t="s">
        <v>11</v>
      </c>
      <c r="J46" s="1" t="s">
        <v>12</v>
      </c>
      <c r="AF46" s="15"/>
      <c r="AG46" s="15"/>
    </row>
    <row r="47" spans="1:116" s="14" customFormat="1" ht="19" customHeight="1" x14ac:dyDescent="0.35">
      <c r="A47" s="16" t="s">
        <v>103</v>
      </c>
      <c r="B47" s="16" t="s">
        <v>13</v>
      </c>
      <c r="C47" s="16" t="s">
        <v>104</v>
      </c>
      <c r="D47" s="16" t="s">
        <v>96</v>
      </c>
      <c r="E47" s="16" t="s">
        <v>97</v>
      </c>
      <c r="F47" s="16" t="s">
        <v>94</v>
      </c>
      <c r="G47" s="16"/>
      <c r="H47" s="16"/>
      <c r="I47" s="16" t="s">
        <v>99</v>
      </c>
      <c r="J47" s="16" t="s">
        <v>105</v>
      </c>
      <c r="AF47" s="15"/>
      <c r="AG47" s="15"/>
    </row>
    <row r="48" spans="1:116" s="14" customFormat="1" x14ac:dyDescent="0.35">
      <c r="A48" s="16" t="s">
        <v>94</v>
      </c>
      <c r="B48" s="16" t="s">
        <v>13</v>
      </c>
      <c r="C48" s="16" t="s">
        <v>95</v>
      </c>
      <c r="D48" s="16" t="s">
        <v>96</v>
      </c>
      <c r="E48" s="16" t="s">
        <v>97</v>
      </c>
      <c r="F48" s="16"/>
      <c r="G48" s="16"/>
      <c r="H48" s="16"/>
      <c r="I48" s="16" t="s">
        <v>99</v>
      </c>
      <c r="J48" s="16" t="s">
        <v>98</v>
      </c>
      <c r="AF48" s="15"/>
      <c r="AG48" s="15"/>
    </row>
    <row r="49" spans="1:118" s="14" customFormat="1" x14ac:dyDescent="0.35">
      <c r="A49" s="16"/>
      <c r="B49" s="16"/>
      <c r="C49" s="16"/>
      <c r="D49" s="16"/>
      <c r="E49" s="16"/>
      <c r="F49" s="16"/>
      <c r="G49" s="16"/>
      <c r="H49" s="16"/>
      <c r="I49" s="16"/>
      <c r="J49" s="16"/>
      <c r="AF49" s="15"/>
      <c r="AG49" s="15"/>
    </row>
    <row r="50" spans="1:118" s="14" customFormat="1" x14ac:dyDescent="0.35">
      <c r="A50" s="16"/>
      <c r="B50" s="16"/>
      <c r="C50" s="16"/>
      <c r="D50" s="16"/>
      <c r="E50" s="16"/>
      <c r="F50" s="16"/>
      <c r="G50" s="16"/>
      <c r="H50" s="16"/>
      <c r="I50" s="16"/>
      <c r="J50" s="16"/>
      <c r="AF50" s="15"/>
      <c r="AG50" s="15"/>
    </row>
    <row r="51" spans="1:118" s="18" customFormat="1" x14ac:dyDescent="0.35">
      <c r="A51" s="16"/>
      <c r="B51" s="16"/>
      <c r="C51" s="16"/>
      <c r="D51" s="16"/>
      <c r="E51" s="16"/>
      <c r="F51" s="16"/>
      <c r="G51" s="16"/>
      <c r="H51" s="16"/>
      <c r="I51" s="16"/>
      <c r="J51" s="16"/>
    </row>
    <row r="52" spans="1:118" s="18" customFormat="1" x14ac:dyDescent="0.35">
      <c r="A52" s="16"/>
      <c r="B52" s="16"/>
      <c r="C52" s="16"/>
      <c r="D52" s="16"/>
      <c r="E52" s="16"/>
      <c r="F52" s="16"/>
      <c r="G52" s="16"/>
      <c r="H52" s="16"/>
      <c r="I52" s="16"/>
      <c r="J52" s="16"/>
    </row>
    <row r="53" spans="1:118" s="18" customFormat="1" x14ac:dyDescent="0.35">
      <c r="A53" s="17"/>
      <c r="B53" s="17"/>
      <c r="C53" s="17"/>
      <c r="D53" s="17"/>
      <c r="E53" s="17"/>
      <c r="F53" s="17"/>
      <c r="G53" s="17"/>
      <c r="H53" s="17"/>
      <c r="I53" s="17"/>
      <c r="J53" s="17"/>
    </row>
    <row r="54" spans="1:118" s="8" customFormat="1" ht="24.5" customHeight="1" x14ac:dyDescent="0.35">
      <c r="A54" s="3" t="s">
        <v>92</v>
      </c>
      <c r="B54" s="3"/>
      <c r="C54" s="3"/>
      <c r="D54" s="3"/>
      <c r="E54" s="3"/>
      <c r="F54" s="3"/>
      <c r="G54" s="3"/>
      <c r="H54" s="3"/>
      <c r="I54" s="3"/>
      <c r="J54" s="3"/>
      <c r="K54" s="3"/>
      <c r="L54" s="3"/>
      <c r="AF54" s="9"/>
      <c r="AG54" s="12"/>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row>
    <row r="55" spans="1:118" s="8" customFormat="1" ht="31" customHeight="1" x14ac:dyDescent="0.35">
      <c r="A55" s="1" t="s">
        <v>38</v>
      </c>
      <c r="B55" s="1" t="s">
        <v>39</v>
      </c>
      <c r="C55" s="1" t="s">
        <v>15</v>
      </c>
      <c r="D55" s="1" t="s">
        <v>16</v>
      </c>
      <c r="E55" s="1" t="s">
        <v>17</v>
      </c>
      <c r="F55" s="1" t="s">
        <v>18</v>
      </c>
      <c r="G55" s="1" t="s">
        <v>19</v>
      </c>
      <c r="H55" s="1" t="s">
        <v>20</v>
      </c>
      <c r="I55" s="1" t="s">
        <v>21</v>
      </c>
      <c r="J55" s="1" t="s">
        <v>22</v>
      </c>
      <c r="K55" s="1" t="s">
        <v>23</v>
      </c>
      <c r="L55" s="1" t="s">
        <v>102</v>
      </c>
      <c r="AF55" s="9"/>
      <c r="AG55" s="9"/>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row>
    <row r="56" spans="1:118" s="14" customFormat="1" x14ac:dyDescent="0.35">
      <c r="A56" s="16" t="s">
        <v>103</v>
      </c>
      <c r="B56" s="16" t="s">
        <v>104</v>
      </c>
      <c r="C56" s="16" t="s">
        <v>106</v>
      </c>
      <c r="D56" s="16" t="s">
        <v>24</v>
      </c>
      <c r="E56" s="16" t="s">
        <v>13</v>
      </c>
      <c r="F56" s="16" t="s">
        <v>73</v>
      </c>
      <c r="G56" s="16" t="s">
        <v>26</v>
      </c>
      <c r="H56" s="16" t="s">
        <v>74</v>
      </c>
      <c r="I56" s="16" t="s">
        <v>76</v>
      </c>
      <c r="J56" s="16" t="s">
        <v>107</v>
      </c>
      <c r="K56" s="16" t="s">
        <v>82</v>
      </c>
      <c r="L56" s="16" t="s">
        <v>83</v>
      </c>
      <c r="AF56" s="15"/>
      <c r="AG56" s="15"/>
    </row>
    <row r="57" spans="1:118" s="14" customFormat="1" x14ac:dyDescent="0.35">
      <c r="A57" s="16" t="s">
        <v>94</v>
      </c>
      <c r="B57" s="16" t="s">
        <v>95</v>
      </c>
      <c r="C57" s="16" t="s">
        <v>100</v>
      </c>
      <c r="D57" s="16" t="s">
        <v>24</v>
      </c>
      <c r="E57" s="16" t="s">
        <v>13</v>
      </c>
      <c r="F57" s="16" t="s">
        <v>73</v>
      </c>
      <c r="G57" s="16" t="s">
        <v>26</v>
      </c>
      <c r="H57" s="16" t="s">
        <v>74</v>
      </c>
      <c r="I57" s="16" t="s">
        <v>76</v>
      </c>
      <c r="J57" s="16" t="s">
        <v>101</v>
      </c>
      <c r="K57" s="16" t="s">
        <v>82</v>
      </c>
      <c r="L57" s="16" t="s">
        <v>83</v>
      </c>
      <c r="AF57" s="15"/>
      <c r="AG57" s="15"/>
    </row>
    <row r="58" spans="1:118" s="14" customFormat="1" x14ac:dyDescent="0.35">
      <c r="A58" s="16"/>
      <c r="B58" s="16"/>
      <c r="C58" s="16"/>
      <c r="D58" s="16"/>
      <c r="E58" s="16"/>
      <c r="F58" s="16"/>
      <c r="G58" s="16"/>
      <c r="H58" s="16"/>
      <c r="I58" s="16"/>
      <c r="J58" s="16"/>
      <c r="K58" s="16"/>
      <c r="L58" s="16"/>
      <c r="AF58" s="15"/>
      <c r="AG58" s="15"/>
    </row>
    <row r="59" spans="1:118" s="14" customFormat="1" x14ac:dyDescent="0.35">
      <c r="A59" s="16"/>
      <c r="B59" s="16"/>
      <c r="C59" s="16"/>
      <c r="D59" s="16"/>
      <c r="E59" s="16"/>
      <c r="F59" s="16"/>
      <c r="G59" s="16"/>
      <c r="H59" s="16"/>
      <c r="I59" s="16"/>
      <c r="J59" s="16"/>
      <c r="K59" s="16"/>
      <c r="L59" s="16"/>
      <c r="AF59" s="15"/>
      <c r="AG59" s="15"/>
    </row>
    <row r="60" spans="1:118" s="18" customFormat="1" x14ac:dyDescent="0.35">
      <c r="A60" s="16"/>
      <c r="B60" s="16"/>
      <c r="C60" s="16"/>
      <c r="D60" s="16"/>
      <c r="E60" s="16"/>
      <c r="F60" s="16"/>
      <c r="G60" s="16"/>
      <c r="H60" s="16"/>
      <c r="I60" s="16"/>
      <c r="J60" s="16"/>
      <c r="K60" s="16"/>
      <c r="L60" s="16"/>
    </row>
    <row r="61" spans="1:118" s="18" customFormat="1" x14ac:dyDescent="0.35">
      <c r="A61" s="16"/>
      <c r="B61" s="16"/>
      <c r="C61" s="16"/>
      <c r="D61" s="16"/>
      <c r="E61" s="16"/>
      <c r="F61" s="16"/>
      <c r="G61" s="16"/>
      <c r="H61" s="16"/>
      <c r="I61" s="16"/>
      <c r="J61" s="16"/>
      <c r="K61" s="16"/>
      <c r="L61" s="16"/>
    </row>
    <row r="63" spans="1:118" s="6" customFormat="1" ht="50.4" hidden="1" customHeight="1" x14ac:dyDescent="0.35">
      <c r="A63" s="246" t="s">
        <v>40</v>
      </c>
      <c r="B63" s="246"/>
      <c r="C63" s="246"/>
      <c r="D63" s="246"/>
      <c r="E63" s="246"/>
      <c r="F63" s="246"/>
      <c r="G63" s="246"/>
      <c r="H63" s="246"/>
      <c r="I63" s="246"/>
      <c r="J63" s="246"/>
      <c r="K63" s="246"/>
      <c r="AF63" s="33"/>
      <c r="AG63" s="33"/>
    </row>
    <row r="64" spans="1:118" hidden="1" x14ac:dyDescent="0.35"/>
    <row r="65" spans="1:29" ht="18.5" hidden="1" customHeight="1" x14ac:dyDescent="0.35">
      <c r="A65" s="243" t="s">
        <v>69</v>
      </c>
      <c r="B65" s="244"/>
      <c r="C65" s="244"/>
      <c r="D65" s="244"/>
      <c r="E65" s="244"/>
      <c r="F65" s="244"/>
      <c r="G65" s="244"/>
      <c r="H65" s="244"/>
      <c r="I65" s="244"/>
      <c r="J65" s="244"/>
      <c r="K65" s="244"/>
      <c r="L65" s="244"/>
      <c r="M65" s="244"/>
      <c r="N65" s="244"/>
      <c r="O65" s="244"/>
      <c r="P65" s="244"/>
      <c r="Q65" s="244"/>
      <c r="R65" s="244"/>
      <c r="S65" s="244"/>
      <c r="T65" s="244"/>
      <c r="U65" s="244"/>
      <c r="V65" s="244"/>
      <c r="W65" s="244"/>
      <c r="X65" s="244"/>
      <c r="Y65" s="244"/>
      <c r="Z65" s="244"/>
      <c r="AA65" s="244"/>
      <c r="AB65" s="245"/>
    </row>
    <row r="66" spans="1:29" ht="14.5" hidden="1" customHeight="1" x14ac:dyDescent="0.35">
      <c r="A66" s="34" t="s">
        <v>41</v>
      </c>
      <c r="B66" s="34" t="s">
        <v>42</v>
      </c>
      <c r="C66" s="34" t="s">
        <v>43</v>
      </c>
      <c r="D66" s="34" t="s">
        <v>44</v>
      </c>
      <c r="E66" s="34" t="s">
        <v>45</v>
      </c>
      <c r="F66" s="34" t="s">
        <v>46</v>
      </c>
      <c r="G66" s="34" t="s">
        <v>47</v>
      </c>
      <c r="H66" s="34" t="s">
        <v>48</v>
      </c>
      <c r="I66" s="34" t="s">
        <v>49</v>
      </c>
      <c r="J66" s="34" t="s">
        <v>50</v>
      </c>
      <c r="K66" s="34" t="s">
        <v>51</v>
      </c>
      <c r="L66" s="237" t="s">
        <v>53</v>
      </c>
      <c r="M66" s="238"/>
      <c r="N66" s="238"/>
      <c r="O66" s="238"/>
      <c r="P66" s="238"/>
      <c r="Q66" s="239"/>
      <c r="R66" s="240" t="s">
        <v>52</v>
      </c>
      <c r="S66" s="241"/>
      <c r="T66" s="241"/>
      <c r="U66" s="241"/>
      <c r="V66" s="241"/>
      <c r="W66" s="241"/>
      <c r="X66" s="241"/>
      <c r="Y66" s="241"/>
      <c r="Z66" s="242"/>
      <c r="AA66" s="35" t="s">
        <v>87</v>
      </c>
      <c r="AB66" s="36" t="s">
        <v>86</v>
      </c>
      <c r="AC66" s="37"/>
    </row>
    <row r="67" spans="1:29" hidden="1" x14ac:dyDescent="0.35">
      <c r="A67" s="34"/>
      <c r="B67" s="34"/>
      <c r="C67" s="34"/>
      <c r="D67" s="34"/>
      <c r="E67" s="34"/>
      <c r="F67" s="34"/>
      <c r="G67" s="34"/>
      <c r="H67" s="34"/>
      <c r="I67" s="34"/>
      <c r="J67" s="34"/>
      <c r="K67" s="34"/>
      <c r="L67" s="38" t="s">
        <v>54</v>
      </c>
      <c r="M67" s="38" t="s">
        <v>55</v>
      </c>
      <c r="N67" s="38" t="s">
        <v>56</v>
      </c>
      <c r="O67" s="39" t="s">
        <v>58</v>
      </c>
      <c r="P67" s="39" t="s">
        <v>57</v>
      </c>
      <c r="Q67" s="40" t="s">
        <v>59</v>
      </c>
      <c r="R67" s="41" t="s">
        <v>60</v>
      </c>
      <c r="S67" s="42" t="s">
        <v>61</v>
      </c>
      <c r="T67" s="43" t="s">
        <v>62</v>
      </c>
      <c r="U67" s="44" t="s">
        <v>63</v>
      </c>
      <c r="V67" s="44" t="s">
        <v>64</v>
      </c>
      <c r="W67" s="45" t="s">
        <v>65</v>
      </c>
      <c r="X67" s="42" t="s">
        <v>66</v>
      </c>
      <c r="Y67" s="42" t="s">
        <v>67</v>
      </c>
      <c r="Z67" s="43" t="s">
        <v>68</v>
      </c>
      <c r="AA67" s="46"/>
      <c r="AB67" s="47"/>
      <c r="AC67" s="37"/>
    </row>
    <row r="68" spans="1:29" hidden="1" x14ac:dyDescent="0.35">
      <c r="A68" s="16" t="s">
        <v>35</v>
      </c>
      <c r="B68" s="16" t="s">
        <v>70</v>
      </c>
      <c r="C68" s="16" t="s">
        <v>71</v>
      </c>
      <c r="D68" s="16" t="s">
        <v>88</v>
      </c>
      <c r="E68" s="16"/>
      <c r="F68" s="16" t="s">
        <v>24</v>
      </c>
      <c r="G68" s="16"/>
      <c r="H68" s="16" t="s">
        <v>89</v>
      </c>
      <c r="I68" s="16" t="s">
        <v>26</v>
      </c>
      <c r="J68" s="16" t="s">
        <v>74</v>
      </c>
      <c r="K68" s="16" t="s">
        <v>75</v>
      </c>
      <c r="L68" s="16" t="s">
        <v>76</v>
      </c>
      <c r="M68" s="16" t="s">
        <v>77</v>
      </c>
      <c r="N68" s="16" t="s">
        <v>90</v>
      </c>
      <c r="O68" s="16" t="s">
        <v>78</v>
      </c>
      <c r="P68" s="16" t="s">
        <v>79</v>
      </c>
      <c r="Q68" s="16" t="s">
        <v>91</v>
      </c>
      <c r="R68" s="16" t="s">
        <v>84</v>
      </c>
      <c r="S68" s="16" t="s">
        <v>82</v>
      </c>
      <c r="T68" s="16" t="s">
        <v>83</v>
      </c>
      <c r="U68" s="16" t="s">
        <v>84</v>
      </c>
      <c r="V68" s="16" t="s">
        <v>85</v>
      </c>
      <c r="W68" s="16" t="s">
        <v>81</v>
      </c>
      <c r="X68" s="16"/>
      <c r="Y68" s="16"/>
      <c r="Z68" s="16"/>
      <c r="AA68" s="16"/>
      <c r="AB68" s="16"/>
    </row>
    <row r="69" spans="1:29" hidden="1" x14ac:dyDescent="0.35">
      <c r="A69" s="16" t="s">
        <v>35</v>
      </c>
      <c r="B69" s="16" t="s">
        <v>70</v>
      </c>
      <c r="C69" s="16" t="s">
        <v>71</v>
      </c>
      <c r="D69" s="16" t="s">
        <v>36</v>
      </c>
      <c r="E69" s="16" t="s">
        <v>72</v>
      </c>
      <c r="F69" s="16" t="s">
        <v>24</v>
      </c>
      <c r="G69" s="16" t="s">
        <v>13</v>
      </c>
      <c r="H69" s="16" t="s">
        <v>73</v>
      </c>
      <c r="I69" s="16" t="s">
        <v>26</v>
      </c>
      <c r="J69" s="16" t="s">
        <v>74</v>
      </c>
      <c r="K69" s="16" t="s">
        <v>75</v>
      </c>
      <c r="L69" s="16" t="s">
        <v>76</v>
      </c>
      <c r="M69" s="16" t="s">
        <v>77</v>
      </c>
      <c r="N69" s="16" t="s">
        <v>37</v>
      </c>
      <c r="O69" s="16" t="s">
        <v>78</v>
      </c>
      <c r="P69" s="16" t="s">
        <v>79</v>
      </c>
      <c r="Q69" s="16" t="s">
        <v>80</v>
      </c>
      <c r="R69" s="16" t="s">
        <v>84</v>
      </c>
      <c r="S69" s="16" t="s">
        <v>82</v>
      </c>
      <c r="T69" s="16" t="s">
        <v>83</v>
      </c>
      <c r="U69" s="16" t="s">
        <v>84</v>
      </c>
      <c r="V69" s="16" t="s">
        <v>85</v>
      </c>
      <c r="W69" s="16" t="s">
        <v>81</v>
      </c>
      <c r="X69" s="16"/>
      <c r="Y69" s="16"/>
      <c r="Z69" s="16"/>
      <c r="AA69" s="16"/>
    </row>
  </sheetData>
  <mergeCells count="7">
    <mergeCell ref="L66:Q66"/>
    <mergeCell ref="R66:Z66"/>
    <mergeCell ref="A65:AB65"/>
    <mergeCell ref="A63:K63"/>
    <mergeCell ref="A23:E23"/>
    <mergeCell ref="A27:I27"/>
    <mergeCell ref="A32:T32"/>
  </mergeCells>
  <dataValidations count="2">
    <dataValidation type="list" allowBlank="1" showInputMessage="1" showErrorMessage="1" sqref="C10 C54 C19">
      <formula1>"Projected,Original,Seasonal,Recommended"</formula1>
    </dataValidation>
    <dataValidation type="list" allowBlank="1" showInputMessage="1" showErrorMessage="1" sqref="L34:N36">
      <formula1>"Yes,No"</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Data_Creation_Env</vt:lpstr>
      <vt:lpstr>4.0_SF01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2023-05-19T12:54:07Z</dcterms:modified>
</cp:coreProperties>
</file>