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TEST_DATA" sheetId="2" r:id="rId1"/>
    <sheet name="TESTCAS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4" i="2" l="1"/>
  <c r="J74" i="2"/>
  <c r="D74" i="2"/>
  <c r="B74" i="2"/>
  <c r="K73" i="2"/>
  <c r="J73" i="2"/>
  <c r="D73" i="2"/>
  <c r="B73" i="2"/>
  <c r="K72" i="2"/>
  <c r="J72" i="2"/>
  <c r="D72" i="2"/>
  <c r="B72" i="2"/>
  <c r="K71" i="2"/>
  <c r="J71" i="2"/>
  <c r="D71" i="2"/>
  <c r="B71" i="2"/>
  <c r="K70" i="2"/>
  <c r="J70" i="2"/>
  <c r="D70" i="2"/>
  <c r="B70" i="2"/>
  <c r="K96" i="2" l="1"/>
  <c r="K227" i="2" l="1"/>
  <c r="S209" i="2"/>
  <c r="R209" i="2"/>
  <c r="P209" i="2"/>
  <c r="K209" i="2"/>
  <c r="K181" i="2"/>
  <c r="A255" i="2" l="1"/>
  <c r="A238" i="2" l="1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6" i="2"/>
  <c r="A257" i="2"/>
  <c r="A258" i="2"/>
  <c r="A259" i="2"/>
  <c r="A260" i="2"/>
  <c r="A261" i="2"/>
  <c r="A262" i="2"/>
  <c r="A237" i="2"/>
  <c r="C96" i="2" l="1"/>
  <c r="D233" i="2" l="1"/>
  <c r="L233" i="2"/>
  <c r="K233" i="2"/>
  <c r="J233" i="2"/>
  <c r="I233" i="2"/>
  <c r="H233" i="2"/>
  <c r="G233" i="2"/>
  <c r="F233" i="2"/>
  <c r="E233" i="2"/>
  <c r="J227" i="2" l="1"/>
  <c r="I227" i="2"/>
  <c r="H227" i="2"/>
  <c r="G227" i="2"/>
  <c r="F227" i="2"/>
  <c r="E227" i="2"/>
  <c r="D227" i="2"/>
  <c r="C227" i="2"/>
  <c r="J221" i="2"/>
  <c r="I217" i="2" l="1"/>
  <c r="I216" i="2"/>
  <c r="I215" i="2"/>
  <c r="E217" i="2"/>
  <c r="E216" i="2"/>
  <c r="D217" i="2"/>
  <c r="D216" i="2"/>
  <c r="E215" i="2"/>
  <c r="D215" i="2"/>
  <c r="F209" i="2"/>
  <c r="E209" i="2"/>
  <c r="C209" i="2"/>
  <c r="I189" i="2" l="1"/>
  <c r="I188" i="2"/>
  <c r="I187" i="2"/>
  <c r="E189" i="2"/>
  <c r="E188" i="2"/>
  <c r="D189" i="2"/>
  <c r="D188" i="2"/>
  <c r="E187" i="2"/>
  <c r="D187" i="2"/>
  <c r="F181" i="2"/>
  <c r="E181" i="2"/>
  <c r="C181" i="2"/>
  <c r="H167" i="2" l="1"/>
  <c r="D167" i="2"/>
  <c r="H166" i="2"/>
  <c r="D166" i="2"/>
  <c r="L217" i="2" l="1"/>
  <c r="K217" i="2"/>
  <c r="J217" i="2"/>
  <c r="H217" i="2"/>
  <c r="G217" i="2"/>
  <c r="F217" i="2"/>
  <c r="L216" i="2"/>
  <c r="K216" i="2"/>
  <c r="J216" i="2"/>
  <c r="H216" i="2"/>
  <c r="G216" i="2"/>
  <c r="F216" i="2"/>
  <c r="L215" i="2"/>
  <c r="K215" i="2"/>
  <c r="J215" i="2"/>
  <c r="H215" i="2"/>
  <c r="G215" i="2"/>
  <c r="F215" i="2"/>
  <c r="J209" i="2"/>
  <c r="I209" i="2"/>
  <c r="H209" i="2"/>
  <c r="G209" i="2"/>
  <c r="D209" i="2"/>
  <c r="G202" i="2" l="1"/>
  <c r="I181" i="2" l="1"/>
  <c r="H181" i="2"/>
  <c r="G181" i="2"/>
  <c r="D181" i="2"/>
  <c r="H162" i="2" l="1"/>
  <c r="J198" i="2" l="1"/>
  <c r="J189" i="2" l="1"/>
  <c r="J188" i="2"/>
  <c r="J187" i="2" l="1"/>
  <c r="F188" i="2"/>
  <c r="F189" i="2"/>
  <c r="F187" i="2"/>
  <c r="H194" i="2" l="1"/>
  <c r="G194" i="2"/>
  <c r="L189" i="2"/>
  <c r="K189" i="2"/>
  <c r="H189" i="2"/>
  <c r="G189" i="2"/>
  <c r="L188" i="2"/>
  <c r="K188" i="2"/>
  <c r="H188" i="2"/>
  <c r="G188" i="2"/>
  <c r="L187" i="2"/>
  <c r="K187" i="2"/>
  <c r="H187" i="2"/>
  <c r="G187" i="2"/>
  <c r="J181" i="2"/>
  <c r="D162" i="2"/>
  <c r="H161" i="2"/>
  <c r="D161" i="2"/>
  <c r="H157" i="2" l="1"/>
  <c r="H156" i="2"/>
  <c r="D152" i="2"/>
  <c r="D149" i="2"/>
  <c r="D157" i="2"/>
  <c r="D156" i="2"/>
  <c r="D151" i="2" l="1"/>
  <c r="D148" i="2"/>
  <c r="E144" i="2" l="1"/>
  <c r="D144" i="2"/>
  <c r="M144" i="2"/>
  <c r="G144" i="2"/>
  <c r="D143" i="2"/>
  <c r="M143" i="2"/>
  <c r="G143" i="2"/>
  <c r="G142" i="2"/>
  <c r="E138" i="2"/>
  <c r="E132" i="2"/>
  <c r="D132" i="2"/>
  <c r="D138" i="2"/>
  <c r="M142" i="2"/>
  <c r="D142" i="2"/>
  <c r="D137" i="2"/>
  <c r="D136" i="2" l="1"/>
  <c r="D131" i="2"/>
  <c r="D130" i="2" l="1"/>
  <c r="M126" i="2" l="1"/>
  <c r="J126" i="2"/>
  <c r="H126" i="2"/>
  <c r="E126" i="2"/>
  <c r="D126" i="2"/>
  <c r="K126" i="2" l="1"/>
  <c r="D125" i="2"/>
  <c r="M125" i="2"/>
  <c r="J125" i="2"/>
  <c r="H125" i="2"/>
  <c r="M124" i="2"/>
  <c r="J124" i="2"/>
  <c r="K125" i="2" l="1"/>
  <c r="H124" i="2"/>
  <c r="K124" i="2" s="1"/>
  <c r="D124" i="2"/>
  <c r="L103" i="2" l="1"/>
  <c r="K103" i="2"/>
  <c r="J103" i="2"/>
  <c r="I103" i="2"/>
  <c r="L102" i="2"/>
  <c r="K102" i="2"/>
  <c r="J102" i="2"/>
  <c r="I102" i="2"/>
  <c r="E102" i="2"/>
  <c r="D104" i="2" l="1"/>
  <c r="D103" i="2"/>
  <c r="D102" i="2"/>
  <c r="H102" i="2" l="1"/>
  <c r="G102" i="2"/>
  <c r="E110" i="2"/>
  <c r="F102" i="2"/>
  <c r="K110" i="2"/>
  <c r="J110" i="2"/>
  <c r="J96" i="2"/>
  <c r="I110" i="2"/>
  <c r="I96" i="2"/>
  <c r="G110" i="2"/>
  <c r="G96" i="2"/>
  <c r="F110" i="2"/>
  <c r="F96" i="2"/>
  <c r="E96" i="2"/>
  <c r="D110" i="2"/>
  <c r="D96" i="2"/>
  <c r="C110" i="2"/>
  <c r="H96" i="2"/>
  <c r="L104" i="2" l="1"/>
  <c r="K104" i="2"/>
  <c r="J104" i="2"/>
  <c r="I104" i="2"/>
  <c r="H104" i="2"/>
  <c r="G104" i="2"/>
  <c r="F104" i="2"/>
  <c r="E104" i="2"/>
  <c r="G103" i="2"/>
  <c r="H110" i="2" l="1"/>
  <c r="A119" i="2" l="1"/>
  <c r="A120" i="2"/>
  <c r="A118" i="2"/>
  <c r="F89" i="2"/>
  <c r="J114" i="2" l="1"/>
  <c r="E103" i="2" l="1"/>
  <c r="H103" i="2" l="1"/>
  <c r="F103" i="2"/>
  <c r="A102" i="2" l="1"/>
  <c r="H89" i="2" l="1"/>
  <c r="H90" i="2"/>
  <c r="F90" i="2" l="1"/>
  <c r="C90" i="2"/>
  <c r="C89" i="2"/>
  <c r="H85" i="2"/>
  <c r="G85" i="2"/>
  <c r="B16" i="2" l="1"/>
  <c r="B12" i="2" l="1"/>
  <c r="B11" i="2"/>
  <c r="B10" i="2"/>
  <c r="A16" i="2"/>
  <c r="C60" i="2"/>
  <c r="A10" i="2"/>
</calcChain>
</file>

<file path=xl/comments1.xml><?xml version="1.0" encoding="utf-8"?>
<comments xmlns="http://schemas.openxmlformats.org/spreadsheetml/2006/main">
  <authors>
    <author>Author</author>
  </authors>
  <commentLis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will be added on deal Level i.e on deal pricelist assignment
</t>
        </r>
      </text>
    </comment>
    <comment ref="AM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  <comment ref="AM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SKIP Deal ID in Validation Checkpoint
</t>
        </r>
      </text>
    </comment>
  </commentList>
</comments>
</file>

<file path=xl/sharedStrings.xml><?xml version="1.0" encoding="utf-8"?>
<sst xmlns="http://schemas.openxmlformats.org/spreadsheetml/2006/main" count="1727" uniqueCount="551">
  <si>
    <t>SQ. NO.</t>
  </si>
  <si>
    <t>Name</t>
  </si>
  <si>
    <t>Functionality</t>
  </si>
  <si>
    <t>Owner</t>
  </si>
  <si>
    <t>Priority</t>
  </si>
  <si>
    <t>Description</t>
  </si>
  <si>
    <t>Parent Id</t>
  </si>
  <si>
    <t>No. of Scenarios in Test Cases</t>
  </si>
  <si>
    <t>Execution Time (Mins)</t>
  </si>
  <si>
    <t>Module</t>
  </si>
  <si>
    <t>Release</t>
  </si>
  <si>
    <t>List of Scenarios</t>
  </si>
  <si>
    <t>Prerequisite</t>
  </si>
  <si>
    <t>Test step number</t>
  </si>
  <si>
    <t>Test step action</t>
  </si>
  <si>
    <t>Test step expected result</t>
  </si>
  <si>
    <t>Test step comment</t>
  </si>
  <si>
    <t>API Request</t>
  </si>
  <si>
    <t>Attachment</t>
  </si>
  <si>
    <t>Verify Banking line item BANK_82_6 i.e "Adding a prospect customer to existing customer- deal creation at existing customer" simulation type "Customer" with skip reference and Deal currency as USD</t>
  </si>
  <si>
    <t>Deal Management</t>
  </si>
  <si>
    <t>rthik</t>
  </si>
  <si>
    <t>Medium</t>
  </si>
  <si>
    <t>V.4.0.0.0.0</t>
  </si>
  <si>
    <t>Login to the ORMB application with RMBK1/rmbk1000.</t>
  </si>
  <si>
    <t>User should be able to login successfully.</t>
  </si>
  <si>
    <t>Go to Menu&gt;Deal Management&gt;Deal Dashboard</t>
  </si>
  <si>
    <t>Deal Dashboard UI should be displayed.</t>
  </si>
  <si>
    <t>Deal should be successfully created and deal ID should be successfully  generated.</t>
  </si>
  <si>
    <t>Update StartDate &amp; priceSelectionDate as Today Date</t>
  </si>
  <si>
    <t>Price items should get listout in price item group selection screen</t>
  </si>
  <si>
    <t>Price items should get selected and should list out in pricing &amp; commitment UI</t>
  </si>
  <si>
    <t>Deal should be simulated successfully.(Deal Simulated successfully message should be displayed).</t>
  </si>
  <si>
    <t xml:space="preserve">Simulation - 1 </t>
  </si>
  <si>
    <t xml:space="preserve">Goto deal and Verify person Hierarchy zone should display the required details </t>
  </si>
  <si>
    <t>Go to Deal financial summary zone</t>
  </si>
  <si>
    <t>Go to Deal information zone</t>
  </si>
  <si>
    <t>The seasonal pricing for PI_033 should be updated successfully.</t>
  </si>
  <si>
    <t>Simulation - 2</t>
  </si>
  <si>
    <t>Deal should get assign to next level i.e. to PM User</t>
  </si>
  <si>
    <t>Login to the ORMB application with PMBK1/pmbk1000.</t>
  </si>
  <si>
    <t>Navigate to Menu&lt;Deal Management&lt;Deal Approver Dashboard</t>
  </si>
  <si>
    <t>Deal Approver Dashboard UI Should be successfully displayed.</t>
  </si>
  <si>
    <t>The deal  assigned to Pricing manager1 should be displayed on deal search zone</t>
  </si>
  <si>
    <t>The to do for deal assigned should be displayed on deal to do zone and deal should be successfully displayed.</t>
  </si>
  <si>
    <t>Click on View Approval Workflow button on deal search zone.</t>
  </si>
  <si>
    <t>The PM1 approver should be displayed with the status Awaiting Action and in yellow color. Also check the approval history zone.</t>
  </si>
  <si>
    <t>Click on hyperlink of deal and Navigate to deal information UI.</t>
  </si>
  <si>
    <t>Deal information UI should be successfully displayed.</t>
  </si>
  <si>
    <t>Simulation - 3</t>
  </si>
  <si>
    <t>Deal should get assign to next level i.e. to SPM User</t>
  </si>
  <si>
    <t>Login to the ORMB application with SPMBK1/spmbk1000.</t>
  </si>
  <si>
    <t>Simulation - 4</t>
  </si>
  <si>
    <t>Deal should be Approved Successfully</t>
  </si>
  <si>
    <t>Deal should Finalized Successfully</t>
  </si>
  <si>
    <t>Deal should be accepted successfully.</t>
  </si>
  <si>
    <t xml:space="preserve">Go to Deal information zone &amp; Verify deal information details as per excel line no. 81 </t>
  </si>
  <si>
    <t>Price list should get proposed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</si>
  <si>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Verify response should be same as 'Response_Extract_Deal_After_Simulation_By_RM1.json']</t>
  </si>
  <si>
    <t>The person Hierarchy zone should display Person name, Status, Revenue Variation, Projected Revenue, Projected Cost, Original Revenue, Original Cost as per excel line no.-168 and 171 in deal currency.</t>
  </si>
  <si>
    <t>The original cost, Profit, Profitability% and Projected  cost, Profit, Profitability%, Profit Variation and Approval Status as per attached excel line no.-177</t>
  </si>
  <si>
    <t>The data for the fields should be displayed as per excel line no.-181 and the deal Status should be Simulated.</t>
  </si>
  <si>
    <t>Hit Pricing &amp; commitment API i.e "Update_Pricing&amp;Commitment_At_RM_for_BK_82_7"</t>
  </si>
  <si>
    <t>All price item should get override and commitment will get updated</t>
  </si>
  <si>
    <t>Add the seasonal Pricing for price items-PI_033='112.50' i.e. HIT Provided API 'Add_Seasonal_Pricing_For_PI_033_BK_82_7.json'</t>
  </si>
  <si>
    <t xml:space="preserve">1) Update 'dealIdentifier','dealId','modelId' in Given API Request as per respective deal
1) Update 'entityId' as ProspectPersonId on which deal is created
2) Update 'priceAsgnId' for which have to hit Read_Pricing API from there pick latest 'priceAsgnId' for PI_033
</t>
  </si>
  <si>
    <t>Hit Extract API i.e Hit provided API 'Extract_Deal_after_Updating_Pric&amp;Comt_by_RM_BK_82_7.json'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</si>
  <si>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response should be same as 'Response_Update_Pricing&amp;Commitment_At_RM_for_BK_82_7.json'</t>
  </si>
  <si>
    <t>Go to Deal Information UI &amp; verify Deal  financial summary should be according excel line no . 269</t>
  </si>
  <si>
    <t xml:space="preserve">Goto deal information screen and click on edit button of "pricing &amp; commitment" of Existing person account i.e. "External Account Identifier - EAI_BK_82_7_PRSPCH1_001" according excel line no . 273 to 280 </t>
  </si>
  <si>
    <t>price item 'NPI_021,NPI_022,NPI_023,NPI_024' should display rate, revenue, volume &amp; cost according excel line no . 273 to 280 for all price items</t>
  </si>
  <si>
    <t>Hit Extract API With PM Authorization i.e "Extract_Deal_After_Simulation_By_PM1.json"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</si>
  <si>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"Extract_Deal_After_Simulation_By_PM1_Response.json"]</t>
  </si>
  <si>
    <t>Go to Deal financial summary zone &amp; Verify Details</t>
  </si>
  <si>
    <t>The original cost, Profit, Profitability% and Projected  cost, Profit, Profitability%, Profit Variation and Approval Status as per attached excel line no.- 295</t>
  </si>
  <si>
    <t>The original cost, Profit, Profitability% and Projected  cost, Profit, Profitability%, Profit Variation and Approval Status as per attached excel line no.- 310</t>
  </si>
  <si>
    <t xml:space="preserve">The person Hierarchy zone should display Person name, Status, Revenue Variation, Projected Revenue, Projected Cost, Original Revenue, Original Cost as per excel line no.- 301 to 304 </t>
  </si>
  <si>
    <t>Finalize Deal with Given "BK_82_7_Finalize_Deal_with_RM_Auth.json" API Request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</si>
  <si>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"BK_82_7_Extract_Deal_with_RM_Auth_After_Finalization_Response.json"]</t>
  </si>
  <si>
    <t>Hit Extract API With RM Authorizationwhen deal is in "finalize" state i.e "BK_82_7_Extract_Deal_with_RM_Auth_After_Finalization.json"</t>
  </si>
  <si>
    <t>Accept Deal with Given "BK_82_7_Accept_Deal" API Request</t>
  </si>
  <si>
    <t>Verify Deal flow for Prospect who is  child of existing customer</t>
  </si>
  <si>
    <t>Verify Deal Information according excel line no. 314</t>
  </si>
  <si>
    <t>deal status and deal version status should be according excel provided status</t>
  </si>
  <si>
    <t>Create a deal for Existing Customer using provided API Request "BK_82_7_Create_Deal_for_PRSP.json"</t>
  </si>
  <si>
    <t>BK_82_7_Create_Deal_for_PRSP.json</t>
  </si>
  <si>
    <t>The data for the fields should be displayed as per Deal excel line no.- 81 and the deal Status should be pending simulation</t>
  </si>
  <si>
    <t>To assign Pricelist at Customer level hit PriceAssignment API Request "BK_82_7_Assign_PriceList.json"</t>
  </si>
  <si>
    <t>To Read price item from price item group selection hit API request i.e 'BK_82_7_Read_PSEL.json'</t>
  </si>
  <si>
    <t>To Select price item from price item group selection hit API request i.e 'BK_82_7_Select_PSEL.json'</t>
  </si>
  <si>
    <t>simulate deal Using Provided API Request "BK_82_7_Simulate_Deal_BY_RM_1.json"</t>
  </si>
  <si>
    <t>BK_82_7_Simulate_Deal_BY_RM_1.json</t>
  </si>
  <si>
    <t>Hit Deal Extract API i.e 'BK_82_7_Extract_Deal_After_Simulation_By_RM1.json'</t>
  </si>
  <si>
    <t>BK_82_7_Extract_Deal_After_Simulation_By_RM1.json</t>
  </si>
  <si>
    <t>BK_82_7_Assign_PriceList.json</t>
  </si>
  <si>
    <t>BK_82_7_Read_PSEL.json</t>
  </si>
  <si>
    <t>BK_82_7_Select_PSEL.json</t>
  </si>
  <si>
    <t>Update_Pricing&amp;Commitment_At_RM_for_BK_82_7</t>
  </si>
  <si>
    <t>Add_Seasonal_Pricing_For_PI_033_BK_82_7</t>
  </si>
  <si>
    <t>all pricing should be as per attached Deal excel line no. 186 to 254</t>
  </si>
  <si>
    <t>Go to Pricing &amp; commitment screen and verify Updated pricing &amp; commitment</t>
  </si>
  <si>
    <t>Goto deal and Verify person Hierarchy zone</t>
  </si>
  <si>
    <t xml:space="preserve">The person Hierarchy zone should display Person name, Status, Revenue Variation, Projected Revenue, Projected Cost, Original Revenue, Original Cost as per attached deal excel line no.-260 and 263 </t>
  </si>
  <si>
    <t>Simulate_Deal_BY_RM_2_BK_82_7.json</t>
  </si>
  <si>
    <t>Hit simulate deal API with RM Authorization i.e Provided API 'Simulate_Deal_BY_RM_2_BK_82_7.json'</t>
  </si>
  <si>
    <t>Deal should be simulated successfully</t>
  </si>
  <si>
    <t>The original cost, Profit, Profitability% and Projected  cost, Profit, Profitability%, Profit Variation and Approval Status as per attached excel line no.-269</t>
  </si>
  <si>
    <t>Send deal for Approval using API request "Send_Deal_for_Approval_By_RM_BK_82_7.json"</t>
  </si>
  <si>
    <t>Send_Deal_for_Approval_By_PM_BK_82_7.json</t>
  </si>
  <si>
    <t>Hit simulate deal API with PM Authorization i.e. "BK_82_7_Simulate_Deal_BY_PM_1.json" API Request</t>
  </si>
  <si>
    <t>BK_82_7_Simulate_Deal_BY_PM_1.json</t>
  </si>
  <si>
    <t>Keep API Authorization as "PMBK1" &amp; Update "dealid" or "dealidentier" as per required deal</t>
  </si>
  <si>
    <t xml:space="preserve">The person Hierarchy zone should display Person name, Status, Revenue Variation, Projected Revenue, Projected Cost, Original Revenue, Original Cost as per attached Deal Excel line no.- 286 to 289 </t>
  </si>
  <si>
    <t>Send deal for Approval using API request "Send_Deal_for_Approval_By_PM_BK_82_7.json" with PM Authorization</t>
  </si>
  <si>
    <t>BK_82_7_Simulate_Deal_BY_SPM_1.json</t>
  </si>
  <si>
    <t>Hit simulate deal API with SPM Authorization i.e "BK_82_7_Simulate_Deal_BY_SPM_1.json"</t>
  </si>
  <si>
    <t>Keep API Authorization as "SPMBK1" &amp; Update "dealid" or "dealidentier" as per required deal</t>
  </si>
  <si>
    <t>BK_82_7_Deal_Approve_By_SPM.json</t>
  </si>
  <si>
    <t>Approve Deal Using Provided "BK_82_7_Deal_Approve_By_SPM.json" API Request</t>
  </si>
  <si>
    <t>Hit Extract API With RM Authorizationwhen deal is in "finalize" state i.e "BK_82_7_Deal_Extract_After_Approve_By_SPM_with_SpmAuth.json"</t>
  </si>
  <si>
    <t>BK_82_7_Deal_Extract_After_Approve_By_SPM_with_SpmAuth.json</t>
  </si>
  <si>
    <t>Verify in Response we should get Expected 'dealDetails','dealEntityDetails','templateReferenceDetails','dealCharacteristics','dealTermsAndConditionsDetails','productDetailsList','referenceDetails','dealSimulationDetails','hierarchySimulationDetails','dealPricingAndCommitment','entitycharacteristics' etc. [Note - Extract API Response should be same as "BK_82_7_Deal_Extract_After_Approve_By_SPM_with_SpmAuth_Response.json"]</t>
  </si>
  <si>
    <t>BK_82_7_Finalize_Deal_with_RM_Auth.json</t>
  </si>
  <si>
    <t>BK_82_7_Accept_Deal</t>
  </si>
  <si>
    <t>BK_82_7_Extract_Deal_with_RM_Auth_After_Finalization.json</t>
  </si>
  <si>
    <t>Deal Management - [ "Banking Line Item - BANK_82_7" &amp; "Deal Extract for Prospect Deal" ]</t>
  </si>
  <si>
    <t>PRE-REQUISITE DATA</t>
  </si>
  <si>
    <t>CrawlingAlgorithm_Sce1</t>
  </si>
  <si>
    <t>Create Person</t>
  </si>
  <si>
    <t>PersonID</t>
  </si>
  <si>
    <t>Division</t>
  </si>
  <si>
    <t>Person Name</t>
  </si>
  <si>
    <t>Customer Segment</t>
  </si>
  <si>
    <t>Customer Tier</t>
  </si>
  <si>
    <t>Child Person1</t>
  </si>
  <si>
    <t>Child Prospect Person 2</t>
  </si>
  <si>
    <t>Child Person 3</t>
  </si>
  <si>
    <t>Person Identifier Type</t>
  </si>
  <si>
    <t>Primary Person Identifier</t>
  </si>
  <si>
    <t>Business banking</t>
  </si>
  <si>
    <t>Tier</t>
  </si>
  <si>
    <t>Company registration number</t>
  </si>
  <si>
    <t>Create Account</t>
  </si>
  <si>
    <t>AccountID</t>
  </si>
  <si>
    <t>Customer Class</t>
  </si>
  <si>
    <t>Account_Division</t>
  </si>
  <si>
    <t>Account Set Up Date</t>
  </si>
  <si>
    <t>Invoice Currency</t>
  </si>
  <si>
    <t>Bill Cycle</t>
  </si>
  <si>
    <t>Account Identifier</t>
  </si>
  <si>
    <t xml:space="preserve">Account Identifier (External Account Identifier) </t>
  </si>
  <si>
    <t>Account Charactersitics</t>
  </si>
  <si>
    <t>DM-CORP</t>
  </si>
  <si>
    <t>IND</t>
  </si>
  <si>
    <t>01-01-2020</t>
  </si>
  <si>
    <t>USD</t>
  </si>
  <si>
    <t>Banking - End of month billing</t>
  </si>
  <si>
    <t>External Account Identifier</t>
  </si>
  <si>
    <t>Create Contract</t>
  </si>
  <si>
    <t>ContractID</t>
  </si>
  <si>
    <t>Contract Type</t>
  </si>
  <si>
    <t>Contract Start Date</t>
  </si>
  <si>
    <t>Contract End Date</t>
  </si>
  <si>
    <t>Contract Status</t>
  </si>
  <si>
    <t>DM_BK</t>
  </si>
  <si>
    <t>Active</t>
  </si>
  <si>
    <t>SQI</t>
  </si>
  <si>
    <t>NPI_021</t>
  </si>
  <si>
    <t>BK-NBR</t>
  </si>
  <si>
    <t>NPI_022</t>
  </si>
  <si>
    <t>NPI_023</t>
  </si>
  <si>
    <t>NPI_024</t>
  </si>
  <si>
    <t>Create Pricelist</t>
  </si>
  <si>
    <t>Pricelist ID</t>
  </si>
  <si>
    <t>Price List Description</t>
  </si>
  <si>
    <t xml:space="preserve">Price List Start Date </t>
  </si>
  <si>
    <t xml:space="preserve">PL_NEGOTIABILITY_01
</t>
  </si>
  <si>
    <t>1</t>
  </si>
  <si>
    <t>5417730766</t>
  </si>
  <si>
    <t>PriceList -1</t>
  </si>
  <si>
    <t>Mange Price item Assignments To Pricelist</t>
  </si>
  <si>
    <t>Search with Price Item</t>
  </si>
  <si>
    <t>Rate Schedule</t>
  </si>
  <si>
    <t>Effective Start Date</t>
  </si>
  <si>
    <t>Effective End Date</t>
  </si>
  <si>
    <t>Pricing Currency</t>
  </si>
  <si>
    <t>Apply To</t>
  </si>
  <si>
    <t>Rate</t>
  </si>
  <si>
    <t>Tiering Criteria</t>
  </si>
  <si>
    <t>Tiering Range:
From</t>
  </si>
  <si>
    <t>Tiering Range:
To</t>
  </si>
  <si>
    <t>Type</t>
  </si>
  <si>
    <t>Parameter-1</t>
  </si>
  <si>
    <t>Parameter-2</t>
  </si>
  <si>
    <t>PI_021</t>
  </si>
  <si>
    <t>DM-RT01</t>
  </si>
  <si>
    <t>01-01-2015</t>
  </si>
  <si>
    <t>FLAT</t>
  </si>
  <si>
    <t>0.25</t>
  </si>
  <si>
    <t>Regular</t>
  </si>
  <si>
    <t>PI_022</t>
  </si>
  <si>
    <t>112.04</t>
  </si>
  <si>
    <t>POST</t>
  </si>
  <si>
    <t>PI_023</t>
  </si>
  <si>
    <t>DM_AN01</t>
  </si>
  <si>
    <t>276.25</t>
  </si>
  <si>
    <t>PI_033</t>
  </si>
  <si>
    <t>PI_024</t>
  </si>
  <si>
    <t>DM-NBRST</t>
  </si>
  <si>
    <t>STEP</t>
  </si>
  <si>
    <t>12.95</t>
  </si>
  <si>
    <t>No of Transaction</t>
  </si>
  <si>
    <t>12.15</t>
  </si>
  <si>
    <t>11.95</t>
  </si>
  <si>
    <t>PI_025</t>
  </si>
  <si>
    <t>DM-NBRTH</t>
  </si>
  <si>
    <t>PI_026</t>
  </si>
  <si>
    <t>UC01</t>
  </si>
  <si>
    <t>THRESHOLD</t>
  </si>
  <si>
    <t>PI_027</t>
  </si>
  <si>
    <t>DM-RT03</t>
  </si>
  <si>
    <t>0.15</t>
  </si>
  <si>
    <t>PI_028</t>
  </si>
  <si>
    <t>0.75</t>
  </si>
  <si>
    <t>INR</t>
  </si>
  <si>
    <t>6.67</t>
  </si>
  <si>
    <t>0.3</t>
  </si>
  <si>
    <t>BT</t>
  </si>
  <si>
    <t>2.05</t>
  </si>
  <si>
    <t>PI_029</t>
  </si>
  <si>
    <t>0.4</t>
  </si>
  <si>
    <t>PI_030</t>
  </si>
  <si>
    <t>0.6</t>
  </si>
  <si>
    <t>PI_032</t>
  </si>
  <si>
    <t xml:space="preserve">3525215633
</t>
  </si>
  <si>
    <t>01-01-2021</t>
  </si>
  <si>
    <t>25</t>
  </si>
  <si>
    <t xml:space="preserve">Create Billable Charge1 on All Accounts using first Product's Data  -  May </t>
  </si>
  <si>
    <t>Acct Identifier</t>
  </si>
  <si>
    <t>Contract</t>
  </si>
  <si>
    <t>Price item</t>
  </si>
  <si>
    <t>Billable Charges Start Date</t>
  </si>
  <si>
    <t>Billable Charges End Date</t>
  </si>
  <si>
    <t xml:space="preserve"> Service Qty. Identifier</t>
  </si>
  <si>
    <t>Service Quantity</t>
  </si>
  <si>
    <t>Billable Charge ID</t>
  </si>
  <si>
    <t>25.50</t>
  </si>
  <si>
    <t>NPI_036</t>
  </si>
  <si>
    <t>NPI_025</t>
  </si>
  <si>
    <t>10.50</t>
  </si>
  <si>
    <t>8.50</t>
  </si>
  <si>
    <t>6.50</t>
  </si>
  <si>
    <t>Agreed Pricing</t>
  </si>
  <si>
    <t>Account / Customer</t>
  </si>
  <si>
    <t>PersonName</t>
  </si>
  <si>
    <t xml:space="preserve">Rate schedule </t>
  </si>
  <si>
    <t>Customer</t>
  </si>
  <si>
    <t>ABC_Cust1Auto,IND</t>
  </si>
  <si>
    <t>13.5</t>
  </si>
  <si>
    <t>9.95</t>
  </si>
  <si>
    <t>Price List Assignment Details</t>
  </si>
  <si>
    <t>DM_COUNTRY</t>
  </si>
  <si>
    <t>DM_STATE</t>
  </si>
  <si>
    <t>AP</t>
  </si>
  <si>
    <t>Price Item Parameter 1</t>
  </si>
  <si>
    <t>Price Item Parameter 2</t>
  </si>
  <si>
    <t>Price Item Parameter Value 1</t>
  </si>
  <si>
    <t>Price Item Parameter Value 2</t>
  </si>
  <si>
    <t>KA</t>
  </si>
  <si>
    <t>SCRIPT DATA</t>
  </si>
  <si>
    <t>Search Entity</t>
  </si>
  <si>
    <t>Search By</t>
  </si>
  <si>
    <t>Person ID</t>
  </si>
  <si>
    <t xml:space="preserve">Person Name </t>
  </si>
  <si>
    <t>Customer Details</t>
  </si>
  <si>
    <t>India Division</t>
  </si>
  <si>
    <t>Deal Creation Information - [TC_PRICING_UPD_Test_43699]</t>
  </si>
  <si>
    <t>dealEntityType</t>
  </si>
  <si>
    <t>dealEntityId</t>
  </si>
  <si>
    <t>Deal Identifier</t>
  </si>
  <si>
    <t>Deal Type</t>
  </si>
  <si>
    <t>Deal Currency</t>
  </si>
  <si>
    <t>Simulation Type</t>
  </si>
  <si>
    <t>Start Date</t>
  </si>
  <si>
    <t>Price Selection Date</t>
  </si>
  <si>
    <t>Review Frequency</t>
  </si>
  <si>
    <t>Deal Frequency</t>
  </si>
  <si>
    <t xml:space="preserve">Usage Frequency </t>
  </si>
  <si>
    <t>Deal Description</t>
  </si>
  <si>
    <t>Deal Version Description</t>
  </si>
  <si>
    <t>Skip Reference</t>
  </si>
  <si>
    <t>Skip QUESTIONNAIRE</t>
  </si>
  <si>
    <t>Template Deal</t>
  </si>
  <si>
    <t>CONTRACTED Deal</t>
  </si>
  <si>
    <t>include Hierarchy Flag</t>
  </si>
  <si>
    <t>End Date</t>
  </si>
  <si>
    <t>termsAndConditionsList</t>
  </si>
  <si>
    <t>productDetailsList</t>
  </si>
  <si>
    <t>referenceDetails</t>
  </si>
  <si>
    <t>templateReferenceDetails</t>
  </si>
  <si>
    <t>T&amp;C1</t>
  </si>
  <si>
    <t>T&amp;C2</t>
  </si>
  <si>
    <t>T&amp;C3</t>
  </si>
  <si>
    <t>productCode 1</t>
  </si>
  <si>
    <t>productCode 2</t>
  </si>
  <si>
    <t>productCode 3</t>
  </si>
  <si>
    <t>referenceTypeFlg</t>
  </si>
  <si>
    <t>referenceDealId</t>
  </si>
  <si>
    <t>referenceModelId</t>
  </si>
  <si>
    <t>referPersonId</t>
  </si>
  <si>
    <t>referUsageSw</t>
  </si>
  <si>
    <t>referPriceSw</t>
  </si>
  <si>
    <t>includeChildHierarchy</t>
  </si>
  <si>
    <t>templateDealId</t>
  </si>
  <si>
    <t>templateDealIdentifier</t>
  </si>
  <si>
    <t>templateModelId</t>
  </si>
  <si>
    <t>copyBasicDetailsFlag</t>
  </si>
  <si>
    <t>copyPricingFlag</t>
  </si>
  <si>
    <t>copyUsageFlag</t>
  </si>
  <si>
    <t>Error Message</t>
  </si>
  <si>
    <t>Default Commitment Count On Deal</t>
  </si>
  <si>
    <t>Simulation_Count</t>
  </si>
  <si>
    <t>CI_PRICEASGN Count</t>
  </si>
  <si>
    <t>EPER</t>
  </si>
  <si>
    <t>CUST</t>
  </si>
  <si>
    <t>Y</t>
  </si>
  <si>
    <t>N</t>
  </si>
  <si>
    <t>DEAL_T&amp;C1</t>
  </si>
  <si>
    <t>DEAL_T&amp;C2</t>
  </si>
  <si>
    <t>PRODUCT_CON_01</t>
  </si>
  <si>
    <t>PRODUCT_CON_02</t>
  </si>
  <si>
    <t>Assigned Pricelist [TC_PRICING_UPD_Test_43699]</t>
  </si>
  <si>
    <t xml:space="preserve">Price List End Date </t>
  </si>
  <si>
    <t>PRICE LIST INHERITANCE</t>
  </si>
  <si>
    <t>entityId</t>
  </si>
  <si>
    <t>entityType</t>
  </si>
  <si>
    <t>actionFlag</t>
  </si>
  <si>
    <t>priceListAssignmentId</t>
  </si>
  <si>
    <t>PERS</t>
  </si>
  <si>
    <t>READ</t>
  </si>
  <si>
    <t>2413873180</t>
  </si>
  <si>
    <t>PL_NEGOTIABILITY_01</t>
  </si>
  <si>
    <t>2</t>
  </si>
  <si>
    <t>ADD</t>
  </si>
  <si>
    <t>DLAPR</t>
  </si>
  <si>
    <t>Deal_BANK_82_7_001 desc</t>
  </si>
  <si>
    <t>Deal_BANK_82_7_001 desc ver</t>
  </si>
  <si>
    <t>DEAL FINANCIAL SUMMARY - [TC_PRICING_DEL_Test_43651]</t>
  </si>
  <si>
    <t>DEAL CURRENCY</t>
  </si>
  <si>
    <t>DIVISION</t>
  </si>
  <si>
    <t>Approval Status</t>
  </si>
  <si>
    <t xml:space="preserve">PROJECTED </t>
  </si>
  <si>
    <t>ORIGINAL</t>
  </si>
  <si>
    <t>CURRENCY</t>
  </si>
  <si>
    <t>Revenue</t>
  </si>
  <si>
    <t>Cost</t>
  </si>
  <si>
    <t>Profit</t>
  </si>
  <si>
    <t>Profitability(%)</t>
  </si>
  <si>
    <t>INDIA DIVISION</t>
  </si>
  <si>
    <t>VALID</t>
  </si>
  <si>
    <t>PERSON HIERARHCY SECTION</t>
  </si>
  <si>
    <t>DIVISOIN</t>
  </si>
  <si>
    <t>Status</t>
  </si>
  <si>
    <t>Revenue Variation</t>
  </si>
  <si>
    <t>Customer/Division /ACCOUNT CURRENCY</t>
  </si>
  <si>
    <t xml:space="preserve">PROPOSED </t>
  </si>
  <si>
    <t>Projected Revenue</t>
  </si>
  <si>
    <t>Projected Cost</t>
  </si>
  <si>
    <t>Original Revenue</t>
  </si>
  <si>
    <t>Original Cost</t>
  </si>
  <si>
    <t>PENDING FOR APPROVAL</t>
  </si>
  <si>
    <t xml:space="preserve">DEAL FINANCIAL SUMMARY </t>
  </si>
  <si>
    <t>Profit Variation</t>
  </si>
  <si>
    <t xml:space="preserve">Deal Information </t>
  </si>
  <si>
    <t>Deal Status</t>
  </si>
  <si>
    <t>Deal Version Status</t>
  </si>
  <si>
    <t>Usage Period</t>
  </si>
  <si>
    <t>Acceptance Date</t>
  </si>
  <si>
    <t>Finalized Date</t>
  </si>
  <si>
    <t>Creation Date</t>
  </si>
  <si>
    <t>1573809619,ABC_Cust1Auto,IND,07-03-2021,USD,DEAL_AUTO_01,DEAL_AUTO_12101 ,(1),Contracted Deal-No</t>
  </si>
  <si>
    <t>Simulated</t>
  </si>
  <si>
    <t>Yearly</t>
  </si>
  <si>
    <t>Monthly</t>
  </si>
  <si>
    <t>Deal Logs</t>
  </si>
  <si>
    <t>Creation Date Time</t>
  </si>
  <si>
    <t>Details</t>
  </si>
  <si>
    <t>User</t>
  </si>
  <si>
    <t xml:space="preserve">Log Type </t>
  </si>
  <si>
    <t>Manager1 , Relationship ( RMBK1 )</t>
  </si>
  <si>
    <t>Status Transition</t>
  </si>
  <si>
    <t xml:space="preserve">Transitioned to Simulated. </t>
  </si>
  <si>
    <t xml:space="preserve">Transitioned to Pending Simulation. </t>
  </si>
  <si>
    <t>Created in status Draft.</t>
  </si>
  <si>
    <t>Created</t>
  </si>
  <si>
    <t>Pricing &amp; Commitment - [TC_PRICING_OVRD]</t>
  </si>
  <si>
    <t>Price Item Hierarhcy</t>
  </si>
  <si>
    <t>Parameter</t>
  </si>
  <si>
    <t>Section</t>
  </si>
  <si>
    <t>Pricing Information</t>
  </si>
  <si>
    <t>Avg Price</t>
  </si>
  <si>
    <t>Volume</t>
  </si>
  <si>
    <t>Varation</t>
  </si>
  <si>
    <t>PriceList</t>
  </si>
  <si>
    <t>Level</t>
  </si>
  <si>
    <t>Approver</t>
  </si>
  <si>
    <t>T&amp;C</t>
  </si>
  <si>
    <t>PRICE ASSIGNMENT TYPE</t>
  </si>
  <si>
    <t>inquiryModeFlag</t>
  </si>
  <si>
    <t>Total pricingDetails Objects</t>
  </si>
  <si>
    <t>Total commitmentDetails Objects</t>
  </si>
  <si>
    <t>Record for Updation</t>
  </si>
  <si>
    <t>Error Message If Have</t>
  </si>
  <si>
    <t>OVRD</t>
  </si>
  <si>
    <t>Tier,USD,STEP</t>
  </si>
  <si>
    <t>PRIC</t>
  </si>
  <si>
    <t>0</t>
  </si>
  <si>
    <t>{"C1-DealPriceAsgnCommitmentsREST":{"delete":[],"pricingAndCommitmentsDetails":{"pricingDetails":[{"delete":[]}]}}}</t>
  </si>
  <si>
    <t>BANK_82_6_Test_43707</t>
  </si>
  <si>
    <t>Approved</t>
  </si>
  <si>
    <t>Relationship Manager1</t>
  </si>
  <si>
    <t>Customer Agreed</t>
  </si>
  <si>
    <t>Seasonal</t>
  </si>
  <si>
    <t>Projected</t>
  </si>
  <si>
    <t>[{"upperLimit":"1000.00","lowerLimit":"0.00","valueAmt":"11"},{"upperLimit":"5000.00","lowerLimit":"1000.00","valueAmt":"12"},{"upperLimit":"999999999999.99","lowerLimit":"5000.00","valueAmt":"13"}]</t>
  </si>
  <si>
    <t>Error</t>
  </si>
  <si>
    <t xml:space="preserve">Regular
</t>
  </si>
  <si>
    <t>Pricing &amp; Commitment - Override STEP Pricing</t>
  </si>
  <si>
    <t>Customer Price List</t>
  </si>
  <si>
    <t>52</t>
  </si>
  <si>
    <t>51.80</t>
  </si>
  <si>
    <t>4</t>
  </si>
  <si>
    <t>[{"upperLimit":"1000.00","lowerLimit":"0.00","valueAmt":"12"},{"upperLimit":"5000.00","lowerLimit":"1000.00","valueAmt":"13"},{"upperLimit":"999999999999.99","lowerLimit":"5000.00","valueAmt":"14"}]</t>
  </si>
  <si>
    <t>Pricing &amp; Commitment - [TC_PRICING_DEL_Test_43651]</t>
  </si>
  <si>
    <t>11</t>
  </si>
  <si>
    <t>Tier,USD,THRS</t>
  </si>
  <si>
    <t>Pricing &amp; Commitment - [TC_PRICING_UPD_Test_43698]</t>
  </si>
  <si>
    <t>DM_CURRENCY=INR~DM_TYPE=BT</t>
  </si>
  <si>
    <t>UPD</t>
  </si>
  <si>
    <t>{"C1-DealPriceAsgnCommitmentsREST":{"modelId":"6152865122","dealId":"1870418126","entityType":"PERS","entityId":"5659722273","pricingAndCommitmentsDetails":{"entityDivision":"IND","entityIdentifierType":"COREG","entityType":"PERS","entityId":"5659722273","entityIdentifierValue":"Reg_AGREED_PRIC_N_COMT_001","pricingDetails":[{"txnDailyRatingCrt":"DNRT","priceCompDetails":{"priceCompId":"0768254706","valueAmt":"28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endDate":"2023-01-23","aggregateSw":"Y","priceItemCode":"PI_028","priceCurrencyCode":"USD","priceAsgnId":"0760016561","pricingStatus":"PRPD","printIfZero":"Y","ignoreSw":"N","actionFlag":"UPD","isEligible":"false","scheduleCode":"MONTHLY","rateSchedule":"DM-RT01","startDate":"2022-12-09","assignmentLevel":"Customer Agreed"}]}}}</t>
  </si>
  <si>
    <t>3</t>
  </si>
  <si>
    <t xml:space="preserve"> </t>
  </si>
  <si>
    <t>DM_COUNTRY=IND~DM_STATE=AP</t>
  </si>
  <si>
    <t>DM_COUNTRY=IND~DM_STATE=KA</t>
  </si>
  <si>
    <t>PI_031</t>
  </si>
  <si>
    <t>[{"upperLimit":"1000.00","lowerLimit":"0.00","valueAmt":"12"},{"upperLimit":"5000.00","lowerLimit":"1000.00","valueAmt":"13"},{"upperLimit":"99999999.99","lowerLimit":"5000.00","valueAmt":"14"}]</t>
  </si>
  <si>
    <t>[{"upperLimit":"1000.00","lowerLimit":"0.00","valueAmt":"11"},{"upperLimit":"5000.00","lowerLimit":"1000.00","valueAmt":"12"},{"upperLimit":"99999999.99","lowerLimit":"5000.00","valueAmt":"13"}]</t>
  </si>
  <si>
    <t>[{"upperLimit":"1000.00","lowerLimit":"0.00","valueAmt":"32"},{"upperLimit":"5000.00","lowerLimit":"1000.00","valueAmt":"33"},{"upperLimit":"99999999.99","lowerLimit":"5000.00","valueAmt":"34"}]</t>
  </si>
  <si>
    <t>[{"upperLimit":"1000.00","lowerLimit":"0.00","valueAmt":"31"},{"upperLimit":"5000.00","lowerLimit":"1000.00","valueAmt":"32"},{"upperLimit":"99999999.99","lowerLimit":"5000.00","valueAmt":"33"}]</t>
  </si>
  <si>
    <t xml:space="preserve">Pending For Approval </t>
  </si>
  <si>
    <t>Finalized</t>
  </si>
  <si>
    <t>scenarios  - 2 ( after Adding Adhoc Revenue)</t>
  </si>
  <si>
    <t>Adhoc Revenue and Cost</t>
  </si>
  <si>
    <t>Sequence</t>
  </si>
  <si>
    <t>Currency</t>
  </si>
  <si>
    <t>Amount</t>
  </si>
  <si>
    <t>Price Item</t>
  </si>
  <si>
    <t>Revenue/cost Type</t>
  </si>
  <si>
    <t>Amount Type</t>
  </si>
  <si>
    <t>Adhoc Revenue</t>
  </si>
  <si>
    <t>Deal Commission</t>
  </si>
  <si>
    <t>Courier Cost</t>
  </si>
  <si>
    <t>Travel Cost</t>
  </si>
  <si>
    <t>United States Dollars</t>
  </si>
  <si>
    <t>RECM</t>
  </si>
  <si>
    <t>12</t>
  </si>
  <si>
    <t>RECOMMENDED SUMMARY</t>
  </si>
  <si>
    <t>Appoved</t>
  </si>
  <si>
    <t>Customer Accepted</t>
  </si>
  <si>
    <t>change</t>
  </si>
  <si>
    <t>BANK_82_EPER_001,IND</t>
  </si>
  <si>
    <t>Reg_BANK_82_EPER_001</t>
  </si>
  <si>
    <t>BANK_82_PRSPCH1_001</t>
  </si>
  <si>
    <t>Reg_BANK_82_PRSPCH1_001</t>
  </si>
  <si>
    <t>BANK_82_PRSPCH1CH1_001</t>
  </si>
  <si>
    <t>Reg_BANK_82_PRSPCH1CH1_001</t>
  </si>
  <si>
    <t>EAI_BANK_82_EPER_001</t>
  </si>
  <si>
    <t>EAI_BANK_82_PRSPCH1_001</t>
  </si>
  <si>
    <t>EAI_BANK_82_PRSPCH1CH1_001</t>
  </si>
  <si>
    <t>External Account Identifier - EAI_BANK_82_EPER_001</t>
  </si>
  <si>
    <t>External Account Identifier - EAI_BANK_82_EPPRSP_001</t>
  </si>
  <si>
    <t>{"C1-DealPriceAsgnCommitmentsREST":{"modelId":"1135615344","dealId":"7406392342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endDate":"2023-01-17","aggregateSw":"Y","priceItemCode":"PI_022","priceCurrencyCode":"USD","priceAsgnId":"5410009203","pricingStatus":"PRPD","printIfZero":"Y","ignoreSw":"N","actionFlag":"OVRD","isEligible":"false","scheduleCode":"MONTHLY","rateSchedule":"DM-RT01","startDate":"2022-12-19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</si>
  <si>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2022-12-20","assignmentLevel":"Customer Price List"}]}}}</t>
  </si>
  <si>
    <t>{"C1-DealPriceAsgnCommitmentsREST":{"modelId":"2604607935","dealId":"4278424003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2022-12-20","assignmentLevel":"Customer Price List"}]}}}</t>
  </si>
  <si>
    <t>9805419578,BANK_82_EPER_001,IND,12-20-2022,United States Dollars,Contracted Deal-No</t>
  </si>
  <si>
    <t>Transitioned to Customer Accepted.</t>
  </si>
  <si>
    <t>Deal is assigned to zero level</t>
  </si>
  <si>
    <t>Manager1 , Senior Pricing ( SPMBK1 )</t>
  </si>
  <si>
    <t>Updated</t>
  </si>
  <si>
    <t>Deal Status Changed to Approved</t>
  </si>
  <si>
    <t>Role SPMBK1 has approved the deal</t>
  </si>
  <si>
    <t>Transitioned to Approved.</t>
  </si>
  <si>
    <t>Transitioned to Finalized.</t>
  </si>
  <si>
    <t>Deal is assigned to next level</t>
  </si>
  <si>
    <t>Manager1 , Pricing ( PMBK1 )</t>
  </si>
  <si>
    <t>Role PMBK1 has assigned the deal to next level.</t>
  </si>
  <si>
    <t>Deal Status Changed to Pending for approval</t>
  </si>
  <si>
    <t>Deal Version is finalized for approval and rest of the Deal Versions of the deal are discarded</t>
  </si>
  <si>
    <t>Transitioned to Pending For Approval.</t>
  </si>
  <si>
    <t>Transitioned to Simulated.</t>
  </si>
  <si>
    <t>Transitioned to Pending Simulation.</t>
  </si>
  <si>
    <t>Deal is Rejected and assigned to Zero level role</t>
  </si>
  <si>
    <t>Deal level updated to Zero</t>
  </si>
  <si>
    <t>Revenue Variation (Original)</t>
  </si>
  <si>
    <t>Profit Variation (Original)</t>
  </si>
  <si>
    <t>Profit Variation (Standard)</t>
  </si>
  <si>
    <t>Revenue Variation (Standard)</t>
  </si>
  <si>
    <t>213921768239</t>
  </si>
  <si>
    <t>213040702687</t>
  </si>
  <si>
    <t>213458667311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</si>
  <si>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5417300006","valueAmt":"11","priceCompDesc":"FLAT","rcMapId":"1705351562","displaySw":"true","tieredFlag":"FLAT","priceCompSequenceNo":"10"},"paTypeFlag":"RGLR","priceItemDescription":"V2-Monthly Acct Serv Fee","aggregateSw":"Y","priceItemCode":"PI_022","priceCurrencyCode":"USD","priceAsgnId":"5410009203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</si>
  <si>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1740014991","actionFlag":"OVRD","priceItemCode":"PI_022","priceItemDescription":"V2-Monthly Acct Serv Fee","pricingStatus":"PRPD","priceCurrencyCode":"USD","rateSchedule":"DM-RT01","startDate":"2023-08-09","isEligible":"false","assignmentLevel":"Customer Price List","paTypeFlag":"RGLR","printIfZero":"Y","txnDailyRatingCrt":"DNRT","ignoreSw":"N","aggregateSw":"Y","scheduleCode":"MONTHLY","priceCompDetails":{"priceCompId":"5417300006","priceCompDesc":"FLAT","valueAmt":"11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</si>
  <si>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1748601833","valueAmt":"10","priceCompDesc":"FLAT","rcMapId":"1705351562","displaySw":"true","tieredFlag":"FLAT","priceCompSequenceNo":"10"},"paTypeFlag":"RGLR","priceItemDescription":"V2-Monthly Acct Serv Fee","aggregateSw":"N","priceItemCode":"PI_022","priceCurrencyCode":"USD","priceAsgnId":"1740014991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</si>
  <si>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1740014992","actionFlag":"OVRD","priceItemCode":"PI_022","priceItemDescription":"V2-Monthly Acct Serv Fee","pricingStatus":"PRPD","priceCurrencyCode":"USD","rateSchedule":"DM-RT01","startDate":"2023-09-08","isEligible":"false","assignmentLevel":"Customer Agreed","paTypeFlag":"RGLR","printIfZero":"Y","txnDailyRatingCrt":"DNRT","ignoreSw":"N","aggregateSw":"N","scheduleCode":"MONTHLY","priceCompDetails":{"priceCompId":"1748601833","priceCompDesc":"FLAT","valueAmt":"10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</si>
  <si>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5417400004","valueAmt":"11","priceCompDesc":"Price per transaction - Step Tier 1","rcMapId":"2567418376","displaySw":"true","tieredFlag":"STEP","priceCompTier":{"tierSeqNum":"10","upperLimit":"1000.00","lowerLimit":"0.00","priceCriteria":"NBRTRAN"},"priceCompSequenceNo":"100"},{"priceCompId":"5417400005","valueAmt":"12","priceCompDesc":"Price per transaction - Step Tier 2","rcMapId":"7769990702","displaySw":"true","tieredFlag":"STEP","priceCompTier":{"tierSeqNum":"10","upperLimit":"5000.00","lowerLimit":"1000.00","priceCriteria":"NBRTRAN"},"priceCompSequenceNo":"110"},{"priceCompId":"5417400006","valueAmt":"13","priceCompDesc":"Price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Y","priceItemCode":"PI_024","priceCurrencyCode":"USD","priceAsgnId":"5410009241","pricingStatus":"PRPD","printIfZero":"Y","ignoreSw":"N","actionFlag":"OVRD","isEligible":"false","scheduleCode":"MONTHLY","rateSchedule":"DM-NBRST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</si>
  <si>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1740014993","actionFlag":"OVRD","priceItemCode":"PI_024","priceItemDescription":"V4-SEPA Transfers","pricingStatus":"PRPD","priceCurrencyCode":"USD","rateSchedule":"DM-NBRST","startDate":"2023-08-09","isEligible":"false","assignmentLevel":"Customer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5417400004","priceCompDesc":"Price per transaction - Step Tier 1","valueAmt":"11","displaySw":"true","rcMapId":"2567418376","tieredFlag":"STEP","priceCompSequenceNo":"100"},{"priceCompTier":{"upperLimit":"5000.00","lowerLimit":"1000.00","priceCriteria":"NBRTRAN","tierSeqNum":"10"},"priceCompId":"5417400005","priceCompDesc":"Price per transaction - Step Tier 2","valueAmt":"12","displaySw":"true","rcMapId":"7769990702","tieredFlag":"STEP","priceCompSequenceNo":"110"},{"priceCompTier":{"upperLimit":"999999999999.99","lowerLimit":"5000.00","priceCriteria":"NBRTRAN","tierSeqNum":"10"},"priceCompId":"5417400006","priceCompDesc":"Price per transaction - Step Tier 3","valueAmt":"13","displaySw":"true","rcMapId":"4322456059","tieredFlag":"STEP","priceCompSequenceNo":"120"}]}}}}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</si>
  <si>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1748601835","valueAmt":"12","priceCompDesc":"Price per transaction - Step Tier 1","rcMapId":"2567418376","displaySw":"true","tieredFlag":"STEP","priceCompTier":{"tierSeqNum":"10","upperLimit":"1000.00","lowerLimit":"0.00","priceCriteria":"NBRTRAN"},"priceCompSequenceNo":"100"},{"priceCompId":"1748601836","valueAmt":"13","priceCompDesc":"Price per transaction - Step Tier 2","rcMapId":"7769990702","displaySw":"true","tieredFlag":"STEP","priceCompTier":{"tierSeqNum":"10","upperLimit":"5000.00","lowerLimit":"1000.00","priceCriteria":"NBRTRAN"},"priceCompSequenceNo":"110"},{"priceCompId":"1748601837","valueAmt":"14","priceCompDesc":"Price per transaction - Step Tier 3","rcMapId":"4322456059","displaySw":"true","tieredFlag":"STEP","priceCompTier":{"tierSeqNum":"10","upperLimit":"999999999999.99","lowerLimit":"5000.00","priceCriteria":"NBRTRAN"},"priceCompSequenceNo":"120"}],"paTypeFlag":"RGLR","priceItemDescription":"V4-SEPA Transfers","aggregateSw":"N","priceItemCode":"PI_024","priceCurrencyCode":"USD","priceAsgnId":"1740014993","pricingStatus":"PRPD","printIfZero":"Y","ignoreSw":"N","actionFlag":"OVRD","isEligible":"false","scheduleCode":"MONTHLY","rateSchedule":"DM-NBRST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</si>
  <si>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1740014994","actionFlag":"OVRD","priceItemCode":"PI_024","priceItemDescription":"V4-SEPA Transfers","pricingStatus":"PRPD","priceCurrencyCode":"USD","rateSchedule":"DM-NBRST","startDate":"2023-09-08","isEligible":"false","assignmentLevel":"Customer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1748601835","priceCompDesc":"Price per transaction - Step Tier 1","valueAmt":"12","displaySw":"true","rcMapId":"2567418376","tieredFlag":"STEP","priceCompSequenceNo":"100"},{"priceCompTier":{"upperLimit":"5000.00","lowerLimit":"1000.00","priceCriteria":"NBRTRAN","tierSeqNum":"10"},"priceCompId":"1748601836","priceCompDesc":"Price per transaction - Step Tier 2","valueAmt":"13","displaySw":"true","rcMapId":"7769990702","tieredFlag":"STEP","priceCompSequenceNo":"110"},{"priceCompTier":{"upperLimit":"999999999999.99","lowerLimit":"5000.00","priceCriteria":"NBRTRAN","tierSeqNum":"10"},"priceCompId":"1748601837","priceCompDesc":"Price per transaction - Step Tier 3","valueAmt":"14","displaySw":"true","rcMapId":"4322456059","tieredFlag":"STEP","priceCompSequenceNo":"120"}]}}}}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</si>
  <si>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5417400010","valueAmt":"11","priceCompDesc":"Threshold price per transaction","rcMapId":"1109655113","displaySw":"true","tieredFlag":"THRS","priceCompTier":{"tierSeqNum":"10","upperLimit":"1000.00","lowerLimit":"0.00","priceCriteria":"NBRTRAN"},"priceCompSequenceNo":"100"},{"priceCompId":"5417400011","valueAmt":"12","priceCompDesc":"Threshold price per transaction","rcMapId":"1109655113","displaySw":"true","tieredFlag":"THRS","priceCompTier":{"tierSeqNum":"10","upperLimit":"5000.00","lowerLimit":"1000.00","priceCriteria":"NBRTRAN"},"priceCompSequenceNo":"110"},{"priceCompId":"5417400012","valueAmt":"13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Y","priceItemCode":"PI_025","priceCurrencyCode":"USD","priceAsgnId":"5410009242","pricingStatus":"PRPD","printIfZero":"Y","ignoreSw":"N","actionFlag":"OVRD","isEligible":"false","scheduleCode":"MONTHLY","rateSchedule":"DM-NBRTH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</si>
  <si>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1740014995","actionFlag":"OVRD","priceItemCode":"PI_025","priceItemDescription":"V5-Domestic Funds Transfer Fee","pricingStatus":"PRPD","priceCurrencyCode":"USD","rateSchedule":"DM-NBRTH","startDate":"2023-08-09","isEligible":"false","assignmentLevel":"Customer Price List","paTypeFlag":"RGLR","printIfZero":"Y","txnDailyRatingCrt":"DNRT","ignoreSw":"N","aggregateSw":"Y","scheduleCode":"MONTHLY","priceCompDetails":[{"priceCompTier":{"upperLimit":"1000.00","lowerLimit":"0.00","priceCriteria":"NBRTRAN","tierSeqNum":"10"},"priceCompId":"5417400010","priceCompDesc":"Threshold price per transaction","valueAmt":"11","displaySw":"true","rcMapId":"1109655113","tieredFlag":"THRS","priceCompSequenceNo":"100"},{"priceCompTier":{"upperLimit":"5000.00","lowerLimit":"1000.00","priceCriteria":"NBRTRAN","tierSeqNum":"10"},"priceCompId":"5417400011","priceCompDesc":"Threshold price per transaction","valueAmt":"12","displaySw":"true","rcMapId":"1109655113","tieredFlag":"THRS","priceCompSequenceNo":"110"},{"priceCompTier":{"upperLimit":"999999999999.99","lowerLimit":"5000.00","priceCriteria":"NBRTRAN","tierSeqNum":"10"},"priceCompId":"5417400012","priceCompDesc":"Threshold price per transaction","valueAmt":"13","displaySw":"true","rcMapId":"1109655113","tieredFlag":"THRS","priceCompSequenceNo":"120"}]}}}}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</si>
  <si>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1748601841","valueAmt":"12","priceCompDesc":"Threshold price per transaction","rcMapId":"1109655113","displaySw":"true","tieredFlag":"THRS","priceCompTier":{"tierSeqNum":"10","upperLimit":"1000.00","lowerLimit":"0.00","priceCriteria":"NBRTRAN"},"priceCompSequenceNo":"100"},{"priceCompId":"1748601842","valueAmt":"13","priceCompDesc":"Threshold price per transaction","rcMapId":"1109655113","displaySw":"true","tieredFlag":"THRS","priceCompTier":{"tierSeqNum":"10","upperLimit":"5000.00","lowerLimit":"1000.00","priceCriteria":"NBRTRAN"},"priceCompSequenceNo":"110"},{"priceCompId":"1748601843","valueAmt":"14","priceCompDesc":"Threshold price per transaction","rcMapId":"1109655113","displaySw":"true","tieredFlag":"THRS","priceCompTier":{"tierSeqNum":"10","upperLimit":"999999999999.99","lowerLimit":"5000.00","priceCriteria":"NBRTRAN"},"priceCompSequenceNo":"120"}],"paTypeFlag":"RGLR","priceItemDescription":"V5-Domestic Funds Transfer Fee","aggregateSw":"N","priceItemCode":"PI_025","priceCurrencyCode":"USD","priceAsgnId":"1740014995","pricingStatus":"PRPD","printIfZero":"Y","ignoreSw":"N","actionFlag":"OVRD","isEligible":"false","scheduleCode":"MONTHLY","rateSchedule":"DM-NBRTH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</si>
  <si>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1740014996","actionFlag":"OVRD","priceItemCode":"PI_025","priceItemDescription":"V5-Domestic Funds Transfer Fee","pricingStatus":"PRPD","priceCurrencyCode":"USD","rateSchedule":"DM-NBRTH","startDate":"2023-09-08","isEligible":"false","assignmentLevel":"Customer Agreed","paTypeFlag":"RGLR","printIfZero":"Y","txnDailyRatingCrt":"DNRT","ignoreSw":"N","aggregateSw":"N","scheduleCode":"MONTHLY","priceCompDetails":[{"priceCompTier":{"upperLimit":"1000.00","lowerLimit":"0.00","priceCriteria":"NBRTRAN","tierSeqNum":"10"},"priceCompId":"1748601841","priceCompDesc":"Threshold price per transaction","valueAmt":"12","displaySw":"true","rcMapId":"1109655113","tieredFlag":"THRS","priceCompSequenceNo":"100"},{"priceCompTier":{"upperLimit":"5000.00","lowerLimit":"1000.00","priceCriteria":"NBRTRAN","tierSeqNum":"10"},"priceCompId":"1748601842","priceCompDesc":"Threshold price per transaction","valueAmt":"13","displaySw":"true","rcMapId":"1109655113","tieredFlag":"THRS","priceCompSequenceNo":"110"},{"priceCompTier":{"upperLimit":"999999999999.99","lowerLimit":"5000.00","priceCriteria":"NBRTRAN","tierSeqNum":"10"},"priceCompId":"1748601843","priceCompDesc":"Threshold price per transaction","valueAmt":"14","displaySw":"true","rcMapId":"1109655113","tieredFlag":"THRS","priceCompSequenceNo":"120"}]}}}}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</si>
  <si>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5417300044","valueAmt":"3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Y","priceItemCode":"PI_028","priceCurrencyCode":"USD","priceAsgnId":"5410009212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</si>
  <si>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1740014997","actionFlag":"OVRD","priceItemCode":"PI_028","priceItemDescription":"V8-Cheque Collections","pricingStatus":"PRPD","priceCurrencyCode":"USD","rateSchedule":"DM-RT01","startDate":"2023-08-09","isEligible":"false","assignmentLevel":"Customer Price List","paTypeFlag":"RGLR","printIfZero":"Y","parameterDetails":[{"parameterCode":"DM_CURRENCY","parameterValue":"INR"},{"parameterCode":"DM_TYPE","parameterValue":"BT"}],"txnDailyRatingCrt":"DNRT","ignoreSw":"N","aggregateSw":"Y","scheduleCode":"MONTHLY","priceCompDetails":{"priceCompId":"5417300044","priceCompDesc":"FLAT","valueAmt":"3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</si>
  <si>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1748601847","valueAmt":"2","priceCompDesc":"FLAT","rcMapId":"1705351562","displaySw":"true","tieredFlag":"FLAT","priceCompSequenceNo":"10"},"parameterDetails":[{"parameterCode":"DM_CURRENCY","parameterValue":"INR"},{"parameterCode":"DM_TYPE","parameterValue":"BT"}],"paTypeFlag":"RGLR","priceItemDescription":"V8-Cheque Collections","aggregateSw":"N","priceItemCode":"PI_028","priceCurrencyCode":"USD","priceAsgnId":"1740014997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</si>
  <si>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1740014998","actionFlag":"OVRD","priceItemCode":"PI_028","priceItemDescription":"V8-Cheque Collections","pricingStatus":"PRPD","priceCurrencyCode":"USD","rateSchedule":"DM-RT01","startDate":"2023-09-08","isEligible":"false","assignmentLevel":"Customer Agreed","paTypeFlag":"RGLR","printIfZero":"Y","parameterDetails":[{"parameterCode":"DM_CURRENCY","parameterValue":"INR"},{"parameterCode":"DM_TYPE","parameterValue":"BT"}],"txnDailyRatingCrt":"DNRT","ignoreSw":"N","aggregateSw":"N","scheduleCode":"MONTHLY","priceCompDetails":{"priceCompId":"1748601847","priceCompDesc":"FLAT","valueAmt":"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</si>
  <si>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1748601830","valueAmt":"12","priceCompDesc":"Price Per Transaction Step Tier 1","rcMapId":"2567418376","displaySw":"true","tieredFlag":"STEP","priceCompTier":{"tierSeqNum":"10","upperLimit":"1000.00","lowerLimit":"0.00","priceCriteria":"NBRTRAN"},"priceCompSequenceNo":"100"},{"priceCompId":"1748601831","valueAmt":"13","priceCompDesc":"Price Per Transaction Step Tier 2","rcMapId":"7769990702","displaySw":"true","tieredFlag":"STEP","priceCompTier":{"tierSeqNum":"10","upperLimit":"5000.00","lowerLimit":"1000.00","priceCriteria":"NBRTRAN"},"priceCompSequenceNo":"110"},{"priceCompId":"1748601832","valueAmt":"14","priceCompDesc":"Price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N","priceItemCode":"NPI_036","priceCurrencyCode":"USD","priceAsgnId":"1740014990","pricingStatus":"PRPD","printIfZero":"Y","ignoreSw":"N","actionFlag":"UPD","isEligible":"false","scheduleCode":"MONTHLY","rateSchedule":"DM-NBRST","startDate":"2023-08-09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</si>
  <si>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1740014990","actionFlag":"UPD","priceItemCode":"NPI_036","priceItemDescription":"Price Item NPI_036","pricingStatus":"PRPD","priceCurrencyCode":"USD","rateSchedule":"DM-NBRST","startDate":"2023-08-09","isEligible":"false","assignmentLevel":"Customer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N","scheduleCode":"MONTHLY","priceCompDetails":[{"priceCompTier":{"upperLimit":"1000.00","lowerLimit":"0.00","priceCriteria":"NBRTRAN","tierSeqNum":"10"},"priceCompId":"1748601830","priceCompDesc":"Price Per Transaction Step Tier 1","valueAmt":"12","displaySw":"true","rcMapId":"2567418376","tieredFlag":"STEP","priceCompSequenceNo":"100"},{"priceCompTier":{"upperLimit":"5000.00","lowerLimit":"1000.00","priceCriteria":"NBRTRAN","tierSeqNum":"10"},"priceCompId":"1748601831","priceCompDesc":"Price Per Transaction Step Tier 2","valueAmt":"13","displaySw":"true","rcMapId":"7769990702","tieredFlag":"STEP","priceCompSequenceNo":"110"},{"priceCompTier":{"upperLimit":"99999999.99","lowerLimit":"5000.00","priceCriteria":"NBRTRAN","tierSeqNum":"10"},"priceCompId":"1748601832","priceCompDesc":"Price Per Transaction Step Tier 3","valueAmt":"14","displaySw":"true","rcMapId":"4322456059","tieredFlag":"STEP","priceCompSequenceNo":"120"}]}}}}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</si>
  <si>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1748601830","valueAmt":"11","priceCompDesc":"Price Per Transaction Step Tier 1","rcMapId":"2567418376","displaySw":"true","tieredFlag":"STEP","priceCompTier":{"tierSeqNum":"10","upperLimit":"1000.00","lowerLimit":"0.00","priceCriteria":"NBRTRAN"},"priceCompSequenceNo":"100"},{"priceCompId":"1748601831","valueAmt":"12","priceCompDesc":"Price Per Transaction Step Tier 2","rcMapId":"7769990702","displaySw":"true","tieredFlag":"STEP","priceCompTier":{"tierSeqNum":"10","upperLimit":"5000.00","lowerLimit":"1000.00","priceCriteria":"NBRTRAN"},"priceCompSequenceNo":"110"},{"priceCompId":"1748601832","valueAmt":"13","priceCompDesc":"Price Per Transaction Step Tier 3","rcMapId":"4322456059","displaySw":"true","tieredFlag":"STEP","priceCompTier":{"tierSeqNum":"10","upperLimit":"99999999.99","lowerLimit":"5000.00","priceCriteria":"NBRTRAN"},"priceCompSequenceNo":"120"}],"parameterDetails":[{"parameterCode":"DM_COUNTRY","parameterValue":"IND"},{"parameterCode":"DM_STATE","parameterValue":"KA"}],"paTypeFlag":"RGLR","priceItemDescription":"Price Item NPI_036","aggregateSw":"Y","priceItemCode":"NPI_036","priceCurrencyCode":"USD","priceAsgnId":"1740014990","pricingStatus":"PRPD","printIfZero":"Y","ignoreSw":"N","actionFlag":"OVRD","isEligible":"false","scheduleCode":"MONTHLY","rateSchedule":"DM-NBRST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</si>
  <si>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1740014999","actionFlag":"OVRD","priceItemCode":"NPI_036","priceItemDescription":"Price Item NPI_036","pricingStatus":"PRPD","priceCurrencyCode":"USD","rateSchedule":"DM-NBRST","startDate":"2023-09-08","isEligible":"false","assignmentLevel":"Customer Agreed","paTypeFlag":"RGLR","printIfZero":"Y","parameterDetails":[{"parameterCode":"DM_COUNTRY","parameterValue":"IND"},{"parameterCode":"DM_STATE","parameterValue":"KA"}],"txnDailyRatingCrt":"DNRT","ignoreSw":"N","aggregateSw":"Y","scheduleCode":"MONTHLY","priceCompDetails":[{"priceCompTier":{"upperLimit":"1000.00","lowerLimit":"0.00","priceCriteria":"NBRTRAN","tierSeqNum":"10"},"priceCompId":"1748601830","priceCompDesc":"Price Per Transaction Step Tier 1","valueAmt":"11","displaySw":"true","rcMapId":"2567418376","tieredFlag":"STEP","priceCompSequenceNo":"100"},{"priceCompTier":{"upperLimit":"5000.00","lowerLimit":"1000.00","priceCriteria":"NBRTRAN","tierSeqNum":"10"},"priceCompId":"1748601831","priceCompDesc":"Price Per Transaction Step Tier 2","valueAmt":"12","displaySw":"true","rcMapId":"7769990702","tieredFlag":"STEP","priceCompSequenceNo":"110"},{"priceCompTier":{"upperLimit":"99999999.99","lowerLimit":"5000.00","priceCriteria":"NBRTRAN","tierSeqNum":"10"},"priceCompId":"1748601832","priceCompDesc":"Price Per Transaction Step Tier 3","valueAmt":"13","displaySw":"true","rcMapId":"4322456059","tieredFlag":"STEP","priceCompSequenceNo":"120"}]}}}}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</si>
  <si>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1748601827","valueAmt":"32","priceCompDesc":"Threshold price per transaction1","rcMapId":"1109655113","displaySw":"true","tieredFlag":"THRS","priceCompTier":{"tierSeqNum":"10","upperLimit":"1000.00","lowerLimit":"0.00","priceCriteria":"NBRTRAN"},"priceCompSequenceNo":"100"},{"priceCompId":"1748601828","valueAmt":"33","priceCompDesc":"Threshold price per transaction 2","rcMapId":"1109655113","displaySw":"true","tieredFlag":"THRS","priceCompTier":{"tierSeqNum":"10","upperLimit":"5000.00","lowerLimit":"1000.00","priceCriteria":"NBRTRAN"},"priceCompSequenceNo":"110"},{"priceCompId":"1748601829","valueAmt":"34","priceCompDesc":"Threshold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N","priceItemCode":"NPI_036","priceCurrencyCode":"USD","priceAsgnId":"1740014989","pricingStatus":"PRPD","printIfZero":"Y","ignoreSw":"N","actionFlag":"UPD","isEligible":"false","scheduleCode":"MONTHLY","rateSchedule":"DM-NBRTH","startDate":"2023-08-09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</si>
  <si>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1740014989","actionFlag":"UPD","priceItemCode":"NPI_036","priceItemDescription":"Price Item NPI_036","pricingStatus":"PRPD","priceCurrencyCode":"USD","rateSchedule":"DM-NBRTH","startDate":"2023-08-09","isEligible":"false","assignmentLevel":"Customer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N","scheduleCode":"MONTHLY","priceCompDetails":[{"priceCompTier":{"upperLimit":"1000.00","lowerLimit":"0.00","priceCriteria":"NBRTRAN","tierSeqNum":"10"},"priceCompId":"1748601827","priceCompDesc":"Threshold price per transaction1","valueAmt":"32","displaySw":"true","rcMapId":"1109655113","tieredFlag":"THRS","priceCompSequenceNo":"100"},{"priceCompTier":{"upperLimit":"5000.00","lowerLimit":"1000.00","priceCriteria":"NBRTRAN","tierSeqNum":"10"},"priceCompId":"1748601828","priceCompDesc":"Threshold price per transaction 2","valueAmt":"33","displaySw":"true","rcMapId":"1109655113","tieredFlag":"THRS","priceCompSequenceNo":"110"},{"priceCompTier":{"upperLimit":"99999999.99","lowerLimit":"5000.00","priceCriteria":"NBRTRAN","tierSeqNum":"10"},"priceCompId":"1748601829","priceCompDesc":"Threshold price per transaction 3","valueAmt":"34","displaySw":"true","rcMapId":"1109655113","tieredFlag":"THRS","priceCompSequenceNo":"120"}]}}}}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</si>
  <si>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[{"priceCompId":"1748601827","valueAmt":"31","priceCompDesc":"Threshold price per transaction1","rcMapId":"1109655113","displaySw":"true","tieredFlag":"THRS","priceCompTier":{"tierSeqNum":"10","upperLimit":"1000.00","lowerLimit":"0.00","priceCriteria":"NBRTRAN"},"priceCompSequenceNo":"100"},{"priceCompId":"1748601828","valueAmt":"32","priceCompDesc":"Threshold price per transaction 2","rcMapId":"1109655113","displaySw":"true","tieredFlag":"THRS","priceCompTier":{"tierSeqNum":"10","upperLimit":"5000.00","lowerLimit":"1000.00","priceCriteria":"NBRTRAN"},"priceCompSequenceNo":"110"},{"priceCompId":"1748601829","valueAmt":"33","priceCompDesc":"Threshold price per transaction 3","rcMapId":"1109655113","displaySw":"true","tieredFlag":"THRS","priceCompTier":{"tierSeqNum":"10","upperLimit":"99999999.99","lowerLimit":"5000.00","priceCriteria":"NBRTRAN"},"priceCompSequenceNo":"120"}],"parameterDetails":[{"parameterCode":"DM_COUNTRY","parameterValue":"IND"},{"parameterCode":"DM_STATE","parameterValue":"AP"}],"paTypeFlag":"RGLR","priceItemDescription":"Price Item NPI_036","aggregateSw":"Y","priceItemCode":"NPI_036","priceCurrencyCode":"USD","priceAsgnId":"1740014989","pricingStatus":"PRPD","printIfZero":"Y","ignoreSw":"N","actionFlag":"OVRD","isEligible":"false","scheduleCode":"MONTHLY","rateSchedule":"DM-NBRTH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</si>
  <si>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1740015000","actionFlag":"OVRD","priceItemCode":"NPI_036","priceItemDescription":"Price Item NPI_036","pricingStatus":"PRPD","priceCurrencyCode":"USD","rateSchedule":"DM-NBRTH","startDate":"2023-09-08","isEligible":"false","assignmentLevel":"Customer Agreed","paTypeFlag":"RGLR","printIfZero":"Y","parameterDetails":[{"parameterCode":"DM_COUNTRY","parameterValue":"IND"},{"parameterCode":"DM_STATE","parameterValue":"AP"}],"txnDailyRatingCrt":"DNRT","ignoreSw":"N","aggregateSw":"Y","scheduleCode":"MONTHLY","priceCompDetails":[{"priceCompTier":{"upperLimit":"1000.00","lowerLimit":"0.00","priceCriteria":"NBRTRAN","tierSeqNum":"10"},"priceCompId":"1748601827","priceCompDesc":"Threshold price per transaction1","valueAmt":"31","displaySw":"true","rcMapId":"1109655113","tieredFlag":"THRS","priceCompSequenceNo":"100"},{"priceCompTier":{"upperLimit":"5000.00","lowerLimit":"1000.00","priceCriteria":"NBRTRAN","tierSeqNum":"10"},"priceCompId":"1748601828","priceCompDesc":"Threshold price per transaction 2","valueAmt":"32","displaySw":"true","rcMapId":"1109655113","tieredFlag":"THRS","priceCompSequenceNo":"110"},{"priceCompTier":{"upperLimit":"99999999.99","lowerLimit":"5000.00","priceCriteria":"NBRTRAN","tierSeqNum":"10"},"priceCompId":"1748601829","priceCompDesc":"Threshold price per transaction 3","valueAmt":"33","displaySw":"true","rcMapId":"1109655113","tieredFlag":"THRS","priceCompSequenceNo":"120"}]}}}}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</si>
  <si>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5417300002","valueAmt":"11","priceCompDesc":"FLAT","rcMapId":"1705351562","displaySw":"true","tieredFlag":"FLAT","priceCompSequenceNo":"10"},"paTypeFlag":"RGLR","priceItemDescription":"MT943_SWIFT_01","aggregateSw":"Y","priceItemCode":"PI_031","priceCurrencyCode":"USD","priceAsgnId":"5410009201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</si>
  <si>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1740015001","actionFlag":"OVRD","priceItemCode":"PI_031","priceItemDescription":"MT943_SWIFT_01","pricingStatus":"PRPD","priceCurrencyCode":"USD","rateSchedule":"DM-RT01","startDate":"2023-08-09","isEligible":"false","assignmentLevel":"Customer Price List","paTypeFlag":"RGLR","printIfZero":"Y","txnDailyRatingCrt":"DNRT","ignoreSw":"N","aggregateSw":"Y","scheduleCode":"MONTHLY","priceCompDetails":{"priceCompId":"5417300002","priceCompDesc":"FLAT","valueAmt":"11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</si>
  <si>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1748601855","valueAmt":"12","priceCompDesc":"FLAT","rcMapId":"1705351562","displaySw":"true","tieredFlag":"FLAT","priceCompSequenceNo":"10"},"paTypeFlag":"RGLR","priceItemDescription":"MT943_SWIFT_01","aggregateSw":"N","priceItemCode":"PI_031","priceCurrencyCode":"USD","priceAsgnId":"1740015001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</si>
  <si>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1740015002","actionFlag":"OVRD","priceItemCode":"PI_031","priceItemDescription":"MT943_SWIFT_01","pricingStatus":"PRPD","priceCurrencyCode":"USD","rateSchedule":"DM-RT01","startDate":"2023-09-08","isEligible":"false","assignmentLevel":"Customer Agreed","paTypeFlag":"RGLR","printIfZero":"Y","txnDailyRatingCrt":"DNRT","ignoreSw":"N","aggregateSw":"N","scheduleCode":"MONTHLY","priceCompDetails":{"priceCompId":"1748601855","priceCompDesc":"FLAT","valueAmt":"12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</si>
  <si>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5417300038","valueAmt":"777","priceCompDesc":"Basic BK-NBR","rcMapId":"9384470053","displaySw":"true","tieredFlag":"FLAT","priceCompSequenceNo":"10"},"paTypeFlag":"RGLR","priceItemDescription":"V7-Direct Debit","aggregateSw":"Y","priceItemCode":"PI_027","priceCurrencyCode":"USD","priceAsgnId":"5410009209","pricingStatus":"PRPD","printIfZero":"Y","ignoreSw":"N","actionFlag":"OVRD","isEligible":"false","scheduleCode":"MONTHLY","rateSchedule":"DM-RT03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</si>
  <si>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1740015003","actionFlag":"OVRD","priceItemCode":"PI_027","priceItemDescription":"V7-Direct Debit","pricingStatus":"PRPD","priceCurrencyCode":"USD","rateSchedule":"DM-RT03","startDate":"2023-08-09","isEligible":"false","assignmentLevel":"Customer Price List","paTypeFlag":"RGLR","printIfZero":"Y","txnDailyRatingCrt":"DNRT","ignoreSw":"N","aggregateSw":"Y","scheduleCode":"MONTHLY","priceCompDetails":{"priceCompId":"5417300038","priceCompDesc":"Basic BK-NBR","valueAmt":"777","displaySw":"true","rcMapId":"9384470053","tieredFlag":"FLAT","priceCompSequenceNo":"10"}}}}}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</si>
  <si>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1748601857","valueAmt":"775","priceCompDesc":"Basic BK-NBR","rcMapId":"9384470053","displaySw":"true","tieredFlag":"FLAT","priceCompSequenceNo":"10"},"paTypeFlag":"RGLR","priceItemDescription":"V7-Direct Debit","aggregateSw":"N","priceItemCode":"PI_027","priceCurrencyCode":"USD","priceAsgnId":"1740015003","pricingStatus":"PRPD","printIfZero":"Y","ignoreSw":"N","actionFlag":"OVRD","isEligible":"false","scheduleCode":"MONTHLY","rateSchedule":"DM-RT03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</si>
  <si>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1740015004","actionFlag":"OVRD","priceItemCode":"PI_027","priceItemDescription":"V7-Direct Debit","pricingStatus":"PRPD","priceCurrencyCode":"USD","rateSchedule":"DM-RT03","startDate":"2023-09-08","isEligible":"false","assignmentLevel":"Customer Agreed","paTypeFlag":"RGLR","printIfZero":"Y","txnDailyRatingCrt":"DNRT","ignoreSw":"N","aggregateSw":"N","scheduleCode":"MONTHLY","priceCompDetails":{"priceCompId":"1748601857","priceCompDesc":"Basic BK-NBR","valueAmt":"775","displaySw":"true","rcMapId":"9384470053","tieredFlag":"FLAT","priceCompSequenceNo":"10"}}}}}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</si>
  <si>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5417300004","valueAmt":"13","priceCompDesc":"FLAT","rcMapId":"1705351562","displaySw":"true","tieredFlag":"FLAT","priceCompSequenceNo":"10"},"paTypeFlag":"RGLR","priceItemDescription":"V1-Account Opening Fee","aggregateSw":"Y","priceItemCode":"PI_021","priceCurrencyCode":"USD","priceAsgnId":"5410009202","pricingStatus":"PRPD","printIfZero":"Y","ignoreSw":"N","actionFlag":"OVRD","isEligible":"false","scheduleCode":"MONTHLY","rateSchedule":"DM-RT01","startDate":"2023-08-09","assignmentLevel":"Customer Price List"}]}}}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</si>
  <si>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1740015005","actionFlag":"OVRD","priceItemCode":"PI_021","priceItemDescription":"V1-Account Opening Fee","pricingStatus":"PRPD","priceCurrencyCode":"USD","rateSchedule":"DM-RT01","startDate":"2023-08-09","isEligible":"false","assignmentLevel":"Customer Price List","paTypeFlag":"RGLR","printIfZero":"Y","txnDailyRatingCrt":"DNRT","ignoreSw":"N","aggregateSw":"Y","scheduleCode":"MONTHLY","priceCompDetails":{"priceCompId":"5417300004","priceCompDesc":"FLAT","valueAmt":"13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</si>
  <si>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1748601859","valueAmt":"12","priceCompDesc":"FLAT","rcMapId":"1705351562","displaySw":"true","tieredFlag":"FLAT","priceCompSequenceNo":"10"},"paTypeFlag":"RGLR","priceItemDescription":"V1-Account Opening Fee","aggregateSw":"N","priceItemCode":"PI_021","priceCurrencyCode":"USD","priceAsgnId":"1740015005","pricingStatus":"PRPD","printIfZero":"Y","ignoreSw":"N","actionFlag":"OVRD","isEligible":"false","scheduleCode":"MONTHLY","rateSchedule":"DM-RT01","startDate":"2023-09-08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</si>
  <si>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1740015006","actionFlag":"OVRD","priceItemCode":"PI_021","priceItemDescription":"V1-Account Opening Fee","pricingStatus":"PRPD","priceCurrencyCode":"USD","rateSchedule":"DM-RT01","startDate":"2023-09-08","isEligible":"false","assignmentLevel":"Customer Agreed","paTypeFlag":"RGLR","printIfZero":"Y","txnDailyRatingCrt":"DNRT","ignoreSw":"N","aggregateSw":"N","scheduleCode":"MONTHLY","priceCompDetails":{"priceCompId":"1748601859","priceCompDesc":"FLAT","valueAmt":"12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</si>
  <si>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1748601825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1740014987","pricingStatus":"RECM","printIfZero":"Y","ignoreSw":"N","actionFlag":"RECM","isEligible":"false","scheduleCode":"MONTHLY","rateSchedule":"DM-RT01","startDate":"2020-01-01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</si>
  <si>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1740015007","actionFlag":"RECM","priceItemCode":"NPI_024","priceItemDescription":"Price Item NPI_024","pricingStatus":"RECM","priceCurrencyCode":"USD","rateSchedule":"DM-RT01","startDate":"2020-01-01","isEligible":"false","assignmentLevel":"Customer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1748601825","priceCompDesc":"Basic","valueAmt":"12","displaySw":"true","rcMapId":"1705351562","tieredFlag":"FLAT","priceCompSequenceNo":"10"}}}}}</t>
  </si>
  <si>
    <t>{"C1-DealPriceAsgnCommitmentsREST":{"modelId":"9663720391","dealId":"9647586202","entityType":"PERS","entityId":"8797366188","pricingAndCommitmentsDetails":{"entityDivision":"IND","entityIdentifierType":"COREG","entityType":"PERS","entityId":"8797366188","entityIdentifierValue":"Reg_BANK_82_EPER_001","pricingDetails":[{"txnDailyRatingCrt":"DNRT","priceCompDetails":{"priceCompId":"1748601825","valueAmt":"12","priceCompDesc":"Basic","rcMapId":"1705351562","displaySw":"true","tieredFlag":"FLAT","priceCompSequenceNo":"10"},"paTypeFlag":"RGLR","priceItemDescription":"Price Item NPI_024","aggregateSw":"N","priceItemCode":"NPI_024","priceCurrencyCode":"USD","priceAsgnId":"1740014987","pricingStatus":"PRPD","printIfZero":"Y","ignoreSw":"N","actionFlag":"UPD","isEligible":"false","scheduleCode":"MONTHLY","rateSchedule":"DM-RT01","startDate":"2020-01-01","assignmentLevel":"Customer Agreed"}]}}}</t>
  </si>
  <si>
    <t>{"C1-DealPriceAsgnCommitmentsREST":{"dealId":"9647586202","modelId":"9663720391","entityId":"8797366188","entityType":"PERS","pricingAndCommitmentsDetails":{"entityId":"8797366188","entityType":"PERS","entityIdentifierValue":"Reg_BANK_82_EPER_001","entityIdentifierType":"COREG","entityDivision":"IND","pricingDetails":{"priceAsgnId":"1740014987","actionFlag":"UPD","priceItemCode":"NPI_024","priceItemDescription":"Price Item NPI_024","pricingStatus":"PRPD","priceCurrencyCode":"USD","rateSchedule":"DM-RT01","startDate":"2020-01-01","isEligible":"false","assignmentLevel":"Customer Agreed","paTypeFlag":"RGLR","printIfZero":"Y","txnDailyRatingCrt":"DNRT","ignoreSw":"N","aggregateSw":"N","scheduleCode":"MONTHLY","priceCompDetails":{"priceCompId":"1748601825","priceCompDesc":"Basic","valueAmt":"12","displaySw":"true","rcMapId":"1705351562","tieredFlag":"FLAT","priceCompSequenceNo":"10"}}}}}</t>
  </si>
  <si>
    <t>Role PMBK1 has selected Send deal back with Approval flag as No and has rejected the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</si>
</sst>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"/>
    <numFmt numFmtId="165" formatCode="mm\-dd\-yyyy\ h:mm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66">
    <xf numFmtId="0" fontId="0" fillId="0" borderId="0" xfId="0"/>
    <xf numFmtId="0" fontId="1" fillId="2" borderId="1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 wrapText="1"/>
    </xf>
    <xf numFmtId="0" fontId="2" fillId="5" borderId="1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49" fontId="4" fillId="7" borderId="1" xfId="0" applyNumberFormat="1" applyFont="1" applyFill="1" applyBorder="1" applyAlignment="1">
      <alignment vertical="center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49" fontId="0" fillId="8" borderId="0" xfId="0" applyNumberFormat="1" applyFill="1" applyAlignment="1">
      <alignment vertical="top"/>
    </xf>
    <xf numFmtId="49" fontId="5" fillId="9" borderId="1" xfId="0" applyNumberFormat="1" applyFont="1" applyFill="1" applyBorder="1" applyAlignment="1">
      <alignment vertical="top"/>
    </xf>
    <xf numFmtId="49" fontId="5" fillId="10" borderId="5" xfId="0" applyNumberFormat="1" applyFont="1" applyFill="1" applyBorder="1" applyAlignment="1">
      <alignment vertical="top"/>
    </xf>
    <xf numFmtId="49" fontId="5" fillId="10" borderId="6" xfId="0" applyNumberFormat="1" applyFont="1" applyFill="1" applyBorder="1" applyAlignment="1">
      <alignment vertical="top"/>
    </xf>
    <xf numFmtId="49" fontId="5" fillId="10" borderId="7" xfId="0" applyNumberFormat="1" applyFont="1" applyFill="1" applyBorder="1" applyAlignment="1">
      <alignment vertical="top"/>
    </xf>
    <xf numFmtId="49" fontId="6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8" borderId="0" xfId="0" applyNumberFormat="1" applyFont="1" applyFill="1" applyAlignment="1">
      <alignment vertical="top"/>
    </xf>
    <xf numFmtId="49" fontId="7" fillId="11" borderId="1" xfId="0" applyNumberFormat="1" applyFont="1" applyFill="1" applyBorder="1" applyAlignment="1">
      <alignment vertical="top"/>
    </xf>
    <xf numFmtId="49" fontId="7" fillId="11" borderId="4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/>
    </xf>
    <xf numFmtId="49" fontId="7" fillId="11" borderId="3" xfId="0" applyNumberFormat="1" applyFont="1" applyFill="1" applyBorder="1" applyAlignment="1">
      <alignment vertical="top" wrapText="1"/>
    </xf>
    <xf numFmtId="49" fontId="8" fillId="3" borderId="1" xfId="0" applyNumberFormat="1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0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/>
    <xf numFmtId="49" fontId="0" fillId="3" borderId="1" xfId="0" quotePrefix="1" applyNumberFormat="1" applyFill="1" applyBorder="1" applyAlignment="1">
      <alignment vertical="top" wrapText="1"/>
    </xf>
    <xf numFmtId="49" fontId="0" fillId="3" borderId="1" xfId="0" quotePrefix="1" applyNumberFormat="1" applyFill="1" applyBorder="1" applyAlignment="1">
      <alignment vertical="top"/>
    </xf>
    <xf numFmtId="49" fontId="7" fillId="11" borderId="9" xfId="0" applyNumberFormat="1" applyFont="1" applyFill="1" applyBorder="1" applyAlignment="1">
      <alignment vertical="top"/>
    </xf>
    <xf numFmtId="49" fontId="7" fillId="11" borderId="10" xfId="0" applyNumberFormat="1" applyFont="1" applyFill="1" applyBorder="1" applyAlignment="1">
      <alignment vertical="top" wrapText="1"/>
    </xf>
    <xf numFmtId="49" fontId="7" fillId="11" borderId="10" xfId="0" applyNumberFormat="1" applyFont="1" applyFill="1" applyBorder="1" applyAlignment="1">
      <alignment vertical="top"/>
    </xf>
    <xf numFmtId="49" fontId="0" fillId="3" borderId="5" xfId="0" applyNumberFormat="1" applyFill="1" applyBorder="1" applyAlignment="1">
      <alignment vertical="top"/>
    </xf>
    <xf numFmtId="49" fontId="0" fillId="3" borderId="1" xfId="0" applyNumberFormat="1" applyFill="1" applyBorder="1" applyAlignment="1">
      <alignment vertical="top" wrapText="1"/>
    </xf>
    <xf numFmtId="1" fontId="0" fillId="3" borderId="1" xfId="0" applyNumberFormat="1" applyFill="1" applyBorder="1"/>
    <xf numFmtId="0" fontId="8" fillId="3" borderId="1" xfId="0" applyNumberFormat="1" applyFont="1" applyFill="1" applyBorder="1" applyAlignment="1">
      <alignment vertical="top"/>
    </xf>
    <xf numFmtId="49" fontId="0" fillId="3" borderId="1" xfId="0" applyNumberFormat="1" applyFill="1" applyBorder="1" applyAlignment="1">
      <alignment horizontal="left"/>
    </xf>
    <xf numFmtId="14" fontId="0" fillId="3" borderId="1" xfId="0" applyNumberFormat="1" applyFill="1" applyBorder="1"/>
    <xf numFmtId="0" fontId="11" fillId="10" borderId="1" xfId="0" applyFont="1" applyFill="1" applyBorder="1" applyAlignment="1">
      <alignment horizontal="left"/>
    </xf>
    <xf numFmtId="49" fontId="0" fillId="3" borderId="1" xfId="0" applyNumberFormat="1" applyFill="1" applyBorder="1"/>
    <xf numFmtId="0" fontId="11" fillId="13" borderId="8" xfId="0" applyFont="1" applyFill="1" applyBorder="1" applyAlignment="1">
      <alignment vertical="top"/>
    </xf>
    <xf numFmtId="0" fontId="11" fillId="13" borderId="0" xfId="0" applyFont="1" applyFill="1" applyBorder="1" applyAlignment="1">
      <alignment vertical="top"/>
    </xf>
    <xf numFmtId="0" fontId="11" fillId="14" borderId="1" xfId="0" applyFont="1" applyFill="1" applyBorder="1" applyAlignment="1">
      <alignment horizontal="left"/>
    </xf>
    <xf numFmtId="0" fontId="11" fillId="14" borderId="5" xfId="0" applyFont="1" applyFill="1" applyBorder="1" applyAlignment="1">
      <alignment horizontal="left"/>
    </xf>
    <xf numFmtId="0" fontId="11" fillId="14" borderId="6" xfId="0" applyFont="1" applyFill="1" applyBorder="1" applyAlignment="1">
      <alignment horizontal="center"/>
    </xf>
    <xf numFmtId="0" fontId="11" fillId="14" borderId="5" xfId="0" applyFont="1" applyFill="1" applyBorder="1" applyAlignment="1">
      <alignment vertical="top"/>
    </xf>
    <xf numFmtId="0" fontId="11" fillId="14" borderId="6" xfId="0" applyFont="1" applyFill="1" applyBorder="1" applyAlignment="1">
      <alignment vertical="top"/>
    </xf>
    <xf numFmtId="0" fontId="0" fillId="0" borderId="0" xfId="0" applyAlignment="1">
      <alignment horizontal="left"/>
    </xf>
    <xf numFmtId="49" fontId="0" fillId="11" borderId="1" xfId="0" applyNumberFormat="1" applyFill="1" applyBorder="1" applyAlignment="1">
      <alignment horizontal="left" vertical="top"/>
    </xf>
    <xf numFmtId="0" fontId="11" fillId="11" borderId="1" xfId="0" applyFont="1" applyFill="1" applyBorder="1" applyAlignment="1">
      <alignment horizontal="left"/>
    </xf>
    <xf numFmtId="0" fontId="11" fillId="11" borderId="4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49" fontId="0" fillId="3" borderId="1" xfId="0" quotePrefix="1" applyNumberFormat="1" applyFill="1" applyBorder="1" applyAlignment="1">
      <alignment horizontal="left"/>
    </xf>
    <xf numFmtId="15" fontId="0" fillId="3" borderId="1" xfId="0" applyNumberFormat="1" applyFill="1" applyBorder="1"/>
    <xf numFmtId="0" fontId="0" fillId="0" borderId="0" xfId="0" applyBorder="1" applyAlignment="1">
      <alignment horizontal="left"/>
    </xf>
    <xf numFmtId="49" fontId="5" fillId="10" borderId="9" xfId="0" applyNumberFormat="1" applyFont="1" applyFill="1" applyBorder="1" applyAlignment="1">
      <alignment vertical="top"/>
    </xf>
    <xf numFmtId="49" fontId="5" fillId="10" borderId="11" xfId="0" applyNumberFormat="1" applyFont="1" applyFill="1" applyBorder="1" applyAlignment="1">
      <alignment vertical="top"/>
    </xf>
    <xf numFmtId="14" fontId="0" fillId="3" borderId="1" xfId="0" quotePrefix="1" applyNumberFormat="1" applyFill="1" applyBorder="1" applyAlignment="1">
      <alignment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9" borderId="1" xfId="0" applyFont="1" applyFill="1" applyBorder="1" applyAlignment="1">
      <alignment horizontal="left"/>
    </xf>
    <xf numFmtId="0" fontId="11" fillId="16" borderId="1" xfId="0" applyFont="1" applyFill="1" applyBorder="1" applyAlignment="1">
      <alignment horizontal="left"/>
    </xf>
    <xf numFmtId="2" fontId="0" fillId="3" borderId="1" xfId="0" applyNumberFormat="1" applyFill="1" applyBorder="1" applyAlignment="1">
      <alignment horizontal="left"/>
    </xf>
    <xf numFmtId="0" fontId="0" fillId="15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0" borderId="0" xfId="0" quotePrefix="1" applyBorder="1"/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49" fontId="0" fillId="3" borderId="1" xfId="0" quotePrefix="1" applyNumberFormat="1" applyFill="1" applyBorder="1" applyAlignment="1">
      <alignment horizontal="left" wrapText="1"/>
    </xf>
    <xf numFmtId="15" fontId="0" fillId="3" borderId="1" xfId="0" quotePrefix="1" applyNumberFormat="1" applyFill="1" applyBorder="1" applyAlignment="1">
      <alignment horizontal="left" wrapText="1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1" fillId="10" borderId="1" xfId="0" applyFont="1" applyFill="1" applyBorder="1" applyAlignment="1">
      <alignment horizontal="left" vertical="top"/>
    </xf>
    <xf numFmtId="49" fontId="13" fillId="3" borderId="1" xfId="0" applyNumberFormat="1" applyFont="1" applyFill="1" applyBorder="1" applyAlignment="1">
      <alignment horizontal="left" vertical="top"/>
    </xf>
    <xf numFmtId="49" fontId="0" fillId="3" borderId="1" xfId="0" applyNumberFormat="1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/>
    </xf>
    <xf numFmtId="0" fontId="0" fillId="15" borderId="1" xfId="0" applyNumberFormat="1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49" fontId="0" fillId="15" borderId="1" xfId="0" applyNumberFormat="1" applyFill="1" applyBorder="1" applyAlignment="1">
      <alignment horizontal="left" vertical="top" wrapText="1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49" fontId="0" fillId="18" borderId="1" xfId="0" applyNumberFormat="1" applyFill="1" applyBorder="1" applyAlignment="1">
      <alignment horizontal="left" vertical="top"/>
    </xf>
    <xf numFmtId="14" fontId="0" fillId="18" borderId="1" xfId="0" applyNumberFormat="1" applyFill="1" applyBorder="1" applyAlignment="1">
      <alignment horizontal="left" vertical="top"/>
    </xf>
    <xf numFmtId="0" fontId="0" fillId="18" borderId="1" xfId="0" applyNumberForma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4" borderId="6" xfId="0" applyFont="1" applyFill="1" applyBorder="1" applyAlignment="1">
      <alignment horizontal="center"/>
    </xf>
    <xf numFmtId="0" fontId="11" fillId="13" borderId="0" xfId="0" applyFont="1" applyFill="1" applyBorder="1" applyAlignment="1">
      <alignment horizontal="left" vertical="top"/>
    </xf>
    <xf numFmtId="0" fontId="11" fillId="20" borderId="1" xfId="0" applyFont="1" applyFill="1" applyBorder="1" applyAlignment="1">
      <alignment horizontal="left"/>
    </xf>
    <xf numFmtId="0" fontId="11" fillId="13" borderId="0" xfId="0" applyFont="1" applyFill="1" applyBorder="1" applyAlignment="1">
      <alignment horizontal="left" vertical="top"/>
    </xf>
    <xf numFmtId="0" fontId="0" fillId="21" borderId="0" xfId="0" applyFill="1"/>
    <xf numFmtId="0" fontId="0" fillId="0" borderId="1" xfId="0" applyBorder="1"/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5" borderId="11" xfId="0" applyFont="1" applyFill="1" applyBorder="1" applyAlignment="1">
      <alignment vertical="top"/>
    </xf>
    <xf numFmtId="0" fontId="11" fillId="15" borderId="14" xfId="0" applyFont="1" applyFill="1" applyBorder="1" applyAlignment="1">
      <alignment vertical="top"/>
    </xf>
    <xf numFmtId="49" fontId="11" fillId="20" borderId="1" xfId="0" applyNumberFormat="1" applyFont="1" applyFill="1" applyBorder="1" applyAlignment="1">
      <alignment horizontal="left"/>
    </xf>
    <xf numFmtId="0" fontId="11" fillId="13" borderId="9" xfId="0" applyFont="1" applyFill="1" applyBorder="1" applyAlignment="1">
      <alignment vertical="top"/>
    </xf>
    <xf numFmtId="0" fontId="11" fillId="13" borderId="11" xfId="0" applyFont="1" applyFill="1" applyBorder="1" applyAlignment="1">
      <alignment vertical="top"/>
    </xf>
    <xf numFmtId="0" fontId="11" fillId="10" borderId="2" xfId="0" applyFont="1" applyFill="1" applyBorder="1" applyAlignment="1">
      <alignment vertical="top"/>
    </xf>
    <xf numFmtId="0" fontId="11" fillId="9" borderId="5" xfId="0" applyFont="1" applyFill="1" applyBorder="1" applyAlignment="1"/>
    <xf numFmtId="0" fontId="11" fillId="9" borderId="6" xfId="0" applyFont="1" applyFill="1" applyBorder="1" applyAlignment="1"/>
    <xf numFmtId="0" fontId="11" fillId="9" borderId="7" xfId="0" applyFont="1" applyFill="1" applyBorder="1" applyAlignment="1"/>
    <xf numFmtId="0" fontId="11" fillId="16" borderId="5" xfId="0" applyFont="1" applyFill="1" applyBorder="1" applyAlignment="1"/>
    <xf numFmtId="0" fontId="11" fillId="16" borderId="6" xfId="0" applyFont="1" applyFill="1" applyBorder="1" applyAlignment="1"/>
    <xf numFmtId="0" fontId="11" fillId="16" borderId="7" xfId="0" applyFont="1" applyFill="1" applyBorder="1" applyAlignment="1"/>
    <xf numFmtId="0" fontId="11" fillId="10" borderId="3" xfId="0" applyFont="1" applyFill="1" applyBorder="1" applyAlignment="1">
      <alignment vertical="top"/>
    </xf>
    <xf numFmtId="0" fontId="11" fillId="20" borderId="5" xfId="0" applyFont="1" applyFill="1" applyBorder="1" applyAlignment="1"/>
    <xf numFmtId="0" fontId="11" fillId="20" borderId="6" xfId="0" applyFont="1" applyFill="1" applyBorder="1" applyAlignment="1"/>
    <xf numFmtId="0" fontId="11" fillId="20" borderId="7" xfId="0" applyFont="1" applyFill="1" applyBorder="1" applyAlignment="1"/>
    <xf numFmtId="0" fontId="0" fillId="9" borderId="1" xfId="0" applyFill="1" applyBorder="1"/>
    <xf numFmtId="0" fontId="11" fillId="10" borderId="2" xfId="0" applyFont="1" applyFill="1" applyBorder="1" applyAlignment="1">
      <alignment horizontal="left" vertical="top" wrapText="1"/>
    </xf>
    <xf numFmtId="0" fontId="11" fillId="10" borderId="4" xfId="0" applyFont="1" applyFill="1" applyBorder="1" applyAlignment="1">
      <alignment horizontal="left" vertical="top" wrapText="1"/>
    </xf>
    <xf numFmtId="0" fontId="11" fillId="10" borderId="2" xfId="0" applyFont="1" applyFill="1" applyBorder="1" applyAlignment="1">
      <alignment horizontal="left" vertical="top"/>
    </xf>
    <xf numFmtId="0" fontId="11" fillId="10" borderId="3" xfId="0" applyFont="1" applyFill="1" applyBorder="1" applyAlignment="1">
      <alignment horizontal="left" vertical="top"/>
    </xf>
    <xf numFmtId="0" fontId="11" fillId="13" borderId="6" xfId="0" applyFont="1" applyFill="1" applyBorder="1" applyAlignment="1">
      <alignment horizontal="center" vertical="top"/>
    </xf>
    <xf numFmtId="0" fontId="11" fillId="9" borderId="5" xfId="0" applyFont="1" applyFill="1" applyBorder="1" applyAlignment="1">
      <alignment horizontal="center"/>
    </xf>
    <xf numFmtId="0" fontId="11" fillId="9" borderId="7" xfId="0" applyFont="1" applyFill="1" applyBorder="1" applyAlignment="1">
      <alignment horizontal="center"/>
    </xf>
    <xf numFmtId="0" fontId="11" fillId="16" borderId="5" xfId="0" applyFont="1" applyFill="1" applyBorder="1" applyAlignment="1">
      <alignment horizontal="center"/>
    </xf>
    <xf numFmtId="0" fontId="11" fillId="16" borderId="7" xfId="0" applyFont="1" applyFill="1" applyBorder="1" applyAlignment="1">
      <alignment horizontal="center"/>
    </xf>
    <xf numFmtId="0" fontId="11" fillId="13" borderId="9" xfId="0" applyFont="1" applyFill="1" applyBorder="1" applyAlignment="1">
      <alignment horizontal="left" vertical="top"/>
    </xf>
    <xf numFmtId="0" fontId="11" fillId="13" borderId="11" xfId="0" applyFont="1" applyFill="1" applyBorder="1" applyAlignment="1">
      <alignment horizontal="left" vertical="top"/>
    </xf>
    <xf numFmtId="0" fontId="11" fillId="10" borderId="12" xfId="0" applyFont="1" applyFill="1" applyBorder="1" applyAlignment="1">
      <alignment horizontal="left" vertical="top"/>
    </xf>
    <xf numFmtId="0" fontId="11" fillId="10" borderId="8" xfId="0" applyFont="1" applyFill="1" applyBorder="1" applyAlignment="1">
      <alignment horizontal="left" vertical="top"/>
    </xf>
    <xf numFmtId="0" fontId="11" fillId="10" borderId="9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/>
    </xf>
    <xf numFmtId="0" fontId="11" fillId="10" borderId="0" xfId="0" applyFont="1" applyFill="1" applyBorder="1" applyAlignment="1">
      <alignment horizontal="left" vertical="top"/>
    </xf>
    <xf numFmtId="0" fontId="11" fillId="10" borderId="11" xfId="0" applyFont="1" applyFill="1" applyBorder="1" applyAlignment="1">
      <alignment horizontal="left" vertical="top"/>
    </xf>
    <xf numFmtId="0" fontId="11" fillId="10" borderId="13" xfId="0" applyFont="1" applyFill="1" applyBorder="1" applyAlignment="1">
      <alignment horizontal="left" vertical="top" wrapText="1"/>
    </xf>
    <xf numFmtId="0" fontId="11" fillId="10" borderId="0" xfId="0" applyFont="1" applyFill="1" applyBorder="1" applyAlignment="1">
      <alignment horizontal="left" vertical="top" wrapText="1"/>
    </xf>
    <xf numFmtId="0" fontId="11" fillId="10" borderId="11" xfId="0" applyFont="1" applyFill="1" applyBorder="1" applyAlignment="1">
      <alignment horizontal="left" vertical="top" wrapText="1"/>
    </xf>
    <xf numFmtId="0" fontId="11" fillId="15" borderId="6" xfId="0" applyFont="1" applyFill="1" applyBorder="1" applyAlignment="1">
      <alignment horizontal="center" vertical="top"/>
    </xf>
    <xf numFmtId="0" fontId="11" fillId="13" borderId="8" xfId="0" applyFont="1" applyFill="1" applyBorder="1" applyAlignment="1">
      <alignment horizontal="left" vertical="top"/>
    </xf>
    <xf numFmtId="0" fontId="11" fillId="13" borderId="0" xfId="0" applyFont="1" applyFill="1" applyBorder="1" applyAlignment="1">
      <alignment horizontal="left" vertical="top"/>
    </xf>
    <xf numFmtId="0" fontId="11" fillId="19" borderId="0" xfId="0" applyFont="1" applyFill="1" applyAlignment="1">
      <alignment horizontal="left"/>
    </xf>
    <xf numFmtId="0" fontId="11" fillId="15" borderId="11" xfId="0" applyFont="1" applyFill="1" applyBorder="1" applyAlignment="1">
      <alignment horizontal="center" vertical="top"/>
    </xf>
    <xf numFmtId="0" fontId="11" fillId="9" borderId="6" xfId="0" applyFont="1" applyFill="1" applyBorder="1" applyAlignment="1">
      <alignment horizontal="center"/>
    </xf>
    <xf numFmtId="0" fontId="4" fillId="12" borderId="0" xfId="0" applyFont="1" applyFill="1" applyAlignment="1">
      <alignment horizontal="left" vertical="top"/>
    </xf>
    <xf numFmtId="0" fontId="11" fillId="13" borderId="1" xfId="0" applyFont="1" applyFill="1" applyBorder="1" applyAlignment="1">
      <alignment vertical="top"/>
    </xf>
    <xf numFmtId="49" fontId="5" fillId="10" borderId="1" xfId="0" applyNumberFormat="1" applyFont="1" applyFill="1" applyBorder="1" applyAlignment="1">
      <alignment vertical="top"/>
    </xf>
    <xf numFmtId="49" fontId="5" fillId="10" borderId="8" xfId="0" applyNumberFormat="1" applyFont="1" applyFill="1" applyBorder="1" applyAlignment="1">
      <alignment horizontal="left" vertical="top"/>
    </xf>
    <xf numFmtId="49" fontId="5" fillId="10" borderId="0" xfId="0" applyNumberFormat="1" applyFont="1" applyFill="1" applyBorder="1" applyAlignment="1">
      <alignment horizontal="left" vertical="top"/>
    </xf>
    <xf numFmtId="49" fontId="5" fillId="10" borderId="5" xfId="0" applyNumberFormat="1" applyFont="1" applyFill="1" applyBorder="1" applyAlignment="1">
      <alignment horizontal="left" vertical="top"/>
    </xf>
    <xf numFmtId="49" fontId="5" fillId="10" borderId="6" xfId="0" applyNumberFormat="1" applyFont="1" applyFill="1" applyBorder="1" applyAlignment="1">
      <alignment horizontal="left" vertical="top"/>
    </xf>
    <xf numFmtId="49" fontId="5" fillId="10" borderId="7" xfId="0" applyNumberFormat="1" applyFont="1" applyFill="1" applyBorder="1" applyAlignment="1">
      <alignment horizontal="left" vertical="top"/>
    </xf>
    <xf numFmtId="0" fontId="11" fillId="14" borderId="5" xfId="0" applyFont="1" applyFill="1" applyBorder="1" applyAlignment="1">
      <alignment horizontal="center" vertical="top"/>
    </xf>
    <xf numFmtId="0" fontId="11" fillId="14" borderId="6" xfId="0" applyFont="1" applyFill="1" applyBorder="1" applyAlignment="1">
      <alignment horizontal="center" vertical="top"/>
    </xf>
    <xf numFmtId="0" fontId="11" fillId="14" borderId="7" xfId="0" applyFont="1" applyFill="1" applyBorder="1" applyAlignment="1">
      <alignment horizontal="center" vertical="top"/>
    </xf>
    <xf numFmtId="0" fontId="11" fillId="14" borderId="5" xfId="0" applyFont="1" applyFill="1" applyBorder="1" applyAlignment="1">
      <alignment horizontal="center"/>
    </xf>
    <xf numFmtId="0" fontId="11" fillId="14" borderId="6" xfId="0" applyFont="1" applyFill="1" applyBorder="1" applyAlignment="1">
      <alignment horizontal="center"/>
    </xf>
    <xf numFmtId="0" fontId="11" fillId="14" borderId="7" xfId="0" applyFont="1" applyFill="1" applyBorder="1" applyAlignment="1">
      <alignment horizontal="center"/>
    </xf>
    <xf numFmtId="0" fontId="11" fillId="16" borderId="6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N262"/>
  <sheetViews>
    <sheetView tabSelected="1" topLeftCell="A232" zoomScale="66" zoomScaleNormal="66" workbookViewId="0">
      <selection activeCell="B254" sqref="B254"/>
    </sheetView>
  </sheetViews>
  <sheetFormatPr defaultRowHeight="14.5" x14ac:dyDescent="0.35"/>
  <cols>
    <col min="1" max="1" width="24.6328125" customWidth="1" collapsed="1"/>
    <col min="2" max="2" width="94.54296875" customWidth="1" collapsed="1"/>
    <col min="3" max="16" width="24.6328125" customWidth="1" collapsed="1"/>
  </cols>
  <sheetData>
    <row r="1" spans="1:118" s="14" customFormat="1" ht="23.5" x14ac:dyDescent="0.35">
      <c r="A1" s="13" t="s">
        <v>126</v>
      </c>
      <c r="B1" s="13"/>
      <c r="C1" s="13"/>
      <c r="D1" s="13"/>
      <c r="E1" s="13"/>
      <c r="F1" s="13"/>
      <c r="G1" s="13"/>
      <c r="H1" s="13"/>
      <c r="I1" s="13"/>
      <c r="J1" s="13"/>
      <c r="L1" s="15"/>
      <c r="N1" s="15"/>
      <c r="O1" s="15"/>
      <c r="P1" s="15"/>
      <c r="Q1" s="15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</row>
    <row r="2" spans="1:118" s="21" customFormat="1" ht="18.5" x14ac:dyDescent="0.35">
      <c r="A2" s="17" t="s">
        <v>127</v>
      </c>
      <c r="B2" s="18" t="s">
        <v>128</v>
      </c>
      <c r="C2" s="19"/>
      <c r="D2" s="19"/>
      <c r="E2" s="20"/>
      <c r="F2" s="14"/>
      <c r="G2" s="15"/>
      <c r="H2" s="14"/>
      <c r="I2" s="14"/>
      <c r="L2" s="22"/>
      <c r="V2" s="14"/>
      <c r="AB2" s="14"/>
      <c r="AJ2" s="14"/>
      <c r="BA2" s="14"/>
      <c r="BJ2" s="14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</row>
    <row r="3" spans="1:118" ht="15.5" x14ac:dyDescent="0.35">
      <c r="A3" s="24" t="s">
        <v>129</v>
      </c>
      <c r="B3" s="24" t="s">
        <v>130</v>
      </c>
      <c r="C3" s="24" t="s">
        <v>131</v>
      </c>
      <c r="D3" s="25" t="s">
        <v>132</v>
      </c>
      <c r="E3" s="25" t="s">
        <v>133</v>
      </c>
      <c r="F3" s="24" t="s">
        <v>134</v>
      </c>
      <c r="G3" s="24" t="s">
        <v>135</v>
      </c>
      <c r="H3" s="24" t="s">
        <v>136</v>
      </c>
      <c r="I3" s="26" t="s">
        <v>137</v>
      </c>
      <c r="J3" s="27" t="s">
        <v>138</v>
      </c>
    </row>
    <row r="4" spans="1:118" x14ac:dyDescent="0.35">
      <c r="A4" s="28">
        <v>8797366188</v>
      </c>
      <c r="B4" s="28"/>
      <c r="C4" s="28" t="s">
        <v>470</v>
      </c>
      <c r="D4" s="28" t="s">
        <v>139</v>
      </c>
      <c r="E4" s="28" t="s">
        <v>140</v>
      </c>
      <c r="F4" s="28"/>
      <c r="G4" s="28"/>
      <c r="H4" s="28"/>
      <c r="I4" s="28" t="s">
        <v>141</v>
      </c>
      <c r="J4" s="28" t="s">
        <v>471</v>
      </c>
    </row>
    <row r="5" spans="1:118" x14ac:dyDescent="0.35">
      <c r="A5" s="28"/>
      <c r="B5" s="28"/>
      <c r="C5" s="28" t="s">
        <v>472</v>
      </c>
      <c r="D5" s="28" t="s">
        <v>139</v>
      </c>
      <c r="E5" s="28" t="s">
        <v>140</v>
      </c>
      <c r="F5" s="28"/>
      <c r="G5" s="28"/>
      <c r="H5" s="28"/>
      <c r="I5" s="28" t="s">
        <v>141</v>
      </c>
      <c r="J5" s="28" t="s">
        <v>473</v>
      </c>
    </row>
    <row r="6" spans="1:118" x14ac:dyDescent="0.35">
      <c r="A6" s="28"/>
      <c r="B6" s="28"/>
      <c r="C6" s="28" t="s">
        <v>474</v>
      </c>
      <c r="D6" s="28" t="s">
        <v>139</v>
      </c>
      <c r="E6" s="28" t="s">
        <v>140</v>
      </c>
      <c r="F6" s="28"/>
      <c r="G6" s="28"/>
      <c r="H6" s="28"/>
      <c r="I6" s="28" t="s">
        <v>141</v>
      </c>
      <c r="J6" s="28" t="s">
        <v>475</v>
      </c>
    </row>
    <row r="8" spans="1:118" s="14" customFormat="1" ht="18.5" x14ac:dyDescent="0.35">
      <c r="A8" s="29" t="s">
        <v>142</v>
      </c>
      <c r="B8" s="29"/>
      <c r="C8" s="29"/>
      <c r="D8" s="29"/>
      <c r="E8" s="29"/>
      <c r="F8" s="29"/>
      <c r="G8" s="29"/>
      <c r="H8" s="29"/>
      <c r="I8" s="29"/>
      <c r="J8" s="29"/>
      <c r="L8" s="15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</row>
    <row r="9" spans="1:118" s="14" customFormat="1" ht="31" customHeight="1" x14ac:dyDescent="0.35">
      <c r="A9" s="26" t="s">
        <v>129</v>
      </c>
      <c r="B9" s="26" t="s">
        <v>131</v>
      </c>
      <c r="C9" s="26" t="s">
        <v>143</v>
      </c>
      <c r="D9" s="26" t="s">
        <v>144</v>
      </c>
      <c r="E9" s="26" t="s">
        <v>145</v>
      </c>
      <c r="F9" s="26" t="s">
        <v>146</v>
      </c>
      <c r="G9" s="27" t="s">
        <v>147</v>
      </c>
      <c r="H9" s="26" t="s">
        <v>148</v>
      </c>
      <c r="I9" s="26" t="s">
        <v>149</v>
      </c>
      <c r="J9" s="27" t="s">
        <v>150</v>
      </c>
      <c r="K9" s="27" t="s">
        <v>151</v>
      </c>
      <c r="L9" s="15"/>
      <c r="AG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</row>
    <row r="10" spans="1:118" x14ac:dyDescent="0.35">
      <c r="A10" s="28">
        <f>A4</f>
        <v>8797366188</v>
      </c>
      <c r="B10" s="28" t="str">
        <f>C4</f>
        <v>BANK_82_EPER_001,IND</v>
      </c>
      <c r="C10" s="28">
        <v>2131846854</v>
      </c>
      <c r="D10" s="28" t="s">
        <v>152</v>
      </c>
      <c r="E10" s="28" t="s">
        <v>153</v>
      </c>
      <c r="F10" s="28" t="s">
        <v>154</v>
      </c>
      <c r="G10" s="28" t="s">
        <v>155</v>
      </c>
      <c r="H10" s="28" t="s">
        <v>156</v>
      </c>
      <c r="I10" s="28" t="s">
        <v>157</v>
      </c>
      <c r="J10" s="28" t="s">
        <v>476</v>
      </c>
      <c r="K10" s="28"/>
    </row>
    <row r="11" spans="1:118" x14ac:dyDescent="0.35">
      <c r="A11" s="28"/>
      <c r="B11" s="28" t="str">
        <f>C5</f>
        <v>BANK_82_PRSPCH1_001</v>
      </c>
      <c r="C11" s="28"/>
      <c r="D11" s="28" t="s">
        <v>152</v>
      </c>
      <c r="E11" s="28" t="s">
        <v>153</v>
      </c>
      <c r="F11" s="28" t="s">
        <v>154</v>
      </c>
      <c r="G11" s="28" t="s">
        <v>155</v>
      </c>
      <c r="H11" s="28" t="s">
        <v>156</v>
      </c>
      <c r="I11" s="28" t="s">
        <v>157</v>
      </c>
      <c r="J11" s="28" t="s">
        <v>477</v>
      </c>
      <c r="K11" s="28"/>
    </row>
    <row r="12" spans="1:118" x14ac:dyDescent="0.35">
      <c r="A12" s="28"/>
      <c r="B12" s="28" t="str">
        <f>C6</f>
        <v>BANK_82_PRSPCH1CH1_001</v>
      </c>
      <c r="C12" s="28"/>
      <c r="D12" s="28" t="s">
        <v>152</v>
      </c>
      <c r="E12" s="28" t="s">
        <v>153</v>
      </c>
      <c r="F12" s="28" t="s">
        <v>154</v>
      </c>
      <c r="G12" s="28" t="s">
        <v>155</v>
      </c>
      <c r="H12" s="28" t="s">
        <v>156</v>
      </c>
      <c r="I12" s="28" t="s">
        <v>157</v>
      </c>
      <c r="J12" s="28" t="s">
        <v>478</v>
      </c>
      <c r="K12" s="28"/>
    </row>
    <row r="14" spans="1:118" s="14" customFormat="1" ht="18" customHeight="1" x14ac:dyDescent="0.35">
      <c r="A14" s="29" t="s">
        <v>158</v>
      </c>
      <c r="B14" s="29"/>
      <c r="C14" s="29"/>
      <c r="D14" s="29"/>
      <c r="E14" s="29"/>
      <c r="F14" s="29"/>
      <c r="G14" s="29"/>
      <c r="H14" s="29"/>
      <c r="L14" s="15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</row>
    <row r="15" spans="1:118" s="14" customFormat="1" ht="18" customHeight="1" x14ac:dyDescent="0.35">
      <c r="A15" s="26" t="s">
        <v>131</v>
      </c>
      <c r="B15" s="27" t="s">
        <v>143</v>
      </c>
      <c r="C15" s="27" t="s">
        <v>159</v>
      </c>
      <c r="D15" s="27" t="s">
        <v>130</v>
      </c>
      <c r="E15" s="26" t="s">
        <v>160</v>
      </c>
      <c r="F15" s="26" t="s">
        <v>161</v>
      </c>
      <c r="G15" s="27" t="s">
        <v>162</v>
      </c>
      <c r="H15" s="26" t="s">
        <v>163</v>
      </c>
      <c r="L15" s="15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</row>
    <row r="16" spans="1:118" x14ac:dyDescent="0.35">
      <c r="A16" s="28" t="str">
        <f>C4</f>
        <v>BANK_82_EPER_001,IND</v>
      </c>
      <c r="B16" s="28">
        <f>C10</f>
        <v>2131846854</v>
      </c>
      <c r="C16" s="30">
        <v>2131846279</v>
      </c>
      <c r="D16" s="31" t="s">
        <v>153</v>
      </c>
      <c r="E16" s="32" t="s">
        <v>164</v>
      </c>
      <c r="F16" s="31" t="s">
        <v>154</v>
      </c>
      <c r="G16" s="32"/>
      <c r="H16" s="31" t="s">
        <v>165</v>
      </c>
      <c r="I16" s="14"/>
    </row>
    <row r="18" spans="1:117" ht="18.5" x14ac:dyDescent="0.35">
      <c r="A18" s="150" t="s">
        <v>172</v>
      </c>
      <c r="B18" s="150"/>
      <c r="C18" s="150"/>
    </row>
    <row r="19" spans="1:117" ht="15.5" x14ac:dyDescent="0.35">
      <c r="A19" s="26" t="s">
        <v>173</v>
      </c>
      <c r="B19" s="26" t="s">
        <v>174</v>
      </c>
      <c r="C19" s="27" t="s">
        <v>175</v>
      </c>
      <c r="D19" s="24" t="s">
        <v>130</v>
      </c>
      <c r="E19" s="24" t="s">
        <v>4</v>
      </c>
    </row>
    <row r="20" spans="1:117" x14ac:dyDescent="0.35">
      <c r="A20" s="33"/>
      <c r="B20" s="34" t="s">
        <v>176</v>
      </c>
      <c r="C20" s="34" t="s">
        <v>154</v>
      </c>
      <c r="D20" s="34" t="s">
        <v>153</v>
      </c>
      <c r="E20" s="34" t="s">
        <v>177</v>
      </c>
    </row>
    <row r="21" spans="1:117" x14ac:dyDescent="0.35">
      <c r="A21" s="34" t="s">
        <v>178</v>
      </c>
      <c r="B21" s="34" t="s">
        <v>179</v>
      </c>
      <c r="C21" s="34" t="s">
        <v>154</v>
      </c>
      <c r="D21" s="34" t="s">
        <v>153</v>
      </c>
      <c r="E21" s="34"/>
    </row>
    <row r="23" spans="1:117" s="14" customFormat="1" ht="18" customHeight="1" x14ac:dyDescent="0.35">
      <c r="A23" s="151" t="s">
        <v>180</v>
      </c>
      <c r="B23" s="152"/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</row>
    <row r="24" spans="1:117" s="14" customFormat="1" ht="15.5" x14ac:dyDescent="0.35">
      <c r="A24" s="26" t="s">
        <v>173</v>
      </c>
      <c r="B24" s="26" t="s">
        <v>174</v>
      </c>
      <c r="C24" s="26" t="s">
        <v>181</v>
      </c>
      <c r="D24" s="35" t="s">
        <v>182</v>
      </c>
      <c r="E24" s="35" t="s">
        <v>183</v>
      </c>
      <c r="F24" s="35" t="s">
        <v>184</v>
      </c>
      <c r="G24" s="35" t="s">
        <v>185</v>
      </c>
      <c r="H24" s="35" t="s">
        <v>186</v>
      </c>
      <c r="I24" s="36" t="s">
        <v>187</v>
      </c>
      <c r="J24" s="37" t="s">
        <v>188</v>
      </c>
      <c r="K24" s="37" t="s">
        <v>189</v>
      </c>
      <c r="L24" s="37" t="s">
        <v>190</v>
      </c>
      <c r="M24" s="37" t="s">
        <v>166</v>
      </c>
      <c r="N24" s="37" t="s">
        <v>191</v>
      </c>
      <c r="O24" s="37" t="s">
        <v>192</v>
      </c>
      <c r="P24" s="37" t="s">
        <v>193</v>
      </c>
      <c r="Q24" s="15"/>
      <c r="R24" s="15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</row>
    <row r="25" spans="1:117" s="14" customFormat="1" x14ac:dyDescent="0.35">
      <c r="A25" s="34" t="s">
        <v>178</v>
      </c>
      <c r="B25" s="31" t="s">
        <v>179</v>
      </c>
      <c r="C25" s="31" t="s">
        <v>194</v>
      </c>
      <c r="D25" s="31" t="s">
        <v>195</v>
      </c>
      <c r="E25" s="31" t="s">
        <v>196</v>
      </c>
      <c r="F25" s="31"/>
      <c r="G25" s="31" t="s">
        <v>155</v>
      </c>
      <c r="H25" s="31" t="s">
        <v>197</v>
      </c>
      <c r="I25" s="34" t="s">
        <v>198</v>
      </c>
      <c r="J25" s="31"/>
      <c r="K25" s="31"/>
      <c r="L25" s="38"/>
      <c r="M25" s="31"/>
      <c r="N25" s="31" t="s">
        <v>199</v>
      </c>
      <c r="O25" s="31"/>
      <c r="P25" s="31"/>
      <c r="Q25" s="15"/>
      <c r="R25" s="15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</row>
    <row r="26" spans="1:117" s="14" customFormat="1" x14ac:dyDescent="0.35">
      <c r="A26" s="31"/>
      <c r="B26" s="31"/>
      <c r="C26" s="31" t="s">
        <v>200</v>
      </c>
      <c r="D26" s="31" t="s">
        <v>195</v>
      </c>
      <c r="E26" s="31" t="s">
        <v>196</v>
      </c>
      <c r="F26" s="31"/>
      <c r="G26" s="31" t="s">
        <v>155</v>
      </c>
      <c r="H26" s="31" t="s">
        <v>197</v>
      </c>
      <c r="I26" s="34" t="s">
        <v>201</v>
      </c>
      <c r="J26" s="31"/>
      <c r="K26" s="31"/>
      <c r="L26" s="38"/>
      <c r="M26" s="31"/>
      <c r="N26" s="31" t="s">
        <v>202</v>
      </c>
      <c r="O26" s="31"/>
      <c r="P26" s="31"/>
      <c r="Q26" s="15"/>
      <c r="R26" s="15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</row>
    <row r="27" spans="1:117" s="14" customFormat="1" x14ac:dyDescent="0.35">
      <c r="A27" s="31"/>
      <c r="B27" s="31"/>
      <c r="C27" s="31" t="s">
        <v>203</v>
      </c>
      <c r="D27" s="31" t="s">
        <v>204</v>
      </c>
      <c r="E27" s="31" t="s">
        <v>196</v>
      </c>
      <c r="F27" s="31"/>
      <c r="G27" s="31" t="s">
        <v>155</v>
      </c>
      <c r="H27" s="31" t="s">
        <v>197</v>
      </c>
      <c r="I27" s="31" t="s">
        <v>205</v>
      </c>
      <c r="J27" s="31"/>
      <c r="K27" s="31"/>
      <c r="L27" s="38"/>
      <c r="M27" s="31"/>
      <c r="N27" s="31" t="s">
        <v>202</v>
      </c>
      <c r="O27" s="31"/>
      <c r="P27" s="31"/>
      <c r="Q27" s="15"/>
      <c r="R27" s="15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</row>
    <row r="28" spans="1:117" s="14" customFormat="1" x14ac:dyDescent="0.35">
      <c r="A28" s="31"/>
      <c r="B28" s="31"/>
      <c r="C28" s="31" t="s">
        <v>206</v>
      </c>
      <c r="D28" s="31" t="s">
        <v>204</v>
      </c>
      <c r="E28" s="31" t="s">
        <v>196</v>
      </c>
      <c r="F28" s="31"/>
      <c r="G28" s="31" t="s">
        <v>155</v>
      </c>
      <c r="H28" s="31" t="s">
        <v>197</v>
      </c>
      <c r="I28" s="34" t="s">
        <v>201</v>
      </c>
      <c r="J28" s="31"/>
      <c r="K28" s="31"/>
      <c r="L28" s="38"/>
      <c r="M28" s="31"/>
      <c r="N28" s="31" t="s">
        <v>202</v>
      </c>
      <c r="O28" s="31"/>
      <c r="P28" s="31"/>
      <c r="Q28" s="15"/>
      <c r="R28" s="15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</row>
    <row r="29" spans="1:117" s="14" customFormat="1" x14ac:dyDescent="0.35">
      <c r="A29" s="31"/>
      <c r="B29" s="31"/>
      <c r="C29" s="31" t="s">
        <v>207</v>
      </c>
      <c r="D29" s="31" t="s">
        <v>208</v>
      </c>
      <c r="E29" s="31" t="s">
        <v>196</v>
      </c>
      <c r="F29" s="31"/>
      <c r="G29" s="31" t="s">
        <v>155</v>
      </c>
      <c r="H29" s="31" t="s">
        <v>209</v>
      </c>
      <c r="I29" s="31" t="s">
        <v>210</v>
      </c>
      <c r="J29" s="31" t="s">
        <v>211</v>
      </c>
      <c r="K29" s="31">
        <v>0</v>
      </c>
      <c r="L29" s="38">
        <v>1000</v>
      </c>
      <c r="M29" s="31"/>
      <c r="N29" s="31" t="s">
        <v>199</v>
      </c>
      <c r="O29" s="31"/>
      <c r="P29" s="31"/>
      <c r="Q29" s="15"/>
      <c r="R29" s="15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</row>
    <row r="30" spans="1:117" s="14" customFormat="1" x14ac:dyDescent="0.35">
      <c r="A30" s="31"/>
      <c r="B30" s="31"/>
      <c r="C30" s="31"/>
      <c r="D30" s="31"/>
      <c r="E30" s="31"/>
      <c r="F30" s="31"/>
      <c r="G30" s="31"/>
      <c r="H30" s="31" t="s">
        <v>209</v>
      </c>
      <c r="I30" s="31" t="s">
        <v>212</v>
      </c>
      <c r="J30" s="31" t="s">
        <v>211</v>
      </c>
      <c r="K30" s="31">
        <v>1000</v>
      </c>
      <c r="L30" s="38">
        <v>5000</v>
      </c>
      <c r="M30" s="31"/>
      <c r="N30" s="31" t="s">
        <v>199</v>
      </c>
      <c r="O30" s="31"/>
      <c r="P30" s="31"/>
      <c r="Q30" s="15"/>
      <c r="R30" s="15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</row>
    <row r="31" spans="1:117" s="14" customFormat="1" x14ac:dyDescent="0.35">
      <c r="A31" s="31"/>
      <c r="B31" s="31"/>
      <c r="C31" s="31"/>
      <c r="D31" s="31"/>
      <c r="E31" s="31"/>
      <c r="F31" s="31"/>
      <c r="G31" s="31"/>
      <c r="H31" s="31" t="s">
        <v>209</v>
      </c>
      <c r="I31" s="31" t="s">
        <v>213</v>
      </c>
      <c r="J31" s="31" t="s">
        <v>211</v>
      </c>
      <c r="K31" s="31">
        <v>5000</v>
      </c>
      <c r="L31" s="38"/>
      <c r="M31" s="31"/>
      <c r="N31" s="31" t="s">
        <v>199</v>
      </c>
      <c r="O31" s="31"/>
      <c r="P31" s="31"/>
      <c r="Q31" s="15"/>
      <c r="R31" s="15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</row>
    <row r="32" spans="1:117" s="14" customFormat="1" x14ac:dyDescent="0.35">
      <c r="A32" s="31"/>
      <c r="B32" s="31"/>
      <c r="C32" s="31" t="s">
        <v>214</v>
      </c>
      <c r="D32" s="31" t="s">
        <v>215</v>
      </c>
      <c r="E32" s="31" t="s">
        <v>196</v>
      </c>
      <c r="F32" s="31"/>
      <c r="G32" s="31" t="s">
        <v>155</v>
      </c>
      <c r="H32" s="31" t="s">
        <v>209</v>
      </c>
      <c r="I32" s="31" t="s">
        <v>210</v>
      </c>
      <c r="J32" s="31" t="s">
        <v>211</v>
      </c>
      <c r="K32" s="31">
        <v>0</v>
      </c>
      <c r="L32" s="38">
        <v>1000</v>
      </c>
      <c r="M32" s="31"/>
      <c r="N32" s="31" t="s">
        <v>199</v>
      </c>
      <c r="O32" s="31"/>
      <c r="P32" s="31"/>
      <c r="Q32" s="15"/>
      <c r="R32" s="15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</row>
    <row r="33" spans="1:117" s="14" customFormat="1" x14ac:dyDescent="0.35">
      <c r="A33" s="31"/>
      <c r="B33" s="31"/>
      <c r="C33" s="31"/>
      <c r="D33" s="31"/>
      <c r="E33" s="31"/>
      <c r="F33" s="31"/>
      <c r="G33" s="31"/>
      <c r="H33" s="31" t="s">
        <v>209</v>
      </c>
      <c r="I33" s="31" t="s">
        <v>212</v>
      </c>
      <c r="J33" s="31" t="s">
        <v>211</v>
      </c>
      <c r="K33" s="31">
        <v>1000</v>
      </c>
      <c r="L33" s="38">
        <v>5000</v>
      </c>
      <c r="M33" s="31"/>
      <c r="N33" s="31" t="s">
        <v>199</v>
      </c>
      <c r="O33" s="31"/>
      <c r="P33" s="31"/>
      <c r="Q33" s="15"/>
      <c r="R33" s="15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</row>
    <row r="34" spans="1:117" s="14" customFormat="1" x14ac:dyDescent="0.35">
      <c r="A34" s="31"/>
      <c r="B34" s="31"/>
      <c r="C34" s="31"/>
      <c r="D34" s="31"/>
      <c r="E34" s="31"/>
      <c r="F34" s="31"/>
      <c r="G34" s="31"/>
      <c r="H34" s="31" t="s">
        <v>209</v>
      </c>
      <c r="I34" s="31" t="s">
        <v>213</v>
      </c>
      <c r="J34" s="31" t="s">
        <v>211</v>
      </c>
      <c r="K34" s="31">
        <v>5000</v>
      </c>
      <c r="L34" s="38"/>
      <c r="M34" s="31"/>
      <c r="N34" s="31" t="s">
        <v>199</v>
      </c>
      <c r="O34" s="31"/>
      <c r="P34" s="31"/>
      <c r="Q34" s="15"/>
      <c r="R34" s="15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</row>
    <row r="35" spans="1:117" s="14" customFormat="1" x14ac:dyDescent="0.35">
      <c r="A35" s="31"/>
      <c r="B35" s="31"/>
      <c r="C35" s="31" t="s">
        <v>216</v>
      </c>
      <c r="D35" s="31" t="s">
        <v>217</v>
      </c>
      <c r="E35" s="31"/>
      <c r="F35" s="31"/>
      <c r="G35" s="31"/>
      <c r="H35" s="31" t="s">
        <v>197</v>
      </c>
      <c r="I35" s="31">
        <v>20</v>
      </c>
      <c r="J35" s="31"/>
      <c r="K35" s="31"/>
      <c r="L35" s="38"/>
      <c r="M35" s="31"/>
      <c r="N35" s="31" t="s">
        <v>199</v>
      </c>
      <c r="O35" s="31"/>
      <c r="P35" s="31"/>
      <c r="Q35" s="15"/>
      <c r="R35" s="15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</row>
    <row r="36" spans="1:117" s="14" customFormat="1" x14ac:dyDescent="0.35">
      <c r="A36" s="31"/>
      <c r="B36" s="31"/>
      <c r="C36" s="31"/>
      <c r="D36" s="31"/>
      <c r="E36" s="31"/>
      <c r="F36" s="31"/>
      <c r="G36" s="31"/>
      <c r="H36" s="31" t="s">
        <v>218</v>
      </c>
      <c r="I36" s="31">
        <v>10</v>
      </c>
      <c r="J36" s="31" t="s">
        <v>211</v>
      </c>
      <c r="K36" s="31">
        <v>0</v>
      </c>
      <c r="L36" s="38">
        <v>1000</v>
      </c>
      <c r="M36" s="31"/>
      <c r="N36" s="31" t="s">
        <v>199</v>
      </c>
      <c r="O36" s="31"/>
      <c r="P36" s="31"/>
      <c r="Q36" s="15"/>
      <c r="R36" s="15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</row>
    <row r="37" spans="1:117" s="14" customFormat="1" x14ac:dyDescent="0.35">
      <c r="A37" s="31"/>
      <c r="B37" s="31"/>
      <c r="C37" s="31"/>
      <c r="D37" s="31"/>
      <c r="E37" s="31"/>
      <c r="F37" s="31"/>
      <c r="G37" s="31"/>
      <c r="H37" s="31" t="s">
        <v>218</v>
      </c>
      <c r="I37" s="31">
        <v>8</v>
      </c>
      <c r="J37" s="31" t="s">
        <v>211</v>
      </c>
      <c r="K37" s="31">
        <v>1000</v>
      </c>
      <c r="L37" s="38">
        <v>5000</v>
      </c>
      <c r="M37" s="31"/>
      <c r="N37" s="31" t="s">
        <v>199</v>
      </c>
      <c r="O37" s="31"/>
      <c r="P37" s="31"/>
      <c r="Q37" s="15"/>
      <c r="R37" s="15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</row>
    <row r="38" spans="1:117" s="14" customFormat="1" x14ac:dyDescent="0.35">
      <c r="A38" s="31"/>
      <c r="B38" s="31"/>
      <c r="C38" s="31"/>
      <c r="D38" s="31"/>
      <c r="E38" s="31"/>
      <c r="F38" s="31"/>
      <c r="G38" s="31"/>
      <c r="H38" s="31" t="s">
        <v>218</v>
      </c>
      <c r="I38" s="31">
        <v>6</v>
      </c>
      <c r="J38" s="31" t="s">
        <v>211</v>
      </c>
      <c r="K38" s="31">
        <v>5000</v>
      </c>
      <c r="L38" s="38"/>
      <c r="M38" s="31"/>
      <c r="N38" s="31" t="s">
        <v>199</v>
      </c>
      <c r="O38" s="31"/>
      <c r="P38" s="31"/>
      <c r="Q38" s="15"/>
      <c r="R38" s="15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</row>
    <row r="39" spans="1:117" s="14" customFormat="1" x14ac:dyDescent="0.35">
      <c r="A39" s="31"/>
      <c r="B39" s="31"/>
      <c r="C39" s="31"/>
      <c r="D39" s="31"/>
      <c r="E39" s="31"/>
      <c r="F39" s="31"/>
      <c r="G39" s="31"/>
      <c r="H39" s="31" t="s">
        <v>209</v>
      </c>
      <c r="I39" s="31">
        <v>5</v>
      </c>
      <c r="J39" s="31" t="s">
        <v>211</v>
      </c>
      <c r="K39" s="31">
        <v>0</v>
      </c>
      <c r="L39" s="38">
        <v>1000</v>
      </c>
      <c r="M39" s="31"/>
      <c r="N39" s="31" t="s">
        <v>199</v>
      </c>
      <c r="O39" s="31"/>
      <c r="P39" s="31"/>
      <c r="Q39" s="15"/>
      <c r="R39" s="15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</row>
    <row r="40" spans="1:117" s="14" customFormat="1" x14ac:dyDescent="0.35">
      <c r="A40" s="31"/>
      <c r="B40" s="31"/>
      <c r="C40" s="31"/>
      <c r="D40" s="31"/>
      <c r="E40" s="31"/>
      <c r="F40" s="31"/>
      <c r="G40" s="31"/>
      <c r="H40" s="31" t="s">
        <v>209</v>
      </c>
      <c r="I40" s="31">
        <v>4</v>
      </c>
      <c r="J40" s="31" t="s">
        <v>211</v>
      </c>
      <c r="K40" s="31">
        <v>1000</v>
      </c>
      <c r="L40" s="38">
        <v>5000</v>
      </c>
      <c r="M40" s="31"/>
      <c r="N40" s="31" t="s">
        <v>199</v>
      </c>
      <c r="O40" s="31"/>
      <c r="P40" s="31"/>
      <c r="Q40" s="15"/>
      <c r="R40" s="15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</row>
    <row r="41" spans="1:117" s="14" customFormat="1" x14ac:dyDescent="0.35">
      <c r="A41" s="31"/>
      <c r="B41" s="31"/>
      <c r="C41" s="31" t="s">
        <v>219</v>
      </c>
      <c r="D41" s="31" t="s">
        <v>220</v>
      </c>
      <c r="E41" s="31" t="s">
        <v>196</v>
      </c>
      <c r="F41" s="31"/>
      <c r="G41" s="31" t="s">
        <v>155</v>
      </c>
      <c r="H41" s="31" t="s">
        <v>197</v>
      </c>
      <c r="I41" s="34" t="s">
        <v>221</v>
      </c>
      <c r="J41" s="31"/>
      <c r="K41" s="31"/>
      <c r="L41" s="38"/>
      <c r="M41" s="31"/>
      <c r="N41" s="31" t="s">
        <v>199</v>
      </c>
      <c r="O41" s="31"/>
      <c r="P41" s="31"/>
      <c r="Q41" s="15"/>
      <c r="R41" s="15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</row>
    <row r="42" spans="1:117" s="14" customFormat="1" x14ac:dyDescent="0.35">
      <c r="A42" s="31"/>
      <c r="B42" s="31"/>
      <c r="C42" s="31" t="s">
        <v>222</v>
      </c>
      <c r="D42" s="31" t="s">
        <v>195</v>
      </c>
      <c r="E42" s="31" t="s">
        <v>196</v>
      </c>
      <c r="F42" s="31"/>
      <c r="G42" s="31" t="s">
        <v>155</v>
      </c>
      <c r="H42" s="31" t="s">
        <v>197</v>
      </c>
      <c r="I42" s="34" t="s">
        <v>223</v>
      </c>
      <c r="J42" s="31"/>
      <c r="K42" s="31"/>
      <c r="L42" s="38"/>
      <c r="M42" s="31"/>
      <c r="N42" s="31" t="s">
        <v>199</v>
      </c>
      <c r="O42" s="31" t="s">
        <v>224</v>
      </c>
      <c r="P42" s="31"/>
      <c r="Q42" s="15"/>
      <c r="R42" s="15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</row>
    <row r="43" spans="1:117" s="14" customFormat="1" x14ac:dyDescent="0.35">
      <c r="A43" s="31"/>
      <c r="B43" s="31"/>
      <c r="C43" s="31" t="s">
        <v>222</v>
      </c>
      <c r="D43" s="31" t="s">
        <v>195</v>
      </c>
      <c r="E43" s="31" t="s">
        <v>196</v>
      </c>
      <c r="F43" s="31"/>
      <c r="G43" s="31" t="s">
        <v>155</v>
      </c>
      <c r="H43" s="31" t="s">
        <v>197</v>
      </c>
      <c r="I43" s="31" t="s">
        <v>225</v>
      </c>
      <c r="J43" s="31"/>
      <c r="K43" s="31"/>
      <c r="L43" s="38"/>
      <c r="M43" s="31"/>
      <c r="N43" s="31" t="s">
        <v>199</v>
      </c>
      <c r="O43" s="31" t="s">
        <v>155</v>
      </c>
      <c r="P43" s="31"/>
      <c r="Q43" s="15"/>
      <c r="R43" s="15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</row>
    <row r="44" spans="1:117" s="14" customFormat="1" x14ac:dyDescent="0.35">
      <c r="A44" s="31"/>
      <c r="B44" s="31"/>
      <c r="C44" s="31" t="s">
        <v>222</v>
      </c>
      <c r="D44" s="31" t="s">
        <v>195</v>
      </c>
      <c r="E44" s="31" t="s">
        <v>196</v>
      </c>
      <c r="F44" s="31"/>
      <c r="G44" s="31" t="s">
        <v>155</v>
      </c>
      <c r="H44" s="31" t="s">
        <v>197</v>
      </c>
      <c r="I44" s="34" t="s">
        <v>226</v>
      </c>
      <c r="J44" s="31"/>
      <c r="K44" s="31"/>
      <c r="L44" s="38"/>
      <c r="M44" s="31"/>
      <c r="N44" s="31" t="s">
        <v>199</v>
      </c>
      <c r="O44" s="31" t="s">
        <v>224</v>
      </c>
      <c r="P44" s="31" t="s">
        <v>227</v>
      </c>
      <c r="Q44" s="15"/>
      <c r="R44" s="15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</row>
    <row r="45" spans="1:117" s="14" customFormat="1" x14ac:dyDescent="0.35">
      <c r="A45" s="31"/>
      <c r="B45" s="31"/>
      <c r="C45" s="31" t="s">
        <v>222</v>
      </c>
      <c r="D45" s="31" t="s">
        <v>195</v>
      </c>
      <c r="E45" s="31" t="s">
        <v>196</v>
      </c>
      <c r="F45" s="31"/>
      <c r="G45" s="31" t="s">
        <v>155</v>
      </c>
      <c r="H45" s="31" t="s">
        <v>197</v>
      </c>
      <c r="I45" s="34" t="s">
        <v>228</v>
      </c>
      <c r="J45" s="31"/>
      <c r="K45" s="31"/>
      <c r="L45" s="38"/>
      <c r="M45" s="31"/>
      <c r="N45" s="31" t="s">
        <v>199</v>
      </c>
      <c r="O45" s="31"/>
      <c r="P45" s="31"/>
      <c r="Q45" s="15"/>
      <c r="R45" s="15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</row>
    <row r="46" spans="1:117" s="14" customFormat="1" x14ac:dyDescent="0.35">
      <c r="A46" s="31"/>
      <c r="B46" s="31"/>
      <c r="C46" s="31" t="s">
        <v>229</v>
      </c>
      <c r="D46" s="31" t="s">
        <v>195</v>
      </c>
      <c r="E46" s="31" t="s">
        <v>196</v>
      </c>
      <c r="F46" s="31"/>
      <c r="G46" s="31" t="s">
        <v>155</v>
      </c>
      <c r="H46" s="31" t="s">
        <v>197</v>
      </c>
      <c r="I46" s="34" t="s">
        <v>230</v>
      </c>
      <c r="J46" s="31"/>
      <c r="K46" s="31"/>
      <c r="L46" s="38"/>
      <c r="M46" s="31"/>
      <c r="N46" s="31" t="s">
        <v>199</v>
      </c>
      <c r="O46" s="31"/>
      <c r="P46" s="31"/>
      <c r="Q46" s="15"/>
      <c r="R46" s="15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</row>
    <row r="47" spans="1:117" s="14" customFormat="1" x14ac:dyDescent="0.35">
      <c r="A47" s="31"/>
      <c r="B47" s="31"/>
      <c r="C47" s="31" t="s">
        <v>231</v>
      </c>
      <c r="D47" s="31" t="s">
        <v>195</v>
      </c>
      <c r="E47" s="31" t="s">
        <v>196</v>
      </c>
      <c r="F47" s="31"/>
      <c r="G47" s="31" t="s">
        <v>155</v>
      </c>
      <c r="H47" s="31" t="s">
        <v>197</v>
      </c>
      <c r="I47" s="31" t="s">
        <v>232</v>
      </c>
      <c r="J47" s="31"/>
      <c r="K47" s="31"/>
      <c r="L47" s="38"/>
      <c r="M47" s="31"/>
      <c r="N47" s="31" t="s">
        <v>199</v>
      </c>
      <c r="O47" s="31"/>
      <c r="P47" s="31"/>
      <c r="Q47" s="15"/>
      <c r="R47" s="15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</row>
    <row r="48" spans="1:117" s="14" customFormat="1" x14ac:dyDescent="0.35">
      <c r="A48" s="31"/>
      <c r="B48" s="31"/>
      <c r="C48" s="31" t="s">
        <v>233</v>
      </c>
      <c r="D48" s="31" t="s">
        <v>195</v>
      </c>
      <c r="E48" s="31" t="s">
        <v>196</v>
      </c>
      <c r="F48" s="31"/>
      <c r="G48" s="31" t="s">
        <v>155</v>
      </c>
      <c r="H48" s="31" t="s">
        <v>197</v>
      </c>
      <c r="I48" s="31">
        <v>15</v>
      </c>
      <c r="J48" s="31"/>
      <c r="K48" s="31"/>
      <c r="L48" s="38"/>
      <c r="M48" s="31"/>
      <c r="N48" s="31" t="s">
        <v>199</v>
      </c>
      <c r="O48" s="31"/>
      <c r="P48" s="31"/>
      <c r="Q48" s="15"/>
      <c r="R48" s="15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</row>
    <row r="49" spans="1:117" s="14" customFormat="1" ht="29" x14ac:dyDescent="0.35">
      <c r="A49" s="39" t="s">
        <v>234</v>
      </c>
      <c r="B49" s="39" t="s">
        <v>176</v>
      </c>
      <c r="C49" s="31" t="s">
        <v>167</v>
      </c>
      <c r="D49" s="31" t="s">
        <v>195</v>
      </c>
      <c r="E49" s="31" t="s">
        <v>235</v>
      </c>
      <c r="F49" s="31"/>
      <c r="G49" s="31" t="s">
        <v>155</v>
      </c>
      <c r="H49" s="31" t="s">
        <v>197</v>
      </c>
      <c r="I49" s="31" t="s">
        <v>236</v>
      </c>
      <c r="J49" s="31"/>
      <c r="K49" s="31"/>
      <c r="L49" s="38"/>
      <c r="M49" s="31"/>
      <c r="N49" s="31" t="s">
        <v>199</v>
      </c>
      <c r="O49" s="31"/>
      <c r="P49" s="31"/>
      <c r="Q49" s="15"/>
      <c r="R49" s="15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</row>
    <row r="50" spans="1:117" s="14" customFormat="1" x14ac:dyDescent="0.35">
      <c r="A50" s="31"/>
      <c r="B50" s="31"/>
      <c r="C50" s="31" t="s">
        <v>169</v>
      </c>
      <c r="D50" s="31" t="s">
        <v>195</v>
      </c>
      <c r="E50" s="31" t="s">
        <v>235</v>
      </c>
      <c r="F50" s="31"/>
      <c r="G50" s="31" t="s">
        <v>155</v>
      </c>
      <c r="H50" s="31" t="s">
        <v>197</v>
      </c>
      <c r="I50" s="31" t="s">
        <v>236</v>
      </c>
      <c r="J50" s="31"/>
      <c r="K50" s="31"/>
      <c r="L50" s="38"/>
      <c r="M50" s="31"/>
      <c r="N50" s="31" t="s">
        <v>199</v>
      </c>
      <c r="O50" s="31"/>
      <c r="P50" s="31"/>
      <c r="Q50" s="15"/>
      <c r="R50" s="15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</row>
    <row r="51" spans="1:117" s="14" customFormat="1" x14ac:dyDescent="0.35">
      <c r="A51" s="31"/>
      <c r="B51" s="31"/>
      <c r="C51" s="31" t="s">
        <v>170</v>
      </c>
      <c r="D51" s="31" t="s">
        <v>195</v>
      </c>
      <c r="E51" s="31" t="s">
        <v>235</v>
      </c>
      <c r="F51" s="31"/>
      <c r="G51" s="31" t="s">
        <v>155</v>
      </c>
      <c r="H51" s="31" t="s">
        <v>197</v>
      </c>
      <c r="I51" s="31" t="s">
        <v>236</v>
      </c>
      <c r="J51" s="31"/>
      <c r="K51" s="31"/>
      <c r="L51" s="38"/>
      <c r="M51" s="31"/>
      <c r="N51" s="31" t="s">
        <v>199</v>
      </c>
      <c r="O51" s="31"/>
      <c r="P51" s="31"/>
      <c r="Q51" s="15"/>
      <c r="R51" s="15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</row>
    <row r="52" spans="1:117" s="14" customFormat="1" x14ac:dyDescent="0.35">
      <c r="A52" s="31"/>
      <c r="B52" s="31"/>
      <c r="C52" s="31" t="s">
        <v>171</v>
      </c>
      <c r="D52" s="31" t="s">
        <v>195</v>
      </c>
      <c r="E52" s="31" t="s">
        <v>235</v>
      </c>
      <c r="F52" s="31"/>
      <c r="G52" s="31" t="s">
        <v>155</v>
      </c>
      <c r="H52" s="31" t="s">
        <v>197</v>
      </c>
      <c r="I52" s="31" t="s">
        <v>246</v>
      </c>
      <c r="J52" s="31"/>
      <c r="K52" s="31"/>
      <c r="L52" s="38"/>
      <c r="M52" s="31"/>
      <c r="N52" s="31" t="s">
        <v>199</v>
      </c>
      <c r="O52" s="31"/>
      <c r="P52" s="31"/>
      <c r="Q52" s="15"/>
      <c r="R52" s="15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</row>
    <row r="53" spans="1:117" s="14" customFormat="1" x14ac:dyDescent="0.35">
      <c r="A53" s="31"/>
      <c r="B53" s="31"/>
      <c r="C53" s="31" t="s">
        <v>248</v>
      </c>
      <c r="D53" s="31" t="s">
        <v>220</v>
      </c>
      <c r="E53" s="31" t="s">
        <v>196</v>
      </c>
      <c r="F53" s="31"/>
      <c r="G53" s="31" t="s">
        <v>155</v>
      </c>
      <c r="H53" s="31" t="s">
        <v>197</v>
      </c>
      <c r="I53" s="34" t="s">
        <v>246</v>
      </c>
      <c r="J53" s="31"/>
      <c r="K53" s="31"/>
      <c r="L53" s="38"/>
      <c r="M53" s="31"/>
      <c r="N53" s="31" t="s">
        <v>199</v>
      </c>
      <c r="O53" s="31"/>
      <c r="P53" s="31"/>
      <c r="Q53" s="15"/>
      <c r="R53" s="15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</row>
    <row r="54" spans="1:117" s="14" customFormat="1" x14ac:dyDescent="0.35">
      <c r="A54" s="31"/>
      <c r="B54" s="31"/>
      <c r="C54" s="31" t="s">
        <v>247</v>
      </c>
      <c r="D54" s="31" t="s">
        <v>215</v>
      </c>
      <c r="E54" s="31" t="s">
        <v>196</v>
      </c>
      <c r="F54" s="31"/>
      <c r="G54" s="31" t="s">
        <v>155</v>
      </c>
      <c r="H54" s="31" t="s">
        <v>209</v>
      </c>
      <c r="I54" s="31" t="s">
        <v>249</v>
      </c>
      <c r="J54" s="31" t="s">
        <v>211</v>
      </c>
      <c r="K54" s="31">
        <v>0</v>
      </c>
      <c r="L54" s="38">
        <v>1000</v>
      </c>
      <c r="M54" s="31"/>
      <c r="N54" s="31" t="s">
        <v>199</v>
      </c>
      <c r="O54" s="31"/>
      <c r="P54" s="31"/>
      <c r="Q54" s="15"/>
      <c r="R54" s="15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</row>
    <row r="55" spans="1:117" s="14" customFormat="1" x14ac:dyDescent="0.35">
      <c r="A55" s="31"/>
      <c r="B55" s="31"/>
      <c r="C55" s="31"/>
      <c r="D55" s="31"/>
      <c r="E55" s="31"/>
      <c r="F55" s="31"/>
      <c r="G55" s="31"/>
      <c r="H55" s="31" t="s">
        <v>209</v>
      </c>
      <c r="I55" s="31" t="s">
        <v>250</v>
      </c>
      <c r="J55" s="31" t="s">
        <v>211</v>
      </c>
      <c r="K55" s="31">
        <v>1000</v>
      </c>
      <c r="L55" s="38">
        <v>5000</v>
      </c>
      <c r="M55" s="31"/>
      <c r="N55" s="31" t="s">
        <v>199</v>
      </c>
      <c r="O55" s="31"/>
      <c r="P55" s="31"/>
      <c r="Q55" s="15"/>
      <c r="R55" s="15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</row>
    <row r="56" spans="1:117" s="14" customFormat="1" x14ac:dyDescent="0.35">
      <c r="A56" s="31"/>
      <c r="B56" s="31"/>
      <c r="C56" s="31"/>
      <c r="D56" s="31"/>
      <c r="E56" s="31"/>
      <c r="F56" s="31"/>
      <c r="G56" s="31"/>
      <c r="H56" s="31" t="s">
        <v>209</v>
      </c>
      <c r="I56" s="31" t="s">
        <v>251</v>
      </c>
      <c r="J56" s="31" t="s">
        <v>211</v>
      </c>
      <c r="K56" s="31">
        <v>5000</v>
      </c>
      <c r="L56" s="38"/>
      <c r="M56" s="31"/>
      <c r="N56" s="31" t="s">
        <v>199</v>
      </c>
      <c r="O56" s="31"/>
      <c r="P56" s="31"/>
      <c r="Q56" s="15"/>
      <c r="R56" s="15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</row>
    <row r="58" spans="1:117" ht="18.5" x14ac:dyDescent="0.35">
      <c r="A58" s="153" t="s">
        <v>260</v>
      </c>
      <c r="B58" s="154"/>
      <c r="C58" s="154"/>
      <c r="D58" s="155"/>
    </row>
    <row r="59" spans="1:117" ht="15.5" x14ac:dyDescent="0.35">
      <c r="A59" s="26" t="s">
        <v>173</v>
      </c>
      <c r="B59" s="26" t="s">
        <v>174</v>
      </c>
      <c r="C59" s="27" t="s">
        <v>254</v>
      </c>
      <c r="D59" s="26" t="s">
        <v>253</v>
      </c>
      <c r="E59" s="24" t="s">
        <v>183</v>
      </c>
    </row>
    <row r="60" spans="1:117" x14ac:dyDescent="0.35">
      <c r="A60" s="34"/>
      <c r="B60" s="34" t="s">
        <v>176</v>
      </c>
      <c r="C60" s="28" t="str">
        <f>C4</f>
        <v>BANK_82_EPER_001,IND</v>
      </c>
      <c r="D60" s="31" t="s">
        <v>256</v>
      </c>
      <c r="E60" s="31" t="s">
        <v>235</v>
      </c>
    </row>
    <row r="62" spans="1:117" ht="18.5" x14ac:dyDescent="0.35">
      <c r="A62" s="153" t="s">
        <v>252</v>
      </c>
      <c r="B62" s="154"/>
      <c r="C62" s="154"/>
      <c r="D62" s="155"/>
    </row>
    <row r="63" spans="1:117" ht="15.5" x14ac:dyDescent="0.35">
      <c r="A63" s="26" t="s">
        <v>253</v>
      </c>
      <c r="B63" s="27" t="s">
        <v>254</v>
      </c>
      <c r="C63" s="27" t="s">
        <v>240</v>
      </c>
      <c r="D63" s="26" t="s">
        <v>255</v>
      </c>
      <c r="E63" s="26" t="s">
        <v>187</v>
      </c>
      <c r="F63" s="25" t="s">
        <v>166</v>
      </c>
      <c r="G63" s="25"/>
    </row>
    <row r="64" spans="1:117" x14ac:dyDescent="0.35">
      <c r="A64" s="31" t="s">
        <v>256</v>
      </c>
      <c r="B64" s="41" t="s">
        <v>257</v>
      </c>
      <c r="C64" s="31" t="s">
        <v>171</v>
      </c>
      <c r="D64" s="31" t="s">
        <v>195</v>
      </c>
      <c r="E64" s="31" t="s">
        <v>258</v>
      </c>
      <c r="F64" s="31" t="s">
        <v>168</v>
      </c>
      <c r="G64" s="31"/>
    </row>
    <row r="65" spans="1:15" x14ac:dyDescent="0.35">
      <c r="A65" s="31" t="s">
        <v>256</v>
      </c>
      <c r="B65" s="41" t="s">
        <v>257</v>
      </c>
      <c r="C65" s="31" t="s">
        <v>248</v>
      </c>
      <c r="D65" s="31" t="s">
        <v>195</v>
      </c>
      <c r="E65" s="31" t="s">
        <v>259</v>
      </c>
      <c r="F65" s="31" t="s">
        <v>168</v>
      </c>
      <c r="G65" s="31"/>
    </row>
    <row r="66" spans="1:15" x14ac:dyDescent="0.35">
      <c r="A66" s="31" t="s">
        <v>256</v>
      </c>
      <c r="B66" s="41" t="s">
        <v>257</v>
      </c>
      <c r="C66" s="31" t="s">
        <v>247</v>
      </c>
      <c r="D66" s="31" t="s">
        <v>195</v>
      </c>
      <c r="E66" s="31" t="s">
        <v>259</v>
      </c>
      <c r="F66" s="31" t="s">
        <v>168</v>
      </c>
      <c r="G66" s="31"/>
    </row>
    <row r="68" spans="1:15" ht="18.5" x14ac:dyDescent="0.35">
      <c r="A68" s="153" t="s">
        <v>237</v>
      </c>
      <c r="B68" s="154"/>
      <c r="C68" s="154"/>
      <c r="D68" s="154"/>
      <c r="E68" s="154"/>
      <c r="F68" s="154"/>
      <c r="G68" s="154"/>
      <c r="H68" s="154"/>
      <c r="I68" s="155"/>
    </row>
    <row r="69" spans="1:15" ht="15.5" x14ac:dyDescent="0.35">
      <c r="A69" s="25" t="s">
        <v>131</v>
      </c>
      <c r="B69" s="25" t="s">
        <v>143</v>
      </c>
      <c r="C69" s="25" t="s">
        <v>238</v>
      </c>
      <c r="D69" s="25" t="s">
        <v>239</v>
      </c>
      <c r="E69" s="25" t="s">
        <v>240</v>
      </c>
      <c r="F69" s="25" t="s">
        <v>264</v>
      </c>
      <c r="G69" s="25" t="s">
        <v>266</v>
      </c>
      <c r="H69" s="25" t="s">
        <v>265</v>
      </c>
      <c r="I69" s="25" t="s">
        <v>267</v>
      </c>
      <c r="J69" s="25" t="s">
        <v>241</v>
      </c>
      <c r="K69" s="25" t="s">
        <v>242</v>
      </c>
      <c r="L69" s="25" t="s">
        <v>243</v>
      </c>
      <c r="M69" s="25" t="s">
        <v>244</v>
      </c>
      <c r="N69" s="25" t="s">
        <v>245</v>
      </c>
    </row>
    <row r="70" spans="1:15" x14ac:dyDescent="0.35">
      <c r="A70" s="28" t="s">
        <v>470</v>
      </c>
      <c r="B70" s="28">
        <f>C10</f>
        <v>2131846854</v>
      </c>
      <c r="C70" s="28" t="s">
        <v>476</v>
      </c>
      <c r="D70" s="30">
        <f>C16</f>
        <v>2131846279</v>
      </c>
      <c r="E70" s="31" t="s">
        <v>171</v>
      </c>
      <c r="F70" s="31"/>
      <c r="G70" s="31"/>
      <c r="H70" s="31"/>
      <c r="I70" s="31"/>
      <c r="J70" s="43" t="str">
        <f ca="1">TEXT(TODAY()-320,"MM-DD-YYYY")</f>
        <v>09-23-2022</v>
      </c>
      <c r="K70" s="43" t="str">
        <f ca="1">TEXT(TODAY()-290,"MM-DD-YYYY")</f>
        <v>10-23-2022</v>
      </c>
      <c r="L70" s="32" t="s">
        <v>168</v>
      </c>
      <c r="M70" s="32">
        <v>12</v>
      </c>
      <c r="N70" s="40" t="s">
        <v>507</v>
      </c>
      <c r="O70" s="32" t="s">
        <v>343</v>
      </c>
    </row>
    <row r="71" spans="1:15" x14ac:dyDescent="0.35">
      <c r="A71" s="28" t="s">
        <v>470</v>
      </c>
      <c r="B71" s="28">
        <f>C10</f>
        <v>2131846854</v>
      </c>
      <c r="C71" s="28" t="s">
        <v>476</v>
      </c>
      <c r="D71" s="30">
        <f>C16</f>
        <v>2131846279</v>
      </c>
      <c r="E71" s="31" t="s">
        <v>171</v>
      </c>
      <c r="F71" s="31"/>
      <c r="G71" s="31"/>
      <c r="H71" s="31"/>
      <c r="I71" s="31"/>
      <c r="J71" s="43" t="str">
        <f ca="1">TEXT(TODAY()-289,"MM-DD-YYYY")</f>
        <v>10-24-2022</v>
      </c>
      <c r="K71" s="43" t="str">
        <f ca="1">TEXT(TODAY()-259,"MM-DD-YYYY")</f>
        <v>11-23-2022</v>
      </c>
      <c r="L71" s="32" t="s">
        <v>168</v>
      </c>
      <c r="M71" s="32">
        <v>13</v>
      </c>
      <c r="N71" s="40"/>
      <c r="O71" s="32" t="s">
        <v>343</v>
      </c>
    </row>
    <row r="72" spans="1:15" x14ac:dyDescent="0.35">
      <c r="A72" s="28" t="s">
        <v>470</v>
      </c>
      <c r="B72" s="28">
        <f>C10</f>
        <v>2131846854</v>
      </c>
      <c r="C72" s="28" t="s">
        <v>476</v>
      </c>
      <c r="D72" s="30">
        <f>C16</f>
        <v>2131846279</v>
      </c>
      <c r="E72" s="31" t="s">
        <v>248</v>
      </c>
      <c r="F72" s="31"/>
      <c r="G72" s="31"/>
      <c r="H72" s="31"/>
      <c r="I72" s="31"/>
      <c r="J72" s="43" t="str">
        <f ca="1">TEXT(TODAY()-258,"MM-DD-YYYY")</f>
        <v>11-24-2022</v>
      </c>
      <c r="K72" s="43" t="str">
        <f ca="1">TEXT(TODAY()-229,"MM-DD-YYYY")</f>
        <v>12-23-2022</v>
      </c>
      <c r="L72" s="32" t="s">
        <v>168</v>
      </c>
      <c r="M72" s="32">
        <v>6</v>
      </c>
      <c r="N72" s="40" t="s">
        <v>508</v>
      </c>
      <c r="O72" s="32" t="s">
        <v>343</v>
      </c>
    </row>
    <row r="73" spans="1:15" x14ac:dyDescent="0.35">
      <c r="A73" s="28" t="s">
        <v>470</v>
      </c>
      <c r="B73" s="28">
        <f>C10</f>
        <v>2131846854</v>
      </c>
      <c r="C73" s="28" t="s">
        <v>476</v>
      </c>
      <c r="D73" s="30">
        <f>C16</f>
        <v>2131846279</v>
      </c>
      <c r="E73" s="31" t="s">
        <v>247</v>
      </c>
      <c r="F73" s="31" t="s">
        <v>261</v>
      </c>
      <c r="G73" s="31" t="s">
        <v>153</v>
      </c>
      <c r="H73" s="31" t="s">
        <v>262</v>
      </c>
      <c r="I73" s="31" t="s">
        <v>263</v>
      </c>
      <c r="J73" s="43" t="str">
        <f ca="1">TEXT(TODAY()-381,"MM-DD-YYYY")</f>
        <v>07-24-2022</v>
      </c>
      <c r="K73" s="43" t="str">
        <f ca="1">TEXT(TODAY()-351,"MM-DD-YYYY")</f>
        <v>08-23-2022</v>
      </c>
      <c r="L73" s="32" t="s">
        <v>168</v>
      </c>
      <c r="M73" s="32">
        <v>7</v>
      </c>
      <c r="N73" s="40" t="s">
        <v>509</v>
      </c>
      <c r="O73" s="32" t="s">
        <v>343</v>
      </c>
    </row>
    <row r="74" spans="1:15" x14ac:dyDescent="0.35">
      <c r="A74" s="28" t="s">
        <v>470</v>
      </c>
      <c r="B74" s="42">
        <f>C10</f>
        <v>2131846854</v>
      </c>
      <c r="C74" s="28" t="s">
        <v>476</v>
      </c>
      <c r="D74" s="30">
        <f>C16</f>
        <v>2131846279</v>
      </c>
      <c r="E74" s="31" t="s">
        <v>247</v>
      </c>
      <c r="F74" s="31" t="s">
        <v>261</v>
      </c>
      <c r="G74" s="31" t="s">
        <v>153</v>
      </c>
      <c r="H74" s="31" t="s">
        <v>262</v>
      </c>
      <c r="I74" s="31" t="s">
        <v>268</v>
      </c>
      <c r="J74" s="43" t="str">
        <f ca="1">TEXT(TODAY()-350,"MM-DD-YYYY")</f>
        <v>08-24-2022</v>
      </c>
      <c r="K74" s="43" t="str">
        <f ca="1">TEXT(TODAY()-321,"MM-DD-YYYY")</f>
        <v>09-22-2022</v>
      </c>
      <c r="L74" s="32" t="s">
        <v>168</v>
      </c>
      <c r="M74" s="32">
        <v>10</v>
      </c>
      <c r="N74" s="40"/>
      <c r="O74" s="32" t="s">
        <v>343</v>
      </c>
    </row>
    <row r="76" spans="1:15" ht="50.4" customHeight="1" x14ac:dyDescent="0.35">
      <c r="A76" s="148" t="s">
        <v>269</v>
      </c>
      <c r="B76" s="148"/>
      <c r="C76" s="148"/>
      <c r="D76" s="148"/>
      <c r="E76" s="148"/>
      <c r="F76" s="148"/>
      <c r="G76" s="148"/>
      <c r="H76" s="148"/>
      <c r="I76" s="148"/>
      <c r="J76" s="148"/>
      <c r="K76" s="148"/>
    </row>
    <row r="78" spans="1:15" ht="16.75" customHeight="1" x14ac:dyDescent="0.35">
      <c r="A78" s="149" t="s">
        <v>270</v>
      </c>
      <c r="B78" s="149"/>
      <c r="C78" s="149"/>
      <c r="D78" s="149"/>
    </row>
    <row r="79" spans="1:15" x14ac:dyDescent="0.35">
      <c r="A79" s="44" t="s">
        <v>271</v>
      </c>
      <c r="B79" s="44" t="s">
        <v>272</v>
      </c>
      <c r="C79" s="44" t="s">
        <v>130</v>
      </c>
      <c r="D79" s="44" t="s">
        <v>273</v>
      </c>
    </row>
    <row r="80" spans="1:15" x14ac:dyDescent="0.35">
      <c r="A80" s="32" t="s">
        <v>274</v>
      </c>
      <c r="B80" s="28">
        <v>8797366188</v>
      </c>
      <c r="C80" s="45" t="s">
        <v>275</v>
      </c>
      <c r="D80" s="28" t="s">
        <v>470</v>
      </c>
    </row>
    <row r="82" spans="1:78" x14ac:dyDescent="0.35">
      <c r="A82" s="46" t="s">
        <v>276</v>
      </c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</row>
    <row r="83" spans="1:78" x14ac:dyDescent="0.35">
      <c r="A83" s="48" t="s">
        <v>277</v>
      </c>
      <c r="B83" s="48" t="s">
        <v>278</v>
      </c>
      <c r="C83" s="48" t="s">
        <v>279</v>
      </c>
      <c r="D83" s="48" t="s">
        <v>280</v>
      </c>
      <c r="E83" s="48" t="s">
        <v>281</v>
      </c>
      <c r="F83" s="48" t="s">
        <v>282</v>
      </c>
      <c r="G83" s="48" t="s">
        <v>283</v>
      </c>
      <c r="H83" s="48" t="s">
        <v>284</v>
      </c>
      <c r="I83" s="48" t="s">
        <v>285</v>
      </c>
      <c r="J83" s="48" t="s">
        <v>286</v>
      </c>
      <c r="K83" s="48" t="s">
        <v>287</v>
      </c>
      <c r="L83" s="48" t="s">
        <v>288</v>
      </c>
      <c r="M83" s="48" t="s">
        <v>289</v>
      </c>
      <c r="N83" s="48" t="s">
        <v>290</v>
      </c>
      <c r="O83" s="48" t="s">
        <v>291</v>
      </c>
      <c r="P83" s="48" t="s">
        <v>292</v>
      </c>
      <c r="Q83" s="48" t="s">
        <v>293</v>
      </c>
      <c r="R83" s="48" t="s">
        <v>294</v>
      </c>
      <c r="S83" s="49" t="s">
        <v>295</v>
      </c>
      <c r="T83" s="159" t="s">
        <v>296</v>
      </c>
      <c r="U83" s="160"/>
      <c r="V83" s="161"/>
      <c r="W83" s="159" t="s">
        <v>297</v>
      </c>
      <c r="X83" s="161"/>
      <c r="Y83" s="50"/>
      <c r="Z83" s="156" t="s">
        <v>298</v>
      </c>
      <c r="AA83" s="157"/>
      <c r="AB83" s="157"/>
      <c r="AC83" s="157"/>
      <c r="AD83" s="157"/>
      <c r="AE83" s="157"/>
      <c r="AF83" s="158"/>
      <c r="AG83" s="156" t="s">
        <v>299</v>
      </c>
      <c r="AH83" s="157"/>
      <c r="AI83" s="157"/>
      <c r="AJ83" s="157"/>
      <c r="AK83" s="157"/>
      <c r="AL83" s="158"/>
      <c r="AM83" s="51"/>
      <c r="AN83" s="52"/>
      <c r="AO83" s="52"/>
      <c r="AP83" s="52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</row>
    <row r="84" spans="1:78" x14ac:dyDescent="0.3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5" t="s">
        <v>300</v>
      </c>
      <c r="U84" s="55" t="s">
        <v>301</v>
      </c>
      <c r="V84" s="55" t="s">
        <v>302</v>
      </c>
      <c r="W84" s="55" t="s">
        <v>303</v>
      </c>
      <c r="X84" s="55" t="s">
        <v>304</v>
      </c>
      <c r="Y84" s="55" t="s">
        <v>305</v>
      </c>
      <c r="Z84" s="55" t="s">
        <v>306</v>
      </c>
      <c r="AA84" s="55" t="s">
        <v>307</v>
      </c>
      <c r="AB84" s="55" t="s">
        <v>308</v>
      </c>
      <c r="AC84" s="55" t="s">
        <v>309</v>
      </c>
      <c r="AD84" s="55" t="s">
        <v>310</v>
      </c>
      <c r="AE84" s="55" t="s">
        <v>311</v>
      </c>
      <c r="AF84" s="55" t="s">
        <v>312</v>
      </c>
      <c r="AG84" s="55" t="s">
        <v>313</v>
      </c>
      <c r="AH84" s="55" t="s">
        <v>314</v>
      </c>
      <c r="AI84" s="55" t="s">
        <v>315</v>
      </c>
      <c r="AJ84" s="55" t="s">
        <v>316</v>
      </c>
      <c r="AK84" s="55" t="s">
        <v>317</v>
      </c>
      <c r="AL84" s="55" t="s">
        <v>318</v>
      </c>
      <c r="AM84" s="54" t="s">
        <v>319</v>
      </c>
      <c r="AN84" s="55" t="s">
        <v>320</v>
      </c>
      <c r="AO84" s="55" t="s">
        <v>321</v>
      </c>
      <c r="AP84" s="56" t="s">
        <v>322</v>
      </c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</row>
    <row r="85" spans="1:78" x14ac:dyDescent="0.35">
      <c r="A85" s="57" t="s">
        <v>323</v>
      </c>
      <c r="B85" s="28">
        <v>8797366188</v>
      </c>
      <c r="C85" s="57" t="s">
        <v>418</v>
      </c>
      <c r="D85" s="58" t="s">
        <v>344</v>
      </c>
      <c r="E85" s="42" t="s">
        <v>155</v>
      </c>
      <c r="F85" s="57" t="s">
        <v>324</v>
      </c>
      <c r="G85" s="59" t="str">
        <f ca="1">TEXT(TODAY(),"YYYY-MM-DD")</f>
        <v>2023-08-09</v>
      </c>
      <c r="H85" s="59" t="str">
        <f ca="1">TEXT(TODAY(),"YYYY-MM-DD")</f>
        <v>2023-08-09</v>
      </c>
      <c r="I85" s="57">
        <v>12</v>
      </c>
      <c r="J85" s="57">
        <v>12</v>
      </c>
      <c r="K85" s="57">
        <v>12</v>
      </c>
      <c r="L85" s="57" t="s">
        <v>345</v>
      </c>
      <c r="M85" s="57" t="s">
        <v>346</v>
      </c>
      <c r="N85" s="30" t="s">
        <v>325</v>
      </c>
      <c r="O85" s="30" t="s">
        <v>325</v>
      </c>
      <c r="P85" s="30" t="s">
        <v>326</v>
      </c>
      <c r="Q85" s="30" t="s">
        <v>326</v>
      </c>
      <c r="R85" s="30" t="s">
        <v>325</v>
      </c>
      <c r="S85" s="42"/>
      <c r="T85" s="42" t="s">
        <v>327</v>
      </c>
      <c r="U85" s="42" t="s">
        <v>328</v>
      </c>
      <c r="V85" s="42"/>
      <c r="W85" s="42" t="s">
        <v>329</v>
      </c>
      <c r="X85" s="42" t="s">
        <v>330</v>
      </c>
      <c r="Y85" s="42"/>
      <c r="Z85" s="42"/>
      <c r="AA85" s="42"/>
      <c r="AB85" s="42"/>
      <c r="AC85" s="42"/>
      <c r="AD85" s="42" t="s">
        <v>326</v>
      </c>
      <c r="AE85" s="42" t="s">
        <v>326</v>
      </c>
      <c r="AF85" s="42" t="s">
        <v>326</v>
      </c>
      <c r="AG85" s="42"/>
      <c r="AH85" s="42"/>
      <c r="AI85" s="42"/>
      <c r="AJ85" s="42" t="s">
        <v>326</v>
      </c>
      <c r="AK85" s="42" t="s">
        <v>326</v>
      </c>
      <c r="AL85" s="42" t="s">
        <v>326</v>
      </c>
      <c r="AM85" s="57"/>
      <c r="AN85" s="57">
        <v>26</v>
      </c>
      <c r="AO85" s="57">
        <v>26</v>
      </c>
      <c r="AP85" s="57">
        <v>8</v>
      </c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</row>
    <row r="86" spans="1:78" ht="19" customHeight="1" x14ac:dyDescent="0.3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60"/>
      <c r="M86" s="60"/>
    </row>
    <row r="87" spans="1:78" ht="18.5" x14ac:dyDescent="0.35">
      <c r="A87" s="61" t="s">
        <v>331</v>
      </c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53"/>
      <c r="M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</row>
    <row r="88" spans="1:78" ht="15.5" x14ac:dyDescent="0.35">
      <c r="A88" s="24" t="s">
        <v>173</v>
      </c>
      <c r="B88" s="24" t="s">
        <v>174</v>
      </c>
      <c r="C88" s="24" t="s">
        <v>175</v>
      </c>
      <c r="D88" s="24" t="s">
        <v>130</v>
      </c>
      <c r="E88" s="24" t="s">
        <v>4</v>
      </c>
      <c r="F88" s="24" t="s">
        <v>332</v>
      </c>
      <c r="G88" s="24" t="s">
        <v>333</v>
      </c>
      <c r="H88" s="24" t="s">
        <v>334</v>
      </c>
      <c r="I88" s="24" t="s">
        <v>335</v>
      </c>
      <c r="J88" s="24" t="s">
        <v>336</v>
      </c>
      <c r="K88" s="24" t="s">
        <v>337</v>
      </c>
      <c r="L88" s="53"/>
      <c r="M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</row>
    <row r="89" spans="1:78" x14ac:dyDescent="0.35">
      <c r="A89" s="34" t="s">
        <v>178</v>
      </c>
      <c r="B89" s="34" t="s">
        <v>179</v>
      </c>
      <c r="C89" s="34" t="str">
        <f ca="1">TEXT(TODAY(),"YYYY-MM-DD")</f>
        <v>2023-08-09</v>
      </c>
      <c r="D89" s="34" t="s">
        <v>153</v>
      </c>
      <c r="E89" s="34" t="s">
        <v>342</v>
      </c>
      <c r="F89" s="63" t="str">
        <f ca="1">TEXT(TODAY(),"YYYY-MM-DD")</f>
        <v>2023-08-09</v>
      </c>
      <c r="G89" s="59" t="s">
        <v>326</v>
      </c>
      <c r="H89" s="28">
        <f>A4</f>
        <v>8797366188</v>
      </c>
      <c r="I89" s="34" t="s">
        <v>338</v>
      </c>
      <c r="J89" s="34" t="s">
        <v>343</v>
      </c>
      <c r="K89" s="34"/>
      <c r="L89" s="53"/>
      <c r="M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</row>
    <row r="90" spans="1:78" x14ac:dyDescent="0.35">
      <c r="A90" s="34" t="s">
        <v>340</v>
      </c>
      <c r="B90" s="34" t="s">
        <v>341</v>
      </c>
      <c r="C90" s="34" t="str">
        <f ca="1">TEXT(TODAY(),"YYYY-MM-DD")</f>
        <v>2023-08-09</v>
      </c>
      <c r="D90" s="34" t="s">
        <v>153</v>
      </c>
      <c r="E90" s="34" t="s">
        <v>177</v>
      </c>
      <c r="F90" s="63" t="str">
        <f ca="1">TEXT(TODAY(),"YYYY-MM-DD")</f>
        <v>2023-08-09</v>
      </c>
      <c r="G90" s="59" t="s">
        <v>326</v>
      </c>
      <c r="H90" s="28">
        <f>A4</f>
        <v>8797366188</v>
      </c>
      <c r="I90" s="34" t="s">
        <v>338</v>
      </c>
      <c r="J90" s="34" t="s">
        <v>339</v>
      </c>
      <c r="K90" s="34"/>
      <c r="L90" s="53"/>
      <c r="M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</row>
    <row r="92" spans="1:78" x14ac:dyDescent="0.35">
      <c r="A92" s="108" t="s">
        <v>347</v>
      </c>
      <c r="B92" s="109"/>
      <c r="C92" s="109"/>
      <c r="D92" s="109"/>
      <c r="E92" s="109"/>
      <c r="F92" s="109"/>
      <c r="G92" s="109"/>
      <c r="H92" s="109"/>
      <c r="I92" s="109"/>
      <c r="J92" s="109"/>
      <c r="K92" s="47"/>
      <c r="L92" s="47"/>
      <c r="M92" s="47"/>
      <c r="N92" s="47"/>
      <c r="O92" s="47"/>
      <c r="P92" s="47"/>
      <c r="Q92" s="47"/>
      <c r="R92" s="47"/>
      <c r="S92" s="47"/>
    </row>
    <row r="93" spans="1:78" x14ac:dyDescent="0.35">
      <c r="A93" s="103"/>
      <c r="B93" s="104"/>
      <c r="C93" s="105" t="s">
        <v>348</v>
      </c>
      <c r="D93" s="105"/>
      <c r="E93" s="105"/>
      <c r="F93" s="105"/>
      <c r="G93" s="105"/>
      <c r="H93" s="105"/>
      <c r="I93" s="105"/>
      <c r="J93" s="105"/>
      <c r="K93" s="105"/>
      <c r="L93" s="105"/>
      <c r="M93" s="105"/>
      <c r="N93" s="105"/>
      <c r="O93" s="106"/>
      <c r="P93" s="118" t="s">
        <v>466</v>
      </c>
      <c r="Q93" s="119"/>
      <c r="R93" s="119"/>
      <c r="S93" s="119"/>
    </row>
    <row r="94" spans="1:78" x14ac:dyDescent="0.35">
      <c r="A94" s="110" t="s">
        <v>349</v>
      </c>
      <c r="B94" s="110" t="s">
        <v>350</v>
      </c>
      <c r="C94" s="111" t="s">
        <v>351</v>
      </c>
      <c r="D94" s="112"/>
      <c r="E94" s="112"/>
      <c r="F94" s="113"/>
      <c r="G94" s="114" t="s">
        <v>352</v>
      </c>
      <c r="H94" s="115"/>
      <c r="I94" s="115"/>
      <c r="J94" s="116"/>
      <c r="K94" s="122" t="s">
        <v>503</v>
      </c>
      <c r="L94" s="122" t="s">
        <v>506</v>
      </c>
      <c r="M94" s="122" t="s">
        <v>504</v>
      </c>
      <c r="N94" s="122" t="s">
        <v>505</v>
      </c>
      <c r="O94" s="124" t="s">
        <v>353</v>
      </c>
      <c r="P94" s="118" t="s">
        <v>348</v>
      </c>
      <c r="Q94" s="119"/>
      <c r="R94" s="120"/>
      <c r="S94" s="120"/>
    </row>
    <row r="95" spans="1:78" x14ac:dyDescent="0.35">
      <c r="A95" s="117"/>
      <c r="B95" s="117"/>
      <c r="C95" s="66" t="s">
        <v>354</v>
      </c>
      <c r="D95" s="66" t="s">
        <v>355</v>
      </c>
      <c r="E95" s="66" t="s">
        <v>356</v>
      </c>
      <c r="F95" s="66" t="s">
        <v>357</v>
      </c>
      <c r="G95" s="67" t="s">
        <v>354</v>
      </c>
      <c r="H95" s="67" t="s">
        <v>355</v>
      </c>
      <c r="I95" s="67" t="s">
        <v>356</v>
      </c>
      <c r="J95" s="67" t="s">
        <v>357</v>
      </c>
      <c r="K95" s="123"/>
      <c r="L95" s="123"/>
      <c r="M95" s="123"/>
      <c r="N95" s="123"/>
      <c r="O95" s="125"/>
      <c r="P95" s="97" t="s">
        <v>354</v>
      </c>
      <c r="Q95" s="97" t="s">
        <v>355</v>
      </c>
      <c r="R95" s="97" t="s">
        <v>356</v>
      </c>
      <c r="S95" s="97" t="s">
        <v>357</v>
      </c>
    </row>
    <row r="96" spans="1:78" x14ac:dyDescent="0.35">
      <c r="A96" s="42" t="s">
        <v>358</v>
      </c>
      <c r="B96" s="42" t="s">
        <v>359</v>
      </c>
      <c r="C96" s="30" t="str">
        <f>TEXT(54601.06,"0.00")</f>
        <v>54601.06</v>
      </c>
      <c r="D96" s="30" t="str">
        <f>TEXT(2041,"0")</f>
        <v>2041</v>
      </c>
      <c r="E96" s="30" t="str">
        <f>TEXT(52560.06,"0.00")</f>
        <v>52560.06</v>
      </c>
      <c r="F96" s="30" t="str">
        <f>TEXT(96.26,"0.00")</f>
        <v>96.26</v>
      </c>
      <c r="G96" s="30" t="str">
        <f>TEXT(8517,"0")</f>
        <v>8517</v>
      </c>
      <c r="H96" s="30" t="str">
        <f>TEXT(1092,"0")</f>
        <v>1092</v>
      </c>
      <c r="I96" s="30" t="str">
        <f>TEXT(7425,"0")</f>
        <v>7425</v>
      </c>
      <c r="J96" s="30" t="str">
        <f>TEXT(87.18,"0.00")</f>
        <v>87.18</v>
      </c>
      <c r="K96" s="30" t="str">
        <f>TEXT(541.08,"0.00")</f>
        <v>541.08</v>
      </c>
      <c r="L96" s="30"/>
      <c r="M96" s="30"/>
      <c r="N96" s="30"/>
      <c r="O96" s="42" t="s">
        <v>155</v>
      </c>
      <c r="P96" s="107"/>
      <c r="Q96" s="107"/>
      <c r="R96" s="107"/>
      <c r="S96" s="107"/>
    </row>
    <row r="98" spans="1:26" ht="13.25" customHeight="1" x14ac:dyDescent="0.35">
      <c r="A98" s="131" t="s">
        <v>360</v>
      </c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</row>
    <row r="99" spans="1:26" x14ac:dyDescent="0.35">
      <c r="A99" s="133" t="s">
        <v>131</v>
      </c>
      <c r="B99" s="133" t="s">
        <v>361</v>
      </c>
      <c r="C99" s="136" t="s">
        <v>362</v>
      </c>
      <c r="D99" s="139" t="s">
        <v>363</v>
      </c>
      <c r="E99" s="142" t="s">
        <v>348</v>
      </c>
      <c r="F99" s="142"/>
      <c r="G99" s="142"/>
      <c r="H99" s="142"/>
      <c r="I99" s="126" t="s">
        <v>364</v>
      </c>
      <c r="J99" s="126"/>
      <c r="K99" s="126"/>
      <c r="L99" s="126"/>
    </row>
    <row r="100" spans="1:26" x14ac:dyDescent="0.35">
      <c r="A100" s="134"/>
      <c r="B100" s="134"/>
      <c r="C100" s="137"/>
      <c r="D100" s="140"/>
      <c r="E100" s="127" t="s">
        <v>365</v>
      </c>
      <c r="F100" s="128"/>
      <c r="G100" s="129" t="s">
        <v>352</v>
      </c>
      <c r="H100" s="130"/>
      <c r="I100" s="127" t="s">
        <v>365</v>
      </c>
      <c r="J100" s="128"/>
      <c r="K100" s="129" t="s">
        <v>352</v>
      </c>
      <c r="L100" s="130"/>
    </row>
    <row r="101" spans="1:26" x14ac:dyDescent="0.35">
      <c r="A101" s="135"/>
      <c r="B101" s="135" t="s">
        <v>130</v>
      </c>
      <c r="C101" s="138"/>
      <c r="D101" s="141"/>
      <c r="E101" s="66" t="s">
        <v>366</v>
      </c>
      <c r="F101" s="66" t="s">
        <v>367</v>
      </c>
      <c r="G101" s="67" t="s">
        <v>368</v>
      </c>
      <c r="H101" s="67" t="s">
        <v>369</v>
      </c>
      <c r="I101" s="66" t="s">
        <v>366</v>
      </c>
      <c r="J101" s="66" t="s">
        <v>367</v>
      </c>
      <c r="K101" s="67" t="s">
        <v>368</v>
      </c>
      <c r="L101" s="67" t="s">
        <v>369</v>
      </c>
    </row>
    <row r="102" spans="1:26" x14ac:dyDescent="0.35">
      <c r="A102" s="42" t="str">
        <f>C4</f>
        <v>BANK_82_EPER_001,IND</v>
      </c>
      <c r="B102" s="42" t="s">
        <v>358</v>
      </c>
      <c r="C102" s="57" t="s">
        <v>370</v>
      </c>
      <c r="D102" s="68" t="str">
        <f>TEXT(541.08,"0.00")</f>
        <v>541.08</v>
      </c>
      <c r="E102" s="69" t="str">
        <f>"$"&amp;TEXT(54601.06,"0.00")</f>
        <v>$54601.06</v>
      </c>
      <c r="F102" s="69" t="str">
        <f>"$"&amp;TEXT(2041,"0.00")</f>
        <v>$2041.00</v>
      </c>
      <c r="G102" s="69" t="str">
        <f>"$"&amp;TEXT(8517,"0.00")</f>
        <v>$8517.00</v>
      </c>
      <c r="H102" s="69" t="str">
        <f>"$"&amp;TEXT(1092,"0.00")</f>
        <v>$1092.00</v>
      </c>
      <c r="I102" s="70" t="str">
        <f>"$"&amp;TEXT(54601.06,"0.00")</f>
        <v>$54601.06</v>
      </c>
      <c r="J102" s="70" t="str">
        <f>"$"&amp;TEXT(2041,"0.00")</f>
        <v>$2041.00</v>
      </c>
      <c r="K102" s="70" t="str">
        <f>"$"&amp;TEXT(8517,"0.00")</f>
        <v>$8517.00</v>
      </c>
      <c r="L102" s="70" t="str">
        <f>"$"&amp;TEXT(1092,"0.00")</f>
        <v>$1092.00</v>
      </c>
    </row>
    <row r="103" spans="1:26" x14ac:dyDescent="0.35">
      <c r="A103" s="57" t="s">
        <v>479</v>
      </c>
      <c r="B103" s="42" t="s">
        <v>358</v>
      </c>
      <c r="C103" s="57" t="s">
        <v>370</v>
      </c>
      <c r="D103" s="68" t="str">
        <f>TEXT(196.63,"0.00")</f>
        <v>196.63</v>
      </c>
      <c r="E103" s="69" t="str">
        <f>"$"&amp;TEXT(19590.64,"0.00")</f>
        <v>$19590.64</v>
      </c>
      <c r="F103" s="69" t="str">
        <f>"$"&amp;TEXT(1300,"0.00")</f>
        <v>$1300.00</v>
      </c>
      <c r="G103" s="69" t="str">
        <f>"$"&amp;TEXT(6604.5,"0.00")</f>
        <v>$6604.50</v>
      </c>
      <c r="H103" s="69" t="str">
        <f>"$"&amp;TEXT(1092,"0.00")</f>
        <v>$1092.00</v>
      </c>
      <c r="I103" s="70" t="str">
        <f>"$"&amp;TEXT(19590.64,"0.00")</f>
        <v>$19590.64</v>
      </c>
      <c r="J103" s="70" t="str">
        <f>"$"&amp;TEXT(1300,"0.00")</f>
        <v>$1300.00</v>
      </c>
      <c r="K103" s="70" t="str">
        <f>"$"&amp;TEXT(6604.5,"0.00")</f>
        <v>$6604.50</v>
      </c>
      <c r="L103" s="70" t="str">
        <f>"$"&amp;TEXT(1092,"0.00")</f>
        <v>$1092.00</v>
      </c>
    </row>
    <row r="104" spans="1:26" x14ac:dyDescent="0.35">
      <c r="A104" s="57" t="s">
        <v>480</v>
      </c>
      <c r="B104" s="42" t="s">
        <v>358</v>
      </c>
      <c r="C104" s="57" t="s">
        <v>370</v>
      </c>
      <c r="D104" s="68" t="str">
        <f>TEXT(2044.34,"0.00")</f>
        <v>2044.34</v>
      </c>
      <c r="E104" s="69" t="str">
        <f>"$"&amp;TEXT(13670.14,"0.00")</f>
        <v>$13670.14</v>
      </c>
      <c r="F104" s="69" t="str">
        <f>"$"&amp;TEXT(247,"0.00")</f>
        <v>$247.00</v>
      </c>
      <c r="G104" s="69" t="str">
        <f>"$"&amp;TEXT(637.5,"0.00")</f>
        <v>$637.50</v>
      </c>
      <c r="H104" s="69" t="str">
        <f>"$"&amp;TEXT(0,"0.00")</f>
        <v>$0.00</v>
      </c>
      <c r="I104" s="70" t="str">
        <f>"$"&amp;TEXT(13670.14,"0.00")</f>
        <v>$13670.14</v>
      </c>
      <c r="J104" s="70" t="str">
        <f>"$"&amp;TEXT(247,"0.00")</f>
        <v>$247.00</v>
      </c>
      <c r="K104" s="70" t="str">
        <f>"$"&amp;TEXT(637.5,"0.00")</f>
        <v>$637.50</v>
      </c>
      <c r="L104" s="70" t="str">
        <f>"$"&amp;TEXT(0,"0.00")</f>
        <v>$0.00</v>
      </c>
    </row>
    <row r="106" spans="1:26" x14ac:dyDescent="0.35">
      <c r="A106" s="131" t="s">
        <v>371</v>
      </c>
      <c r="B106" s="132"/>
      <c r="C106" s="132"/>
      <c r="D106" s="132"/>
      <c r="E106" s="132"/>
      <c r="F106" s="132"/>
      <c r="G106" s="132"/>
      <c r="H106" s="132"/>
      <c r="I106" s="132"/>
      <c r="J106" s="132"/>
    </row>
    <row r="107" spans="1:26" x14ac:dyDescent="0.35">
      <c r="A107" s="64"/>
      <c r="B107" s="65"/>
      <c r="C107" s="146" t="s">
        <v>348</v>
      </c>
      <c r="D107" s="146"/>
      <c r="E107" s="146"/>
      <c r="F107" s="146"/>
      <c r="G107" s="146"/>
      <c r="H107" s="146"/>
      <c r="I107" s="146"/>
      <c r="J107" s="146"/>
      <c r="K107" s="146"/>
      <c r="Z107" s="71"/>
    </row>
    <row r="108" spans="1:26" x14ac:dyDescent="0.35">
      <c r="A108" s="124" t="s">
        <v>349</v>
      </c>
      <c r="B108" s="124" t="s">
        <v>350</v>
      </c>
      <c r="C108" s="127" t="s">
        <v>351</v>
      </c>
      <c r="D108" s="147"/>
      <c r="E108" s="147"/>
      <c r="F108" s="128"/>
      <c r="G108" s="129" t="s">
        <v>352</v>
      </c>
      <c r="H108" s="162"/>
      <c r="I108" s="162"/>
      <c r="J108" s="130"/>
      <c r="K108" s="122" t="s">
        <v>372</v>
      </c>
    </row>
    <row r="109" spans="1:26" x14ac:dyDescent="0.35">
      <c r="A109" s="125"/>
      <c r="B109" s="125"/>
      <c r="C109" s="66" t="s">
        <v>354</v>
      </c>
      <c r="D109" s="66" t="s">
        <v>355</v>
      </c>
      <c r="E109" s="66" t="s">
        <v>356</v>
      </c>
      <c r="F109" s="66" t="s">
        <v>357</v>
      </c>
      <c r="G109" s="67" t="s">
        <v>354</v>
      </c>
      <c r="H109" s="67" t="s">
        <v>355</v>
      </c>
      <c r="I109" s="67" t="s">
        <v>356</v>
      </c>
      <c r="J109" s="67" t="s">
        <v>357</v>
      </c>
      <c r="K109" s="123"/>
    </row>
    <row r="110" spans="1:26" x14ac:dyDescent="0.35">
      <c r="A110" s="57" t="s">
        <v>358</v>
      </c>
      <c r="B110" s="72"/>
      <c r="C110" s="30" t="str">
        <f>"$"&amp;TEXT(54601.06,"0.00")</f>
        <v>$54601.06</v>
      </c>
      <c r="D110" s="30" t="str">
        <f>"$"&amp;TEXT(2041,"0.00")</f>
        <v>$2041.00</v>
      </c>
      <c r="E110" s="30" t="str">
        <f>"$"&amp;TEXT(52560.06,"0.00")</f>
        <v>$52560.06</v>
      </c>
      <c r="F110" s="30" t="str">
        <f>TEXT(96.26,"0.00")</f>
        <v>96.26</v>
      </c>
      <c r="G110" s="30" t="str">
        <f>"$"&amp;TEXT(8517,"0.00")</f>
        <v>$8517.00</v>
      </c>
      <c r="H110" s="30" t="str">
        <f>"$"&amp;TEXT(1092,"0.00")</f>
        <v>$1092.00</v>
      </c>
      <c r="I110" s="30" t="str">
        <f>"$"&amp;TEXT(7425,"0.00")</f>
        <v>$7425.00</v>
      </c>
      <c r="J110" s="30" t="str">
        <f>TEXT(87.18,"0.00")</f>
        <v>87.18</v>
      </c>
      <c r="K110" s="30" t="str">
        <f>TEXT(541.08,"0.00")</f>
        <v>541.08</v>
      </c>
    </row>
    <row r="112" spans="1:26" x14ac:dyDescent="0.35">
      <c r="A112" s="46" t="s">
        <v>373</v>
      </c>
      <c r="B112" s="47"/>
      <c r="C112" s="47"/>
    </row>
    <row r="113" spans="1:48" x14ac:dyDescent="0.35">
      <c r="A113" s="44" t="s">
        <v>373</v>
      </c>
      <c r="B113" s="44" t="s">
        <v>374</v>
      </c>
      <c r="C113" s="44" t="s">
        <v>375</v>
      </c>
      <c r="D113" s="44" t="s">
        <v>376</v>
      </c>
      <c r="E113" s="44" t="s">
        <v>286</v>
      </c>
      <c r="F113" s="44" t="s">
        <v>183</v>
      </c>
      <c r="G113" s="44" t="s">
        <v>184</v>
      </c>
      <c r="H113" s="44" t="s">
        <v>377</v>
      </c>
      <c r="I113" s="44" t="s">
        <v>378</v>
      </c>
      <c r="J113" s="44" t="s">
        <v>379</v>
      </c>
      <c r="K113" s="44" t="s">
        <v>283</v>
      </c>
      <c r="L113" s="44" t="s">
        <v>281</v>
      </c>
    </row>
    <row r="114" spans="1:48" ht="72.5" x14ac:dyDescent="0.35">
      <c r="A114" s="73" t="s">
        <v>380</v>
      </c>
      <c r="B114" s="74" t="s">
        <v>381</v>
      </c>
      <c r="C114" s="74" t="s">
        <v>381</v>
      </c>
      <c r="D114" s="74" t="s">
        <v>382</v>
      </c>
      <c r="E114" s="74" t="s">
        <v>383</v>
      </c>
      <c r="F114" s="74"/>
      <c r="G114" s="74"/>
      <c r="H114" s="74"/>
      <c r="I114" s="74"/>
      <c r="J114" s="75">
        <f ca="1">TODAY()</f>
        <v>45147</v>
      </c>
      <c r="K114" s="75">
        <v>234</v>
      </c>
      <c r="L114" s="74" t="s">
        <v>155</v>
      </c>
    </row>
    <row r="116" spans="1:48" x14ac:dyDescent="0.35">
      <c r="A116" s="46" t="s">
        <v>384</v>
      </c>
      <c r="B116" s="47"/>
      <c r="C116" s="47"/>
    </row>
    <row r="117" spans="1:48" x14ac:dyDescent="0.35">
      <c r="A117" s="44" t="s">
        <v>385</v>
      </c>
      <c r="B117" s="44" t="s">
        <v>386</v>
      </c>
      <c r="C117" s="44" t="s">
        <v>387</v>
      </c>
      <c r="D117" s="44" t="s">
        <v>388</v>
      </c>
    </row>
    <row r="118" spans="1:48" x14ac:dyDescent="0.35">
      <c r="A118" s="76" t="str">
        <f ca="1">TEXT(TODAY(),"YYYY-MM-DD")</f>
        <v>2023-08-09</v>
      </c>
      <c r="B118" s="77" t="s">
        <v>391</v>
      </c>
      <c r="C118" s="77" t="s">
        <v>389</v>
      </c>
      <c r="D118" s="77" t="s">
        <v>390</v>
      </c>
    </row>
    <row r="119" spans="1:48" x14ac:dyDescent="0.35">
      <c r="A119" s="76" t="str">
        <f ca="1">TEXT(TODAY(),"YYYY-MM-DD")</f>
        <v>2023-08-09</v>
      </c>
      <c r="B119" s="77" t="s">
        <v>392</v>
      </c>
      <c r="C119" s="77" t="s">
        <v>389</v>
      </c>
      <c r="D119" s="77" t="s">
        <v>390</v>
      </c>
    </row>
    <row r="120" spans="1:48" x14ac:dyDescent="0.35">
      <c r="A120" s="76" t="str">
        <f ca="1">TEXT(TODAY(),"YYYY-MM-DD")</f>
        <v>2023-08-09</v>
      </c>
      <c r="B120" s="77" t="s">
        <v>393</v>
      </c>
      <c r="C120" s="77" t="s">
        <v>389</v>
      </c>
      <c r="D120" s="77" t="s">
        <v>394</v>
      </c>
    </row>
    <row r="122" spans="1:48" x14ac:dyDescent="0.35">
      <c r="A122" s="143" t="s">
        <v>395</v>
      </c>
      <c r="B122" s="144"/>
      <c r="C122" s="144"/>
      <c r="D122" s="144"/>
      <c r="E122" s="144"/>
      <c r="F122" s="144"/>
      <c r="G122" s="144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65"/>
      <c r="T122" s="65"/>
      <c r="U122" s="65"/>
      <c r="V122" s="65"/>
      <c r="W122" s="65"/>
      <c r="X122" s="65"/>
      <c r="Y122" s="65"/>
      <c r="Z122" s="65"/>
    </row>
    <row r="123" spans="1:48" x14ac:dyDescent="0.35">
      <c r="A123" s="78" t="s">
        <v>396</v>
      </c>
      <c r="B123" s="78" t="s">
        <v>397</v>
      </c>
      <c r="C123" s="78" t="s">
        <v>398</v>
      </c>
      <c r="D123" s="78" t="s">
        <v>283</v>
      </c>
      <c r="E123" s="78" t="s">
        <v>295</v>
      </c>
      <c r="F123" s="78" t="s">
        <v>187</v>
      </c>
      <c r="G123" s="78" t="s">
        <v>399</v>
      </c>
      <c r="H123" s="78" t="s">
        <v>400</v>
      </c>
      <c r="I123" s="78" t="s">
        <v>166</v>
      </c>
      <c r="J123" s="78" t="s">
        <v>401</v>
      </c>
      <c r="K123" s="78" t="s">
        <v>354</v>
      </c>
      <c r="L123" s="78" t="s">
        <v>402</v>
      </c>
      <c r="M123" s="78" t="s">
        <v>355</v>
      </c>
      <c r="N123" s="78" t="s">
        <v>403</v>
      </c>
      <c r="O123" s="78" t="s">
        <v>404</v>
      </c>
      <c r="P123" s="78" t="s">
        <v>362</v>
      </c>
      <c r="Q123" s="78" t="s">
        <v>405</v>
      </c>
      <c r="R123" s="78" t="s">
        <v>406</v>
      </c>
      <c r="S123" s="78" t="s">
        <v>407</v>
      </c>
      <c r="T123" s="78" t="s">
        <v>335</v>
      </c>
      <c r="U123" s="78" t="s">
        <v>334</v>
      </c>
      <c r="V123" s="78" t="s">
        <v>408</v>
      </c>
      <c r="W123" s="78" t="s">
        <v>409</v>
      </c>
      <c r="X123" s="78" t="s">
        <v>410</v>
      </c>
      <c r="Y123" s="78" t="s">
        <v>411</v>
      </c>
      <c r="Z123" s="78" t="s">
        <v>412</v>
      </c>
    </row>
    <row r="124" spans="1:48" x14ac:dyDescent="0.35">
      <c r="A124" s="79" t="s">
        <v>200</v>
      </c>
      <c r="B124" s="80"/>
      <c r="C124" s="81" t="s">
        <v>413</v>
      </c>
      <c r="D124" s="81" t="str">
        <f ca="1">TEXT(TODAY(),"YYYY-MM-DD")</f>
        <v>2023-08-09</v>
      </c>
      <c r="E124" s="82"/>
      <c r="F124" s="82">
        <v>11</v>
      </c>
      <c r="G124" s="82" t="s">
        <v>414</v>
      </c>
      <c r="H124" s="82">
        <f>F124</f>
        <v>11</v>
      </c>
      <c r="I124" s="81" t="s">
        <v>168</v>
      </c>
      <c r="J124" s="82" t="str">
        <f>TEXT(4,"0")</f>
        <v>4</v>
      </c>
      <c r="K124" s="82" t="str">
        <f>TEXT(H124*J124,"0")</f>
        <v>44</v>
      </c>
      <c r="L124" s="82"/>
      <c r="M124" s="82" t="str">
        <f>TEXT(52,"0")</f>
        <v>52</v>
      </c>
      <c r="N124" s="81" t="s">
        <v>179</v>
      </c>
      <c r="O124" s="81" t="s">
        <v>428</v>
      </c>
      <c r="P124" s="81" t="s">
        <v>419</v>
      </c>
      <c r="Q124" s="81" t="s">
        <v>420</v>
      </c>
      <c r="R124" s="81"/>
      <c r="S124" s="81" t="s">
        <v>199</v>
      </c>
      <c r="T124" s="81" t="s">
        <v>338</v>
      </c>
      <c r="U124" s="81">
        <v>8797366188</v>
      </c>
      <c r="V124" s="81" t="s">
        <v>415</v>
      </c>
      <c r="W124" s="81" t="s">
        <v>177</v>
      </c>
      <c r="X124" s="81" t="s">
        <v>416</v>
      </c>
      <c r="Y124" s="81" t="s">
        <v>417</v>
      </c>
      <c r="Z124" s="81"/>
      <c r="AU124" t="s">
        <v>510</v>
      </c>
      <c r="AV124" t="s">
        <v>511</v>
      </c>
    </row>
    <row r="125" spans="1:48" x14ac:dyDescent="0.35">
      <c r="A125" s="79" t="s">
        <v>200</v>
      </c>
      <c r="B125" s="80"/>
      <c r="C125" s="86" t="s">
        <v>422</v>
      </c>
      <c r="D125" s="86" t="str">
        <f ca="1">TEXT(TODAY()+30,"YYYY-MM-DD")</f>
        <v>2023-09-08</v>
      </c>
      <c r="E125" s="86"/>
      <c r="F125" s="86">
        <v>10</v>
      </c>
      <c r="G125" s="86" t="s">
        <v>414</v>
      </c>
      <c r="H125" s="86">
        <f>F125</f>
        <v>10</v>
      </c>
      <c r="I125" s="86" t="s">
        <v>168</v>
      </c>
      <c r="J125" s="86" t="str">
        <f>TEXT(4,"0")</f>
        <v>4</v>
      </c>
      <c r="K125" s="86" t="str">
        <f>TEXT(H125*J125,"0")</f>
        <v>40</v>
      </c>
      <c r="L125" s="86"/>
      <c r="M125" s="86" t="str">
        <f>TEXT(52,"0")</f>
        <v>52</v>
      </c>
      <c r="N125" s="86"/>
      <c r="O125" s="86" t="s">
        <v>421</v>
      </c>
      <c r="P125" s="86" t="s">
        <v>419</v>
      </c>
      <c r="Q125" s="86" t="s">
        <v>420</v>
      </c>
      <c r="R125" s="86"/>
      <c r="S125" s="86" t="s">
        <v>199</v>
      </c>
      <c r="T125" s="86" t="s">
        <v>338</v>
      </c>
      <c r="U125" s="86">
        <v>8797366188</v>
      </c>
      <c r="V125" s="86" t="s">
        <v>415</v>
      </c>
      <c r="W125" s="86" t="s">
        <v>177</v>
      </c>
      <c r="X125" s="86" t="s">
        <v>416</v>
      </c>
      <c r="Y125" s="86" t="s">
        <v>417</v>
      </c>
      <c r="Z125" s="86"/>
      <c r="AU125" t="s">
        <v>512</v>
      </c>
      <c r="AV125" t="s">
        <v>513</v>
      </c>
    </row>
    <row r="126" spans="1:48" x14ac:dyDescent="0.35">
      <c r="A126" s="79" t="s">
        <v>200</v>
      </c>
      <c r="B126" s="80"/>
      <c r="C126" s="83" t="s">
        <v>423</v>
      </c>
      <c r="D126" s="83" t="str">
        <f ca="1">TEXT(TODAY(),"YYYY-MM-DD")</f>
        <v>2023-08-09</v>
      </c>
      <c r="E126" s="83" t="str">
        <f ca="1">TEXT(TODAY()+29,"YYYY-MM-DD")</f>
        <v>2023-09-07</v>
      </c>
      <c r="F126" s="83">
        <v>11</v>
      </c>
      <c r="G126" s="83" t="s">
        <v>414</v>
      </c>
      <c r="H126" s="83">
        <f>F126</f>
        <v>11</v>
      </c>
      <c r="I126" s="83" t="s">
        <v>168</v>
      </c>
      <c r="J126" s="83" t="str">
        <f>TEXT(4,"0")</f>
        <v>4</v>
      </c>
      <c r="K126" s="83" t="str">
        <f>TEXT(H126*J126,"0")</f>
        <v>44</v>
      </c>
      <c r="L126" s="83"/>
      <c r="M126" s="83" t="str">
        <f>TEXT(52,"0")</f>
        <v>52</v>
      </c>
      <c r="N126" s="83"/>
      <c r="O126" s="83" t="s">
        <v>421</v>
      </c>
      <c r="P126" s="83" t="s">
        <v>419</v>
      </c>
      <c r="Q126" s="83" t="s">
        <v>420</v>
      </c>
      <c r="R126" s="83"/>
      <c r="S126" s="83" t="s">
        <v>199</v>
      </c>
      <c r="T126" s="83" t="s">
        <v>338</v>
      </c>
      <c r="U126" s="83">
        <v>8797366188</v>
      </c>
      <c r="V126" s="83" t="s">
        <v>415</v>
      </c>
      <c r="W126" s="83" t="s">
        <v>177</v>
      </c>
      <c r="X126" s="83" t="s">
        <v>416</v>
      </c>
      <c r="Y126" s="83" t="s">
        <v>417</v>
      </c>
      <c r="Z126" s="83"/>
      <c r="AU126" t="s">
        <v>481</v>
      </c>
    </row>
    <row r="128" spans="1:48" x14ac:dyDescent="0.35">
      <c r="A128" s="143" t="s">
        <v>427</v>
      </c>
      <c r="B128" s="144"/>
      <c r="C128" s="144"/>
      <c r="D128" s="144"/>
      <c r="E128" s="144"/>
      <c r="F128" s="144"/>
      <c r="G128" s="144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84"/>
      <c r="T128" s="84"/>
      <c r="U128" s="84"/>
      <c r="V128" s="84"/>
      <c r="W128" s="84"/>
      <c r="X128" s="84"/>
      <c r="Y128" s="84"/>
      <c r="Z128" s="84"/>
    </row>
    <row r="129" spans="1:48" x14ac:dyDescent="0.35">
      <c r="A129" s="78" t="s">
        <v>396</v>
      </c>
      <c r="B129" s="78" t="s">
        <v>397</v>
      </c>
      <c r="C129" s="78" t="s">
        <v>398</v>
      </c>
      <c r="D129" s="78" t="s">
        <v>283</v>
      </c>
      <c r="E129" s="78" t="s">
        <v>295</v>
      </c>
      <c r="F129" s="78" t="s">
        <v>187</v>
      </c>
      <c r="G129" s="78" t="s">
        <v>399</v>
      </c>
      <c r="H129" s="78" t="s">
        <v>400</v>
      </c>
      <c r="I129" s="78" t="s">
        <v>166</v>
      </c>
      <c r="J129" s="78" t="s">
        <v>401</v>
      </c>
      <c r="K129" s="78" t="s">
        <v>354</v>
      </c>
      <c r="L129" s="78" t="s">
        <v>402</v>
      </c>
      <c r="M129" s="78" t="s">
        <v>355</v>
      </c>
      <c r="N129" s="78" t="s">
        <v>403</v>
      </c>
      <c r="O129" s="78" t="s">
        <v>404</v>
      </c>
      <c r="P129" s="78" t="s">
        <v>362</v>
      </c>
      <c r="Q129" s="78" t="s">
        <v>405</v>
      </c>
      <c r="R129" s="78" t="s">
        <v>406</v>
      </c>
      <c r="S129" s="78" t="s">
        <v>407</v>
      </c>
      <c r="T129" s="78" t="s">
        <v>335</v>
      </c>
      <c r="U129" s="78" t="s">
        <v>334</v>
      </c>
      <c r="V129" s="78" t="s">
        <v>408</v>
      </c>
      <c r="W129" s="78" t="s">
        <v>409</v>
      </c>
      <c r="X129" s="78" t="s">
        <v>410</v>
      </c>
      <c r="Y129" s="78" t="s">
        <v>411</v>
      </c>
      <c r="Z129" s="78" t="s">
        <v>412</v>
      </c>
    </row>
    <row r="130" spans="1:48" ht="19" customHeight="1" x14ac:dyDescent="0.35">
      <c r="A130" s="80" t="s">
        <v>207</v>
      </c>
      <c r="B130" s="80"/>
      <c r="C130" s="81" t="s">
        <v>413</v>
      </c>
      <c r="D130" s="82" t="str">
        <f ca="1">TEXT(TODAY(),"YYYY-MM-DD")</f>
        <v>2023-08-09</v>
      </c>
      <c r="E130" s="81"/>
      <c r="F130" s="81" t="s">
        <v>424</v>
      </c>
      <c r="G130" s="81" t="s">
        <v>414</v>
      </c>
      <c r="H130" s="81" t="s">
        <v>210</v>
      </c>
      <c r="I130" s="81" t="s">
        <v>168</v>
      </c>
      <c r="J130" s="81" t="s">
        <v>431</v>
      </c>
      <c r="K130" s="81" t="s">
        <v>430</v>
      </c>
      <c r="L130" s="81"/>
      <c r="M130" s="81" t="s">
        <v>429</v>
      </c>
      <c r="N130" s="81" t="s">
        <v>179</v>
      </c>
      <c r="O130" s="81" t="s">
        <v>428</v>
      </c>
      <c r="P130" s="81" t="s">
        <v>425</v>
      </c>
      <c r="Q130" s="81"/>
      <c r="R130" s="81"/>
      <c r="S130" s="87" t="s">
        <v>426</v>
      </c>
      <c r="T130" s="81" t="s">
        <v>338</v>
      </c>
      <c r="U130" s="81">
        <v>8797366188</v>
      </c>
      <c r="V130" s="81" t="s">
        <v>415</v>
      </c>
      <c r="W130" s="81">
        <v>1</v>
      </c>
      <c r="X130" s="81">
        <v>0</v>
      </c>
      <c r="Y130" s="81"/>
      <c r="Z130" s="81"/>
      <c r="AU130" t="s">
        <v>514</v>
      </c>
      <c r="AV130" t="s">
        <v>515</v>
      </c>
    </row>
    <row r="131" spans="1:48" ht="19" customHeight="1" x14ac:dyDescent="0.35">
      <c r="A131" s="80" t="s">
        <v>207</v>
      </c>
      <c r="B131" s="80"/>
      <c r="C131" s="86" t="s">
        <v>422</v>
      </c>
      <c r="D131" s="86" t="str">
        <f ca="1">TEXT(TODAY()+30,"YYYY-MM-DD")</f>
        <v>2023-09-08</v>
      </c>
      <c r="E131" s="86"/>
      <c r="F131" s="86" t="s">
        <v>432</v>
      </c>
      <c r="G131" s="86" t="s">
        <v>414</v>
      </c>
      <c r="H131" s="86" t="s">
        <v>210</v>
      </c>
      <c r="I131" s="86" t="s">
        <v>168</v>
      </c>
      <c r="J131" s="86" t="s">
        <v>431</v>
      </c>
      <c r="K131" s="86" t="s">
        <v>430</v>
      </c>
      <c r="L131" s="86"/>
      <c r="M131" s="86" t="s">
        <v>429</v>
      </c>
      <c r="N131" s="86" t="s">
        <v>179</v>
      </c>
      <c r="O131" s="86" t="s">
        <v>428</v>
      </c>
      <c r="P131" s="86" t="s">
        <v>425</v>
      </c>
      <c r="Q131" s="86"/>
      <c r="R131" s="86"/>
      <c r="S131" s="86" t="s">
        <v>426</v>
      </c>
      <c r="T131" s="86" t="s">
        <v>338</v>
      </c>
      <c r="U131" s="86">
        <v>8797366188</v>
      </c>
      <c r="V131" s="86" t="s">
        <v>415</v>
      </c>
      <c r="W131" s="86">
        <v>1</v>
      </c>
      <c r="X131" s="86">
        <v>0</v>
      </c>
      <c r="Y131" s="86"/>
      <c r="Z131" s="86"/>
      <c r="AU131" t="s">
        <v>516</v>
      </c>
      <c r="AV131" t="s">
        <v>517</v>
      </c>
    </row>
    <row r="132" spans="1:48" ht="19" customHeight="1" x14ac:dyDescent="0.35">
      <c r="A132" s="80" t="s">
        <v>207</v>
      </c>
      <c r="B132" s="80"/>
      <c r="C132" s="83" t="s">
        <v>423</v>
      </c>
      <c r="D132" s="83" t="str">
        <f ca="1">TEXT(TODAY(),"YYYY-MM-DD")</f>
        <v>2023-08-09</v>
      </c>
      <c r="E132" s="83" t="str">
        <f ca="1">TEXT(TODAY()+29,"YYYY-MM-DD")</f>
        <v>2023-09-07</v>
      </c>
      <c r="F132" s="83" t="s">
        <v>424</v>
      </c>
      <c r="G132" s="83" t="s">
        <v>414</v>
      </c>
      <c r="H132" s="83" t="s">
        <v>210</v>
      </c>
      <c r="I132" s="83" t="s">
        <v>168</v>
      </c>
      <c r="J132" s="83" t="s">
        <v>431</v>
      </c>
      <c r="K132" s="83" t="s">
        <v>430</v>
      </c>
      <c r="L132" s="83"/>
      <c r="M132" s="83" t="s">
        <v>429</v>
      </c>
      <c r="N132" s="83" t="s">
        <v>179</v>
      </c>
      <c r="O132" s="83" t="s">
        <v>428</v>
      </c>
      <c r="P132" s="83" t="s">
        <v>425</v>
      </c>
      <c r="Q132" s="83"/>
      <c r="R132" s="83"/>
      <c r="S132" s="83" t="s">
        <v>426</v>
      </c>
      <c r="T132" s="83" t="s">
        <v>338</v>
      </c>
      <c r="U132" s="83">
        <v>8797366188</v>
      </c>
      <c r="V132" s="83" t="s">
        <v>415</v>
      </c>
      <c r="W132" s="83">
        <v>1</v>
      </c>
      <c r="X132" s="83">
        <v>0</v>
      </c>
      <c r="Y132" s="83"/>
      <c r="Z132" s="83"/>
      <c r="AU132" t="s">
        <v>482</v>
      </c>
    </row>
    <row r="134" spans="1:48" x14ac:dyDescent="0.35">
      <c r="A134" s="143" t="s">
        <v>433</v>
      </c>
      <c r="B134" s="144"/>
      <c r="C134" s="144"/>
      <c r="D134" s="144"/>
      <c r="E134" s="144"/>
      <c r="F134" s="144"/>
      <c r="G134" s="144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85"/>
      <c r="T134" s="85"/>
      <c r="U134" s="85"/>
      <c r="V134" s="85"/>
      <c r="W134" s="85"/>
      <c r="X134" s="85"/>
      <c r="Y134" s="85"/>
      <c r="Z134" s="85"/>
    </row>
    <row r="135" spans="1:48" x14ac:dyDescent="0.35">
      <c r="A135" s="78" t="s">
        <v>396</v>
      </c>
      <c r="B135" s="78" t="s">
        <v>397</v>
      </c>
      <c r="C135" s="78" t="s">
        <v>398</v>
      </c>
      <c r="D135" s="78" t="s">
        <v>283</v>
      </c>
      <c r="E135" s="78" t="s">
        <v>295</v>
      </c>
      <c r="F135" s="78" t="s">
        <v>187</v>
      </c>
      <c r="G135" s="78" t="s">
        <v>399</v>
      </c>
      <c r="H135" s="78" t="s">
        <v>400</v>
      </c>
      <c r="I135" s="78" t="s">
        <v>166</v>
      </c>
      <c r="J135" s="78" t="s">
        <v>401</v>
      </c>
      <c r="K135" s="78" t="s">
        <v>354</v>
      </c>
      <c r="L135" s="78" t="s">
        <v>402</v>
      </c>
      <c r="M135" s="78" t="s">
        <v>355</v>
      </c>
      <c r="N135" s="78" t="s">
        <v>403</v>
      </c>
      <c r="O135" s="78" t="s">
        <v>404</v>
      </c>
      <c r="P135" s="78" t="s">
        <v>362</v>
      </c>
      <c r="Q135" s="78" t="s">
        <v>405</v>
      </c>
      <c r="R135" s="78" t="s">
        <v>406</v>
      </c>
      <c r="S135" s="78" t="s">
        <v>407</v>
      </c>
      <c r="T135" s="78" t="s">
        <v>335</v>
      </c>
      <c r="U135" s="78" t="s">
        <v>334</v>
      </c>
      <c r="V135" s="78" t="s">
        <v>408</v>
      </c>
      <c r="W135" s="78" t="s">
        <v>409</v>
      </c>
      <c r="X135" s="78" t="s">
        <v>410</v>
      </c>
      <c r="Y135" s="78" t="s">
        <v>411</v>
      </c>
      <c r="Z135" s="78" t="s">
        <v>412</v>
      </c>
    </row>
    <row r="136" spans="1:48" ht="19" customHeight="1" x14ac:dyDescent="0.35">
      <c r="A136" s="80" t="s">
        <v>214</v>
      </c>
      <c r="B136" s="80"/>
      <c r="C136" s="81" t="s">
        <v>413</v>
      </c>
      <c r="D136" s="82" t="str">
        <f ca="1">TEXT(TODAY(),"YYYY-MM-DD")</f>
        <v>2023-08-09</v>
      </c>
      <c r="E136" s="81"/>
      <c r="F136" s="81" t="s">
        <v>424</v>
      </c>
      <c r="G136" s="81" t="s">
        <v>435</v>
      </c>
      <c r="H136" s="81" t="s">
        <v>210</v>
      </c>
      <c r="I136" s="81" t="s">
        <v>168</v>
      </c>
      <c r="J136" s="81" t="s">
        <v>431</v>
      </c>
      <c r="K136" s="81" t="s">
        <v>434</v>
      </c>
      <c r="L136" s="81"/>
      <c r="M136" s="81" t="s">
        <v>429</v>
      </c>
      <c r="N136" s="81" t="s">
        <v>179</v>
      </c>
      <c r="O136" s="81" t="s">
        <v>428</v>
      </c>
      <c r="P136" s="81" t="s">
        <v>425</v>
      </c>
      <c r="Q136" s="81"/>
      <c r="R136" s="81"/>
      <c r="S136" s="87" t="s">
        <v>426</v>
      </c>
      <c r="T136" s="81" t="s">
        <v>338</v>
      </c>
      <c r="U136" s="81">
        <v>8797366188</v>
      </c>
      <c r="V136" s="81" t="s">
        <v>415</v>
      </c>
      <c r="W136" s="81">
        <v>1</v>
      </c>
      <c r="X136" s="81">
        <v>0</v>
      </c>
      <c r="Y136" s="81"/>
      <c r="Z136" s="81"/>
      <c r="AU136" t="s">
        <v>518</v>
      </c>
      <c r="AV136" t="s">
        <v>519</v>
      </c>
    </row>
    <row r="137" spans="1:48" ht="19" customHeight="1" x14ac:dyDescent="0.35">
      <c r="A137" s="80" t="s">
        <v>214</v>
      </c>
      <c r="B137" s="80"/>
      <c r="C137" s="86" t="s">
        <v>422</v>
      </c>
      <c r="D137" s="86" t="str">
        <f ca="1">TEXT(TODAY()+30,"YYYY-MM-DD")</f>
        <v>2023-09-08</v>
      </c>
      <c r="E137" s="86"/>
      <c r="F137" s="86" t="s">
        <v>432</v>
      </c>
      <c r="G137" s="86" t="s">
        <v>435</v>
      </c>
      <c r="H137" s="86">
        <v>12.95</v>
      </c>
      <c r="I137" s="86" t="s">
        <v>168</v>
      </c>
      <c r="J137" s="86">
        <v>4</v>
      </c>
      <c r="K137" s="86" t="s">
        <v>434</v>
      </c>
      <c r="L137" s="86"/>
      <c r="M137" s="86" t="s">
        <v>429</v>
      </c>
      <c r="N137" s="86" t="s">
        <v>179</v>
      </c>
      <c r="O137" s="86" t="s">
        <v>428</v>
      </c>
      <c r="P137" s="86" t="s">
        <v>425</v>
      </c>
      <c r="Q137" s="86"/>
      <c r="R137" s="86"/>
      <c r="S137" s="86" t="s">
        <v>426</v>
      </c>
      <c r="T137" s="86" t="s">
        <v>338</v>
      </c>
      <c r="U137" s="86">
        <v>8797366188</v>
      </c>
      <c r="V137" s="86" t="s">
        <v>415</v>
      </c>
      <c r="W137" s="86">
        <v>1</v>
      </c>
      <c r="X137" s="86">
        <v>0</v>
      </c>
      <c r="Y137" s="86"/>
      <c r="Z137" s="86"/>
      <c r="AU137" t="s">
        <v>520</v>
      </c>
      <c r="AV137" t="s">
        <v>521</v>
      </c>
    </row>
    <row r="138" spans="1:48" ht="19" customHeight="1" x14ac:dyDescent="0.35">
      <c r="A138" s="80" t="s">
        <v>214</v>
      </c>
      <c r="B138" s="80"/>
      <c r="C138" s="83" t="s">
        <v>423</v>
      </c>
      <c r="D138" s="83" t="str">
        <f ca="1">TEXT(TODAY(),"YYYY-MM-DD")</f>
        <v>2023-08-09</v>
      </c>
      <c r="E138" s="83" t="str">
        <f ca="1">TEXT(TODAY()+29,"YYYY-MM-DD")</f>
        <v>2023-09-07</v>
      </c>
      <c r="F138" s="83" t="s">
        <v>424</v>
      </c>
      <c r="G138" s="83" t="s">
        <v>435</v>
      </c>
      <c r="H138" s="83" t="s">
        <v>210</v>
      </c>
      <c r="I138" s="83" t="s">
        <v>168</v>
      </c>
      <c r="J138" s="83" t="s">
        <v>431</v>
      </c>
      <c r="K138" s="83" t="s">
        <v>434</v>
      </c>
      <c r="L138" s="83"/>
      <c r="M138" s="83" t="s">
        <v>429</v>
      </c>
      <c r="N138" s="83" t="s">
        <v>179</v>
      </c>
      <c r="O138" s="83" t="s">
        <v>428</v>
      </c>
      <c r="P138" s="83" t="s">
        <v>425</v>
      </c>
      <c r="Q138" s="83"/>
      <c r="R138" s="83"/>
      <c r="S138" s="83" t="s">
        <v>426</v>
      </c>
      <c r="T138" s="83" t="s">
        <v>338</v>
      </c>
      <c r="U138" s="83">
        <v>8797366188</v>
      </c>
      <c r="V138" s="83" t="s">
        <v>415</v>
      </c>
      <c r="W138" s="83">
        <v>1</v>
      </c>
      <c r="X138" s="83">
        <v>0</v>
      </c>
      <c r="Y138" s="83"/>
      <c r="Z138" s="83"/>
      <c r="AU138" t="s">
        <v>483</v>
      </c>
    </row>
    <row r="140" spans="1:48" x14ac:dyDescent="0.35">
      <c r="A140" s="143" t="s">
        <v>436</v>
      </c>
      <c r="B140" s="144"/>
      <c r="C140" s="144"/>
      <c r="D140" s="144"/>
      <c r="E140" s="144"/>
      <c r="F140" s="144"/>
      <c r="G140" s="144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88"/>
      <c r="T140" s="88"/>
      <c r="U140" s="88"/>
      <c r="V140" s="88"/>
      <c r="W140" s="88"/>
      <c r="X140" s="88"/>
      <c r="Y140" s="88"/>
      <c r="Z140" s="88"/>
    </row>
    <row r="141" spans="1:48" x14ac:dyDescent="0.35">
      <c r="A141" s="78" t="s">
        <v>396</v>
      </c>
      <c r="B141" s="78" t="s">
        <v>397</v>
      </c>
      <c r="C141" s="78" t="s">
        <v>398</v>
      </c>
      <c r="D141" s="78" t="s">
        <v>283</v>
      </c>
      <c r="E141" s="78" t="s">
        <v>295</v>
      </c>
      <c r="F141" s="78" t="s">
        <v>187</v>
      </c>
      <c r="G141" s="78" t="s">
        <v>399</v>
      </c>
      <c r="H141" s="78" t="s">
        <v>400</v>
      </c>
      <c r="I141" s="78" t="s">
        <v>166</v>
      </c>
      <c r="J141" s="78" t="s">
        <v>401</v>
      </c>
      <c r="K141" s="78" t="s">
        <v>354</v>
      </c>
      <c r="L141" s="78" t="s">
        <v>402</v>
      </c>
      <c r="M141" s="78" t="s">
        <v>355</v>
      </c>
      <c r="N141" s="78" t="s">
        <v>403</v>
      </c>
      <c r="O141" s="78" t="s">
        <v>404</v>
      </c>
      <c r="P141" s="78" t="s">
        <v>362</v>
      </c>
      <c r="Q141" s="78" t="s">
        <v>405</v>
      </c>
      <c r="R141" s="78" t="s">
        <v>406</v>
      </c>
      <c r="S141" s="78" t="s">
        <v>407</v>
      </c>
      <c r="T141" s="78" t="s">
        <v>335</v>
      </c>
      <c r="U141" s="78" t="s">
        <v>334</v>
      </c>
      <c r="V141" s="78" t="s">
        <v>408</v>
      </c>
      <c r="W141" s="78" t="s">
        <v>409</v>
      </c>
      <c r="X141" s="78" t="s">
        <v>410</v>
      </c>
      <c r="Y141" s="78" t="s">
        <v>411</v>
      </c>
      <c r="Z141" s="78" t="s">
        <v>412</v>
      </c>
    </row>
    <row r="142" spans="1:48" ht="16" customHeight="1" x14ac:dyDescent="0.35">
      <c r="A142" s="79" t="s">
        <v>222</v>
      </c>
      <c r="B142" s="80" t="s">
        <v>437</v>
      </c>
      <c r="C142" s="81" t="s">
        <v>413</v>
      </c>
      <c r="D142" s="81" t="str">
        <f ca="1">TEXT(TODAY(),"YYYY-MM-DD")</f>
        <v>2023-08-09</v>
      </c>
      <c r="E142" s="81"/>
      <c r="F142" s="81" t="s">
        <v>440</v>
      </c>
      <c r="G142" s="81" t="str">
        <f>CONCATENATE("USD,FLAT ",TEXT(F142,"0.00"))</f>
        <v>USD,FLAT 3.00</v>
      </c>
      <c r="H142" s="81" t="s">
        <v>441</v>
      </c>
      <c r="I142" s="81" t="s">
        <v>168</v>
      </c>
      <c r="J142" s="81">
        <v>4</v>
      </c>
      <c r="K142" s="81" t="s">
        <v>434</v>
      </c>
      <c r="L142" s="81"/>
      <c r="M142" s="81">
        <f>10+(J142*3)</f>
        <v>22</v>
      </c>
      <c r="N142" s="81" t="s">
        <v>179</v>
      </c>
      <c r="O142" s="81" t="s">
        <v>428</v>
      </c>
      <c r="P142" s="81" t="s">
        <v>425</v>
      </c>
      <c r="Q142" s="81"/>
      <c r="R142" s="81"/>
      <c r="S142" s="87" t="s">
        <v>426</v>
      </c>
      <c r="T142" s="81" t="s">
        <v>338</v>
      </c>
      <c r="U142" s="81">
        <v>8797366188</v>
      </c>
      <c r="V142" s="81" t="s">
        <v>415</v>
      </c>
      <c r="W142" s="81" t="s">
        <v>177</v>
      </c>
      <c r="X142" s="81" t="s">
        <v>416</v>
      </c>
      <c r="Y142" s="81" t="s">
        <v>417</v>
      </c>
      <c r="Z142" s="81"/>
      <c r="AU142" t="s">
        <v>522</v>
      </c>
      <c r="AV142" t="s">
        <v>523</v>
      </c>
    </row>
    <row r="143" spans="1:48" ht="16" customHeight="1" x14ac:dyDescent="0.35">
      <c r="A143" s="79" t="s">
        <v>222</v>
      </c>
      <c r="B143" s="80" t="s">
        <v>437</v>
      </c>
      <c r="C143" s="86" t="s">
        <v>422</v>
      </c>
      <c r="D143" s="86" t="str">
        <f ca="1">TEXT(TODAY()+30,"YYYY-MM-DD")</f>
        <v>2023-09-08</v>
      </c>
      <c r="E143" s="86"/>
      <c r="F143" s="86" t="s">
        <v>342</v>
      </c>
      <c r="G143" s="86" t="str">
        <f>CONCATENATE("USD,FLAT ",TEXT(F143,"0.00"))</f>
        <v>USD,FLAT 2.00</v>
      </c>
      <c r="H143" s="86" t="s">
        <v>441</v>
      </c>
      <c r="I143" s="86" t="s">
        <v>168</v>
      </c>
      <c r="J143" s="86">
        <v>4</v>
      </c>
      <c r="K143" s="86" t="s">
        <v>434</v>
      </c>
      <c r="L143" s="86"/>
      <c r="M143" s="86">
        <f>10+(J143*3)</f>
        <v>22</v>
      </c>
      <c r="N143" s="86" t="s">
        <v>179</v>
      </c>
      <c r="O143" s="86" t="s">
        <v>428</v>
      </c>
      <c r="P143" s="86" t="s">
        <v>425</v>
      </c>
      <c r="Q143" s="86"/>
      <c r="R143" s="86"/>
      <c r="S143" s="86" t="s">
        <v>426</v>
      </c>
      <c r="T143" s="86" t="s">
        <v>338</v>
      </c>
      <c r="U143" s="86">
        <v>8797366188</v>
      </c>
      <c r="V143" s="86" t="s">
        <v>415</v>
      </c>
      <c r="W143" s="86" t="s">
        <v>177</v>
      </c>
      <c r="X143" s="86" t="s">
        <v>416</v>
      </c>
      <c r="Y143" s="86" t="s">
        <v>417</v>
      </c>
      <c r="Z143" s="86"/>
      <c r="AU143" t="s">
        <v>524</v>
      </c>
      <c r="AV143" t="s">
        <v>525</v>
      </c>
    </row>
    <row r="144" spans="1:48" ht="16" customHeight="1" x14ac:dyDescent="0.35">
      <c r="A144" s="79" t="s">
        <v>222</v>
      </c>
      <c r="B144" s="80" t="s">
        <v>437</v>
      </c>
      <c r="C144" s="83" t="s">
        <v>423</v>
      </c>
      <c r="D144" s="83" t="str">
        <f ca="1">TEXT(TODAY(),"YYYY-MM-DD")</f>
        <v>2023-08-09</v>
      </c>
      <c r="E144" s="83" t="str">
        <f ca="1">TEXT(TODAY()+29,"YYYY-MM-DD")</f>
        <v>2023-09-07</v>
      </c>
      <c r="F144" s="83" t="s">
        <v>440</v>
      </c>
      <c r="G144" s="83" t="str">
        <f>CONCATENATE("USD,FLAT ",TEXT(F144,"0.00"))</f>
        <v>USD,FLAT 3.00</v>
      </c>
      <c r="H144" s="83" t="s">
        <v>441</v>
      </c>
      <c r="I144" s="83" t="s">
        <v>168</v>
      </c>
      <c r="J144" s="83">
        <v>4</v>
      </c>
      <c r="K144" s="83" t="s">
        <v>434</v>
      </c>
      <c r="L144" s="83"/>
      <c r="M144" s="83">
        <f>10+(J144*3)</f>
        <v>22</v>
      </c>
      <c r="N144" s="83" t="s">
        <v>179</v>
      </c>
      <c r="O144" s="83" t="s">
        <v>428</v>
      </c>
      <c r="P144" s="83" t="s">
        <v>425</v>
      </c>
      <c r="Q144" s="83"/>
      <c r="R144" s="83"/>
      <c r="S144" s="83" t="s">
        <v>426</v>
      </c>
      <c r="T144" s="83" t="s">
        <v>338</v>
      </c>
      <c r="U144" s="83">
        <v>8797366188</v>
      </c>
      <c r="V144" s="83" t="s">
        <v>415</v>
      </c>
      <c r="W144" s="83" t="s">
        <v>177</v>
      </c>
      <c r="X144" s="83" t="s">
        <v>416</v>
      </c>
      <c r="Y144" s="83" t="s">
        <v>417</v>
      </c>
      <c r="Z144" s="83"/>
      <c r="AU144" t="s">
        <v>439</v>
      </c>
    </row>
    <row r="146" spans="1:48" x14ac:dyDescent="0.35">
      <c r="A146" s="143" t="s">
        <v>436</v>
      </c>
      <c r="B146" s="144"/>
      <c r="C146" s="144"/>
      <c r="D146" s="144"/>
      <c r="E146" s="144"/>
      <c r="F146" s="144"/>
      <c r="G146" s="144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89"/>
      <c r="T146" s="89"/>
      <c r="U146" s="89"/>
      <c r="V146" s="89"/>
      <c r="W146" s="89"/>
      <c r="X146" s="89"/>
      <c r="Y146" s="89"/>
      <c r="Z146" s="89"/>
    </row>
    <row r="147" spans="1:48" x14ac:dyDescent="0.35">
      <c r="A147" s="78" t="s">
        <v>396</v>
      </c>
      <c r="B147" s="78" t="s">
        <v>397</v>
      </c>
      <c r="C147" s="78" t="s">
        <v>398</v>
      </c>
      <c r="D147" s="78" t="s">
        <v>283</v>
      </c>
      <c r="E147" s="78" t="s">
        <v>295</v>
      </c>
      <c r="F147" s="78" t="s">
        <v>187</v>
      </c>
      <c r="G147" s="78" t="s">
        <v>399</v>
      </c>
      <c r="H147" s="78" t="s">
        <v>400</v>
      </c>
      <c r="I147" s="78" t="s">
        <v>166</v>
      </c>
      <c r="J147" s="78" t="s">
        <v>401</v>
      </c>
      <c r="K147" s="78" t="s">
        <v>354</v>
      </c>
      <c r="L147" s="78" t="s">
        <v>402</v>
      </c>
      <c r="M147" s="78" t="s">
        <v>355</v>
      </c>
      <c r="N147" s="78" t="s">
        <v>403</v>
      </c>
      <c r="O147" s="78" t="s">
        <v>404</v>
      </c>
      <c r="P147" s="78" t="s">
        <v>362</v>
      </c>
      <c r="Q147" s="78" t="s">
        <v>405</v>
      </c>
      <c r="R147" s="78" t="s">
        <v>406</v>
      </c>
      <c r="S147" s="78" t="s">
        <v>407</v>
      </c>
      <c r="T147" s="78" t="s">
        <v>335</v>
      </c>
      <c r="U147" s="78" t="s">
        <v>334</v>
      </c>
      <c r="V147" s="78" t="s">
        <v>408</v>
      </c>
      <c r="W147" s="78" t="s">
        <v>409</v>
      </c>
      <c r="X147" s="78" t="s">
        <v>410</v>
      </c>
      <c r="Y147" s="78" t="s">
        <v>411</v>
      </c>
      <c r="Z147" s="78" t="s">
        <v>412</v>
      </c>
    </row>
    <row r="148" spans="1:48" ht="16" customHeight="1" x14ac:dyDescent="0.35">
      <c r="A148" s="79" t="s">
        <v>247</v>
      </c>
      <c r="B148" s="80" t="s">
        <v>443</v>
      </c>
      <c r="C148" s="90" t="s">
        <v>438</v>
      </c>
      <c r="D148" s="91" t="str">
        <f ca="1">TEXT(TODAY(),"YYYY-MM-DD")</f>
        <v>2023-08-09</v>
      </c>
      <c r="E148" s="90"/>
      <c r="F148" s="90" t="s">
        <v>445</v>
      </c>
      <c r="G148" s="92" t="s">
        <v>414</v>
      </c>
      <c r="H148" s="92"/>
      <c r="I148" s="90" t="s">
        <v>168</v>
      </c>
      <c r="J148" s="92"/>
      <c r="K148" s="92"/>
      <c r="L148" s="92"/>
      <c r="M148" s="92"/>
      <c r="N148" s="90"/>
      <c r="O148" s="90" t="s">
        <v>421</v>
      </c>
      <c r="P148" s="90" t="s">
        <v>419</v>
      </c>
      <c r="Q148" s="90"/>
      <c r="R148" s="90"/>
      <c r="S148" s="90"/>
      <c r="T148" s="90" t="s">
        <v>338</v>
      </c>
      <c r="U148" s="90">
        <v>8797366188</v>
      </c>
      <c r="V148" s="90" t="s">
        <v>415</v>
      </c>
      <c r="W148" s="90" t="s">
        <v>177</v>
      </c>
      <c r="X148" s="90" t="s">
        <v>416</v>
      </c>
      <c r="Y148" s="90" t="s">
        <v>417</v>
      </c>
      <c r="Z148" s="90"/>
      <c r="AU148" t="s">
        <v>526</v>
      </c>
      <c r="AV148" t="s">
        <v>527</v>
      </c>
    </row>
    <row r="149" spans="1:48" ht="16" customHeight="1" x14ac:dyDescent="0.35">
      <c r="A149" s="79" t="s">
        <v>247</v>
      </c>
      <c r="B149" s="80" t="s">
        <v>443</v>
      </c>
      <c r="C149" s="86" t="s">
        <v>422</v>
      </c>
      <c r="D149" s="86" t="str">
        <f ca="1">TEXT(TODAY()+30,"YYYY-MM-DD")</f>
        <v>2023-09-08</v>
      </c>
      <c r="E149" s="86"/>
      <c r="F149" s="86" t="s">
        <v>446</v>
      </c>
      <c r="G149" s="86" t="s">
        <v>414</v>
      </c>
      <c r="H149" s="86"/>
      <c r="I149" s="86" t="s">
        <v>168</v>
      </c>
      <c r="J149" s="86"/>
      <c r="K149" s="86"/>
      <c r="L149" s="86"/>
      <c r="M149" s="86"/>
      <c r="N149" s="86"/>
      <c r="O149" s="86" t="s">
        <v>421</v>
      </c>
      <c r="P149" s="86" t="s">
        <v>419</v>
      </c>
      <c r="Q149" s="86"/>
      <c r="R149" s="86"/>
      <c r="S149" s="86"/>
      <c r="T149" s="86" t="s">
        <v>338</v>
      </c>
      <c r="U149" s="86">
        <v>8797366188</v>
      </c>
      <c r="V149" s="86" t="s">
        <v>415</v>
      </c>
      <c r="W149" s="86" t="s">
        <v>177</v>
      </c>
      <c r="X149" s="86" t="s">
        <v>416</v>
      </c>
      <c r="Y149" s="86" t="s">
        <v>417</v>
      </c>
      <c r="Z149" s="86"/>
      <c r="AU149" t="s">
        <v>528</v>
      </c>
      <c r="AV149" t="s">
        <v>529</v>
      </c>
    </row>
    <row r="151" spans="1:48" ht="16" customHeight="1" x14ac:dyDescent="0.35">
      <c r="A151" s="79" t="s">
        <v>247</v>
      </c>
      <c r="B151" s="80" t="s">
        <v>442</v>
      </c>
      <c r="C151" s="90" t="s">
        <v>438</v>
      </c>
      <c r="D151" s="91" t="str">
        <f ca="1">TEXT(TODAY(),"YYYY-MM-DD")</f>
        <v>2023-08-09</v>
      </c>
      <c r="E151" s="90"/>
      <c r="F151" s="90" t="s">
        <v>447</v>
      </c>
      <c r="G151" s="92" t="s">
        <v>414</v>
      </c>
      <c r="H151" s="92"/>
      <c r="I151" s="90" t="s">
        <v>168</v>
      </c>
      <c r="J151" s="92"/>
      <c r="K151" s="92"/>
      <c r="L151" s="92"/>
      <c r="M151" s="92"/>
      <c r="N151" s="90"/>
      <c r="O151" s="90" t="s">
        <v>421</v>
      </c>
      <c r="P151" s="90" t="s">
        <v>419</v>
      </c>
      <c r="Q151" s="90"/>
      <c r="R151" s="90"/>
      <c r="S151" s="90"/>
      <c r="T151" s="90" t="s">
        <v>338</v>
      </c>
      <c r="U151" s="90">
        <v>8797366188</v>
      </c>
      <c r="V151" s="90" t="s">
        <v>415</v>
      </c>
      <c r="W151" s="90" t="s">
        <v>177</v>
      </c>
      <c r="X151" s="90" t="s">
        <v>416</v>
      </c>
      <c r="Y151" s="90" t="s">
        <v>417</v>
      </c>
      <c r="Z151" s="90"/>
      <c r="AU151" t="s">
        <v>530</v>
      </c>
      <c r="AV151" t="s">
        <v>531</v>
      </c>
    </row>
    <row r="152" spans="1:48" ht="16" customHeight="1" x14ac:dyDescent="0.35">
      <c r="A152" s="79" t="s">
        <v>247</v>
      </c>
      <c r="B152" s="80" t="s">
        <v>442</v>
      </c>
      <c r="C152" s="86" t="s">
        <v>422</v>
      </c>
      <c r="D152" s="86" t="str">
        <f ca="1">TEXT(TODAY()+30,"YYYY-MM-DD")</f>
        <v>2023-09-08</v>
      </c>
      <c r="E152" s="86"/>
      <c r="F152" s="86" t="s">
        <v>448</v>
      </c>
      <c r="G152" s="86" t="s">
        <v>414</v>
      </c>
      <c r="H152" s="86"/>
      <c r="I152" s="86" t="s">
        <v>168</v>
      </c>
      <c r="J152" s="86"/>
      <c r="K152" s="86"/>
      <c r="L152" s="86"/>
      <c r="M152" s="86"/>
      <c r="N152" s="86"/>
      <c r="O152" s="86" t="s">
        <v>421</v>
      </c>
      <c r="P152" s="86" t="s">
        <v>419</v>
      </c>
      <c r="Q152" s="86"/>
      <c r="R152" s="86"/>
      <c r="S152" s="86"/>
      <c r="T152" s="86" t="s">
        <v>338</v>
      </c>
      <c r="U152" s="86">
        <v>8797366188</v>
      </c>
      <c r="V152" s="86" t="s">
        <v>415</v>
      </c>
      <c r="W152" s="86" t="s">
        <v>177</v>
      </c>
      <c r="X152" s="86" t="s">
        <v>416</v>
      </c>
      <c r="Y152" s="86" t="s">
        <v>417</v>
      </c>
      <c r="Z152" s="86"/>
      <c r="AU152" t="s">
        <v>532</v>
      </c>
      <c r="AV152" t="s">
        <v>533</v>
      </c>
    </row>
    <row r="154" spans="1:48" x14ac:dyDescent="0.35">
      <c r="A154" s="143" t="s">
        <v>433</v>
      </c>
      <c r="B154" s="144"/>
      <c r="C154" s="144"/>
      <c r="D154" s="144"/>
      <c r="E154" s="144"/>
      <c r="F154" s="144"/>
      <c r="G154" s="144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93"/>
      <c r="T154" s="93"/>
      <c r="U154" s="93"/>
      <c r="V154" s="93"/>
      <c r="W154" s="93"/>
      <c r="X154" s="93"/>
      <c r="Y154" s="93"/>
      <c r="Z154" s="93"/>
    </row>
    <row r="155" spans="1:48" x14ac:dyDescent="0.35">
      <c r="A155" s="78" t="s">
        <v>396</v>
      </c>
      <c r="B155" s="78" t="s">
        <v>397</v>
      </c>
      <c r="C155" s="78" t="s">
        <v>398</v>
      </c>
      <c r="D155" s="78" t="s">
        <v>283</v>
      </c>
      <c r="E155" s="78" t="s">
        <v>295</v>
      </c>
      <c r="F155" s="78" t="s">
        <v>187</v>
      </c>
      <c r="G155" s="78" t="s">
        <v>399</v>
      </c>
      <c r="H155" s="78" t="s">
        <v>400</v>
      </c>
      <c r="I155" s="78" t="s">
        <v>166</v>
      </c>
      <c r="J155" s="78" t="s">
        <v>401</v>
      </c>
      <c r="K155" s="78" t="s">
        <v>354</v>
      </c>
      <c r="L155" s="78" t="s">
        <v>402</v>
      </c>
      <c r="M155" s="78" t="s">
        <v>355</v>
      </c>
      <c r="N155" s="78" t="s">
        <v>403</v>
      </c>
      <c r="O155" s="78" t="s">
        <v>404</v>
      </c>
      <c r="P155" s="78" t="s">
        <v>362</v>
      </c>
      <c r="Q155" s="78" t="s">
        <v>405</v>
      </c>
      <c r="R155" s="78" t="s">
        <v>406</v>
      </c>
      <c r="S155" s="78" t="s">
        <v>407</v>
      </c>
      <c r="T155" s="78" t="s">
        <v>335</v>
      </c>
      <c r="U155" s="78" t="s">
        <v>334</v>
      </c>
      <c r="V155" s="78" t="s">
        <v>408</v>
      </c>
      <c r="W155" s="78" t="s">
        <v>409</v>
      </c>
      <c r="X155" s="78" t="s">
        <v>410</v>
      </c>
      <c r="Y155" s="78" t="s">
        <v>411</v>
      </c>
      <c r="Z155" s="78" t="s">
        <v>412</v>
      </c>
    </row>
    <row r="156" spans="1:48" ht="19" customHeight="1" x14ac:dyDescent="0.35">
      <c r="A156" s="80" t="s">
        <v>444</v>
      </c>
      <c r="B156" s="80"/>
      <c r="C156" s="81" t="s">
        <v>413</v>
      </c>
      <c r="D156" s="82" t="str">
        <f ca="1">TEXT(TODAY(),"YYYY-MM-DD")</f>
        <v>2023-08-09</v>
      </c>
      <c r="E156" s="81"/>
      <c r="F156" s="82">
        <v>11</v>
      </c>
      <c r="G156" s="82" t="s">
        <v>414</v>
      </c>
      <c r="H156" s="82">
        <f>F156</f>
        <v>11</v>
      </c>
      <c r="I156" s="81" t="s">
        <v>168</v>
      </c>
      <c r="J156" s="82"/>
      <c r="K156" s="82"/>
      <c r="L156" s="82"/>
      <c r="M156" s="82"/>
      <c r="N156" s="81" t="s">
        <v>179</v>
      </c>
      <c r="O156" s="81" t="s">
        <v>428</v>
      </c>
      <c r="P156" s="81" t="s">
        <v>419</v>
      </c>
      <c r="Q156" s="81" t="s">
        <v>420</v>
      </c>
      <c r="R156" s="81"/>
      <c r="S156" s="81" t="s">
        <v>199</v>
      </c>
      <c r="T156" s="81" t="s">
        <v>338</v>
      </c>
      <c r="U156" s="81">
        <v>8797366188</v>
      </c>
      <c r="V156" s="81" t="s">
        <v>415</v>
      </c>
      <c r="W156" s="81" t="s">
        <v>177</v>
      </c>
      <c r="X156" s="81" t="s">
        <v>416</v>
      </c>
      <c r="Y156" s="81" t="s">
        <v>417</v>
      </c>
      <c r="Z156" s="81"/>
      <c r="AU156" t="s">
        <v>534</v>
      </c>
      <c r="AV156" t="s">
        <v>535</v>
      </c>
    </row>
    <row r="157" spans="1:48" ht="19" customHeight="1" x14ac:dyDescent="0.35">
      <c r="A157" s="80" t="s">
        <v>444</v>
      </c>
      <c r="B157" s="80"/>
      <c r="C157" s="86" t="s">
        <v>422</v>
      </c>
      <c r="D157" s="86" t="str">
        <f ca="1">TEXT(TODAY()+30,"YYYY-MM-DD")</f>
        <v>2023-09-08</v>
      </c>
      <c r="E157" s="86"/>
      <c r="F157" s="86">
        <v>12</v>
      </c>
      <c r="G157" s="86" t="s">
        <v>414</v>
      </c>
      <c r="H157" s="86">
        <f>F157</f>
        <v>12</v>
      </c>
      <c r="I157" s="86" t="s">
        <v>168</v>
      </c>
      <c r="J157" s="86"/>
      <c r="K157" s="86"/>
      <c r="L157" s="86"/>
      <c r="M157" s="86"/>
      <c r="N157" s="86" t="s">
        <v>179</v>
      </c>
      <c r="O157" s="86" t="s">
        <v>428</v>
      </c>
      <c r="P157" s="86" t="s">
        <v>419</v>
      </c>
      <c r="Q157" s="86" t="s">
        <v>420</v>
      </c>
      <c r="R157" s="86"/>
      <c r="S157" s="86" t="s">
        <v>199</v>
      </c>
      <c r="T157" s="86" t="s">
        <v>338</v>
      </c>
      <c r="U157" s="86">
        <v>8797366188</v>
      </c>
      <c r="V157" s="86" t="s">
        <v>415</v>
      </c>
      <c r="W157" s="86" t="s">
        <v>177</v>
      </c>
      <c r="X157" s="86" t="s">
        <v>416</v>
      </c>
      <c r="Y157" s="86" t="s">
        <v>417</v>
      </c>
      <c r="Z157" s="86"/>
      <c r="AU157" t="s">
        <v>536</v>
      </c>
      <c r="AV157" t="s">
        <v>537</v>
      </c>
    </row>
    <row r="159" spans="1:48" x14ac:dyDescent="0.35">
      <c r="A159" s="143" t="s">
        <v>433</v>
      </c>
      <c r="B159" s="144"/>
      <c r="C159" s="144"/>
      <c r="D159" s="144"/>
      <c r="E159" s="144"/>
      <c r="F159" s="144"/>
      <c r="G159" s="144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94"/>
      <c r="T159" s="94"/>
      <c r="U159" s="94"/>
      <c r="V159" s="94"/>
      <c r="W159" s="94"/>
      <c r="X159" s="94"/>
      <c r="Y159" s="94"/>
      <c r="Z159" s="94"/>
    </row>
    <row r="160" spans="1:48" x14ac:dyDescent="0.35">
      <c r="A160" s="78" t="s">
        <v>396</v>
      </c>
      <c r="B160" s="78" t="s">
        <v>397</v>
      </c>
      <c r="C160" s="78" t="s">
        <v>398</v>
      </c>
      <c r="D160" s="78" t="s">
        <v>283</v>
      </c>
      <c r="E160" s="78" t="s">
        <v>295</v>
      </c>
      <c r="F160" s="78" t="s">
        <v>187</v>
      </c>
      <c r="G160" s="78" t="s">
        <v>399</v>
      </c>
      <c r="H160" s="78" t="s">
        <v>400</v>
      </c>
      <c r="I160" s="78" t="s">
        <v>166</v>
      </c>
      <c r="J160" s="78" t="s">
        <v>401</v>
      </c>
      <c r="K160" s="78" t="s">
        <v>354</v>
      </c>
      <c r="L160" s="78" t="s">
        <v>402</v>
      </c>
      <c r="M160" s="78" t="s">
        <v>355</v>
      </c>
      <c r="N160" s="78" t="s">
        <v>403</v>
      </c>
      <c r="O160" s="78" t="s">
        <v>404</v>
      </c>
      <c r="P160" s="78" t="s">
        <v>362</v>
      </c>
      <c r="Q160" s="78" t="s">
        <v>405</v>
      </c>
      <c r="R160" s="78" t="s">
        <v>406</v>
      </c>
      <c r="S160" s="78" t="s">
        <v>407</v>
      </c>
      <c r="T160" s="78" t="s">
        <v>335</v>
      </c>
      <c r="U160" s="78" t="s">
        <v>334</v>
      </c>
      <c r="V160" s="78" t="s">
        <v>408</v>
      </c>
      <c r="W160" s="78" t="s">
        <v>409</v>
      </c>
      <c r="X160" s="78" t="s">
        <v>410</v>
      </c>
      <c r="Y160" s="78" t="s">
        <v>411</v>
      </c>
      <c r="Z160" s="78" t="s">
        <v>412</v>
      </c>
    </row>
    <row r="161" spans="1:48" ht="19" customHeight="1" x14ac:dyDescent="0.35">
      <c r="A161" s="80" t="s">
        <v>219</v>
      </c>
      <c r="B161" s="80"/>
      <c r="C161" s="81" t="s">
        <v>413</v>
      </c>
      <c r="D161" s="82" t="str">
        <f ca="1">TEXT(TODAY(),"YYYY-MM-DD")</f>
        <v>2023-08-09</v>
      </c>
      <c r="E161" s="81"/>
      <c r="F161" s="82">
        <v>777</v>
      </c>
      <c r="G161" s="82" t="s">
        <v>414</v>
      </c>
      <c r="H161" s="82">
        <f>F161</f>
        <v>777</v>
      </c>
      <c r="I161" s="81" t="s">
        <v>168</v>
      </c>
      <c r="J161" s="82"/>
      <c r="K161" s="82"/>
      <c r="L161" s="82"/>
      <c r="M161" s="82"/>
      <c r="N161" s="81" t="s">
        <v>179</v>
      </c>
      <c r="O161" s="81" t="s">
        <v>428</v>
      </c>
      <c r="P161" s="81" t="s">
        <v>419</v>
      </c>
      <c r="Q161" s="81" t="s">
        <v>420</v>
      </c>
      <c r="R161" s="81"/>
      <c r="S161" s="81" t="s">
        <v>199</v>
      </c>
      <c r="T161" s="81" t="s">
        <v>338</v>
      </c>
      <c r="U161" s="81">
        <v>8797366188</v>
      </c>
      <c r="V161" s="81" t="s">
        <v>415</v>
      </c>
      <c r="W161" s="81" t="s">
        <v>177</v>
      </c>
      <c r="X161" s="81" t="s">
        <v>416</v>
      </c>
      <c r="Y161" s="81" t="s">
        <v>417</v>
      </c>
      <c r="Z161" s="81"/>
      <c r="AU161" t="s">
        <v>538</v>
      </c>
      <c r="AV161" t="s">
        <v>539</v>
      </c>
    </row>
    <row r="162" spans="1:48" ht="19" customHeight="1" x14ac:dyDescent="0.35">
      <c r="A162" s="80" t="s">
        <v>219</v>
      </c>
      <c r="B162" s="80"/>
      <c r="C162" s="86" t="s">
        <v>422</v>
      </c>
      <c r="D162" s="86" t="str">
        <f ca="1">TEXT(TODAY()+30,"YYYY-MM-DD")</f>
        <v>2023-09-08</v>
      </c>
      <c r="E162" s="86"/>
      <c r="F162" s="86">
        <v>775</v>
      </c>
      <c r="G162" s="86" t="s">
        <v>414</v>
      </c>
      <c r="H162" s="86">
        <f>F162</f>
        <v>775</v>
      </c>
      <c r="I162" s="86" t="s">
        <v>168</v>
      </c>
      <c r="J162" s="86"/>
      <c r="K162" s="86"/>
      <c r="L162" s="86"/>
      <c r="M162" s="86"/>
      <c r="N162" s="86" t="s">
        <v>179</v>
      </c>
      <c r="O162" s="86" t="s">
        <v>428</v>
      </c>
      <c r="P162" s="86" t="s">
        <v>419</v>
      </c>
      <c r="Q162" s="86" t="s">
        <v>420</v>
      </c>
      <c r="R162" s="86"/>
      <c r="S162" s="86" t="s">
        <v>199</v>
      </c>
      <c r="T162" s="86" t="s">
        <v>338</v>
      </c>
      <c r="U162" s="86">
        <v>8797366188</v>
      </c>
      <c r="V162" s="86" t="s">
        <v>415</v>
      </c>
      <c r="W162" s="86" t="s">
        <v>177</v>
      </c>
      <c r="X162" s="86" t="s">
        <v>416</v>
      </c>
      <c r="Y162" s="86" t="s">
        <v>417</v>
      </c>
      <c r="Z162" s="86"/>
      <c r="AU162" t="s">
        <v>540</v>
      </c>
      <c r="AV162" t="s">
        <v>541</v>
      </c>
    </row>
    <row r="164" spans="1:48" x14ac:dyDescent="0.35">
      <c r="A164" s="143" t="s">
        <v>433</v>
      </c>
      <c r="B164" s="144"/>
      <c r="C164" s="144"/>
      <c r="D164" s="144"/>
      <c r="E164" s="144"/>
      <c r="F164" s="144"/>
      <c r="G164" s="144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98"/>
      <c r="T164" s="98"/>
      <c r="U164" s="98"/>
      <c r="V164" s="98"/>
      <c r="W164" s="98"/>
      <c r="X164" s="98"/>
      <c r="Y164" s="98"/>
      <c r="Z164" s="98"/>
    </row>
    <row r="165" spans="1:48" x14ac:dyDescent="0.35">
      <c r="A165" s="78" t="s">
        <v>396</v>
      </c>
      <c r="B165" s="78" t="s">
        <v>397</v>
      </c>
      <c r="C165" s="78" t="s">
        <v>398</v>
      </c>
      <c r="D165" s="78" t="s">
        <v>283</v>
      </c>
      <c r="E165" s="78" t="s">
        <v>295</v>
      </c>
      <c r="F165" s="78" t="s">
        <v>187</v>
      </c>
      <c r="G165" s="78" t="s">
        <v>399</v>
      </c>
      <c r="H165" s="78" t="s">
        <v>400</v>
      </c>
      <c r="I165" s="78" t="s">
        <v>166</v>
      </c>
      <c r="J165" s="78" t="s">
        <v>401</v>
      </c>
      <c r="K165" s="78" t="s">
        <v>354</v>
      </c>
      <c r="L165" s="78" t="s">
        <v>402</v>
      </c>
      <c r="M165" s="78" t="s">
        <v>355</v>
      </c>
      <c r="N165" s="78" t="s">
        <v>403</v>
      </c>
      <c r="O165" s="78" t="s">
        <v>404</v>
      </c>
      <c r="P165" s="78" t="s">
        <v>362</v>
      </c>
      <c r="Q165" s="78" t="s">
        <v>405</v>
      </c>
      <c r="R165" s="78" t="s">
        <v>406</v>
      </c>
      <c r="S165" s="78" t="s">
        <v>407</v>
      </c>
      <c r="T165" s="78" t="s">
        <v>335</v>
      </c>
      <c r="U165" s="78" t="s">
        <v>334</v>
      </c>
      <c r="V165" s="78" t="s">
        <v>408</v>
      </c>
      <c r="W165" s="78" t="s">
        <v>409</v>
      </c>
      <c r="X165" s="78" t="s">
        <v>410</v>
      </c>
      <c r="Y165" s="78" t="s">
        <v>411</v>
      </c>
      <c r="Z165" s="78" t="s">
        <v>412</v>
      </c>
    </row>
    <row r="166" spans="1:48" ht="19" customHeight="1" x14ac:dyDescent="0.35">
      <c r="A166" s="80" t="s">
        <v>194</v>
      </c>
      <c r="B166" s="80"/>
      <c r="C166" s="81" t="s">
        <v>413</v>
      </c>
      <c r="D166" s="82" t="str">
        <f ca="1">TEXT(TODAY(),"YYYY-MM-DD")</f>
        <v>2023-08-09</v>
      </c>
      <c r="E166" s="81"/>
      <c r="F166" s="82">
        <v>13</v>
      </c>
      <c r="G166" s="82" t="s">
        <v>414</v>
      </c>
      <c r="H166" s="82">
        <f>F166</f>
        <v>13</v>
      </c>
      <c r="I166" s="81" t="s">
        <v>168</v>
      </c>
      <c r="J166" s="82"/>
      <c r="K166" s="82"/>
      <c r="L166" s="82"/>
      <c r="M166" s="82"/>
      <c r="N166" s="81"/>
      <c r="O166" s="81"/>
      <c r="P166" s="81"/>
      <c r="Q166" s="81"/>
      <c r="R166" s="81"/>
      <c r="S166" s="81" t="s">
        <v>199</v>
      </c>
      <c r="T166" s="81" t="s">
        <v>338</v>
      </c>
      <c r="U166" s="81">
        <v>8797366188</v>
      </c>
      <c r="V166" s="81" t="s">
        <v>415</v>
      </c>
      <c r="W166" s="81" t="s">
        <v>177</v>
      </c>
      <c r="X166" s="81" t="s">
        <v>416</v>
      </c>
      <c r="Y166" s="81" t="s">
        <v>417</v>
      </c>
      <c r="Z166" s="81"/>
      <c r="AU166" t="s">
        <v>542</v>
      </c>
      <c r="AV166" t="s">
        <v>543</v>
      </c>
    </row>
    <row r="167" spans="1:48" ht="19" customHeight="1" x14ac:dyDescent="0.35">
      <c r="A167" s="80" t="s">
        <v>194</v>
      </c>
      <c r="B167" s="80"/>
      <c r="C167" s="86" t="s">
        <v>422</v>
      </c>
      <c r="D167" s="86" t="str">
        <f ca="1">TEXT(TODAY()+30,"YYYY-MM-DD")</f>
        <v>2023-09-08</v>
      </c>
      <c r="E167" s="86"/>
      <c r="F167" s="86">
        <v>12</v>
      </c>
      <c r="G167" s="86" t="s">
        <v>414</v>
      </c>
      <c r="H167" s="86">
        <f>F167</f>
        <v>12</v>
      </c>
      <c r="I167" s="86" t="s">
        <v>168</v>
      </c>
      <c r="J167" s="86"/>
      <c r="K167" s="86"/>
      <c r="L167" s="86"/>
      <c r="M167" s="86"/>
      <c r="N167" s="86"/>
      <c r="O167" s="86"/>
      <c r="P167" s="86"/>
      <c r="Q167" s="86"/>
      <c r="R167" s="86"/>
      <c r="S167" s="86" t="s">
        <v>199</v>
      </c>
      <c r="T167" s="86" t="s">
        <v>338</v>
      </c>
      <c r="U167" s="86">
        <v>8797366188</v>
      </c>
      <c r="V167" s="86" t="s">
        <v>415</v>
      </c>
      <c r="W167" s="86" t="s">
        <v>177</v>
      </c>
      <c r="X167" s="86" t="s">
        <v>416</v>
      </c>
      <c r="Y167" s="86" t="s">
        <v>417</v>
      </c>
      <c r="Z167" s="86"/>
      <c r="AU167" t="s">
        <v>544</v>
      </c>
      <c r="AV167" t="s">
        <v>545</v>
      </c>
    </row>
    <row r="169" spans="1:48" x14ac:dyDescent="0.35">
      <c r="A169" s="145" t="s">
        <v>451</v>
      </c>
      <c r="B169" s="145"/>
      <c r="C169" s="145"/>
      <c r="D169" s="145"/>
      <c r="E169" s="145"/>
    </row>
    <row r="170" spans="1:48" x14ac:dyDescent="0.35">
      <c r="A170" s="131" t="s">
        <v>452</v>
      </c>
      <c r="B170" s="132"/>
      <c r="C170" s="132"/>
      <c r="D170" s="132"/>
      <c r="E170" s="132"/>
      <c r="F170" s="132"/>
      <c r="G170" s="132"/>
      <c r="H170" s="132"/>
    </row>
    <row r="171" spans="1:48" x14ac:dyDescent="0.35">
      <c r="A171" s="44" t="s">
        <v>453</v>
      </c>
      <c r="B171" s="44" t="s">
        <v>454</v>
      </c>
      <c r="C171" s="44" t="s">
        <v>455</v>
      </c>
      <c r="D171" s="44" t="s">
        <v>130</v>
      </c>
      <c r="E171" s="44" t="s">
        <v>456</v>
      </c>
      <c r="F171" s="44" t="s">
        <v>457</v>
      </c>
      <c r="G171" s="44" t="s">
        <v>458</v>
      </c>
      <c r="H171" s="44"/>
    </row>
    <row r="172" spans="1:48" x14ac:dyDescent="0.35">
      <c r="A172" s="77">
        <v>10</v>
      </c>
      <c r="B172" s="77" t="s">
        <v>463</v>
      </c>
      <c r="C172" s="77">
        <v>1000</v>
      </c>
      <c r="D172" s="77" t="s">
        <v>358</v>
      </c>
      <c r="E172" s="77"/>
      <c r="F172" s="77" t="s">
        <v>459</v>
      </c>
      <c r="G172" s="77" t="s">
        <v>354</v>
      </c>
      <c r="H172" s="77"/>
    </row>
    <row r="173" spans="1:48" x14ac:dyDescent="0.35">
      <c r="A173" s="77">
        <v>20</v>
      </c>
      <c r="B173" s="77" t="s">
        <v>463</v>
      </c>
      <c r="C173" s="77">
        <v>1000</v>
      </c>
      <c r="D173" s="77" t="s">
        <v>358</v>
      </c>
      <c r="E173" s="77"/>
      <c r="F173" s="77" t="s">
        <v>460</v>
      </c>
      <c r="G173" s="77" t="s">
        <v>354</v>
      </c>
      <c r="H173" s="77"/>
    </row>
    <row r="174" spans="1:48" x14ac:dyDescent="0.35">
      <c r="A174" s="77">
        <v>30</v>
      </c>
      <c r="B174" s="77" t="s">
        <v>463</v>
      </c>
      <c r="C174" s="77">
        <v>1000</v>
      </c>
      <c r="D174" s="77" t="s">
        <v>358</v>
      </c>
      <c r="E174" s="77"/>
      <c r="F174" s="77" t="s">
        <v>461</v>
      </c>
      <c r="G174" s="77" t="s">
        <v>355</v>
      </c>
      <c r="H174" s="77"/>
    </row>
    <row r="175" spans="1:48" x14ac:dyDescent="0.35">
      <c r="A175" s="77">
        <v>40</v>
      </c>
      <c r="B175" s="77" t="s">
        <v>463</v>
      </c>
      <c r="C175" s="77">
        <v>1000</v>
      </c>
      <c r="D175" s="77" t="s">
        <v>358</v>
      </c>
      <c r="E175" s="77"/>
      <c r="F175" s="77" t="s">
        <v>462</v>
      </c>
      <c r="G175" s="77" t="s">
        <v>355</v>
      </c>
      <c r="H175" s="77"/>
    </row>
    <row r="177" spans="1:78" x14ac:dyDescent="0.35">
      <c r="A177" s="108" t="s">
        <v>371</v>
      </c>
      <c r="B177" s="109"/>
      <c r="C177" s="109"/>
      <c r="D177" s="109"/>
      <c r="E177" s="109"/>
      <c r="F177" s="109"/>
      <c r="G177" s="109"/>
      <c r="H177" s="109"/>
      <c r="I177" s="109"/>
      <c r="J177" s="109"/>
      <c r="K177" s="47"/>
      <c r="L177" s="47"/>
      <c r="M177" s="47"/>
      <c r="N177" s="47"/>
      <c r="O177" s="47"/>
      <c r="P177" s="47"/>
      <c r="Q177" s="47"/>
      <c r="R177" s="47"/>
      <c r="S177" s="47"/>
    </row>
    <row r="178" spans="1:78" x14ac:dyDescent="0.35">
      <c r="A178" s="101"/>
      <c r="B178" s="102"/>
      <c r="C178" s="105" t="s">
        <v>348</v>
      </c>
      <c r="D178" s="105"/>
      <c r="E178" s="105"/>
      <c r="F178" s="105"/>
      <c r="G178" s="105"/>
      <c r="H178" s="105"/>
      <c r="I178" s="105"/>
      <c r="J178" s="105"/>
      <c r="K178" s="105"/>
      <c r="L178" s="105"/>
      <c r="M178" s="105"/>
      <c r="N178" s="105"/>
      <c r="O178" s="106"/>
      <c r="P178" s="118" t="s">
        <v>466</v>
      </c>
      <c r="Q178" s="119"/>
      <c r="R178" s="119"/>
      <c r="S178" s="119"/>
    </row>
    <row r="179" spans="1:78" x14ac:dyDescent="0.35">
      <c r="A179" s="110" t="s">
        <v>349</v>
      </c>
      <c r="B179" s="110" t="s">
        <v>350</v>
      </c>
      <c r="C179" s="111" t="s">
        <v>351</v>
      </c>
      <c r="D179" s="112"/>
      <c r="E179" s="112"/>
      <c r="F179" s="113"/>
      <c r="G179" s="114" t="s">
        <v>352</v>
      </c>
      <c r="H179" s="115"/>
      <c r="I179" s="115"/>
      <c r="J179" s="116"/>
      <c r="K179" s="122" t="s">
        <v>503</v>
      </c>
      <c r="L179" s="122" t="s">
        <v>506</v>
      </c>
      <c r="M179" s="122" t="s">
        <v>504</v>
      </c>
      <c r="N179" s="122" t="s">
        <v>505</v>
      </c>
      <c r="O179" s="124" t="s">
        <v>353</v>
      </c>
      <c r="P179" s="118" t="s">
        <v>348</v>
      </c>
      <c r="Q179" s="119"/>
      <c r="R179" s="120"/>
      <c r="S179" s="120"/>
    </row>
    <row r="180" spans="1:78" ht="14.5" customHeight="1" x14ac:dyDescent="0.35">
      <c r="A180" s="117"/>
      <c r="B180" s="117"/>
      <c r="C180" s="66" t="s">
        <v>354</v>
      </c>
      <c r="D180" s="66" t="s">
        <v>355</v>
      </c>
      <c r="E180" s="66" t="s">
        <v>356</v>
      </c>
      <c r="F180" s="66" t="s">
        <v>357</v>
      </c>
      <c r="G180" s="67" t="s">
        <v>354</v>
      </c>
      <c r="H180" s="67" t="s">
        <v>355</v>
      </c>
      <c r="I180" s="67" t="s">
        <v>356</v>
      </c>
      <c r="J180" s="67" t="s">
        <v>357</v>
      </c>
      <c r="K180" s="123"/>
      <c r="L180" s="123"/>
      <c r="M180" s="123"/>
      <c r="N180" s="123"/>
      <c r="O180" s="125"/>
      <c r="P180" s="97" t="s">
        <v>354</v>
      </c>
      <c r="Q180" s="97" t="s">
        <v>355</v>
      </c>
      <c r="R180" s="97" t="s">
        <v>356</v>
      </c>
      <c r="S180" s="97" t="s">
        <v>357</v>
      </c>
    </row>
    <row r="181" spans="1:78" x14ac:dyDescent="0.35">
      <c r="A181" s="42" t="s">
        <v>358</v>
      </c>
      <c r="B181" s="42" t="s">
        <v>359</v>
      </c>
      <c r="C181" s="30" t="str">
        <f>"$"&amp;TEXT(61382.86,"0.00")</f>
        <v>$61382.86</v>
      </c>
      <c r="D181" s="30" t="str">
        <f>"$"&amp;TEXT(4041,"0.00")</f>
        <v>$4041.00</v>
      </c>
      <c r="E181" s="30" t="str">
        <f>"$"&amp;TEXT(57341.86,"0.00")</f>
        <v>$57341.86</v>
      </c>
      <c r="F181" s="30" t="str">
        <f>TEXT(93.42,"0.00")</f>
        <v>93.42</v>
      </c>
      <c r="G181" s="30" t="str">
        <f>"$"&amp;TEXT(8517,"0.00")</f>
        <v>$8517.00</v>
      </c>
      <c r="H181" s="30" t="str">
        <f>"$"&amp;TEXT(1092,"0.00")</f>
        <v>$1092.00</v>
      </c>
      <c r="I181" s="30" t="str">
        <f>"$"&amp;TEXT(7425,"0.00")</f>
        <v>$7425.00</v>
      </c>
      <c r="J181" s="30" t="str">
        <f>TEXT(87.18,"0.00")</f>
        <v>87.18</v>
      </c>
      <c r="K181" s="30" t="str">
        <f>TEXT(620.71,"0.00")</f>
        <v>620.71</v>
      </c>
      <c r="L181" s="30"/>
      <c r="M181" s="30"/>
      <c r="N181" s="30"/>
      <c r="O181" s="42" t="s">
        <v>155</v>
      </c>
      <c r="P181" s="107"/>
      <c r="Q181" s="107"/>
      <c r="R181" s="107"/>
      <c r="S181" s="107"/>
    </row>
    <row r="183" spans="1:78" ht="13.25" customHeight="1" x14ac:dyDescent="0.35">
      <c r="A183" s="131" t="s">
        <v>360</v>
      </c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</row>
    <row r="184" spans="1:78" x14ac:dyDescent="0.35">
      <c r="A184" s="133" t="s">
        <v>131</v>
      </c>
      <c r="B184" s="133" t="s">
        <v>361</v>
      </c>
      <c r="C184" s="136" t="s">
        <v>362</v>
      </c>
      <c r="D184" s="139" t="s">
        <v>363</v>
      </c>
      <c r="E184" s="142" t="s">
        <v>348</v>
      </c>
      <c r="F184" s="142"/>
      <c r="G184" s="142"/>
      <c r="H184" s="142"/>
      <c r="I184" s="126" t="s">
        <v>364</v>
      </c>
      <c r="J184" s="126"/>
      <c r="K184" s="126"/>
      <c r="L184" s="126"/>
    </row>
    <row r="185" spans="1:78" x14ac:dyDescent="0.35">
      <c r="A185" s="134"/>
      <c r="B185" s="134"/>
      <c r="C185" s="137"/>
      <c r="D185" s="140"/>
      <c r="E185" s="127" t="s">
        <v>365</v>
      </c>
      <c r="F185" s="128"/>
      <c r="G185" s="129" t="s">
        <v>352</v>
      </c>
      <c r="H185" s="130"/>
      <c r="I185" s="127" t="s">
        <v>365</v>
      </c>
      <c r="J185" s="128"/>
      <c r="K185" s="129" t="s">
        <v>352</v>
      </c>
      <c r="L185" s="130"/>
    </row>
    <row r="186" spans="1:78" x14ac:dyDescent="0.35">
      <c r="A186" s="135"/>
      <c r="B186" s="135" t="s">
        <v>130</v>
      </c>
      <c r="C186" s="138"/>
      <c r="D186" s="141"/>
      <c r="E186" s="66" t="s">
        <v>366</v>
      </c>
      <c r="F186" s="66" t="s">
        <v>367</v>
      </c>
      <c r="G186" s="67" t="s">
        <v>368</v>
      </c>
      <c r="H186" s="67" t="s">
        <v>369</v>
      </c>
      <c r="I186" s="66" t="s">
        <v>366</v>
      </c>
      <c r="J186" s="66" t="s">
        <v>367</v>
      </c>
      <c r="K186" s="67" t="s">
        <v>368</v>
      </c>
      <c r="L186" s="67" t="s">
        <v>369</v>
      </c>
    </row>
    <row r="187" spans="1:78" x14ac:dyDescent="0.35">
      <c r="A187" s="28" t="s">
        <v>470</v>
      </c>
      <c r="B187" s="42" t="s">
        <v>358</v>
      </c>
      <c r="C187" s="57" t="s">
        <v>370</v>
      </c>
      <c r="D187" s="30" t="str">
        <f>TEXT(597.23,"0.00")</f>
        <v>597.23</v>
      </c>
      <c r="E187" s="69" t="str">
        <f>"$"&amp;TEXT(59382.86,"0.00")</f>
        <v>$59382.86</v>
      </c>
      <c r="F187" s="69" t="str">
        <f>"$"&amp;TEXT(2041,"0.00")</f>
        <v>$2041.00</v>
      </c>
      <c r="G187" s="69" t="str">
        <f>"$"&amp;TEXT(8517,"0.00")</f>
        <v>$8517.00</v>
      </c>
      <c r="H187" s="69" t="str">
        <f>"$"&amp;TEXT(1092,"0.00")</f>
        <v>$1092.00</v>
      </c>
      <c r="I187" s="70" t="str">
        <f>"$"&amp;TEXT(59382.86,"0.00")</f>
        <v>$59382.86</v>
      </c>
      <c r="J187" s="70" t="str">
        <f>"$"&amp;TEXT(2041,"0.00")</f>
        <v>$2041.00</v>
      </c>
      <c r="K187" s="70" t="str">
        <f>"$"&amp;TEXT(8517,"0.00")</f>
        <v>$8517.00</v>
      </c>
      <c r="L187" s="70" t="str">
        <f>"$"&amp;TEXT(1092,"0.00")</f>
        <v>$1092.00</v>
      </c>
    </row>
    <row r="188" spans="1:78" x14ac:dyDescent="0.35">
      <c r="A188" s="57" t="s">
        <v>479</v>
      </c>
      <c r="B188" s="42" t="s">
        <v>358</v>
      </c>
      <c r="C188" s="57" t="s">
        <v>370</v>
      </c>
      <c r="D188" s="68" t="str">
        <f>TEXT(237.02,"0.00")</f>
        <v>237.02</v>
      </c>
      <c r="E188" s="69" t="str">
        <f>"$"&amp;TEXT(22258.34,"0.00")</f>
        <v>$22258.34</v>
      </c>
      <c r="F188" s="69" t="str">
        <f>"$"&amp;TEXT(1300,"0.00")</f>
        <v>$1300.00</v>
      </c>
      <c r="G188" s="69" t="str">
        <f>"$"&amp;TEXT(6604.5,"0.00")</f>
        <v>$6604.50</v>
      </c>
      <c r="H188" s="69" t="str">
        <f>"$"&amp;TEXT(1092,"0.00")</f>
        <v>$1092.00</v>
      </c>
      <c r="I188" s="70" t="str">
        <f>"$"&amp;TEXT(22258.34,"0.00")</f>
        <v>$22258.34</v>
      </c>
      <c r="J188" s="70" t="str">
        <f>"$"&amp;TEXT(1300,"0.00")</f>
        <v>$1300.00</v>
      </c>
      <c r="K188" s="70" t="str">
        <f>"$"&amp;TEXT(6604.5,"0.00")</f>
        <v>$6604.50</v>
      </c>
      <c r="L188" s="70" t="str">
        <f>"$"&amp;TEXT(1092,"0.00")</f>
        <v>$1092.00</v>
      </c>
    </row>
    <row r="189" spans="1:78" x14ac:dyDescent="0.35">
      <c r="A189" s="57" t="s">
        <v>480</v>
      </c>
      <c r="B189" s="42" t="s">
        <v>358</v>
      </c>
      <c r="C189" s="57" t="s">
        <v>370</v>
      </c>
      <c r="D189" s="68" t="str">
        <f>TEXT(2154.88,"0.00")</f>
        <v>2154.88</v>
      </c>
      <c r="E189" s="69" t="str">
        <f>"$"&amp;TEXT(14374.84,"0.00")</f>
        <v>$14374.84</v>
      </c>
      <c r="F189" s="69" t="str">
        <f>"$"&amp;TEXT(247,"0.00")</f>
        <v>$247.00</v>
      </c>
      <c r="G189" s="69" t="str">
        <f>"$"&amp;TEXT(637.5,"0.00")</f>
        <v>$637.50</v>
      </c>
      <c r="H189" s="69" t="str">
        <f>"$"&amp;TEXT(0,"0.00")</f>
        <v>$0.00</v>
      </c>
      <c r="I189" s="70" t="str">
        <f>"$"&amp;TEXT(14374.84,"0.00")</f>
        <v>$14374.84</v>
      </c>
      <c r="J189" s="70" t="str">
        <f>"$"&amp;TEXT(247,"0.00")</f>
        <v>$247.00</v>
      </c>
      <c r="K189" s="70" t="str">
        <f>"$"&amp;TEXT(637.5,"0.00")</f>
        <v>$637.50</v>
      </c>
      <c r="L189" s="70" t="str">
        <f>"$"&amp;TEXT(0,"0.00")</f>
        <v>$0.00</v>
      </c>
    </row>
    <row r="191" spans="1:78" x14ac:dyDescent="0.35">
      <c r="A191" s="46" t="s">
        <v>276</v>
      </c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7"/>
      <c r="AC191" s="47"/>
      <c r="AD191" s="47"/>
      <c r="AE191" s="47"/>
      <c r="AF191" s="47"/>
      <c r="AG191" s="47"/>
      <c r="AH191" s="47"/>
      <c r="AI191" s="47"/>
    </row>
    <row r="192" spans="1:78" x14ac:dyDescent="0.35">
      <c r="A192" s="48" t="s">
        <v>277</v>
      </c>
      <c r="B192" s="48" t="s">
        <v>278</v>
      </c>
      <c r="C192" s="48" t="s">
        <v>279</v>
      </c>
      <c r="D192" s="48" t="s">
        <v>280</v>
      </c>
      <c r="E192" s="48" t="s">
        <v>281</v>
      </c>
      <c r="F192" s="48" t="s">
        <v>282</v>
      </c>
      <c r="G192" s="48" t="s">
        <v>283</v>
      </c>
      <c r="H192" s="48" t="s">
        <v>284</v>
      </c>
      <c r="I192" s="48" t="s">
        <v>285</v>
      </c>
      <c r="J192" s="48" t="s">
        <v>286</v>
      </c>
      <c r="K192" s="48" t="s">
        <v>287</v>
      </c>
      <c r="L192" s="48" t="s">
        <v>288</v>
      </c>
      <c r="M192" s="48" t="s">
        <v>289</v>
      </c>
      <c r="N192" s="48" t="s">
        <v>290</v>
      </c>
      <c r="O192" s="48" t="s">
        <v>291</v>
      </c>
      <c r="P192" s="48" t="s">
        <v>292</v>
      </c>
      <c r="Q192" s="48" t="s">
        <v>293</v>
      </c>
      <c r="R192" s="48" t="s">
        <v>294</v>
      </c>
      <c r="S192" s="49" t="s">
        <v>295</v>
      </c>
      <c r="T192" s="159" t="s">
        <v>296</v>
      </c>
      <c r="U192" s="160"/>
      <c r="V192" s="161"/>
      <c r="W192" s="159" t="s">
        <v>297</v>
      </c>
      <c r="X192" s="161"/>
      <c r="Y192" s="95"/>
      <c r="Z192" s="156" t="s">
        <v>298</v>
      </c>
      <c r="AA192" s="157"/>
      <c r="AB192" s="157"/>
      <c r="AC192" s="157"/>
      <c r="AD192" s="157"/>
      <c r="AE192" s="157"/>
      <c r="AF192" s="158"/>
      <c r="AG192" s="156" t="s">
        <v>299</v>
      </c>
      <c r="AH192" s="157"/>
      <c r="AI192" s="157"/>
      <c r="AJ192" s="157"/>
      <c r="AK192" s="157"/>
      <c r="AL192" s="158"/>
      <c r="AM192" s="51"/>
      <c r="AN192" s="52"/>
      <c r="AO192" s="52"/>
      <c r="AP192" s="52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</row>
    <row r="193" spans="1:78" x14ac:dyDescent="0.3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5" t="s">
        <v>300</v>
      </c>
      <c r="U193" s="55" t="s">
        <v>301</v>
      </c>
      <c r="V193" s="55" t="s">
        <v>302</v>
      </c>
      <c r="W193" s="55" t="s">
        <v>303</v>
      </c>
      <c r="X193" s="55" t="s">
        <v>304</v>
      </c>
      <c r="Y193" s="55" t="s">
        <v>305</v>
      </c>
      <c r="Z193" s="55" t="s">
        <v>306</v>
      </c>
      <c r="AA193" s="55" t="s">
        <v>307</v>
      </c>
      <c r="AB193" s="55" t="s">
        <v>308</v>
      </c>
      <c r="AC193" s="55" t="s">
        <v>309</v>
      </c>
      <c r="AD193" s="55" t="s">
        <v>310</v>
      </c>
      <c r="AE193" s="55" t="s">
        <v>311</v>
      </c>
      <c r="AF193" s="55" t="s">
        <v>312</v>
      </c>
      <c r="AG193" s="55" t="s">
        <v>313</v>
      </c>
      <c r="AH193" s="55" t="s">
        <v>314</v>
      </c>
      <c r="AI193" s="55" t="s">
        <v>315</v>
      </c>
      <c r="AJ193" s="55" t="s">
        <v>316</v>
      </c>
      <c r="AK193" s="55" t="s">
        <v>317</v>
      </c>
      <c r="AL193" s="55" t="s">
        <v>318</v>
      </c>
      <c r="AM193" s="54" t="s">
        <v>319</v>
      </c>
      <c r="AN193" s="55" t="s">
        <v>320</v>
      </c>
      <c r="AO193" s="55" t="s">
        <v>321</v>
      </c>
      <c r="AP193" s="56" t="s">
        <v>322</v>
      </c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</row>
    <row r="194" spans="1:78" x14ac:dyDescent="0.35">
      <c r="A194" s="57" t="s">
        <v>323</v>
      </c>
      <c r="B194" s="28">
        <v>8797366188</v>
      </c>
      <c r="C194" s="57" t="s">
        <v>418</v>
      </c>
      <c r="D194" s="58" t="s">
        <v>344</v>
      </c>
      <c r="E194" s="42" t="s">
        <v>155</v>
      </c>
      <c r="F194" s="57" t="s">
        <v>324</v>
      </c>
      <c r="G194" s="59" t="str">
        <f ca="1">TEXT(TODAY(),"YYYY-MM-DD")</f>
        <v>2023-08-09</v>
      </c>
      <c r="H194" s="59" t="str">
        <f ca="1">TEXT(TODAY(),"YYYY-MM-DD")</f>
        <v>2023-08-09</v>
      </c>
      <c r="I194" s="57">
        <v>12</v>
      </c>
      <c r="J194" s="57">
        <v>12</v>
      </c>
      <c r="K194" s="57">
        <v>12</v>
      </c>
      <c r="L194" s="57" t="s">
        <v>345</v>
      </c>
      <c r="M194" s="57" t="s">
        <v>346</v>
      </c>
      <c r="N194" s="30" t="s">
        <v>325</v>
      </c>
      <c r="O194" s="30" t="s">
        <v>325</v>
      </c>
      <c r="P194" s="30" t="s">
        <v>326</v>
      </c>
      <c r="Q194" s="30" t="s">
        <v>326</v>
      </c>
      <c r="R194" s="30" t="s">
        <v>325</v>
      </c>
      <c r="S194" s="42"/>
      <c r="T194" s="42" t="s">
        <v>327</v>
      </c>
      <c r="U194" s="42" t="s">
        <v>328</v>
      </c>
      <c r="V194" s="42"/>
      <c r="W194" s="42" t="s">
        <v>329</v>
      </c>
      <c r="X194" s="42" t="s">
        <v>330</v>
      </c>
      <c r="Y194" s="42"/>
      <c r="Z194" s="42"/>
      <c r="AA194" s="42"/>
      <c r="AB194" s="42"/>
      <c r="AC194" s="42"/>
      <c r="AD194" s="42" t="s">
        <v>326</v>
      </c>
      <c r="AE194" s="42" t="s">
        <v>326</v>
      </c>
      <c r="AF194" s="42" t="s">
        <v>326</v>
      </c>
      <c r="AG194" s="42"/>
      <c r="AH194" s="42"/>
      <c r="AI194" s="42"/>
      <c r="AJ194" s="42" t="s">
        <v>326</v>
      </c>
      <c r="AK194" s="42" t="s">
        <v>326</v>
      </c>
      <c r="AL194" s="42" t="s">
        <v>326</v>
      </c>
      <c r="AM194" s="57"/>
      <c r="AN194" s="57">
        <v>26</v>
      </c>
      <c r="AO194" s="57">
        <v>35</v>
      </c>
      <c r="AP194" s="57">
        <v>24</v>
      </c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</row>
    <row r="196" spans="1:78" x14ac:dyDescent="0.35">
      <c r="A196" s="46" t="s">
        <v>373</v>
      </c>
      <c r="B196" s="47"/>
      <c r="C196" s="47"/>
    </row>
    <row r="197" spans="1:78" x14ac:dyDescent="0.35">
      <c r="A197" s="44" t="s">
        <v>373</v>
      </c>
      <c r="B197" s="44" t="s">
        <v>374</v>
      </c>
      <c r="C197" s="44" t="s">
        <v>375</v>
      </c>
      <c r="D197" s="44" t="s">
        <v>376</v>
      </c>
      <c r="E197" s="44" t="s">
        <v>286</v>
      </c>
      <c r="F197" s="44" t="s">
        <v>183</v>
      </c>
      <c r="G197" s="44" t="s">
        <v>184</v>
      </c>
      <c r="H197" s="44" t="s">
        <v>377</v>
      </c>
      <c r="I197" s="44" t="s">
        <v>378</v>
      </c>
      <c r="J197" s="44" t="s">
        <v>379</v>
      </c>
      <c r="K197" s="44" t="s">
        <v>283</v>
      </c>
      <c r="L197" s="44" t="s">
        <v>281</v>
      </c>
    </row>
    <row r="198" spans="1:78" ht="58" x14ac:dyDescent="0.35">
      <c r="A198" s="73" t="s">
        <v>484</v>
      </c>
      <c r="B198" s="74" t="s">
        <v>449</v>
      </c>
      <c r="C198" s="74" t="s">
        <v>450</v>
      </c>
      <c r="D198" s="74" t="s">
        <v>382</v>
      </c>
      <c r="E198" s="74" t="s">
        <v>382</v>
      </c>
      <c r="F198" s="74"/>
      <c r="G198" s="74"/>
      <c r="H198" s="74"/>
      <c r="I198" s="74"/>
      <c r="J198" s="75">
        <f ca="1">TODAY()</f>
        <v>45147</v>
      </c>
      <c r="K198" s="75">
        <v>234</v>
      </c>
      <c r="L198" s="74" t="s">
        <v>155</v>
      </c>
    </row>
    <row r="200" spans="1:78" x14ac:dyDescent="0.35">
      <c r="A200" s="143" t="s">
        <v>433</v>
      </c>
      <c r="B200" s="144"/>
      <c r="C200" s="144"/>
      <c r="D200" s="144"/>
      <c r="E200" s="144"/>
      <c r="F200" s="144"/>
      <c r="G200" s="144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96"/>
      <c r="T200" s="96"/>
      <c r="U200" s="96"/>
      <c r="V200" s="96"/>
      <c r="W200" s="96"/>
      <c r="X200" s="96"/>
      <c r="Y200" s="96"/>
      <c r="Z200" s="96"/>
    </row>
    <row r="201" spans="1:78" x14ac:dyDescent="0.35">
      <c r="A201" s="78" t="s">
        <v>396</v>
      </c>
      <c r="B201" s="78" t="s">
        <v>397</v>
      </c>
      <c r="C201" s="78" t="s">
        <v>398</v>
      </c>
      <c r="D201" s="78" t="s">
        <v>283</v>
      </c>
      <c r="E201" s="78" t="s">
        <v>295</v>
      </c>
      <c r="F201" s="78" t="s">
        <v>187</v>
      </c>
      <c r="G201" s="78" t="s">
        <v>399</v>
      </c>
      <c r="H201" s="78" t="s">
        <v>400</v>
      </c>
      <c r="I201" s="78" t="s">
        <v>166</v>
      </c>
      <c r="J201" s="78" t="s">
        <v>401</v>
      </c>
      <c r="K201" s="78" t="s">
        <v>354</v>
      </c>
      <c r="L201" s="78" t="s">
        <v>402</v>
      </c>
      <c r="M201" s="78" t="s">
        <v>355</v>
      </c>
      <c r="N201" s="78" t="s">
        <v>403</v>
      </c>
      <c r="O201" s="78" t="s">
        <v>404</v>
      </c>
      <c r="P201" s="78" t="s">
        <v>362</v>
      </c>
      <c r="Q201" s="78" t="s">
        <v>405</v>
      </c>
      <c r="R201" s="78" t="s">
        <v>406</v>
      </c>
      <c r="S201" s="78" t="s">
        <v>407</v>
      </c>
      <c r="T201" s="78" t="s">
        <v>335</v>
      </c>
      <c r="U201" s="78" t="s">
        <v>334</v>
      </c>
      <c r="V201" s="78" t="s">
        <v>408</v>
      </c>
      <c r="W201" s="78" t="s">
        <v>409</v>
      </c>
      <c r="X201" s="78" t="s">
        <v>410</v>
      </c>
      <c r="Y201" s="78" t="s">
        <v>411</v>
      </c>
      <c r="Z201" s="78" t="s">
        <v>412</v>
      </c>
    </row>
    <row r="202" spans="1:78" ht="16" customHeight="1" x14ac:dyDescent="0.35">
      <c r="A202" s="79" t="s">
        <v>171</v>
      </c>
      <c r="B202" s="80"/>
      <c r="C202" s="81" t="s">
        <v>464</v>
      </c>
      <c r="D202" s="81"/>
      <c r="E202" s="81"/>
      <c r="F202" s="81" t="s">
        <v>465</v>
      </c>
      <c r="G202" s="81" t="str">
        <f>CONCATENATE("USD,FLAT ",TEXT(F202,"0.00"))</f>
        <v>USD,FLAT 12.00</v>
      </c>
      <c r="H202" s="81" t="s">
        <v>441</v>
      </c>
      <c r="I202" s="81" t="s">
        <v>168</v>
      </c>
      <c r="J202" s="81"/>
      <c r="K202" s="81"/>
      <c r="L202" s="81"/>
      <c r="M202" s="81"/>
      <c r="N202" s="81"/>
      <c r="O202" s="81"/>
      <c r="P202" s="81"/>
      <c r="Q202" s="81"/>
      <c r="R202" s="81"/>
      <c r="S202" s="87" t="s">
        <v>426</v>
      </c>
      <c r="T202" s="81" t="s">
        <v>338</v>
      </c>
      <c r="U202" s="81">
        <v>8797366188</v>
      </c>
      <c r="V202" s="81" t="s">
        <v>415</v>
      </c>
      <c r="W202" s="81" t="s">
        <v>177</v>
      </c>
      <c r="X202" s="81" t="s">
        <v>416</v>
      </c>
      <c r="Y202" s="81" t="s">
        <v>417</v>
      </c>
      <c r="Z202" s="81"/>
      <c r="AU202" t="s">
        <v>546</v>
      </c>
      <c r="AV202" t="s">
        <v>547</v>
      </c>
    </row>
    <row r="203" spans="1:78" ht="16" customHeight="1" x14ac:dyDescent="0.35">
      <c r="A203" s="79" t="s">
        <v>171</v>
      </c>
      <c r="B203" s="80"/>
      <c r="C203" s="81" t="s">
        <v>438</v>
      </c>
      <c r="D203" s="81"/>
      <c r="E203" s="81"/>
      <c r="F203" s="81" t="s">
        <v>465</v>
      </c>
      <c r="G203" s="81"/>
      <c r="H203" s="81" t="s">
        <v>441</v>
      </c>
      <c r="I203" s="81"/>
      <c r="J203" s="81"/>
      <c r="K203" s="81"/>
      <c r="L203" s="81"/>
      <c r="M203" s="81"/>
      <c r="N203" s="81"/>
      <c r="O203" s="81"/>
      <c r="P203" s="81"/>
      <c r="Q203" s="81"/>
      <c r="R203" s="81"/>
      <c r="S203" s="87" t="s">
        <v>426</v>
      </c>
      <c r="T203" s="81" t="s">
        <v>338</v>
      </c>
      <c r="U203" s="81">
        <v>8797366188</v>
      </c>
      <c r="V203" s="81" t="s">
        <v>415</v>
      </c>
      <c r="W203" s="81" t="s">
        <v>177</v>
      </c>
      <c r="X203" s="81" t="s">
        <v>416</v>
      </c>
      <c r="Y203" s="81" t="s">
        <v>417</v>
      </c>
      <c r="Z203" s="81"/>
      <c r="AU203" t="s">
        <v>548</v>
      </c>
      <c r="AV203" t="s">
        <v>549</v>
      </c>
    </row>
    <row r="205" spans="1:78" x14ac:dyDescent="0.35">
      <c r="A205" s="108" t="s">
        <v>371</v>
      </c>
      <c r="B205" s="109"/>
      <c r="C205" s="109"/>
      <c r="D205" s="109"/>
      <c r="E205" s="109"/>
      <c r="F205" s="109"/>
      <c r="G205" s="109"/>
      <c r="H205" s="109"/>
      <c r="I205" s="109"/>
      <c r="J205" s="109"/>
      <c r="K205" s="47"/>
      <c r="L205" s="47"/>
      <c r="M205" s="47"/>
      <c r="N205" s="47"/>
      <c r="O205" s="47"/>
      <c r="P205" s="47"/>
      <c r="Q205" s="47"/>
      <c r="R205" s="47"/>
      <c r="S205" s="47"/>
    </row>
    <row r="206" spans="1:78" x14ac:dyDescent="0.35">
      <c r="A206" s="101"/>
      <c r="B206" s="102"/>
      <c r="C206" s="105" t="s">
        <v>348</v>
      </c>
      <c r="D206" s="105"/>
      <c r="E206" s="105"/>
      <c r="F206" s="105"/>
      <c r="G206" s="105"/>
      <c r="H206" s="105"/>
      <c r="I206" s="105"/>
      <c r="J206" s="105"/>
      <c r="K206" s="105"/>
      <c r="L206" s="105"/>
      <c r="M206" s="105"/>
      <c r="N206" s="105"/>
      <c r="O206" s="106"/>
      <c r="P206" s="118" t="s">
        <v>466</v>
      </c>
      <c r="Q206" s="119"/>
      <c r="R206" s="119"/>
      <c r="S206" s="119"/>
    </row>
    <row r="207" spans="1:78" x14ac:dyDescent="0.35">
      <c r="A207" s="110" t="s">
        <v>349</v>
      </c>
      <c r="B207" s="110" t="s">
        <v>350</v>
      </c>
      <c r="C207" s="111" t="s">
        <v>351</v>
      </c>
      <c r="D207" s="112"/>
      <c r="E207" s="112"/>
      <c r="F207" s="113"/>
      <c r="G207" s="114" t="s">
        <v>352</v>
      </c>
      <c r="H207" s="115"/>
      <c r="I207" s="115"/>
      <c r="J207" s="116"/>
      <c r="K207" s="122" t="s">
        <v>503</v>
      </c>
      <c r="L207" s="122" t="s">
        <v>506</v>
      </c>
      <c r="M207" s="122" t="s">
        <v>504</v>
      </c>
      <c r="N207" s="122" t="s">
        <v>505</v>
      </c>
      <c r="O207" s="124" t="s">
        <v>353</v>
      </c>
      <c r="P207" s="118" t="s">
        <v>348</v>
      </c>
      <c r="Q207" s="119"/>
      <c r="R207" s="120"/>
      <c r="S207" s="120"/>
    </row>
    <row r="208" spans="1:78" x14ac:dyDescent="0.35">
      <c r="A208" s="117"/>
      <c r="B208" s="117"/>
      <c r="C208" s="66" t="s">
        <v>354</v>
      </c>
      <c r="D208" s="66" t="s">
        <v>355</v>
      </c>
      <c r="E208" s="66" t="s">
        <v>356</v>
      </c>
      <c r="F208" s="66" t="s">
        <v>357</v>
      </c>
      <c r="G208" s="67" t="s">
        <v>354</v>
      </c>
      <c r="H208" s="67" t="s">
        <v>355</v>
      </c>
      <c r="I208" s="67" t="s">
        <v>356</v>
      </c>
      <c r="J208" s="67" t="s">
        <v>357</v>
      </c>
      <c r="K208" s="123"/>
      <c r="L208" s="123"/>
      <c r="M208" s="123"/>
      <c r="N208" s="123"/>
      <c r="O208" s="125"/>
      <c r="P208" s="97" t="s">
        <v>354</v>
      </c>
      <c r="Q208" s="97" t="s">
        <v>355</v>
      </c>
      <c r="R208" s="97" t="s">
        <v>356</v>
      </c>
      <c r="S208" s="97" t="s">
        <v>357</v>
      </c>
    </row>
    <row r="209" spans="1:19" x14ac:dyDescent="0.35">
      <c r="A209" s="42" t="s">
        <v>358</v>
      </c>
      <c r="B209" s="42" t="s">
        <v>359</v>
      </c>
      <c r="C209" s="30" t="str">
        <f>"$"&amp;TEXT(59317.36,"0.00")</f>
        <v>$59317.36</v>
      </c>
      <c r="D209" s="30" t="str">
        <f>"$"&amp;TEXT(4041,"0.00")</f>
        <v>$4041.00</v>
      </c>
      <c r="E209" s="30" t="str">
        <f>"$"&amp;TEXT(55276.36,"0.00")</f>
        <v>$55276.36</v>
      </c>
      <c r="F209" s="30" t="str">
        <f>TEXT(93.19,"0.00")</f>
        <v>93.19</v>
      </c>
      <c r="G209" s="30" t="str">
        <f>"$"&amp;TEXT(8517,"0.00")</f>
        <v>$8517.00</v>
      </c>
      <c r="H209" s="30" t="str">
        <f>"$"&amp;TEXT(1092,"0.00")</f>
        <v>$1092.00</v>
      </c>
      <c r="I209" s="30" t="str">
        <f>"$"&amp;TEXT(7425,"0.00")</f>
        <v>$7425.00</v>
      </c>
      <c r="J209" s="30" t="str">
        <f>TEXT(87.18,"0.00")</f>
        <v>87.18</v>
      </c>
      <c r="K209" s="30" t="str">
        <f>TEXT(596.46,"0.00")</f>
        <v>596.46</v>
      </c>
      <c r="L209" s="30"/>
      <c r="M209" s="30"/>
      <c r="N209" s="30"/>
      <c r="O209" s="42" t="s">
        <v>155</v>
      </c>
      <c r="P209" s="30" t="str">
        <f>"$"&amp;TEXT(59317.36,"0.00")</f>
        <v>$59317.36</v>
      </c>
      <c r="Q209" s="30"/>
      <c r="R209" s="30" t="str">
        <f>"$"&amp;TEXT(55276.36,"0.00")</f>
        <v>$55276.36</v>
      </c>
      <c r="S209" s="30" t="str">
        <f>TEXT(93.19,"0.00")</f>
        <v>93.19</v>
      </c>
    </row>
    <row r="211" spans="1:19" ht="13.25" customHeight="1" x14ac:dyDescent="0.35">
      <c r="A211" s="131" t="s">
        <v>360</v>
      </c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</row>
    <row r="212" spans="1:19" x14ac:dyDescent="0.35">
      <c r="A212" s="133" t="s">
        <v>131</v>
      </c>
      <c r="B212" s="133" t="s">
        <v>361</v>
      </c>
      <c r="C212" s="136" t="s">
        <v>362</v>
      </c>
      <c r="D212" s="139" t="s">
        <v>363</v>
      </c>
      <c r="E212" s="142" t="s">
        <v>348</v>
      </c>
      <c r="F212" s="142"/>
      <c r="G212" s="142"/>
      <c r="H212" s="142"/>
      <c r="I212" s="126" t="s">
        <v>364</v>
      </c>
      <c r="J212" s="126"/>
      <c r="K212" s="126"/>
      <c r="L212" s="126"/>
    </row>
    <row r="213" spans="1:19" x14ac:dyDescent="0.35">
      <c r="A213" s="134"/>
      <c r="B213" s="134"/>
      <c r="C213" s="137"/>
      <c r="D213" s="140"/>
      <c r="E213" s="127" t="s">
        <v>365</v>
      </c>
      <c r="F213" s="128"/>
      <c r="G213" s="129" t="s">
        <v>352</v>
      </c>
      <c r="H213" s="130"/>
      <c r="I213" s="127" t="s">
        <v>365</v>
      </c>
      <c r="J213" s="128"/>
      <c r="K213" s="129" t="s">
        <v>352</v>
      </c>
      <c r="L213" s="130"/>
    </row>
    <row r="214" spans="1:19" x14ac:dyDescent="0.35">
      <c r="A214" s="135"/>
      <c r="B214" s="135" t="s">
        <v>130</v>
      </c>
      <c r="C214" s="138"/>
      <c r="D214" s="141"/>
      <c r="E214" s="66" t="s">
        <v>366</v>
      </c>
      <c r="F214" s="66" t="s">
        <v>367</v>
      </c>
      <c r="G214" s="67" t="s">
        <v>368</v>
      </c>
      <c r="H214" s="67" t="s">
        <v>369</v>
      </c>
      <c r="I214" s="66" t="s">
        <v>366</v>
      </c>
      <c r="J214" s="66" t="s">
        <v>367</v>
      </c>
      <c r="K214" s="67" t="s">
        <v>368</v>
      </c>
      <c r="L214" s="67" t="s">
        <v>369</v>
      </c>
    </row>
    <row r="215" spans="1:19" x14ac:dyDescent="0.35">
      <c r="A215" s="28" t="s">
        <v>470</v>
      </c>
      <c r="B215" s="42" t="s">
        <v>358</v>
      </c>
      <c r="C215" s="57" t="s">
        <v>370</v>
      </c>
      <c r="D215" s="30" t="str">
        <f>TEXT(572.98,"0.00")</f>
        <v>572.98</v>
      </c>
      <c r="E215" s="69" t="str">
        <f>"$"&amp;TEXT(57317.36,"0.00")</f>
        <v>$57317.36</v>
      </c>
      <c r="F215" s="69" t="str">
        <f>"$"&amp;TEXT(2041,"0.00")</f>
        <v>$2041.00</v>
      </c>
      <c r="G215" s="69" t="str">
        <f>"$"&amp;TEXT(8517,"0.00")</f>
        <v>$8517.00</v>
      </c>
      <c r="H215" s="69" t="str">
        <f>"$"&amp;TEXT(1092,"0.00")</f>
        <v>$1092.00</v>
      </c>
      <c r="I215" s="70" t="str">
        <f>"$"&amp;TEXT(57317.36,"0.00")</f>
        <v>$57317.36</v>
      </c>
      <c r="J215" s="70" t="str">
        <f>"$"&amp;TEXT(2041,"0.00")</f>
        <v>$2041.00</v>
      </c>
      <c r="K215" s="70" t="str">
        <f>"$"&amp;TEXT(8517,"0.00")</f>
        <v>$8517.00</v>
      </c>
      <c r="L215" s="70" t="str">
        <f>"$"&amp;TEXT(1092,"0.00")</f>
        <v>$1092.00</v>
      </c>
    </row>
    <row r="216" spans="1:19" x14ac:dyDescent="0.35">
      <c r="A216" s="57" t="s">
        <v>479</v>
      </c>
      <c r="B216" s="42" t="s">
        <v>358</v>
      </c>
      <c r="C216" s="57" t="s">
        <v>370</v>
      </c>
      <c r="D216" s="68" t="str">
        <f>TEXT(206.36,"0.00")</f>
        <v>206.36</v>
      </c>
      <c r="E216" s="69" t="str">
        <f>"$"&amp;TEXT(20233.34,"0.00")</f>
        <v>$20233.34</v>
      </c>
      <c r="F216" s="69" t="str">
        <f>"$"&amp;TEXT(1300,"0.00")</f>
        <v>$1300.00</v>
      </c>
      <c r="G216" s="69" t="str">
        <f>"$"&amp;TEXT(6604.5,"0.00")</f>
        <v>$6604.50</v>
      </c>
      <c r="H216" s="69" t="str">
        <f>"$"&amp;TEXT(1092,"0.00")</f>
        <v>$1092.00</v>
      </c>
      <c r="I216" s="70" t="str">
        <f>"$"&amp;TEXT(20233.34,"0.00")</f>
        <v>$20233.34</v>
      </c>
      <c r="J216" s="70" t="str">
        <f>"$"&amp;TEXT(1300,"0.00")</f>
        <v>$1300.00</v>
      </c>
      <c r="K216" s="70" t="str">
        <f>"$"&amp;TEXT(6604.5,"0.00")</f>
        <v>$6604.50</v>
      </c>
      <c r="L216" s="70" t="str">
        <f>"$"&amp;TEXT(1092,"0.00")</f>
        <v>$1092.00</v>
      </c>
    </row>
    <row r="217" spans="1:19" x14ac:dyDescent="0.35">
      <c r="A217" s="57" t="s">
        <v>480</v>
      </c>
      <c r="B217" s="42" t="s">
        <v>358</v>
      </c>
      <c r="C217" s="57" t="s">
        <v>370</v>
      </c>
      <c r="D217" s="68" t="str">
        <f>TEXT(2152.76,"0.00")</f>
        <v>2152.76</v>
      </c>
      <c r="E217" s="69" t="str">
        <f>"$"&amp;TEXT(14361.34,"0.00")</f>
        <v>$14361.34</v>
      </c>
      <c r="F217" s="69" t="str">
        <f>"$"&amp;TEXT(247,"0.00")</f>
        <v>$247.00</v>
      </c>
      <c r="G217" s="69" t="str">
        <f>"$"&amp;TEXT(637.5,"0.00")</f>
        <v>$637.50</v>
      </c>
      <c r="H217" s="69" t="str">
        <f>"$"&amp;TEXT(0,"0.00")</f>
        <v>$0.00</v>
      </c>
      <c r="I217" s="70" t="str">
        <f>"$"&amp;TEXT(14361.34,"0.00")</f>
        <v>$14361.34</v>
      </c>
      <c r="J217" s="70" t="str">
        <f>"$"&amp;TEXT(247,"0.00")</f>
        <v>$247.00</v>
      </c>
      <c r="K217" s="70" t="str">
        <f>"$"&amp;TEXT(637.5,"0.00")</f>
        <v>$637.50</v>
      </c>
      <c r="L217" s="70" t="str">
        <f>"$"&amp;TEXT(0,"0.00")</f>
        <v>$0.00</v>
      </c>
    </row>
    <row r="219" spans="1:19" x14ac:dyDescent="0.35">
      <c r="A219" s="46" t="s">
        <v>373</v>
      </c>
      <c r="B219" s="47"/>
      <c r="C219" s="47"/>
    </row>
    <row r="220" spans="1:19" x14ac:dyDescent="0.35">
      <c r="A220" s="44" t="s">
        <v>373</v>
      </c>
      <c r="B220" s="44" t="s">
        <v>374</v>
      </c>
      <c r="C220" s="44" t="s">
        <v>375</v>
      </c>
      <c r="D220" s="44" t="s">
        <v>376</v>
      </c>
      <c r="E220" s="44" t="s">
        <v>286</v>
      </c>
      <c r="F220" s="44" t="s">
        <v>183</v>
      </c>
      <c r="G220" s="44" t="s">
        <v>184</v>
      </c>
      <c r="H220" s="44" t="s">
        <v>377</v>
      </c>
      <c r="I220" s="44" t="s">
        <v>378</v>
      </c>
      <c r="J220" s="44" t="s">
        <v>379</v>
      </c>
      <c r="K220" s="44" t="s">
        <v>283</v>
      </c>
      <c r="L220" s="44" t="s">
        <v>281</v>
      </c>
    </row>
    <row r="221" spans="1:19" ht="58" x14ac:dyDescent="0.35">
      <c r="A221" s="73" t="s">
        <v>484</v>
      </c>
      <c r="B221" s="74" t="s">
        <v>468</v>
      </c>
      <c r="C221" s="74" t="s">
        <v>450</v>
      </c>
      <c r="D221" s="74" t="s">
        <v>382</v>
      </c>
      <c r="E221" s="74" t="s">
        <v>382</v>
      </c>
      <c r="F221" s="74"/>
      <c r="G221" s="74"/>
      <c r="H221" s="74"/>
      <c r="I221" s="74"/>
      <c r="J221" s="75">
        <f ca="1">TODAY()</f>
        <v>45147</v>
      </c>
      <c r="K221" s="75">
        <v>234</v>
      </c>
      <c r="L221" s="74" t="s">
        <v>155</v>
      </c>
    </row>
    <row r="223" spans="1:19" x14ac:dyDescent="0.35">
      <c r="A223" s="108" t="s">
        <v>371</v>
      </c>
      <c r="B223" s="109"/>
      <c r="C223" s="109"/>
      <c r="D223" s="109"/>
      <c r="E223" s="109"/>
      <c r="F223" s="109"/>
      <c r="G223" s="109"/>
      <c r="H223" s="109"/>
      <c r="I223" s="109"/>
      <c r="J223" s="109"/>
      <c r="K223" s="47"/>
      <c r="L223" s="47"/>
      <c r="M223" s="47"/>
      <c r="N223" s="47"/>
      <c r="O223" s="47"/>
    </row>
    <row r="224" spans="1:19" x14ac:dyDescent="0.35">
      <c r="A224" s="101"/>
      <c r="B224" s="102"/>
      <c r="C224" s="105" t="s">
        <v>348</v>
      </c>
      <c r="D224" s="105"/>
      <c r="E224" s="105"/>
      <c r="F224" s="105"/>
      <c r="G224" s="105"/>
      <c r="H224" s="105"/>
      <c r="I224" s="105"/>
      <c r="J224" s="105"/>
      <c r="K224" s="105"/>
      <c r="L224" s="105"/>
      <c r="M224" s="105"/>
      <c r="N224" s="105"/>
      <c r="O224" s="106"/>
    </row>
    <row r="225" spans="1:33" x14ac:dyDescent="0.35">
      <c r="A225" s="110" t="s">
        <v>349</v>
      </c>
      <c r="B225" s="110" t="s">
        <v>350</v>
      </c>
      <c r="C225" s="111" t="s">
        <v>351</v>
      </c>
      <c r="D225" s="112"/>
      <c r="E225" s="112"/>
      <c r="F225" s="113"/>
      <c r="G225" s="114" t="s">
        <v>352</v>
      </c>
      <c r="H225" s="115"/>
      <c r="I225" s="115"/>
      <c r="J225" s="116"/>
      <c r="K225" s="122" t="s">
        <v>503</v>
      </c>
      <c r="L225" s="122" t="s">
        <v>506</v>
      </c>
      <c r="M225" s="122" t="s">
        <v>504</v>
      </c>
      <c r="N225" s="122" t="s">
        <v>505</v>
      </c>
      <c r="O225" s="124" t="s">
        <v>353</v>
      </c>
    </row>
    <row r="226" spans="1:33" x14ac:dyDescent="0.35">
      <c r="A226" s="117"/>
      <c r="B226" s="117"/>
      <c r="C226" s="66" t="s">
        <v>354</v>
      </c>
      <c r="D226" s="66" t="s">
        <v>355</v>
      </c>
      <c r="E226" s="66" t="s">
        <v>356</v>
      </c>
      <c r="F226" s="66" t="s">
        <v>357</v>
      </c>
      <c r="G226" s="67" t="s">
        <v>354</v>
      </c>
      <c r="H226" s="67" t="s">
        <v>355</v>
      </c>
      <c r="I226" s="67" t="s">
        <v>356</v>
      </c>
      <c r="J226" s="67" t="s">
        <v>357</v>
      </c>
      <c r="K226" s="123"/>
      <c r="L226" s="123"/>
      <c r="M226" s="123"/>
      <c r="N226" s="123"/>
      <c r="O226" s="125"/>
    </row>
    <row r="227" spans="1:33" x14ac:dyDescent="0.35">
      <c r="A227" s="42" t="s">
        <v>358</v>
      </c>
      <c r="B227" s="42" t="s">
        <v>467</v>
      </c>
      <c r="C227" s="30" t="str">
        <f>"$"&amp;TEXT(59317.36,"0.00")</f>
        <v>$59317.36</v>
      </c>
      <c r="D227" s="30" t="str">
        <f>"$"&amp;TEXT(4041,"0.00")</f>
        <v>$4041.00</v>
      </c>
      <c r="E227" s="30" t="str">
        <f>"$"&amp;TEXT(55276.36,"0.00")</f>
        <v>$55276.36</v>
      </c>
      <c r="F227" s="30" t="str">
        <f>TEXT(93.19,"0.00")</f>
        <v>93.19</v>
      </c>
      <c r="G227" s="30" t="str">
        <f>"$"&amp;TEXT(8517,"0.00")</f>
        <v>$8517.00</v>
      </c>
      <c r="H227" s="30" t="str">
        <f>"$"&amp;TEXT(1092,"0.00")</f>
        <v>$1092.00</v>
      </c>
      <c r="I227" s="30" t="str">
        <f>"$"&amp;TEXT(7425,"0.00")</f>
        <v>$7425.00</v>
      </c>
      <c r="J227" s="30" t="str">
        <f>TEXT(87.18,"0.00")</f>
        <v>87.18</v>
      </c>
      <c r="K227" s="30" t="str">
        <f>TEXT(596.46,"0.00")</f>
        <v>596.46</v>
      </c>
      <c r="L227" s="30"/>
      <c r="M227" s="30"/>
      <c r="N227" s="30"/>
      <c r="O227" s="42" t="s">
        <v>155</v>
      </c>
    </row>
    <row r="229" spans="1:33" x14ac:dyDescent="0.35">
      <c r="A229" s="131" t="s">
        <v>360</v>
      </c>
      <c r="B229" s="132"/>
      <c r="C229" s="132"/>
      <c r="D229" s="132"/>
      <c r="E229" s="132"/>
      <c r="F229" s="132"/>
      <c r="G229" s="132"/>
      <c r="H229" s="132"/>
      <c r="AF229" s="99"/>
      <c r="AG229" s="99"/>
    </row>
    <row r="230" spans="1:33" x14ac:dyDescent="0.35">
      <c r="A230" s="133" t="s">
        <v>131</v>
      </c>
      <c r="B230" s="133" t="s">
        <v>361</v>
      </c>
      <c r="C230" s="136" t="s">
        <v>362</v>
      </c>
      <c r="D230" s="139" t="s">
        <v>363</v>
      </c>
      <c r="E230" s="142" t="s">
        <v>348</v>
      </c>
      <c r="F230" s="142"/>
      <c r="G230" s="142"/>
      <c r="H230" s="142"/>
      <c r="I230" s="126" t="s">
        <v>364</v>
      </c>
      <c r="J230" s="126"/>
      <c r="K230" s="126"/>
      <c r="L230" s="126"/>
      <c r="AF230" s="99"/>
      <c r="AG230" s="99"/>
    </row>
    <row r="231" spans="1:33" x14ac:dyDescent="0.35">
      <c r="A231" s="134"/>
      <c r="B231" s="134"/>
      <c r="C231" s="137"/>
      <c r="D231" s="140"/>
      <c r="E231" s="127" t="s">
        <v>365</v>
      </c>
      <c r="F231" s="128"/>
      <c r="G231" s="129" t="s">
        <v>352</v>
      </c>
      <c r="H231" s="130"/>
      <c r="I231" s="127" t="s">
        <v>365</v>
      </c>
      <c r="J231" s="128"/>
      <c r="K231" s="129" t="s">
        <v>352</v>
      </c>
      <c r="L231" s="130"/>
      <c r="AF231" s="99"/>
      <c r="AG231" s="99"/>
    </row>
    <row r="232" spans="1:33" x14ac:dyDescent="0.35">
      <c r="A232" s="135"/>
      <c r="B232" s="135" t="s">
        <v>130</v>
      </c>
      <c r="C232" s="138"/>
      <c r="D232" s="141"/>
      <c r="E232" s="66" t="s">
        <v>366</v>
      </c>
      <c r="F232" s="66" t="s">
        <v>367</v>
      </c>
      <c r="G232" s="67" t="s">
        <v>368</v>
      </c>
      <c r="H232" s="67" t="s">
        <v>369</v>
      </c>
      <c r="I232" s="66" t="s">
        <v>366</v>
      </c>
      <c r="J232" s="66" t="s">
        <v>367</v>
      </c>
      <c r="K232" s="67" t="s">
        <v>368</v>
      </c>
      <c r="L232" s="67" t="s">
        <v>369</v>
      </c>
      <c r="AF232" s="99"/>
      <c r="AG232" s="99"/>
    </row>
    <row r="233" spans="1:33" x14ac:dyDescent="0.35">
      <c r="A233" s="28" t="s">
        <v>470</v>
      </c>
      <c r="B233" s="42" t="s">
        <v>358</v>
      </c>
      <c r="C233" s="42" t="s">
        <v>467</v>
      </c>
      <c r="D233" s="30" t="str">
        <f>TEXT(572.98,"0.00")</f>
        <v>572.98</v>
      </c>
      <c r="E233" s="69" t="str">
        <f>"$"&amp;TEXT(57317.36,"0.00")</f>
        <v>$57317.36</v>
      </c>
      <c r="F233" s="69" t="str">
        <f>"$"&amp;TEXT(2041,"0.00")</f>
        <v>$2041.00</v>
      </c>
      <c r="G233" s="69" t="str">
        <f>"$"&amp;TEXT(8517,"0.00")</f>
        <v>$8517.00</v>
      </c>
      <c r="H233" s="69" t="str">
        <f>"$"&amp;TEXT(1092,"0.00")</f>
        <v>$1092.00</v>
      </c>
      <c r="I233" s="70" t="str">
        <f>"$"&amp;TEXT(57317.36,"0.00")</f>
        <v>$57317.36</v>
      </c>
      <c r="J233" s="70" t="str">
        <f>"$"&amp;TEXT(2041,"0.00")</f>
        <v>$2041.00</v>
      </c>
      <c r="K233" s="70" t="str">
        <f>"$"&amp;TEXT(8517,"0.00")</f>
        <v>$8517.00</v>
      </c>
      <c r="L233" s="70" t="str">
        <f>"$"&amp;TEXT(1092,"0.00")</f>
        <v>$1092.00</v>
      </c>
      <c r="AF233" s="99" t="s">
        <v>469</v>
      </c>
      <c r="AG233" s="99" t="s">
        <v>254</v>
      </c>
    </row>
    <row r="235" spans="1:33" x14ac:dyDescent="0.35">
      <c r="A235" s="46" t="s">
        <v>384</v>
      </c>
      <c r="B235" s="47"/>
      <c r="C235" s="47"/>
      <c r="D235" s="47"/>
    </row>
    <row r="236" spans="1:33" x14ac:dyDescent="0.35">
      <c r="A236" s="44" t="s">
        <v>385</v>
      </c>
      <c r="B236" s="44" t="s">
        <v>386</v>
      </c>
      <c r="C236" s="44" t="s">
        <v>387</v>
      </c>
      <c r="D236" s="44" t="s">
        <v>388</v>
      </c>
    </row>
    <row r="237" spans="1:33" x14ac:dyDescent="0.35">
      <c r="A237" s="76" t="str">
        <f ca="1">TEXT(TODAY(),"YYYY-MM-DD")</f>
        <v>2023-08-09</v>
      </c>
      <c r="B237" s="100" t="s">
        <v>485</v>
      </c>
      <c r="C237" s="100" t="s">
        <v>389</v>
      </c>
      <c r="D237" s="100" t="s">
        <v>390</v>
      </c>
    </row>
    <row r="238" spans="1:33" x14ac:dyDescent="0.35">
      <c r="A238" s="76" t="str">
        <f t="shared" ref="A238:A262" ca="1" si="0">TEXT(TODAY(),"YYYY-MM-DD")</f>
        <v>2023-08-09</v>
      </c>
      <c r="B238" s="100" t="s">
        <v>486</v>
      </c>
      <c r="C238" s="100" t="s">
        <v>487</v>
      </c>
      <c r="D238" s="100" t="s">
        <v>488</v>
      </c>
    </row>
    <row r="239" spans="1:33" x14ac:dyDescent="0.35">
      <c r="A239" s="76" t="str">
        <f t="shared" ca="1" si="0"/>
        <v>2023-08-09</v>
      </c>
      <c r="B239" s="100" t="s">
        <v>489</v>
      </c>
      <c r="C239" s="100" t="s">
        <v>487</v>
      </c>
      <c r="D239" s="100" t="s">
        <v>390</v>
      </c>
    </row>
    <row r="240" spans="1:33" x14ac:dyDescent="0.35">
      <c r="A240" s="76" t="str">
        <f t="shared" ca="1" si="0"/>
        <v>2023-08-09</v>
      </c>
      <c r="B240" s="100" t="s">
        <v>490</v>
      </c>
      <c r="C240" s="100" t="s">
        <v>487</v>
      </c>
      <c r="D240" s="100" t="s">
        <v>488</v>
      </c>
    </row>
    <row r="241" spans="1:4" x14ac:dyDescent="0.35">
      <c r="A241" s="76" t="str">
        <f t="shared" ca="1" si="0"/>
        <v>2023-08-09</v>
      </c>
      <c r="B241" s="100" t="s">
        <v>491</v>
      </c>
      <c r="C241" s="100" t="s">
        <v>487</v>
      </c>
      <c r="D241" s="100" t="s">
        <v>390</v>
      </c>
    </row>
    <row r="242" spans="1:4" x14ac:dyDescent="0.35">
      <c r="A242" s="76" t="str">
        <f t="shared" ca="1" si="0"/>
        <v>2023-08-09</v>
      </c>
      <c r="B242" s="100" t="s">
        <v>492</v>
      </c>
      <c r="C242" s="100" t="s">
        <v>389</v>
      </c>
      <c r="D242" s="100" t="s">
        <v>390</v>
      </c>
    </row>
    <row r="243" spans="1:4" x14ac:dyDescent="0.35">
      <c r="A243" s="76" t="str">
        <f t="shared" ca="1" si="0"/>
        <v>2023-08-09</v>
      </c>
      <c r="B243" s="100" t="s">
        <v>493</v>
      </c>
      <c r="C243" s="100" t="s">
        <v>494</v>
      </c>
      <c r="D243" s="100" t="s">
        <v>488</v>
      </c>
    </row>
    <row r="244" spans="1:4" x14ac:dyDescent="0.35">
      <c r="A244" s="76" t="str">
        <f t="shared" ca="1" si="0"/>
        <v>2023-08-09</v>
      </c>
      <c r="B244" s="100" t="s">
        <v>495</v>
      </c>
      <c r="C244" s="100" t="s">
        <v>494</v>
      </c>
      <c r="D244" s="100" t="s">
        <v>488</v>
      </c>
    </row>
    <row r="245" spans="1:4" x14ac:dyDescent="0.35">
      <c r="A245" s="76" t="str">
        <f t="shared" ca="1" si="0"/>
        <v>2023-08-09</v>
      </c>
      <c r="B245" s="100" t="s">
        <v>493</v>
      </c>
      <c r="C245" s="100" t="s">
        <v>389</v>
      </c>
      <c r="D245" s="100" t="s">
        <v>488</v>
      </c>
    </row>
    <row r="246" spans="1:4" x14ac:dyDescent="0.35">
      <c r="A246" s="76" t="str">
        <f t="shared" ca="1" si="0"/>
        <v>2023-08-09</v>
      </c>
      <c r="B246" s="100" t="s">
        <v>496</v>
      </c>
      <c r="C246" s="100" t="s">
        <v>389</v>
      </c>
      <c r="D246" s="100" t="s">
        <v>390</v>
      </c>
    </row>
    <row r="247" spans="1:4" x14ac:dyDescent="0.35">
      <c r="A247" s="76" t="str">
        <f t="shared" ca="1" si="0"/>
        <v>2023-08-09</v>
      </c>
      <c r="B247" s="100" t="s">
        <v>497</v>
      </c>
      <c r="C247" s="100" t="s">
        <v>389</v>
      </c>
      <c r="D247" s="100" t="s">
        <v>488</v>
      </c>
    </row>
    <row r="248" spans="1:4" x14ac:dyDescent="0.35">
      <c r="A248" s="76" t="str">
        <f t="shared" ca="1" si="0"/>
        <v>2023-08-09</v>
      </c>
      <c r="B248" s="100" t="s">
        <v>498</v>
      </c>
      <c r="C248" s="100" t="s">
        <v>389</v>
      </c>
      <c r="D248" s="100" t="s">
        <v>390</v>
      </c>
    </row>
    <row r="249" spans="1:4" x14ac:dyDescent="0.35">
      <c r="A249" s="76" t="str">
        <f t="shared" ca="1" si="0"/>
        <v>2023-08-09</v>
      </c>
      <c r="B249" s="100" t="s">
        <v>499</v>
      </c>
      <c r="C249" s="100" t="s">
        <v>389</v>
      </c>
      <c r="D249" s="100" t="s">
        <v>390</v>
      </c>
    </row>
    <row r="250" spans="1:4" x14ac:dyDescent="0.35">
      <c r="A250" s="76" t="str">
        <f t="shared" ca="1" si="0"/>
        <v>2023-08-09</v>
      </c>
      <c r="B250" s="100" t="s">
        <v>500</v>
      </c>
      <c r="C250" s="100" t="s">
        <v>389</v>
      </c>
      <c r="D250" s="100" t="s">
        <v>390</v>
      </c>
    </row>
    <row r="251" spans="1:4" x14ac:dyDescent="0.35">
      <c r="A251" s="76" t="str">
        <f t="shared" ca="1" si="0"/>
        <v>2023-08-09</v>
      </c>
      <c r="B251" s="100" t="s">
        <v>501</v>
      </c>
      <c r="C251" s="100" t="s">
        <v>494</v>
      </c>
      <c r="D251" s="100" t="s">
        <v>390</v>
      </c>
    </row>
    <row r="252" spans="1:4" x14ac:dyDescent="0.35">
      <c r="A252" s="76" t="str">
        <f t="shared" ca="1" si="0"/>
        <v>2023-08-09</v>
      </c>
      <c r="B252" s="100" t="s">
        <v>502</v>
      </c>
      <c r="C252" s="100" t="s">
        <v>494</v>
      </c>
      <c r="D252" s="100" t="s">
        <v>488</v>
      </c>
    </row>
    <row r="253" spans="1:4" x14ac:dyDescent="0.35">
      <c r="A253" s="76" t="str">
        <f t="shared" ca="1" si="0"/>
        <v>2023-08-09</v>
      </c>
      <c r="B253" s="121" t="s">
        <v>550</v>
      </c>
      <c r="C253" s="100" t="s">
        <v>494</v>
      </c>
      <c r="D253" s="100" t="s">
        <v>488</v>
      </c>
    </row>
    <row r="254" spans="1:4" x14ac:dyDescent="0.35">
      <c r="A254" s="76" t="str">
        <f t="shared" ca="1" si="0"/>
        <v>2023-08-09</v>
      </c>
      <c r="B254" s="100" t="s">
        <v>493</v>
      </c>
      <c r="C254" s="100" t="s">
        <v>389</v>
      </c>
      <c r="D254" s="100" t="s">
        <v>488</v>
      </c>
    </row>
    <row r="255" spans="1:4" x14ac:dyDescent="0.35">
      <c r="A255" s="76" t="str">
        <f t="shared" ca="1" si="0"/>
        <v>2023-08-09</v>
      </c>
      <c r="B255" s="100" t="s">
        <v>496</v>
      </c>
      <c r="C255" s="100" t="s">
        <v>389</v>
      </c>
      <c r="D255" s="100" t="s">
        <v>390</v>
      </c>
    </row>
    <row r="256" spans="1:4" x14ac:dyDescent="0.35">
      <c r="A256" s="76" t="str">
        <f t="shared" ca="1" si="0"/>
        <v>2023-08-09</v>
      </c>
      <c r="B256" s="100" t="s">
        <v>497</v>
      </c>
      <c r="C256" s="100" t="s">
        <v>389</v>
      </c>
      <c r="D256" s="100" t="s">
        <v>488</v>
      </c>
    </row>
    <row r="257" spans="1:4" x14ac:dyDescent="0.35">
      <c r="A257" s="76" t="str">
        <f t="shared" ca="1" si="0"/>
        <v>2023-08-09</v>
      </c>
      <c r="B257" s="100" t="s">
        <v>498</v>
      </c>
      <c r="C257" s="100" t="s">
        <v>389</v>
      </c>
      <c r="D257" s="100" t="s">
        <v>390</v>
      </c>
    </row>
    <row r="258" spans="1:4" x14ac:dyDescent="0.35">
      <c r="A258" s="76" t="str">
        <f t="shared" ca="1" si="0"/>
        <v>2023-08-09</v>
      </c>
      <c r="B258" s="100" t="s">
        <v>499</v>
      </c>
      <c r="C258" s="100" t="s">
        <v>389</v>
      </c>
      <c r="D258" s="100" t="s">
        <v>390</v>
      </c>
    </row>
    <row r="259" spans="1:4" x14ac:dyDescent="0.35">
      <c r="A259" s="76" t="str">
        <f t="shared" ca="1" si="0"/>
        <v>2023-08-09</v>
      </c>
      <c r="B259" s="100" t="s">
        <v>500</v>
      </c>
      <c r="C259" s="100" t="s">
        <v>389</v>
      </c>
      <c r="D259" s="100" t="s">
        <v>390</v>
      </c>
    </row>
    <row r="260" spans="1:4" x14ac:dyDescent="0.35">
      <c r="A260" s="76" t="str">
        <f t="shared" ca="1" si="0"/>
        <v>2023-08-09</v>
      </c>
      <c r="B260" s="100" t="s">
        <v>499</v>
      </c>
      <c r="C260" s="100" t="s">
        <v>389</v>
      </c>
      <c r="D260" s="100" t="s">
        <v>390</v>
      </c>
    </row>
    <row r="261" spans="1:4" x14ac:dyDescent="0.35">
      <c r="A261" s="76" t="str">
        <f t="shared" ca="1" si="0"/>
        <v>2023-08-09</v>
      </c>
      <c r="B261" s="100" t="s">
        <v>500</v>
      </c>
      <c r="C261" s="100" t="s">
        <v>389</v>
      </c>
      <c r="D261" s="100" t="s">
        <v>390</v>
      </c>
    </row>
    <row r="262" spans="1:4" x14ac:dyDescent="0.35">
      <c r="A262" s="76" t="str">
        <f t="shared" ca="1" si="0"/>
        <v>2023-08-09</v>
      </c>
      <c r="B262" s="100" t="s">
        <v>393</v>
      </c>
      <c r="C262" s="100" t="s">
        <v>389</v>
      </c>
      <c r="D262" s="100" t="s">
        <v>394</v>
      </c>
    </row>
  </sheetData>
  <mergeCells count="97">
    <mergeCell ref="A200:R200"/>
    <mergeCell ref="L207:L208"/>
    <mergeCell ref="A211:L211"/>
    <mergeCell ref="K207:K208"/>
    <mergeCell ref="M207:M208"/>
    <mergeCell ref="N207:N208"/>
    <mergeCell ref="O207:O208"/>
    <mergeCell ref="E212:H212"/>
    <mergeCell ref="I212:L212"/>
    <mergeCell ref="E213:F213"/>
    <mergeCell ref="G213:H213"/>
    <mergeCell ref="I213:J213"/>
    <mergeCell ref="K213:L213"/>
    <mergeCell ref="T192:V192"/>
    <mergeCell ref="W192:X192"/>
    <mergeCell ref="Z192:AF192"/>
    <mergeCell ref="AG192:AL192"/>
    <mergeCell ref="A183:L183"/>
    <mergeCell ref="A184:A186"/>
    <mergeCell ref="B184:B186"/>
    <mergeCell ref="C184:C186"/>
    <mergeCell ref="D184:D186"/>
    <mergeCell ref="E184:H184"/>
    <mergeCell ref="I184:L184"/>
    <mergeCell ref="E185:F185"/>
    <mergeCell ref="G185:H185"/>
    <mergeCell ref="I185:J185"/>
    <mergeCell ref="K185:L185"/>
    <mergeCell ref="AG83:AL83"/>
    <mergeCell ref="T83:V83"/>
    <mergeCell ref="W83:X83"/>
    <mergeCell ref="Z83:AF83"/>
    <mergeCell ref="B108:B109"/>
    <mergeCell ref="G108:J108"/>
    <mergeCell ref="K108:K109"/>
    <mergeCell ref="A98:L98"/>
    <mergeCell ref="L94:L95"/>
    <mergeCell ref="C99:C101"/>
    <mergeCell ref="A106:J106"/>
    <mergeCell ref="K94:K95"/>
    <mergeCell ref="A99:A101"/>
    <mergeCell ref="B99:B101"/>
    <mergeCell ref="D99:D101"/>
    <mergeCell ref="I99:L99"/>
    <mergeCell ref="A76:K76"/>
    <mergeCell ref="A78:D78"/>
    <mergeCell ref="A18:C18"/>
    <mergeCell ref="A23:P23"/>
    <mergeCell ref="A68:I68"/>
    <mergeCell ref="A62:D62"/>
    <mergeCell ref="A58:D58"/>
    <mergeCell ref="A140:R140"/>
    <mergeCell ref="A128:R128"/>
    <mergeCell ref="A154:R154"/>
    <mergeCell ref="A146:R146"/>
    <mergeCell ref="C107:K107"/>
    <mergeCell ref="A108:A109"/>
    <mergeCell ref="A134:R134"/>
    <mergeCell ref="C108:F108"/>
    <mergeCell ref="A122:R122"/>
    <mergeCell ref="E100:F100"/>
    <mergeCell ref="G100:H100"/>
    <mergeCell ref="I100:J100"/>
    <mergeCell ref="K100:L100"/>
    <mergeCell ref="E99:H99"/>
    <mergeCell ref="M225:M226"/>
    <mergeCell ref="N225:N226"/>
    <mergeCell ref="O225:O226"/>
    <mergeCell ref="A159:R159"/>
    <mergeCell ref="K179:K180"/>
    <mergeCell ref="L179:L180"/>
    <mergeCell ref="A169:E169"/>
    <mergeCell ref="A164:R164"/>
    <mergeCell ref="A170:H170"/>
    <mergeCell ref="M179:M180"/>
    <mergeCell ref="N179:N180"/>
    <mergeCell ref="O179:O180"/>
    <mergeCell ref="A212:A214"/>
    <mergeCell ref="B212:B214"/>
    <mergeCell ref="C212:C214"/>
    <mergeCell ref="D212:D214"/>
    <mergeCell ref="M94:M95"/>
    <mergeCell ref="N94:N95"/>
    <mergeCell ref="O94:O95"/>
    <mergeCell ref="I230:L230"/>
    <mergeCell ref="E231:F231"/>
    <mergeCell ref="G231:H231"/>
    <mergeCell ref="I231:J231"/>
    <mergeCell ref="K231:L231"/>
    <mergeCell ref="A229:H229"/>
    <mergeCell ref="A230:A232"/>
    <mergeCell ref="B230:B232"/>
    <mergeCell ref="C230:C232"/>
    <mergeCell ref="D230:D232"/>
    <mergeCell ref="E230:H230"/>
    <mergeCell ref="K225:K226"/>
    <mergeCell ref="L225:L226"/>
  </mergeCells>
  <dataValidations count="4">
    <dataValidation type="list" allowBlank="1" showInputMessage="1" showErrorMessage="1" sqref="C14 C58 NJF124:NJF126 NTB124:NTB126 OCX124:OCX126 OMT124:OMT126 OWP124:OWP126 PGL124:PGL126 PQH124:PQH126 QAD124:QAD126 QJZ124:QJZ126 QTV124:QTV126 RDR124:RDR126 RNN124:RNN126 RXJ124:RXJ126 SHF124:SHF126 SRB124:SRB126 TAX124:TAX126 TKT124:TKT126 TUP124:TUP126 UEL124:UEL126 UOH124:UOH126 UYD124:UYD126 VHZ124:VHZ126 VRV124:VRV126 WBR124:WBR126 WLN124:WLN126 WVJ124:WVJ126 IX124:IX126 ST124:ST126 ACP124:ACP126 AML124:AML126 AWH124:AWH126 BGD124:BGD126 BPZ124:BPZ126 BZV124:BZV126 CJR124:CJR126 CTN124:CTN126 DDJ124:DDJ126 DNF124:DNF126 DXB124:DXB126 EGX124:EGX126 EQT124:EQT126 FAP124:FAP126 LCD124:LCD126 FKL124:FKL126 FUH124:FUH126 GED124:GED126 GNZ124:GNZ126 GXV124:GXV126 HHR124:HHR126 HRN124:HRN126 IBJ124:IBJ126 ILF124:ILF126 IVB124:IVB126 JEX124:JEX126 JOT124:JOT126 JYP124:JYP126 KIL124:KIL126 KSH124:KSH126 LLZ124:LLZ126 LVV124:LVV126 MFR124:MFR126 MPN124:MPN126 MZJ124:MZJ126 LVV130:LVV132 LLZ130:LLZ132 KSH130:KSH132 KIL130:KIL132 JYP130:JYP132 JOT130:JOT132 JEX130:JEX132 IVB130:IVB132 ILF130:ILF132 IBJ130:IBJ132 HRN130:HRN132 HHR130:HHR132 GXV130:GXV132 GNZ130:GNZ132 GED130:GED132 FUH130:FUH132 FKL130:FKL132 LCD130:LCD132 FAP130:FAP132 EQT130:EQT132 EGX130:EGX132 DXB130:DXB132 DNF130:DNF132 DDJ130:DDJ132 CTN130:CTN132 CJR130:CJR132 BZV130:BZV132 BPZ130:BPZ132 BGD130:BGD132 AWH130:AWH132 AML130:AML132 ACP130:ACP132 ST130:ST132 IX130:IX132 WVJ130:WVJ132 WLN130:WLN132 WBR130:WBR132 VRV130:VRV132 VHZ130:VHZ132 UYD130:UYD132 UOH130:UOH132 UEL130:UEL132 TUP130:TUP132 TKT130:TKT132 TAX130:TAX132 SRB130:SRB132 SHF130:SHF132 RXJ130:RXJ132 RNN130:RNN132 RDR130:RDR132 QTV130:QTV132 QJZ130:QJZ132 QAD130:QAD132 PQH130:PQH132 PGL130:PGL132 OWP130:OWP132 OMT130:OMT132 OCX130:OCX132 NTB130:NTB132 NJF130:NJF132 MZJ130:MZJ132 MPN130:MPN132 MZJ142:MZJ144 MFR136:MFR138 LVV136:LVV138 LLZ136:LLZ138 KSH136:KSH138 KIL136:KIL138 JYP136:JYP138 JOT136:JOT138 JEX136:JEX138 IVB136:IVB138 ILF136:ILF138 IBJ136:IBJ138 HRN136:HRN138 HHR136:HHR138 GXV136:GXV138 GNZ136:GNZ138 GED136:GED138 FUH136:FUH138 FKL136:FKL138 LCD136:LCD138 FAP136:FAP138 EQT136:EQT138 EGX136:EGX138 DXB136:DXB138 DNF136:DNF138 DDJ136:DDJ138 CTN136:CTN138 CJR136:CJR138 BZV136:BZV138 BPZ136:BPZ138 BGD136:BGD138 AWH136:AWH138 AML136:AML138 ACP136:ACP138 ST136:ST138 IX136:IX138 WVJ136:WVJ138 WLN136:WLN138 WBR136:WBR138 VRV136:VRV138 VHZ136:VHZ138 UYD136:UYD138 UOH136:UOH138 UEL136:UEL138 TUP136:TUP138 TKT136:TKT138 TAX136:TAX138 SRB136:SRB138 SHF136:SHF138 RXJ136:RXJ138 RNN136:RNN138 RDR136:RDR138 QTV136:QTV138 QJZ136:QJZ138 QAD136:QAD138 PQH136:PQH138 PGL136:PGL138 OWP136:OWP138 OMT136:OMT138 OCX136:OCX138 NTB136:NTB138 NJF136:NJF138 MZJ136:MZJ138 MPN136:MPN138 NJF142:NJF144 NTB142:NTB144 OCX142:OCX144 OMT142:OMT144 OWP142:OWP144 PGL142:PGL144 PQH142:PQH144 QAD142:QAD144 QJZ142:QJZ144 QTV142:QTV144 RDR142:RDR144 RNN142:RNN144 RXJ142:RXJ144 SHF142:SHF144 SRB142:SRB144 TAX142:TAX144 TKT142:TKT144 TUP142:TUP144 UEL142:UEL144 UOH142:UOH144 UYD142:UYD144 VHZ142:VHZ144 VRV142:VRV144 WBR142:WBR144 WLN142:WLN144 WVJ142:WVJ144 IX142:IX144 ST142:ST144 ACP142:ACP144 AML142:AML144 AWH142:AWH144 BGD142:BGD144 BPZ142:BPZ144 BZV142:BZV144 CJR142:CJR144 CTN142:CTN144 DDJ142:DDJ144 DNF142:DNF144 DXB142:DXB144 EGX142:EGX144 EQT142:EQT144 FAP142:FAP144 LCD142:LCD144 FKL142:FKL144 FUH142:FUH144 GED142:GED144 GNZ142:GNZ144 GXV142:GXV144 HHR142:HHR144 HRN142:HRN144 IBJ142:IBJ144 ILF142:ILF144 IVB142:IVB144 JEX142:JEX144 JOT142:JOT144 JYP142:JYP144 KIL142:KIL144 KSH142:KSH144 LLZ142:LLZ144 LVV142:LVV144 MFR142:MFR144 MPN142:MPN144 MFR130:MFR132 MPN156:MPN157 MFR156:MFR157 LVV156:LVV157 LLZ156:LLZ157 KSH156:KSH157 KIL156:KIL157 JYP156:JYP157 JOT156:JOT157 JEX156:JEX157 IVB156:IVB157 ILF156:ILF157 IBJ156:IBJ157 HRN156:HRN157 HHR156:HHR157 GXV156:GXV157 GNZ156:GNZ157 GED156:GED157 FUH156:FUH157 FKL156:FKL157 LCD156:LCD157 FAP156:FAP157 EQT156:EQT157 EGX156:EGX157 DXB156:DXB157 DNF156:DNF157 DDJ156:DDJ157 CTN156:CTN157 CJR156:CJR157 BZV156:BZV157 BPZ156:BPZ157 BGD156:BGD157 AWH156:AWH157 AML156:AML157 ACP156:ACP157 ST156:ST157 IX156:IX157 WVJ156:WVJ157 WLN156:WLN157 WBR156:WBR157 VRV156:VRV157 VHZ156:VHZ157 UYD156:UYD157 UOH156:UOH157 UEL156:UEL157 TUP156:TUP157 TKT156:TKT157 TAX156:TAX157 SRB156:SRB157 SHF156:SHF157 RXJ156:RXJ157 RNN156:RNN157 RDR156:RDR157 QTV156:QTV157 QJZ156:QJZ157 QAD156:QAD157 PQH156:PQH157 PGL156:PGL157 OWP156:OWP157 OMT156:OMT157 OCX156:OCX157 NTB156:NTB157 NJF156:NJF157 MZJ156:MZJ157 MFR151:MFR152 LVV151:LVV152 LLZ151:LLZ152 KSH151:KSH152 KIL151:KIL152 JYP151:JYP152 JOT151:JOT152 JEX151:JEX152 IVB151:IVB152 ILF151:ILF152 IBJ151:IBJ152 HRN151:HRN152 HHR151:HHR152 GXV151:GXV152 GNZ151:GNZ152 GED151:GED152 FUH151:FUH152 FKL151:FKL152 LCD151:LCD152 FAP151:FAP152 EQT151:EQT152 EGX151:EGX152 DXB151:DXB152 DNF151:DNF152 DDJ151:DDJ152 CTN151:CTN152 CJR151:CJR152 BZV151:BZV152 BPZ151:BPZ152 BGD151:BGD152 AWH151:AWH152 AML151:AML152 ACP151:ACP152 ST151:ST152 IX151:IX152 WVJ151:WVJ152 WLN151:WLN152 WBR151:WBR152 VRV151:VRV152 VHZ151:VHZ152 UYD151:UYD152 UOH151:UOH152 UEL151:UEL152 TUP151:TUP152 TKT151:TKT152 TAX151:TAX152 SRB151:SRB152 SHF151:SHF152 RXJ151:RXJ152 RNN151:RNN152 RDR151:RDR152 QTV151:QTV152 QJZ151:QJZ152 QAD151:QAD152 PQH151:PQH152 PGL151:PGL152 OWP151:OWP152 OMT151:OMT152 OCX151:OCX152 NTB151:NTB152 NJF151:NJF152 MZJ151:MZJ152 MZJ148:MZJ149 NJF148:NJF149 NTB148:NTB149 OCX148:OCX149 OMT148:OMT149 OWP148:OWP149 PGL148:PGL149 PQH148:PQH149 QAD148:QAD149 QJZ148:QJZ149 QTV148:QTV149 RDR148:RDR149 RNN148:RNN149 RXJ148:RXJ149 SHF148:SHF149 SRB148:SRB149 TAX148:TAX149 TKT148:TKT149 TUP148:TUP149 UEL148:UEL149 UOH148:UOH149 UYD148:UYD149 VHZ148:VHZ149 VRV148:VRV149 WBR148:WBR149 WLN148:WLN149 WVJ148:WVJ149 IX148:IX149 ST148:ST149 ACP148:ACP149 AML148:AML149 AWH148:AWH149 BGD148:BGD149 BPZ148:BPZ149 BZV148:BZV149 CJR148:CJR149 CTN148:CTN149 DDJ148:DDJ149 DNF148:DNF149 DXB148:DXB149 EGX148:EGX149 EQT148:EQT149 FAP148:FAP149 LCD148:LCD149 FKL148:FKL149 FUH148:FUH149 GED148:GED149 GNZ148:GNZ149 GXV148:GXV149 HHR148:HHR149 HRN148:HRN149 IBJ148:IBJ149 ILF148:ILF149 IVB148:IVB149 JEX148:JEX149 JOT148:JOT149 JYP148:JYP149 KIL148:KIL149 KSH148:KSH149 LLZ148:LLZ149 LVV148:LVV149 MFR148:MFR149 MPN148:MPN149 MPN151:MPN152 OCX161:OCX162 OMT161:OMT162 OWP161:OWP162 PGL161:PGL162 PQH161:PQH162 QAD161:QAD162 QJZ161:QJZ162 QTV161:QTV162 RDR161:RDR162 RNN161:RNN162 RXJ161:RXJ162 SHF161:SHF162 SRB161:SRB162 TAX161:TAX162 TKT161:TKT162 TUP161:TUP162 UEL161:UEL162 UOH161:UOH162 UYD161:UYD162 VHZ161:VHZ162 VRV161:VRV162 WBR161:WBR162 WLN161:WLN162 WVJ161:WVJ162 IX161:IX162 ST161:ST162 ACP161:ACP162 AML161:AML162 AWH161:AWH162 BGD161:BGD162 BPZ161:BPZ162 BZV161:BZV162 CJR161:CJR162 CTN161:CTN162 DDJ161:DDJ162 DNF161:DNF162 DXB161:DXB162 EGX161:EGX162 EQT161:EQT162 FAP161:FAP162 LCD161:LCD162 FKL161:FKL162 FUH161:FUH162 GED161:GED162 GNZ161:GNZ162 GXV161:GXV162 HHR161:HHR162 HRN161:HRN162 IBJ161:IBJ162 ILF161:ILF162 IVB161:IVB162 JEX161:JEX162 JOT161:JOT162 JYP161:JYP162 KIL161:KIL162 KSH161:KSH162 LLZ161:LLZ162 LVV161:LVV162 MFR161:MFR162 MPN161:MPN162 MZJ161:MZJ162 NJF161:NJF162 LLZ202:LLZ203 KSH202:KSH203 KIL202:KIL203 JYP202:JYP203 JOT202:JOT203 JEX202:JEX203 IVB202:IVB203 ILF202:ILF203 IBJ202:IBJ203 HRN202:HRN203 HHR202:HHR203 GXV202:GXV203 GNZ202:GNZ203 GED202:GED203 FUH202:FUH203 FKL202:FKL203 LCD202:LCD203 FAP202:FAP203 EQT202:EQT203 EGX202:EGX203 DXB202:DXB203 DNF202:DNF203 DDJ202:DDJ203 CTN202:CTN203 CJR202:CJR203 BZV202:BZV203 BPZ202:BPZ203 BGD202:BGD203 AWH202:AWH203 AML202:AML203 ACP202:ACP203 ST202:ST203 IX202:IX203 WVJ202:WVJ203 WLN202:WLN203 WBR202:WBR203 VRV202:VRV203 VHZ202:VHZ203 UYD202:UYD203 UOH202:UOH203 UEL202:UEL203 TUP202:TUP203 TKT202:TKT203 TAX202:TAX203 SRB202:SRB203 SHF202:SHF203 RXJ202:RXJ203 RNN202:RNN203 RDR202:RDR203 QTV202:QTV203 QJZ202:QJZ203 QAD202:QAD203 PQH202:PQH203 PGL202:PGL203 OWP202:OWP203 OMT202:OMT203 OCX202:OCX203 NTB202:NTB203 NJF202:NJF203 MZJ202:MZJ203 MPN202:MPN203 MFR202:MFR203 LVV202:LVV203 NJF166:NJF167 NTB166:NTB167 OCX166:OCX167 OMT166:OMT167 OWP166:OWP167 PGL166:PGL167 PQH166:PQH167 QAD166:QAD167 QJZ166:QJZ167 QTV166:QTV167 RDR166:RDR167 RNN166:RNN167 RXJ166:RXJ167 SHF166:SHF167 SRB166:SRB167 TAX166:TAX167 TKT166:TKT167 TUP166:TUP167 UEL166:UEL167 UOH166:UOH167 UYD166:UYD167 VHZ166:VHZ167 VRV166:VRV167 WBR166:WBR167 WLN166:WLN167 WVJ166:WVJ167 IX166:IX167 ST166:ST167 ACP166:ACP167 AML166:AML167 AWH166:AWH167 BGD166:BGD167 BPZ166:BPZ167 BZV166:BZV167 CJR166:CJR167 CTN166:CTN167 DDJ166:DDJ167 DNF166:DNF167 DXB166:DXB167 EGX166:EGX167 EQT166:EQT167 FAP166:FAP167 LCD166:LCD167 FKL166:FKL167 FUH166:FUH167 GED166:GED167 GNZ166:GNZ167 GXV166:GXV167 HHR166:HHR167 HRN166:HRN167 IBJ166:IBJ167 ILF166:ILF167 IVB166:IVB167 JEX166:JEX167 JOT166:JOT167 JYP166:JYP167 KIL166:KIL167 KSH166:KSH167 LLZ166:LLZ167 LVV166:LVV167 MFR166:MFR167 MPN166:MPN167 MZJ166:MZJ167 NTB161:NTB162">
      <formula1>"Proposed,Original,Seasonal,Recommended"</formula1>
    </dataValidation>
    <dataValidation type="list" allowBlank="1" showInputMessage="1" showErrorMessage="1" sqref="C18 C8">
      <formula1>"Projected,Original,Seasonal,Recommended"</formula1>
    </dataValidation>
    <dataValidation type="list" allowBlank="1" showInputMessage="1" showErrorMessage="1" sqref="C102:C104 C187:C189 C215:C217">
      <formula1>"APPROVED, PENDING FOR APPROVAL, ERROR, ,"</formula1>
    </dataValidation>
    <dataValidation type="list" allowBlank="1" showInputMessage="1" showErrorMessage="1" sqref="N114 N117:N118 N198 N221 N236">
      <formula1>"Yes,No"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7"/>
  <sheetViews>
    <sheetView topLeftCell="A5" zoomScale="62" zoomScaleNormal="62" workbookViewId="0">
      <selection activeCell="O10" sqref="O10"/>
    </sheetView>
  </sheetViews>
  <sheetFormatPr defaultRowHeight="14.5" x14ac:dyDescent="0.35"/>
  <cols>
    <col min="13" max="13" width="21.453125" customWidth="1" collapsed="1"/>
    <col min="14" max="14" width="13.26953125" customWidth="1" collapsed="1"/>
    <col min="15" max="15" width="36.90625" customWidth="1" collapsed="1"/>
    <col min="16" max="16" width="42" customWidth="1" collapsed="1"/>
    <col min="17" max="17" width="44.90625" customWidth="1" collapsed="1"/>
    <col min="18" max="18" width="59.26953125" customWidth="1" collapsed="1"/>
    <col min="19" max="19" width="22.54296875" customWidth="1" collapsed="1"/>
  </cols>
  <sheetData>
    <row r="1" spans="1:19" ht="52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50.5" customHeight="1" x14ac:dyDescent="0.35">
      <c r="A2" s="4">
        <v>1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81</v>
      </c>
      <c r="G2" s="4"/>
      <c r="H2" s="4">
        <v>1</v>
      </c>
      <c r="I2" s="4">
        <v>30</v>
      </c>
      <c r="J2" s="4" t="s">
        <v>125</v>
      </c>
      <c r="K2" s="4" t="s">
        <v>23</v>
      </c>
      <c r="L2" s="4"/>
      <c r="M2" s="4"/>
      <c r="N2" s="5">
        <v>1</v>
      </c>
      <c r="O2" s="5" t="s">
        <v>24</v>
      </c>
      <c r="P2" s="6" t="s">
        <v>25</v>
      </c>
      <c r="Q2" s="7"/>
      <c r="R2" s="7"/>
      <c r="S2" s="7"/>
    </row>
    <row r="3" spans="1:19" ht="29.5" customHeight="1" x14ac:dyDescent="0.3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5">
        <v>2</v>
      </c>
      <c r="O3" s="9" t="s">
        <v>26</v>
      </c>
      <c r="P3" s="10" t="s">
        <v>27</v>
      </c>
      <c r="Q3" s="8"/>
      <c r="R3" s="10"/>
      <c r="S3" s="10"/>
    </row>
    <row r="4" spans="1:19" ht="39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5">
        <v>3</v>
      </c>
      <c r="O4" s="9" t="s">
        <v>84</v>
      </c>
      <c r="P4" s="10" t="s">
        <v>28</v>
      </c>
      <c r="Q4" s="8" t="s">
        <v>29</v>
      </c>
      <c r="R4" s="10" t="s">
        <v>85</v>
      </c>
      <c r="S4" s="10"/>
    </row>
    <row r="5" spans="1:19" ht="39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5">
        <v>4</v>
      </c>
      <c r="O5" s="9" t="s">
        <v>56</v>
      </c>
      <c r="P5" s="10" t="s">
        <v>86</v>
      </c>
      <c r="Q5" s="8"/>
      <c r="R5" s="10"/>
      <c r="S5" s="10"/>
    </row>
    <row r="6" spans="1:19" ht="39" x14ac:dyDescent="0.3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5">
        <v>5</v>
      </c>
      <c r="O6" s="9" t="s">
        <v>87</v>
      </c>
      <c r="P6" s="10" t="s">
        <v>57</v>
      </c>
      <c r="Q6" s="8"/>
      <c r="R6" s="10" t="s">
        <v>94</v>
      </c>
      <c r="S6" s="10"/>
    </row>
    <row r="7" spans="1:19" ht="39" x14ac:dyDescent="0.3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5">
        <v>6</v>
      </c>
      <c r="O7" s="9" t="s">
        <v>88</v>
      </c>
      <c r="P7" s="10" t="s">
        <v>30</v>
      </c>
      <c r="Q7" s="8"/>
      <c r="R7" s="10" t="s">
        <v>95</v>
      </c>
      <c r="S7" s="10"/>
    </row>
    <row r="8" spans="1:19" ht="39" x14ac:dyDescent="0.3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5">
        <v>7</v>
      </c>
      <c r="O8" s="9" t="s">
        <v>89</v>
      </c>
      <c r="P8" s="10" t="s">
        <v>31</v>
      </c>
      <c r="Q8" s="8"/>
      <c r="R8" s="10" t="s">
        <v>96</v>
      </c>
      <c r="S8" s="10"/>
    </row>
    <row r="9" spans="1:19" ht="39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5">
        <v>8</v>
      </c>
      <c r="O9" s="9" t="s">
        <v>90</v>
      </c>
      <c r="P9" s="10" t="s">
        <v>32</v>
      </c>
      <c r="Q9" s="11" t="s">
        <v>33</v>
      </c>
      <c r="R9" s="10" t="s">
        <v>91</v>
      </c>
      <c r="S9" s="10"/>
    </row>
    <row r="10" spans="1:19" ht="117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5">
        <v>9</v>
      </c>
      <c r="O10" s="9" t="s">
        <v>92</v>
      </c>
      <c r="P10" s="10" t="s">
        <v>58</v>
      </c>
      <c r="Q10" s="10"/>
      <c r="R10" s="10" t="s">
        <v>93</v>
      </c>
      <c r="S10" s="10"/>
    </row>
    <row r="11" spans="1:19" ht="52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5">
        <v>10</v>
      </c>
      <c r="O11" s="9" t="s">
        <v>34</v>
      </c>
      <c r="P11" s="10" t="s">
        <v>59</v>
      </c>
      <c r="Q11" s="8"/>
      <c r="R11" s="10"/>
      <c r="S11" s="10"/>
    </row>
    <row r="12" spans="1:19" ht="59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5">
        <v>11</v>
      </c>
      <c r="O12" s="9" t="s">
        <v>35</v>
      </c>
      <c r="P12" s="10" t="s">
        <v>60</v>
      </c>
      <c r="Q12" s="8"/>
      <c r="R12" s="8"/>
      <c r="S12" s="10"/>
    </row>
    <row r="13" spans="1:19" ht="38.5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5">
        <v>12</v>
      </c>
      <c r="O13" s="9" t="s">
        <v>36</v>
      </c>
      <c r="P13" s="10" t="s">
        <v>61</v>
      </c>
      <c r="Q13" s="8"/>
      <c r="R13" s="8"/>
      <c r="S13" s="10"/>
    </row>
    <row r="14" spans="1:19" ht="2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5">
        <v>13</v>
      </c>
      <c r="O14" s="8" t="s">
        <v>62</v>
      </c>
      <c r="P14" s="8" t="s">
        <v>63</v>
      </c>
      <c r="Q14" s="8"/>
      <c r="R14" s="8" t="s">
        <v>97</v>
      </c>
      <c r="S14" s="10"/>
    </row>
    <row r="15" spans="1:19" ht="182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 t="s">
        <v>65</v>
      </c>
      <c r="N15" s="5">
        <v>14</v>
      </c>
      <c r="O15" s="9" t="s">
        <v>64</v>
      </c>
      <c r="P15" s="10" t="s">
        <v>37</v>
      </c>
      <c r="Q15" s="8"/>
      <c r="R15" s="8" t="s">
        <v>98</v>
      </c>
      <c r="S15" s="10"/>
    </row>
    <row r="16" spans="1:19" ht="117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5">
        <v>15</v>
      </c>
      <c r="O16" s="9" t="s">
        <v>66</v>
      </c>
      <c r="P16" s="10" t="s">
        <v>67</v>
      </c>
      <c r="Q16" s="8"/>
      <c r="R16" s="8"/>
      <c r="S16" s="10"/>
    </row>
    <row r="17" spans="1:19" ht="39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5">
        <v>16</v>
      </c>
      <c r="O17" s="9" t="s">
        <v>104</v>
      </c>
      <c r="P17" s="10" t="s">
        <v>105</v>
      </c>
      <c r="Q17" s="11" t="s">
        <v>38</v>
      </c>
      <c r="R17" s="8" t="s">
        <v>103</v>
      </c>
      <c r="S17" s="10"/>
    </row>
    <row r="18" spans="1:19" ht="26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5">
        <v>17</v>
      </c>
      <c r="O18" s="9" t="s">
        <v>100</v>
      </c>
      <c r="P18" s="10" t="s">
        <v>99</v>
      </c>
      <c r="Q18" s="10"/>
      <c r="R18" s="10"/>
      <c r="S18" s="10"/>
    </row>
    <row r="19" spans="1:19" ht="52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5">
        <v>18</v>
      </c>
      <c r="O19" s="9" t="s">
        <v>101</v>
      </c>
      <c r="P19" s="10" t="s">
        <v>102</v>
      </c>
      <c r="Q19" s="10"/>
      <c r="R19" s="10"/>
      <c r="S19" s="10"/>
    </row>
    <row r="20" spans="1:19" ht="39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5">
        <v>19</v>
      </c>
      <c r="O20" s="9" t="s">
        <v>68</v>
      </c>
      <c r="P20" s="10" t="s">
        <v>106</v>
      </c>
      <c r="Q20" s="10"/>
      <c r="R20" s="10"/>
      <c r="S20" s="10"/>
    </row>
    <row r="21" spans="1:19" ht="65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5">
        <v>20</v>
      </c>
      <c r="O21" s="8" t="s">
        <v>69</v>
      </c>
      <c r="P21" s="10" t="s">
        <v>70</v>
      </c>
      <c r="Q21" s="10"/>
      <c r="R21" s="10"/>
      <c r="S21" s="10"/>
    </row>
    <row r="22" spans="1:19" ht="39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2"/>
      <c r="N22" s="5">
        <v>21</v>
      </c>
      <c r="O22" s="9" t="s">
        <v>107</v>
      </c>
      <c r="P22" s="10" t="s">
        <v>39</v>
      </c>
      <c r="Q22" s="10"/>
      <c r="R22" s="10" t="s">
        <v>108</v>
      </c>
      <c r="S22" s="10"/>
    </row>
    <row r="23" spans="1:19" ht="26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5">
        <v>22</v>
      </c>
      <c r="O23" s="9" t="s">
        <v>40</v>
      </c>
      <c r="P23" s="10" t="s">
        <v>25</v>
      </c>
      <c r="Q23" s="10"/>
      <c r="R23" s="10"/>
      <c r="S23" s="10"/>
    </row>
    <row r="24" spans="1:19" ht="26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5">
        <v>23</v>
      </c>
      <c r="O24" s="9" t="s">
        <v>41</v>
      </c>
      <c r="P24" s="10" t="s">
        <v>42</v>
      </c>
      <c r="Q24" s="10"/>
      <c r="R24" s="10"/>
      <c r="S24" s="10"/>
    </row>
    <row r="25" spans="1:19" ht="39" x14ac:dyDescent="0.3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5">
        <v>24</v>
      </c>
      <c r="O25" s="9" t="s">
        <v>43</v>
      </c>
      <c r="P25" s="10" t="s">
        <v>44</v>
      </c>
      <c r="Q25" s="10"/>
      <c r="R25" s="10"/>
      <c r="S25" s="10"/>
    </row>
    <row r="26" spans="1:19" ht="39" x14ac:dyDescent="0.3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5">
        <v>25</v>
      </c>
      <c r="O26" s="9" t="s">
        <v>45</v>
      </c>
      <c r="P26" s="10" t="s">
        <v>46</v>
      </c>
      <c r="Q26" s="10"/>
      <c r="R26" s="10"/>
      <c r="S26" s="10"/>
    </row>
    <row r="27" spans="1:19" ht="26" x14ac:dyDescent="0.3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5">
        <v>26</v>
      </c>
      <c r="O27" s="9" t="s">
        <v>47</v>
      </c>
      <c r="P27" s="10" t="s">
        <v>48</v>
      </c>
      <c r="Q27" s="10"/>
      <c r="R27" s="10"/>
      <c r="S27" s="10"/>
    </row>
    <row r="28" spans="1:19" ht="52" customHeight="1" x14ac:dyDescent="0.3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163" t="s">
        <v>111</v>
      </c>
      <c r="N28" s="5">
        <v>27</v>
      </c>
      <c r="O28" s="9" t="s">
        <v>109</v>
      </c>
      <c r="P28" s="10" t="s">
        <v>32</v>
      </c>
      <c r="Q28" s="11" t="s">
        <v>49</v>
      </c>
      <c r="R28" s="10" t="s">
        <v>110</v>
      </c>
      <c r="S28" s="10"/>
    </row>
    <row r="29" spans="1:19" ht="117" x14ac:dyDescent="0.3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164"/>
      <c r="N29" s="5">
        <v>28</v>
      </c>
      <c r="O29" s="9" t="s">
        <v>71</v>
      </c>
      <c r="P29" s="10" t="s">
        <v>72</v>
      </c>
      <c r="Q29" s="10"/>
      <c r="R29" s="10"/>
      <c r="S29" s="10"/>
    </row>
    <row r="30" spans="1:19" ht="52" x14ac:dyDescent="0.3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5">
        <v>29</v>
      </c>
      <c r="O30" s="9" t="s">
        <v>34</v>
      </c>
      <c r="P30" s="10" t="s">
        <v>112</v>
      </c>
      <c r="Q30" s="10"/>
      <c r="R30" s="10"/>
      <c r="S30" s="10"/>
    </row>
    <row r="31" spans="1:19" ht="39" x14ac:dyDescent="0.3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5">
        <v>30</v>
      </c>
      <c r="O31" s="9" t="s">
        <v>73</v>
      </c>
      <c r="P31" s="10" t="s">
        <v>74</v>
      </c>
      <c r="Q31" s="10"/>
      <c r="R31" s="10"/>
      <c r="S31" s="10"/>
    </row>
    <row r="32" spans="1:19" ht="52" x14ac:dyDescent="0.3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 t="s">
        <v>111</v>
      </c>
      <c r="N32" s="5">
        <v>31</v>
      </c>
      <c r="O32" s="9" t="s">
        <v>113</v>
      </c>
      <c r="P32" s="10" t="s">
        <v>50</v>
      </c>
      <c r="Q32" s="10"/>
      <c r="R32" s="10" t="s">
        <v>108</v>
      </c>
      <c r="S32" s="10"/>
    </row>
    <row r="33" spans="1:19" ht="26" x14ac:dyDescent="0.3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5">
        <v>32</v>
      </c>
      <c r="O33" s="9" t="s">
        <v>51</v>
      </c>
      <c r="P33" s="10" t="s">
        <v>25</v>
      </c>
      <c r="Q33" s="10"/>
      <c r="R33" s="10"/>
      <c r="S33" s="10"/>
    </row>
    <row r="34" spans="1:19" ht="26" x14ac:dyDescent="0.3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5">
        <v>33</v>
      </c>
      <c r="O34" s="9" t="s">
        <v>41</v>
      </c>
      <c r="P34" s="10" t="s">
        <v>42</v>
      </c>
      <c r="Q34" s="10"/>
      <c r="R34" s="10"/>
      <c r="S34" s="10"/>
    </row>
    <row r="35" spans="1:19" ht="39" x14ac:dyDescent="0.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5">
        <v>34</v>
      </c>
      <c r="O35" s="9" t="s">
        <v>43</v>
      </c>
      <c r="P35" s="10" t="s">
        <v>44</v>
      </c>
      <c r="Q35" s="10"/>
      <c r="R35" s="10"/>
      <c r="S35" s="10"/>
    </row>
    <row r="36" spans="1:19" ht="39" x14ac:dyDescent="0.3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5">
        <v>35</v>
      </c>
      <c r="O36" s="9" t="s">
        <v>45</v>
      </c>
      <c r="P36" s="10" t="s">
        <v>46</v>
      </c>
      <c r="Q36" s="10"/>
      <c r="R36" s="10"/>
      <c r="S36" s="10"/>
    </row>
    <row r="37" spans="1:19" ht="26" x14ac:dyDescent="0.3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5">
        <v>36</v>
      </c>
      <c r="O37" s="9" t="s">
        <v>47</v>
      </c>
      <c r="P37" s="10" t="s">
        <v>48</v>
      </c>
      <c r="Q37" s="10"/>
      <c r="R37" s="10"/>
      <c r="S37" s="10"/>
    </row>
    <row r="38" spans="1:19" ht="52" x14ac:dyDescent="0.3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 t="s">
        <v>116</v>
      </c>
      <c r="N38" s="5">
        <v>37</v>
      </c>
      <c r="O38" s="9" t="s">
        <v>115</v>
      </c>
      <c r="P38" s="10" t="s">
        <v>32</v>
      </c>
      <c r="Q38" s="11" t="s">
        <v>52</v>
      </c>
      <c r="R38" s="10" t="s">
        <v>114</v>
      </c>
      <c r="S38" s="10"/>
    </row>
    <row r="39" spans="1:19" ht="52" x14ac:dyDescent="0.3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5">
        <v>38</v>
      </c>
      <c r="O39" s="9" t="s">
        <v>34</v>
      </c>
      <c r="P39" s="10" t="s">
        <v>76</v>
      </c>
      <c r="Q39" s="10"/>
      <c r="R39" s="10"/>
      <c r="S39" s="10"/>
    </row>
    <row r="40" spans="1:19" ht="39" x14ac:dyDescent="0.3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5">
        <v>39</v>
      </c>
      <c r="O40" s="9" t="s">
        <v>73</v>
      </c>
      <c r="P40" s="10" t="s">
        <v>75</v>
      </c>
      <c r="Q40" s="10"/>
      <c r="R40" s="10"/>
      <c r="S40" s="10"/>
    </row>
    <row r="41" spans="1:19" ht="52" customHeight="1" x14ac:dyDescent="0.3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163" t="s">
        <v>116</v>
      </c>
      <c r="N41" s="5">
        <v>40</v>
      </c>
      <c r="O41" s="9" t="s">
        <v>118</v>
      </c>
      <c r="P41" s="10" t="s">
        <v>53</v>
      </c>
      <c r="Q41" s="10"/>
      <c r="R41" s="10" t="s">
        <v>117</v>
      </c>
      <c r="S41" s="10"/>
    </row>
    <row r="42" spans="1:19" ht="117" x14ac:dyDescent="0.3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164"/>
      <c r="N42" s="5">
        <v>41</v>
      </c>
      <c r="O42" s="9" t="s">
        <v>119</v>
      </c>
      <c r="P42" s="10" t="s">
        <v>121</v>
      </c>
      <c r="Q42" s="10"/>
      <c r="R42" s="10" t="s">
        <v>120</v>
      </c>
      <c r="S42" s="10"/>
    </row>
    <row r="43" spans="1:19" ht="26" x14ac:dyDescent="0.3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5">
        <v>42</v>
      </c>
      <c r="O43" s="9" t="s">
        <v>24</v>
      </c>
      <c r="P43" s="10" t="s">
        <v>25</v>
      </c>
      <c r="Q43" s="10"/>
      <c r="R43" s="10"/>
      <c r="S43" s="10"/>
    </row>
    <row r="44" spans="1:19" ht="52" customHeight="1" x14ac:dyDescent="0.3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163" t="s">
        <v>116</v>
      </c>
      <c r="N44" s="5">
        <v>43</v>
      </c>
      <c r="O44" s="9" t="s">
        <v>77</v>
      </c>
      <c r="P44" s="10" t="s">
        <v>54</v>
      </c>
      <c r="Q44" s="10"/>
      <c r="R44" s="10" t="s">
        <v>122</v>
      </c>
      <c r="S44" s="10"/>
    </row>
    <row r="45" spans="1:19" ht="117" x14ac:dyDescent="0.3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65"/>
      <c r="N45" s="5">
        <v>44</v>
      </c>
      <c r="O45" s="9" t="s">
        <v>79</v>
      </c>
      <c r="P45" s="10" t="s">
        <v>78</v>
      </c>
      <c r="Q45" s="10"/>
      <c r="R45" s="10" t="s">
        <v>124</v>
      </c>
      <c r="S45" s="10"/>
    </row>
    <row r="46" spans="1:19" ht="26" x14ac:dyDescent="0.3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164"/>
      <c r="N46" s="5">
        <v>45</v>
      </c>
      <c r="O46" s="9" t="s">
        <v>80</v>
      </c>
      <c r="P46" s="10" t="s">
        <v>55</v>
      </c>
      <c r="Q46" s="10"/>
      <c r="R46" s="10" t="s">
        <v>123</v>
      </c>
      <c r="S46" s="10"/>
    </row>
    <row r="47" spans="1:19" ht="26" x14ac:dyDescent="0.3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5">
        <v>46</v>
      </c>
      <c r="O47" s="9" t="s">
        <v>82</v>
      </c>
      <c r="P47" s="10" t="s">
        <v>83</v>
      </c>
      <c r="Q47" s="10"/>
      <c r="R47" s="10"/>
      <c r="S47" s="10"/>
    </row>
  </sheetData>
  <mergeCells count="3">
    <mergeCell ref="M41:M42"/>
    <mergeCell ref="M28:M29"/>
    <mergeCell ref="M44:M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TEST_DATA</vt:lpstr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2023-08-09T15:56:25Z</dcterms:modified>
</cp:coreProperties>
</file>