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59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160" i="2" l="1"/>
  <c r="J160" i="2"/>
  <c r="I160" i="2"/>
  <c r="H160" i="2"/>
  <c r="G160" i="2"/>
  <c r="K159" i="2" l="1"/>
  <c r="F160" i="2" l="1"/>
  <c r="E160" i="2"/>
  <c r="D160" i="2"/>
  <c r="C160" i="2"/>
  <c r="K164" i="2" l="1"/>
  <c r="K163" i="2"/>
  <c r="J164" i="2"/>
  <c r="J163" i="2"/>
  <c r="G153" i="2" l="1"/>
  <c r="E147" i="2" l="1"/>
  <c r="D147" i="2"/>
  <c r="G147" i="2"/>
  <c r="F159" i="2"/>
  <c r="F153" i="2"/>
  <c r="E159" i="2"/>
  <c r="E153" i="2"/>
  <c r="F147" i="2"/>
  <c r="C159" i="2"/>
  <c r="C153" i="2"/>
  <c r="K133" i="2" l="1"/>
  <c r="H133" i="2"/>
  <c r="K121" i="2"/>
  <c r="H121" i="2"/>
  <c r="K113" i="2" l="1"/>
  <c r="D107" i="2"/>
  <c r="K101" i="2"/>
  <c r="J153" i="2"/>
  <c r="J113" i="2"/>
  <c r="J101" i="2"/>
  <c r="I153" i="2"/>
  <c r="I113" i="2"/>
  <c r="I101" i="2"/>
  <c r="K147" i="2"/>
  <c r="G113" i="2"/>
  <c r="K107" i="2"/>
  <c r="G107" i="2"/>
  <c r="G101" i="2"/>
  <c r="F113" i="2"/>
  <c r="F101" i="2"/>
  <c r="E113" i="2"/>
  <c r="E101" i="2"/>
  <c r="D101" i="2"/>
  <c r="C113" i="2"/>
  <c r="I107" i="2"/>
  <c r="E107" i="2"/>
  <c r="C101" i="2"/>
  <c r="I147" i="2" l="1"/>
  <c r="D159" i="2" l="1"/>
  <c r="D153" i="2"/>
  <c r="J147" i="2"/>
  <c r="D113" i="2"/>
  <c r="J107" i="2"/>
  <c r="F107" i="2"/>
  <c r="L90" i="2" l="1"/>
  <c r="A147" i="2" l="1"/>
  <c r="H153" i="2" l="1"/>
  <c r="L147" i="2"/>
  <c r="H147" i="2"/>
  <c r="D128" i="2" l="1"/>
  <c r="D122" i="2"/>
  <c r="F133" i="2"/>
  <c r="H127" i="2"/>
  <c r="J133" i="2"/>
  <c r="J127" i="2"/>
  <c r="M133" i="2"/>
  <c r="M127" i="2"/>
  <c r="M121" i="2"/>
  <c r="L133" i="2"/>
  <c r="L127" i="2"/>
  <c r="L121" i="2"/>
  <c r="K127" i="2"/>
  <c r="J121" i="2"/>
  <c r="A107" i="2" l="1"/>
  <c r="L107" i="2" l="1"/>
  <c r="H107" i="2"/>
  <c r="H101" i="2"/>
  <c r="H113" i="2"/>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<sst xmlns="http://schemas.openxmlformats.org/spreadsheetml/2006/main" count="1037" uniqueCount="464">
  <si>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</si>
  <si>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</si>
  <si>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</si>
  <si>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</si>
  <si>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</si>
  <si>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</si>
  <si>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</si>
  <si>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</si>
  <si>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</si>
  <si>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</si>
  <si>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</si>
  <si>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</si>
  <si>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</si>
  <si>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</si>
  <si>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</si>
  <si>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</si>
  <si>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</si>
  <si>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</si>
  <si>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</si>
  <si>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</si>
  <si>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</si>
  <si>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</si>
  <si>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</si>
  <si>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</si>
  <si>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</si>
  <si>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</si>
  <si>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</si>
  <si>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</si>
  <si>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</si>
  <si>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</si>
  <si>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</si>
  <si>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</si>
  <si>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</si>
  <si>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</si>
  <si>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</si>
  <si>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</si>
  <si>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</si>
  <si>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</si>
  <si>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</si>
  <si>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</si>
  <si>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</si>
  <si>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</si>
  <si>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</si>
  <si>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</si>
  <si>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</si>
  <si>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</si>
  <si>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</si>
  <si>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</si>
  <si>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</si>
  <si>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</si>
  <si>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</si>
  <si>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</si>
  <si>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</si>
  <si>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</si>
  <si>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</si>
  <si>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</si>
  <si>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</si>
  <si>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</si>
  <si>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</si>
  <si>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</si>
  <si>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</si>
  <si>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</si>
  <si>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</si>
  <si>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</si>
  <si>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</si>
  <si>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</si>
  <si>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</si>
  <si>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</si>
  <si>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</si>
  <si>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</si>
  <si>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</si>
  <si>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</si>
  <si>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</si>
  <si>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</si>
  <si>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</si>
  <si>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</si>
  <si>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</si>
  <si>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</si>
  <si>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</si>
  <si>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</si>
  <si>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</si>
  <si>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</si>
  <si>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</si>
  <si>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</si>
  <si>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</si>
  <si>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</si>
  <si>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</si>
  <si>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</si>
  <si>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</si>
  <si>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</si>
  <si>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</si>
  <si>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</si>
  <si>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</si>
  <si>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</si>
  <si>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</si>
  <si>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</si>
  <si>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</si>
  <si>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</si>
  <si>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</si>
  <si>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</si>
  <si>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</si>
  <si>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</si>
  <si>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</si>
  <si>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</si>
  <si>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</si>
  <si>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</si>
  <si>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</si>
  <si>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</si>
  <si>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</si>
  <si>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</si>
  <si>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</si>
  <si>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</si>
  <si>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</si>
  <si>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</si>
  <si>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</si>
  <si>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</si>
  <si>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</si>
  <si>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</si>
  <si>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</si>
  <si>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</si>
  <si>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</si>
  <si>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</si>
  <si>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</si>
  <si>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</si>
  <si>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</si>
  <si>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</si>
  <si>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</si>
  <si>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</si>
  <si>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</si>
  <si>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</si>
  <si>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</si>
  <si>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</si>
  <si>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</si>
  <si>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</si>
  <si>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</si>
  <si>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</si>
  <si>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</si>
  <si>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</si>
  <si>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</si>
  <si>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</si>
  <si>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</si>
  <si>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</si>
  <si>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</si>
  <si>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</si>
  <si>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</si>
  <si>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</si>
  <si>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</si>
  <si>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</si>
  <si>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</si>
  <si>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</si>
  <si>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</si>
  <si>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</si>
  <si>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</si>
  <si>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</si>
  <si>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</si>
  <si>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</si>
  <si>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</si>
  <si>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</si>
  <si>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</si>
  <si>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</si>
  <si>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</si>
  <si>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</si>
  <si>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</si>
  <si>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</si>
  <si>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</si>
  <si>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</si>
  <si>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</si>
  <si>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</si>
  <si>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</si>
  <si>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</si>
  <si>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</si>
  <si>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</si>
  <si>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</si>
  <si>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</si>
  <si>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</si>
  <si>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</si>
  <si>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</si>
  <si>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</si>
  <si>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</si>
  <si>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</si>
  <si>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</si>
  <si>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</si>
  <si>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</si>
  <si>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</si>
  <si>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</si>
  <si>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</si>
  <si>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</si>
  <si>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</si>
  <si>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</si>
  <si>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</si>
  <si>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</si>
  <si>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</si>
  <si>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</si>
  <si>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</si>
  <si>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</si>
  <si>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</si>
  <si>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</si>
  <si>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</si>
  <si>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</si>
  <si>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</si>
  <si>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</si>
  <si>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</si>
  <si>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</si>
  <si>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</si>
  <si>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</si>
  <si>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</si>
  <si>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</si>
  <si>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</si>
  <si>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</si>
  <si>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</si>
  <si>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</si>
  <si>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</si>
  <si>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</si>
  <si>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</si>
  <si>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</si>
  <si>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</si>
  <si>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</si>
  <si>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</si>
  <si>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</si>
  <si>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</si>
  <si>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</si>
  <si>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</si>
  <si>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</si>
  <si>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</si>
  <si>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</si>
  <si>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</si>
  <si>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</si>
  <si>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</si>
  <si>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</si>
  <si>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</si>
  <si>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</si>
  <si>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</si>
  <si>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</si>
  <si>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</si>
  <si>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</si>
  <si>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</si>
  <si>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</si>
  <si>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</si>
  <si>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</si>
  <si>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</si>
  <si>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</si>
  <si>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</si>
  <si>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</si>
  <si>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</si>
  <si>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</si>
  <si>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</si>
  <si>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</si>
  <si>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</si>
  <si>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</si>
  <si>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</si>
  <si>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</si>
  <si>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</si>
  <si>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</si>
  <si>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</si>
  <si>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</si>
  <si>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</si>
  <si>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</si>
  <si>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</si>
  <si>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</si>
  <si>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</si>
  <si>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</si>
  <si>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</si>
  <si>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</si>
  <si>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</si>
  <si>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</si>
  <si>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</si>
  <si>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</si>
  <si>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</si>
  <si>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</si>
  <si>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</si>
  <si>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</si>
  <si>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</si>
  <si>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</si>
  <si>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</si>
  <si>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</si>
  <si>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</si>
  <si>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</si>
  <si>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</si>
  <si>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</si>
  <si>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</si>
  <si>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</si>
  <si>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</si>
  <si>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</si>
  <si>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</si>
  <si>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</si>
  <si>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</si>
  <si>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</si>
  <si>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</si>
  <si>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</si>
  <si>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</si>
  <si>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</si>
  <si>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</si>
  <si>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</si>
  <si>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</si>
  <si>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</si>
  <si>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</si>
  <si>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</si>
  <si>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</si>
  <si>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</si>
  <si>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</si>
  <si>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</si>
  <si>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</si>
  <si>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</si>
  <si>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</si>
  <si>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</si>
  <si>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</si>
  <si>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</si>
  <si>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</si>
  <si>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</si>
  <si>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</si>
  <si>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</si>
  <si>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</si>
  <si>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</si>
  <si>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</si>
  <si>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</si>
  <si>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</si>
  <si>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</si>
  <si>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</si>
  <si>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</si>
  <si>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</si>
  <si>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</si>
  <si>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</si>
  <si>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</si>
  <si>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</si>
  <si>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</si>
  <si>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</si>
  <si>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</si>
  <si>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</si>
  <si>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</si>
  <si>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</si>
  <si>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</si>
  <si>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</si>
  <si>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</si>
  <si>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</si>
  <si>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</si>
  <si>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</si>
  <si>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</si>
  <si>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</si>
  <si>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</si>
  <si>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</si>
  <si>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</si>
  <si>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</si>
  <si>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</si>
  <si>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</si>
  <si>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</si>
  <si>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</si>
  <si>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</si>
  <si>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</si>
  <si>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</si>
  <si>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</si>
  <si>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</si>
  <si>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</si>
  <si>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</si>
  <si>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</si>
  <si>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</si>
  <si>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</si>
  <si>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</si>
  <si>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</si>
  <si>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</si>
  <si>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</si>
  <si>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</si>
  <si>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</si>
  <si>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</si>
  <si>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</si>
  <si>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</si>
  <si>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</si>
  <si>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</si>
  <si>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</si>
  <si>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</si>
  <si>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</si>
  <si>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</si>
  <si>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</si>
  <si>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</si>
  <si>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</si>
  <si>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</si>
  <si>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</si>
  <si>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</si>
  <si>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</si>
  <si>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</si>
  <si>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</si>
  <si>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</si>
  <si>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</si>
  <si>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</si>
  <si>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</si>
  <si>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</si>
  <si>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</si>
  <si>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</si>
  <si>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</si>
  <si>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</si>
  <si>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</si>
  <si>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</si>
  <si>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</si>
  <si>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</si>
  <si>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</si>
  <si>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</si>
  <si>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</si>
  <si>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11</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</si>
  <si>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</si>
  <si>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</si>
  <si>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</si>
  <si>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</si>
  <si>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</si>
  <si>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</si>
  <si>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</si>
  <si>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</si>
  <si>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</si>
  <si>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</si>
  <si>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</si>
  <si>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</si>
  <si>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</si>
  <si>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</si>
  <si>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</si>
  <si>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</si>
  <si>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</si>
  <si>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</si>
  <si>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</si>
  <si>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</si>
  <si>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</si>
  <si>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</si>
  <si>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</si>
  <si>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</si>
  <si>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</si>
  <si>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DIVPRD</t>
  </si>
  <si>
    <t>Original</t>
  </si>
  <si>
    <t>DIVISION FINANCIAL SUMMARY</t>
  </si>
  <si>
    <t>CUST</t>
  </si>
  <si>
    <t>DealManagement_Test_39771</t>
  </si>
  <si>
    <t>RPER</t>
  </si>
  <si>
    <t>3091575921</t>
  </si>
  <si>
    <t>2946045584</t>
  </si>
  <si>
    <t>2946045731</t>
  </si>
  <si>
    <t>EAI_Reference_Customer_001</t>
  </si>
  <si>
    <t>Reference_Customer_001,IND</t>
  </si>
  <si>
    <t>Algorithm</t>
  </si>
  <si>
    <t xml:space="preserve">ALGORITHM CODE </t>
  </si>
  <si>
    <t>PARAMETER</t>
  </si>
  <si>
    <t>VALUE</t>
  </si>
  <si>
    <t>DM_RATE_STEP</t>
  </si>
  <si>
    <t xml:space="preserve">Stacking Required
</t>
  </si>
  <si>
    <t>DM_RATEVALUE</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</si>
  <si>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4118600727","valueAmt":"11","priceCompDesc":"Price per transaction - Step Tier 1","rcMapId":"2567418376","displaySw":"true","tieredFlag":"STEP","priceCompTier":{"tierSeqNum":"10","upperLimit":"1000.00","lowerLimit":"0.00","priceCriteria":"NBRTRAN"},"priceCompSequenceNo":"100"},{"priceCompId":"4118600728","valueAmt":"12","priceCompDesc":"Price per transaction - Step Tier 2","rcMapId":"7769990702","displaySw":"true","tieredFlag":"STEP","priceCompTier":{"tierSeqNum":"10","upperLimit":"5000.00","lowerLimit":"1000.00","priceCriteria":"NBRTRAN"},"priceCompSequenceNo":"110"},{"priceCompId":"4118600729","valueAmt":"13","priceCompDesc":"Price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4110014425","pricingStatus":"PRPD","printIfZero":"Y","ignoreSw":"N","actionFlag":"OVRD","isEligible":"false","scheduleCode":"MONTHLY","rateSchedule":"DM-NBRST","startDate":"2023-08-08","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</si>
  <si>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4110014429","actionFlag":"OVRD","priceItemCode":"PI_024","priceItemDescription":"V4-SEPA Transfers","pricingStatus":"PRPD","priceCurrencyCode":"USD","rateSchedule":"DM-NBRST","startDate":"2023-08-08","isEligible":"false","assignmentLevel":"Customer Agreed","paTypeFlag":"RGLR","printIfZero":"Y","txnDailyRatingCrt":"DNRT","ignoreSw":"N","aggregateSw":"Y","scheduleCode":"MONTHLY","priceCompDetails":[{"priceCompTier":{"upperLimit":"1000.00","lowerLimit":"0.00","priceCriteria":"NBRTRAN","tierSeqNum":"10"},"priceCompId":"4118600727","priceCompDesc":"Price per transaction - Step Tier 1","valueAmt":"11","displaySw":"true","rcMapId":"2567418376","tieredFlag":"STEP","priceCompSequenceNo":"100"},{"priceCompTier":{"upperLimit":"5000.00","lowerLimit":"1000.00","priceCriteria":"NBRTRAN","tierSeqNum":"10"},"priceCompId":"4118600728","priceCompDesc":"Price per transaction - Step Tier 2","valueAmt":"12","displaySw":"true","rcMapId":"7769990702","tieredFlag":"STEP","priceCompSequenceNo":"110"},{"priceCompTier":{"upperLimit":"999999999999.99","lowerLimit":"5000.00","priceCriteria":"NBRTRAN","tierSeqNum":"10"},"priceCompId":"4118600729","priceCompDesc":"Price per transaction - Step Tier 3","valueAmt":"13","displaySw":"true","rcMapId":"4322456059","tieredFlag":"STEP","priceCompSequenceNo":"120"}]}}}}</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</si>
  <si>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4118600735","valueAmt":"12","priceCompDesc":"Price per transaction - Step Tier 1","rcMapId":"2567418376","displaySw":"true","tieredFlag":"STEP","priceCompTier":{"tierSeqNum":"10","upperLimit":"1000.00","lowerLimit":"0.00","priceCriteria":"NBRTRAN"},"priceCompSequenceNo":"100"},{"priceCompId":"4118600736","valueAmt":"13","priceCompDesc":"Price per transaction - Step Tier 2","rcMapId":"7769990702","displaySw":"true","tieredFlag":"STEP","priceCompTier":{"tierSeqNum":"10","upperLimit":"5000.00","lowerLimit":"1000.00","priceCriteria":"NBRTRAN"},"priceCompSequenceNo":"110"},{"priceCompId":"4118600737","valueAmt":"14","priceCompDesc":"Price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4110014429","pricingStatus":"PRPD","printIfZero":"Y","ignoreSw":"N","actionFlag":"OVRD","isEligible":"false","scheduleCode":"MONTHLY","rateSchedule":"DM-NBRST","startDate":"2023-09-07","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</si>
  <si>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4110014430","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4118600735","priceCompDesc":"Price per transaction - Step Tier 1","valueAmt":"12","displaySw":"true","rcMapId":"2567418376","tieredFlag":"STEP","priceCompSequenceNo":"100"},{"priceCompTier":{"upperLimit":"5000.00","lowerLimit":"1000.00","priceCriteria":"NBRTRAN","tierSeqNum":"10"},"priceCompId":"4118600736","priceCompDesc":"Price per transaction - Step Tier 2","valueAmt":"13","displaySw":"true","rcMapId":"7769990702","tieredFlag":"STEP","priceCompSequenceNo":"110"},{"priceCompTier":{"upperLimit":"999999999999.99","lowerLimit":"5000.00","priceCriteria":"NBRTRAN","tierSeqNum":"10"},"priceCompId":"4118600737","priceCompDesc":"Price per transaction - Step Tier 3","valueAmt":"14","displaySw":"true","rcMapId":"4322456059","tieredFlag":"STEP","priceCompSequenceNo":"120"}]}}}}</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</si>
  <si>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4118600730","valueAmt":"11","priceCompDesc":"Threshold price per transaction","rcMapId":"1109655113","displaySw":"true","tieredFlag":"THRS","priceCompTier":{"tierSeqNum":"10","upperLimit":"1000.00","lowerLimit":"0.00","priceCriteria":"NBRTRAN"},"priceCompSequenceNo":"100"},{"priceCompId":"4118600731","valueAmt":"12","priceCompDesc":"Threshold price per transaction","rcMapId":"1109655113","displaySw":"true","tieredFlag":"THRS","priceCompTier":{"tierSeqNum":"10","upperLimit":"5000.00","lowerLimit":"1000.00","priceCriteria":"NBRTRAN"},"priceCompSequenceNo":"110"},{"priceCompId":"4118600732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4110014426","pricingStatus":"PRPD","printIfZero":"Y","ignoreSw":"N","actionFlag":"OVRD","isEligible":"false","scheduleCode":"MONTHLY","rateSchedule":"DM-NBRTH","startDate":"2023-08-08","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</si>
  <si>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4110014431","actionFlag":"OVRD","priceItemCode":"PI_025","priceItemDescription":"V5-Domestic Funds Transfer Fee","pricingStatus":"PRPD","priceCurrencyCode":"USD","rateSchedule":"DM-NBRTH","startDate":"2023-08-08","isEligible":"false","assignmentLevel":"Customer Agreed","paTypeFlag":"RGLR","printIfZero":"Y","txnDailyRatingCrt":"DNRT","ignoreSw":"N","aggregateSw":"Y","scheduleCode":"MONTHLY","priceCompDetails":[{"priceCompTier":{"upperLimit":"1000.00","lowerLimit":"0.00","priceCriteria":"NBRTRAN","tierSeqNum":"10"},"priceCompId":"4118600730","priceCompDesc":"Threshold price per transaction","valueAmt":"11","displaySw":"true","rcMapId":"1109655113","tieredFlag":"THRS","priceCompSequenceNo":"100"},{"priceCompTier":{"upperLimit":"5000.00","lowerLimit":"1000.00","priceCriteria":"NBRTRAN","tierSeqNum":"10"},"priceCompId":"4118600731","priceCompDesc":"Threshold price per transaction","valueAmt":"12","displaySw":"true","rcMapId":"1109655113","tieredFlag":"THRS","priceCompSequenceNo":"110"},{"priceCompTier":{"upperLimit":"999999999999.99","lowerLimit":"5000.00","priceCriteria":"NBRTRAN","tierSeqNum":"10"},"priceCompId":"4118600732","priceCompDesc":"Threshold price per transaction","valueAmt":"13","displaySw":"true","rcMapId":"1109655113","tieredFlag":"THRS","priceCompSequenceNo":"120"}]}}}}</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</si>
  <si>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4118600741","valueAmt":"12","priceCompDesc":"Threshold price per transaction","rcMapId":"1109655113","displaySw":"true","tieredFlag":"THRS","priceCompTier":{"tierSeqNum":"10","upperLimit":"1000.00","lowerLimit":"0.00","priceCriteria":"NBRTRAN"},"priceCompSequenceNo":"100"},{"priceCompId":"4118600742","valueAmt":"13","priceCompDesc":"Threshold price per transaction","rcMapId":"1109655113","displaySw":"true","tieredFlag":"THRS","priceCompTier":{"tierSeqNum":"10","upperLimit":"5000.00","lowerLimit":"1000.00","priceCriteria":"NBRTRAN"},"priceCompSequenceNo":"110"},{"priceCompId":"4118600743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4110014431","pricingStatus":"PRPD","printIfZero":"Y","ignoreSw":"N","actionFlag":"OVRD","isEligible":"false","scheduleCode":"MONTHLY","rateSchedule":"DM-NBRTH","startDate":"2023-09-07","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</si>
  <si>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4110014432","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4118600741","priceCompDesc":"Threshold price per transaction","valueAmt":"12","displaySw":"true","rcMapId":"1109655113","tieredFlag":"THRS","priceCompSequenceNo":"100"},{"priceCompTier":{"upperLimit":"5000.00","lowerLimit":"1000.00","priceCriteria":"NBRTRAN","tierSeqNum":"10"},"priceCompId":"4118600742","priceCompDesc":"Threshold price per transaction","valueAmt":"13","displaySw":"true","rcMapId":"1109655113","tieredFlag":"THRS","priceCompSequenceNo":"110"},{"priceCompTier":{"upperLimit":"999999999999.99","lowerLimit":"5000.00","priceCriteria":"NBRTRAN","tierSeqNum":"10"},"priceCompId":"4118600743","priceCompDesc":"Threshold price per transaction","valueAmt":"14","displaySw":"true","rcMapId":"1109655113","tieredFlag":"THRS","priceCompSequenceNo":"120"}]}}}}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</si>
  <si>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4108601214","valueAmt":"11","priceCompDesc":"Price per transaction - Step Tier 1","rcMapId":"2567418376","displaySw":"true","tieredFlag":"STEP","priceCompTier":{"tierSeqNum":"10","upperLimit":"1000.00","lowerLimit":"0.00","priceCriteria":"NBRTRAN"},"priceCompSequenceNo":"100"},{"priceCompId":"4108601215","valueAmt":"12","priceCompDesc":"Price per transaction - Step Tier 2","rcMapId":"7769990702","displaySw":"true","tieredFlag":"STEP","priceCompTier":{"tierSeqNum":"10","upperLimit":"5000.00","lowerLimit":"1000.00","priceCriteria":"NBRTRAN"},"priceCompSequenceNo":"110"},{"priceCompId":"4108601216","valueAmt":"13","priceCompDesc":"Price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4100014680","pricingStatus":"PRPD","printIfZero":"Y","ignoreSw":"N","actionFlag":"OVRD","isEligible":"false","scheduleCode":"MONTHLY","rateSchedule":"DM-NBRST","startDate":"2023-08-08","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</si>
  <si>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4100014684","actionFlag":"OVRD","priceItemCode":"PI_024","priceItemDescription":"V4-SEPA Transfers","pricingStatus":"PRPD","priceCurrencyCode":"USD","rateSchedule":"DM-NBRST","startDate":"2023-08-08","isEligible":"false","assignmentLevel":"Customer Agreed","paTypeFlag":"RGLR","printIfZero":"Y","txnDailyRatingCrt":"DNRT","ignoreSw":"N","aggregateSw":"Y","scheduleCode":"MONTHLY","priceCompDetails":[{"priceCompTier":{"upperLimit":"1000.00","lowerLimit":"0.00","priceCriteria":"NBRTRAN","tierSeqNum":"10"},"priceCompId":"4108601214","priceCompDesc":"Price per transaction - Step Tier 1","valueAmt":"11","displaySw":"true","rcMapId":"2567418376","tieredFlag":"STEP","priceCompSequenceNo":"100"},{"priceCompTier":{"upperLimit":"5000.00","lowerLimit":"1000.00","priceCriteria":"NBRTRAN","tierSeqNum":"10"},"priceCompId":"4108601215","priceCompDesc":"Price per transaction - Step Tier 2","valueAmt":"12","displaySw":"true","rcMapId":"7769990702","tieredFlag":"STEP","priceCompSequenceNo":"110"},{"priceCompTier":{"upperLimit":"999999999999.99","lowerLimit":"5000.00","priceCriteria":"NBRTRAN","tierSeqNum":"10"},"priceCompId":"4108601216","priceCompDesc":"Price per transaction - Step Tier 3","valueAmt":"13","displaySw":"true","rcMapId":"4322456059","tieredFlag":"STEP","priceCompSequenceNo":"120"}]}}}}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</si>
  <si>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4108601222","valueAmt":"12","priceCompDesc":"Price per transaction - Step Tier 1","rcMapId":"2567418376","displaySw":"true","tieredFlag":"STEP","priceCompTier":{"tierSeqNum":"10","upperLimit":"1000.00","lowerLimit":"0.00","priceCriteria":"NBRTRAN"},"priceCompSequenceNo":"100"},{"priceCompId":"4108601223","valueAmt":"13","priceCompDesc":"Price per transaction - Step Tier 2","rcMapId":"7769990702","displaySw":"true","tieredFlag":"STEP","priceCompTier":{"tierSeqNum":"10","upperLimit":"5000.00","lowerLimit":"1000.00","priceCriteria":"NBRTRAN"},"priceCompSequenceNo":"110"},{"priceCompId":"4108601224","valueAmt":"14","priceCompDesc":"Price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4100014684","pricingStatus":"PRPD","printIfZero":"Y","ignoreSw":"N","actionFlag":"OVRD","isEligible":"false","scheduleCode":"MONTHLY","rateSchedule":"DM-NBRST","startDate":"2023-09-07","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</si>
  <si>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4100014685","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4108601222","priceCompDesc":"Price per transaction - Step Tier 1","valueAmt":"12","displaySw":"true","rcMapId":"2567418376","tieredFlag":"STEP","priceCompSequenceNo":"100"},{"priceCompTier":{"upperLimit":"5000.00","lowerLimit":"1000.00","priceCriteria":"NBRTRAN","tierSeqNum":"10"},"priceCompId":"4108601223","priceCompDesc":"Price per transaction - Step Tier 2","valueAmt":"13","displaySw":"true","rcMapId":"7769990702","tieredFlag":"STEP","priceCompSequenceNo":"110"},{"priceCompTier":{"upperLimit":"999999999999.99","lowerLimit":"5000.00","priceCriteria":"NBRTRAN","tierSeqNum":"10"},"priceCompId":"4108601224","priceCompDesc":"Price per transaction - Step Tier 3","valueAmt":"14","displaySw":"true","rcMapId":"4322456059","tieredFlag":"STEP","priceCompSequenceNo":"120"}]}}}}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</si>
  <si>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4108601217","valueAmt":"11","priceCompDesc":"Threshold price per transaction","rcMapId":"1109655113","displaySw":"true","tieredFlag":"THRS","priceCompTier":{"tierSeqNum":"10","upperLimit":"1000.00","lowerLimit":"0.00","priceCriteria":"NBRTRAN"},"priceCompSequenceNo":"100"},{"priceCompId":"4108601218","valueAmt":"12","priceCompDesc":"Threshold price per transaction","rcMapId":"1109655113","displaySw":"true","tieredFlag":"THRS","priceCompTier":{"tierSeqNum":"10","upperLimit":"5000.00","lowerLimit":"1000.00","priceCriteria":"NBRTRAN"},"priceCompSequenceNo":"110"},{"priceCompId":"4108601219","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4100014681","pricingStatus":"PRPD","printIfZero":"Y","ignoreSw":"N","actionFlag":"OVRD","isEligible":"false","scheduleCode":"MONTHLY","rateSchedule":"DM-NBRTH","startDate":"2023-08-08","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</si>
  <si>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4100014686","actionFlag":"OVRD","priceItemCode":"PI_025","priceItemDescription":"V5-Domestic Funds Transfer Fee","pricingStatus":"PRPD","priceCurrencyCode":"USD","rateSchedule":"DM-NBRTH","startDate":"2023-08-08","isEligible":"false","assignmentLevel":"Customer Agreed","paTypeFlag":"RGLR","printIfZero":"Y","txnDailyRatingCrt":"DNRT","ignoreSw":"N","aggregateSw":"Y","scheduleCode":"MONTHLY","priceCompDetails":[{"priceCompTier":{"upperLimit":"1000.00","lowerLimit":"0.00","priceCriteria":"NBRTRAN","tierSeqNum":"10"},"priceCompId":"4108601217","priceCompDesc":"Threshold price per transaction","valueAmt":"11","displaySw":"true","rcMapId":"1109655113","tieredFlag":"THRS","priceCompSequenceNo":"100"},{"priceCompTier":{"upperLimit":"5000.00","lowerLimit":"1000.00","priceCriteria":"NBRTRAN","tierSeqNum":"10"},"priceCompId":"4108601218","priceCompDesc":"Threshold price per transaction","valueAmt":"12","displaySw":"true","rcMapId":"1109655113","tieredFlag":"THRS","priceCompSequenceNo":"110"},{"priceCompTier":{"upperLimit":"999999999999.99","lowerLimit":"5000.00","priceCriteria":"NBRTRAN","tierSeqNum":"10"},"priceCompId":"4108601219","priceCompDesc":"Threshold price per transaction","valueAmt":"13","displaySw":"true","rcMapId":"1109655113","tieredFlag":"THRS","priceCompSequenceNo":"120"}]}}}}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</si>
  <si>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4108601228","valueAmt":"12","priceCompDesc":"Threshold price per transaction","rcMapId":"1109655113","displaySw":"true","tieredFlag":"THRS","priceCompTier":{"tierSeqNum":"10","upperLimit":"1000.00","lowerLimit":"0.00","priceCriteria":"NBRTRAN"},"priceCompSequenceNo":"100"},{"priceCompId":"4108601229","valueAmt":"13","priceCompDesc":"Threshold price per transaction","rcMapId":"1109655113","displaySw":"true","tieredFlag":"THRS","priceCompTier":{"tierSeqNum":"10","upperLimit":"5000.00","lowerLimit":"1000.00","priceCriteria":"NBRTRAN"},"priceCompSequenceNo":"110"},{"priceCompId":"4108601230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4100014686","pricingStatus":"PRPD","printIfZero":"Y","ignoreSw":"N","actionFlag":"OVRD","isEligible":"false","scheduleCode":"MONTHLY","rateSchedule":"DM-NBRTH","startDate":"2023-09-07","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</si>
  <si>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4100014687","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4108601228","priceCompDesc":"Threshold price per transaction","valueAmt":"12","displaySw":"true","rcMapId":"1109655113","tieredFlag":"THRS","priceCompSequenceNo":"100"},{"priceCompTier":{"upperLimit":"5000.00","lowerLimit":"1000.00","priceCriteria":"NBRTRAN","tierSeqNum":"10"},"priceCompId":"4108601229","priceCompDesc":"Threshold price per transaction","valueAmt":"13","displaySw":"true","rcMapId":"1109655113","tieredFlag":"THRS","priceCompSequenceNo":"110"},{"priceCompTier":{"upperLimit":"999999999999.99","lowerLimit":"5000.00","priceCriteria":"NBRTRAN","tierSeqNum":"10"},"priceCompId":"4108601230","priceCompDesc":"Threshold price per transaction","valueAmt":"14","displaySw":"true","rcMapId":"1109655113","tieredFlag":"THRS","priceCompSequenceNo":"120"}]}}}}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</si>
  <si>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9168600286","valueAmt":"11","priceCompDesc":"Price per transaction - Step Tier 1","rcMapId":"2567418376","displaySw":"true","tieredFlag":"STEP","priceCompTier":{"tierSeqNum":"10","upperLimit":"1000.00","lowerLimit":"0.00","priceCriteria":"NBRTRAN"},"priceCompSequenceNo":"100"},{"priceCompId":"9168600287","valueAmt":"12","priceCompDesc":"Price per transaction - Step Tier 2","rcMapId":"7769990702","displaySw":"true","tieredFlag":"STEP","priceCompTier":{"tierSeqNum":"10","upperLimit":"5000.00","lowerLimit":"1000.00","priceCriteria":"NBRTRAN"},"priceCompSequenceNo":"110"},{"priceCompId":"9168600288","valueAmt":"13","priceCompDesc":"Price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9160014186","pricingStatus":"PRPD","printIfZero":"Y","ignoreSw":"N","actionFlag":"OVRD","isEligible":"false","scheduleCode":"MONTHLY","rateSchedule":"DM-NBRST","startDate":"2023-08-10","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</si>
  <si>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9160014190","actionFlag":"OVRD","priceItemCode":"PI_024","priceItemDescription":"V4-SEPA Transfers","pricingStatus":"PRPD","priceCurrencyCode":"USD","rateSchedule":"DM-NBRST","startDate":"2023-08-10","isEligible":"false","assignmentLevel":"Customer Agreed","paTypeFlag":"RGLR","printIfZero":"Y","txnDailyRatingCrt":"DNRT","ignoreSw":"N","aggregateSw":"Y","scheduleCode":"MONTHLY","priceCompDetails":[{"priceCompTier":{"upperLimit":"1000.00","lowerLimit":"0.00","priceCriteria":"NBRTRAN","tierSeqNum":"10"},"priceCompId":"9168600286","priceCompDesc":"Price per transaction - Step Tier 1","valueAmt":"11","displaySw":"true","rcMapId":"2567418376","tieredFlag":"STEP","priceCompSequenceNo":"100"},{"priceCompTier":{"upperLimit":"5000.00","lowerLimit":"1000.00","priceCriteria":"NBRTRAN","tierSeqNum":"10"},"priceCompId":"9168600287","priceCompDesc":"Price per transaction - Step Tier 2","valueAmt":"12","displaySw":"true","rcMapId":"7769990702","tieredFlag":"STEP","priceCompSequenceNo":"110"},{"priceCompTier":{"upperLimit":"999999999999.99","lowerLimit":"5000.00","priceCriteria":"NBRTRAN","tierSeqNum":"10"},"priceCompId":"9168600288","priceCompDesc":"Price per transaction - Step Tier 3","valueAmt":"13","displaySw":"true","rcMapId":"4322456059","tieredFlag":"STEP","priceCompSequenceNo":"120"}]}}}}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</si>
  <si>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9168600294","valueAmt":"12","priceCompDesc":"Price per transaction - Step Tier 1","rcMapId":"2567418376","displaySw":"true","tieredFlag":"STEP","priceCompTier":{"tierSeqNum":"10","upperLimit":"1000.00","lowerLimit":"0.00","priceCriteria":"NBRTRAN"},"priceCompSequenceNo":"100"},{"priceCompId":"9168600295","valueAmt":"13","priceCompDesc":"Price per transaction - Step Tier 2","rcMapId":"7769990702","displaySw":"true","tieredFlag":"STEP","priceCompTier":{"tierSeqNum":"10","upperLimit":"5000.00","lowerLimit":"1000.00","priceCriteria":"NBRTRAN"},"priceCompSequenceNo":"110"},{"priceCompId":"9168600296","valueAmt":"14","priceCompDesc":"Price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9160014190","pricingStatus":"PRPD","printIfZero":"Y","ignoreSw":"N","actionFlag":"OVRD","isEligible":"false","scheduleCode":"MONTHLY","rateSchedule":"DM-NBRST","startDate":"2023-09-09","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</si>
  <si>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9160014191","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9168600294","priceCompDesc":"Price per transaction - Step Tier 1","valueAmt":"12","displaySw":"true","rcMapId":"2567418376","tieredFlag":"STEP","priceCompSequenceNo":"100"},{"priceCompTier":{"upperLimit":"5000.00","lowerLimit":"1000.00","priceCriteria":"NBRTRAN","tierSeqNum":"10"},"priceCompId":"9168600295","priceCompDesc":"Price per transaction - Step Tier 2","valueAmt":"13","displaySw":"true","rcMapId":"7769990702","tieredFlag":"STEP","priceCompSequenceNo":"110"},{"priceCompTier":{"upperLimit":"999999999999.99","lowerLimit":"5000.00","priceCriteria":"NBRTRAN","tierSeqNum":"10"},"priceCompId":"9168600296","priceCompDesc":"Price per transaction - Step Tier 3","valueAmt":"14","displaySw":"true","rcMapId":"4322456059","tieredFlag":"STEP","priceCompSequenceNo":"120"}]}}}}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</si>
  <si>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9168600289","valueAmt":"11","priceCompDesc":"Threshold price per transaction","rcMapId":"1109655113","displaySw":"true","tieredFlag":"THRS","priceCompTier":{"tierSeqNum":"10","upperLimit":"1000.00","lowerLimit":"0.00","priceCriteria":"NBRTRAN"},"priceCompSequenceNo":"100"},{"priceCompId":"9168600290","valueAmt":"12","priceCompDesc":"Threshold price per transaction","rcMapId":"1109655113","displaySw":"true","tieredFlag":"THRS","priceCompTier":{"tierSeqNum":"10","upperLimit":"5000.00","lowerLimit":"1000.00","priceCriteria":"NBRTRAN"},"priceCompSequenceNo":"110"},{"priceCompId":"9168600291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9160014187","pricingStatus":"PRPD","printIfZero":"Y","ignoreSw":"N","actionFlag":"OVRD","isEligible":"false","scheduleCode":"MONTHLY","rateSchedule":"DM-NBRTH","startDate":"2023-08-10","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</si>
  <si>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9160014192","actionFlag":"OVRD","priceItemCode":"PI_025","priceItemDescription":"V5-Domestic Funds Transfer Fee","pricingStatus":"PRPD","priceCurrencyCode":"USD","rateSchedule":"DM-NBRTH","startDate":"2023-08-10","isEligible":"false","assignmentLevel":"Customer Agreed","paTypeFlag":"RGLR","printIfZero":"Y","txnDailyRatingCrt":"DNRT","ignoreSw":"N","aggregateSw":"Y","scheduleCode":"MONTHLY","priceCompDetails":[{"priceCompTier":{"upperLimit":"1000.00","lowerLimit":"0.00","priceCriteria":"NBRTRAN","tierSeqNum":"10"},"priceCompId":"9168600289","priceCompDesc":"Threshold price per transaction","valueAmt":"11","displaySw":"true","rcMapId":"1109655113","tieredFlag":"THRS","priceCompSequenceNo":"100"},{"priceCompTier":{"upperLimit":"5000.00","lowerLimit":"1000.00","priceCriteria":"NBRTRAN","tierSeqNum":"10"},"priceCompId":"9168600290","priceCompDesc":"Threshold price per transaction","valueAmt":"12","displaySw":"true","rcMapId":"1109655113","tieredFlag":"THRS","priceCompSequenceNo":"110"},{"priceCompTier":{"upperLimit":"999999999999.99","lowerLimit":"5000.00","priceCriteria":"NBRTRAN","tierSeqNum":"10"},"priceCompId":"9168600291","priceCompDesc":"Threshold price per transaction","valueAmt":"13","displaySw":"true","rcMapId":"1109655113","tieredFlag":"THRS","priceCompSequenceNo":"120"}]}}}}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</si>
  <si>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9168600300","valueAmt":"12","priceCompDesc":"Threshold price per transaction","rcMapId":"1109655113","displaySw":"true","tieredFlag":"THRS","priceCompTier":{"tierSeqNum":"10","upperLimit":"1000.00","lowerLimit":"0.00","priceCriteria":"NBRTRAN"},"priceCompSequenceNo":"100"},{"priceCompId":"9168600301","valueAmt":"13","priceCompDesc":"Threshold price per transaction","rcMapId":"1109655113","displaySw":"true","tieredFlag":"THRS","priceCompTier":{"tierSeqNum":"10","upperLimit":"5000.00","lowerLimit":"1000.00","priceCriteria":"NBRTRAN"},"priceCompSequenceNo":"110"},{"priceCompId":"9168600302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9160014192","pricingStatus":"PRPD","printIfZero":"Y","ignoreSw":"N","actionFlag":"OVRD","isEligible":"false","scheduleCode":"MONTHLY","rateSchedule":"DM-NBRTH","startDate":"2023-09-09","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</si>
  <si>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9160014193","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9168600300","priceCompDesc":"Threshold price per transaction","valueAmt":"12","displaySw":"true","rcMapId":"1109655113","tieredFlag":"THRS","priceCompSequenceNo":"100"},{"priceCompTier":{"upperLimit":"5000.00","lowerLimit":"1000.00","priceCriteria":"NBRTRAN","tierSeqNum":"10"},"priceCompId":"9168600301","priceCompDesc":"Threshold price per transaction","valueAmt":"13","displaySw":"true","rcMapId":"1109655113","tieredFlag":"THRS","priceCompSequenceNo":"110"},{"priceCompTier":{"upperLimit":"999999999999.99","lowerLimit":"5000.00","priceCriteria":"NBRTRAN","tierSeqNum":"10"},"priceCompId":"9168600302","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</si>
</sst>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5" borderId="11" xfId="0" applyFont="1" applyFill="1" applyBorder="1" applyAlignment="1">
      <alignmen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0" borderId="12"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9"/>
  <sheetViews>
    <sheetView tabSelected="1" topLeftCell="C75" zoomScale="54" zoomScaleNormal="54" workbookViewId="0">
      <selection activeCell="M105" sqref="M105"/>
    </sheetView>
  </sheetViews>
  <sheetFormatPr defaultRowHeight="14.5" x14ac:dyDescent="0.35"/>
  <cols>
    <col min="1" max="1" customWidth="true" width="37.7265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415</v>
      </c>
      <c r="D4" s="28" t="s">
        <v>139</v>
      </c>
      <c r="E4" s="28" t="s">
        <v>140</v>
      </c>
      <c r="F4" s="28"/>
      <c r="G4" s="28"/>
      <c r="H4" s="28"/>
      <c r="I4" s="28" t="s">
        <v>141</v>
      </c>
      <c r="J4" s="28" t="s">
        <v>408</v>
      </c>
    </row>
    <row r="5" spans="1:118" x14ac:dyDescent="0.35">
      <c r="A5" s="28" t="s">
        <v>420</v>
      </c>
      <c r="B5" s="28" t="s">
        <v>153</v>
      </c>
      <c r="C5" s="28" t="s">
        <v>407</v>
      </c>
      <c r="D5" s="28" t="s">
        <v>139</v>
      </c>
      <c r="E5" s="28" t="s">
        <v>140</v>
      </c>
      <c r="F5" s="28"/>
      <c r="G5" s="28"/>
      <c r="H5" s="28"/>
      <c r="I5" s="28" t="s">
        <v>141</v>
      </c>
      <c r="J5" s="28" t="s">
        <v>408</v>
      </c>
    </row>
    <row r="6" spans="1:118" x14ac:dyDescent="0.35">
      <c r="A6" s="28">
        <v>2801585178</v>
      </c>
      <c r="B6" s="28" t="s">
        <v>153</v>
      </c>
      <c r="C6" s="28" t="s">
        <v>416</v>
      </c>
      <c r="D6" s="28" t="s">
        <v>139</v>
      </c>
      <c r="E6" s="28" t="s">
        <v>140</v>
      </c>
      <c r="F6" s="28"/>
      <c r="G6" s="28"/>
      <c r="H6" s="28"/>
      <c r="I6" s="28" t="s">
        <v>141</v>
      </c>
      <c r="J6" s="28" t="s">
        <v>413</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409</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409</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409</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414</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417</v>
      </c>
      <c r="G19" s="32"/>
      <c r="H19" s="31" t="s">
        <v>165</v>
      </c>
      <c r="I19" s="14"/>
    </row>
    <row r="20" spans="1:117" x14ac:dyDescent="0.35">
      <c r="A20" s="86" t="str">
        <f>C6</f>
        <v>STACKING_COMT_PARENT_CH1CH1,IND</v>
      </c>
      <c r="B20" s="28">
        <v>3965174232</v>
      </c>
      <c r="C20" s="28">
        <v>3965174772</v>
      </c>
      <c r="D20" s="31" t="s">
        <v>153</v>
      </c>
      <c r="E20" s="32" t="s">
        <v>164</v>
      </c>
      <c r="F20" s="31" t="s">
        <v>418</v>
      </c>
      <c r="G20" s="32"/>
      <c r="H20" s="31" t="s">
        <v>165</v>
      </c>
      <c r="I20" s="14"/>
    </row>
    <row r="22" spans="1:117" ht="18.5" x14ac:dyDescent="0.35">
      <c r="A22" s="123" t="s">
        <v>172</v>
      </c>
      <c r="B22" s="123"/>
      <c r="C22" s="123"/>
    </row>
    <row r="23" spans="1:117" ht="15.5" x14ac:dyDescent="0.35">
      <c r="A23" s="26" t="s">
        <v>173</v>
      </c>
      <c r="B23" s="26" t="s">
        <v>174</v>
      </c>
      <c r="C23" s="27" t="s">
        <v>175</v>
      </c>
      <c r="D23" s="24" t="s">
        <v>130</v>
      </c>
      <c r="E23" s="24" t="s">
        <v>4</v>
      </c>
    </row>
    <row r="24" spans="1:117" x14ac:dyDescent="0.35">
      <c r="A24" s="33" t="s">
        <v>399</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4" t="s">
        <v>180</v>
      </c>
      <c r="B27" s="125"/>
      <c r="C27" s="125"/>
      <c r="D27" s="125"/>
      <c r="E27" s="125"/>
      <c r="F27" s="125"/>
      <c r="G27" s="125"/>
      <c r="H27" s="125"/>
      <c r="I27" s="125"/>
      <c r="J27" s="125"/>
      <c r="K27" s="125"/>
      <c r="L27" s="125"/>
      <c r="M27" s="125"/>
      <c r="N27" s="125"/>
      <c r="O27" s="125"/>
      <c r="P27" s="125"/>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88" t="s">
        <v>255</v>
      </c>
      <c r="B62" s="89"/>
      <c r="C62" s="89"/>
      <c r="D62" s="90"/>
    </row>
    <row r="63" spans="1:117" ht="15.5" x14ac:dyDescent="0.35">
      <c r="A63" s="26" t="s">
        <v>173</v>
      </c>
      <c r="B63" s="26" t="s">
        <v>174</v>
      </c>
      <c r="C63" s="27" t="s">
        <v>253</v>
      </c>
      <c r="D63" s="26" t="s">
        <v>252</v>
      </c>
      <c r="E63" s="24" t="s">
        <v>183</v>
      </c>
    </row>
    <row r="64" spans="1:117" x14ac:dyDescent="0.35">
      <c r="A64" s="33" t="s">
        <v>399</v>
      </c>
      <c r="B64" s="33" t="s">
        <v>176</v>
      </c>
      <c r="C64" s="28" t="str">
        <f>C4</f>
        <v>STACKING_COMT_PARENT,IND</v>
      </c>
      <c r="D64" s="31" t="s">
        <v>254</v>
      </c>
      <c r="E64" s="31" t="s">
        <v>235</v>
      </c>
    </row>
    <row r="66" spans="1:15" ht="18.5" x14ac:dyDescent="0.35">
      <c r="A66" s="88" t="s">
        <v>237</v>
      </c>
      <c r="B66" s="89"/>
      <c r="C66" s="89"/>
      <c r="D66" s="89"/>
      <c r="E66" s="89"/>
      <c r="F66" s="89"/>
      <c r="G66" s="89"/>
      <c r="H66" s="89"/>
      <c r="I66" s="90"/>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409</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c r="O68" s="32" t="s">
        <v>398</v>
      </c>
    </row>
    <row r="69" spans="1:15" x14ac:dyDescent="0.35">
      <c r="A69" s="28" t="str">
        <f>C4</f>
        <v>STACKING_COMT_PARENT,IND</v>
      </c>
      <c r="B69" s="28">
        <f>C10</f>
        <v>1579377475</v>
      </c>
      <c r="C69" s="28" t="s">
        <v>409</v>
      </c>
      <c r="D69" s="30">
        <f>C17</f>
        <v>1579377173</v>
      </c>
      <c r="E69" s="31" t="s">
        <v>214</v>
      </c>
      <c r="F69" s="31"/>
      <c r="G69" s="31"/>
      <c r="H69" s="31"/>
      <c r="I69" s="31"/>
      <c r="J69" s="41" t="str">
        <f t="shared" ca="1" si="0"/>
        <v>07-09-2023</v>
      </c>
      <c r="K69" s="41" t="str">
        <f t="shared" ca="1" si="1"/>
        <v>08-07-2023</v>
      </c>
      <c r="L69" s="32" t="s">
        <v>168</v>
      </c>
      <c r="M69" s="32">
        <v>3000</v>
      </c>
      <c r="N69" s="39"/>
      <c r="O69" s="32" t="s">
        <v>398</v>
      </c>
    </row>
    <row r="70" spans="1:15" x14ac:dyDescent="0.35">
      <c r="A70" s="28" t="str">
        <f>C4</f>
        <v>STACKING_COMT_PARENT,IND</v>
      </c>
      <c r="B70" s="28">
        <f>C10</f>
        <v>1579377475</v>
      </c>
      <c r="C70" s="28" t="s">
        <v>409</v>
      </c>
      <c r="D70" s="30">
        <f>C17</f>
        <v>1579377173</v>
      </c>
      <c r="E70" s="31" t="s">
        <v>216</v>
      </c>
      <c r="F70" s="31"/>
      <c r="G70" s="31"/>
      <c r="H70" s="31"/>
      <c r="I70" s="31"/>
      <c r="J70" s="41" t="str">
        <f t="shared" ca="1" si="0"/>
        <v>07-09-2023</v>
      </c>
      <c r="K70" s="41" t="str">
        <f t="shared" ca="1" si="1"/>
        <v>08-07-2023</v>
      </c>
      <c r="L70" s="32" t="s">
        <v>168</v>
      </c>
      <c r="M70" s="32">
        <v>3000</v>
      </c>
      <c r="N70" s="39"/>
      <c r="O70" s="32" t="s">
        <v>398</v>
      </c>
    </row>
    <row r="71" spans="1:15" x14ac:dyDescent="0.35">
      <c r="A71" s="28" t="str">
        <f>C4</f>
        <v>STACKING_COMT_PARENT,IND</v>
      </c>
      <c r="B71" s="28">
        <f>C11</f>
        <v>5357065315</v>
      </c>
      <c r="C71" s="28" t="s">
        <v>409</v>
      </c>
      <c r="D71" s="40">
        <f>C18</f>
        <v>5357065767</v>
      </c>
      <c r="E71" s="31" t="s">
        <v>207</v>
      </c>
      <c r="F71" s="31"/>
      <c r="G71" s="31"/>
      <c r="H71" s="31"/>
      <c r="I71" s="31"/>
      <c r="J71" s="41" t="str">
        <f t="shared" ca="1" si="0"/>
        <v>07-09-2023</v>
      </c>
      <c r="K71" s="41" t="str">
        <f t="shared" ca="1" si="1"/>
        <v>08-07-2023</v>
      </c>
      <c r="L71" s="32" t="s">
        <v>168</v>
      </c>
      <c r="M71" s="32">
        <v>1500</v>
      </c>
      <c r="N71" s="39"/>
      <c r="O71" s="32" t="s">
        <v>398</v>
      </c>
    </row>
    <row r="72" spans="1:15" x14ac:dyDescent="0.35">
      <c r="A72" s="28" t="str">
        <f>C4</f>
        <v>STACKING_COMT_PARENT,IND</v>
      </c>
      <c r="B72" s="28">
        <f>C11</f>
        <v>5357065315</v>
      </c>
      <c r="C72" s="28" t="s">
        <v>409</v>
      </c>
      <c r="D72" s="40">
        <f>C18</f>
        <v>5357065767</v>
      </c>
      <c r="E72" s="31" t="s">
        <v>214</v>
      </c>
      <c r="F72" s="31"/>
      <c r="G72" s="31"/>
      <c r="H72" s="31"/>
      <c r="I72" s="31"/>
      <c r="J72" s="41" t="str">
        <f t="shared" ca="1" si="0"/>
        <v>07-09-2023</v>
      </c>
      <c r="K72" s="41" t="str">
        <f t="shared" ca="1" si="1"/>
        <v>08-07-2023</v>
      </c>
      <c r="L72" s="32" t="s">
        <v>168</v>
      </c>
      <c r="M72" s="32">
        <v>1500</v>
      </c>
      <c r="N72" s="39"/>
      <c r="O72" s="32" t="s">
        <v>398</v>
      </c>
    </row>
    <row r="73" spans="1:15" x14ac:dyDescent="0.35">
      <c r="A73" s="28" t="str">
        <f>C4</f>
        <v>STACKING_COMT_PARENT,IND</v>
      </c>
      <c r="B73" s="28">
        <f>C11</f>
        <v>5357065315</v>
      </c>
      <c r="C73" s="28" t="s">
        <v>409</v>
      </c>
      <c r="D73" s="40">
        <f>C18</f>
        <v>5357065767</v>
      </c>
      <c r="E73" s="31" t="s">
        <v>216</v>
      </c>
      <c r="F73" s="31"/>
      <c r="G73" s="31"/>
      <c r="H73" s="31"/>
      <c r="I73" s="31"/>
      <c r="J73" s="41" t="str">
        <f t="shared" ca="1" si="0"/>
        <v>07-09-2023</v>
      </c>
      <c r="K73" s="41" t="str">
        <f t="shared" ca="1" si="1"/>
        <v>08-07-2023</v>
      </c>
      <c r="L73" s="32" t="s">
        <v>168</v>
      </c>
      <c r="M73" s="32">
        <v>1500</v>
      </c>
      <c r="N73" s="39"/>
      <c r="O73" s="32" t="s">
        <v>398</v>
      </c>
    </row>
    <row r="74" spans="1:15" x14ac:dyDescent="0.35">
      <c r="A74" s="28" t="str">
        <f>C5</f>
        <v>STACKING_COMT_PARENT_CH1,IND</v>
      </c>
      <c r="B74" s="28" t="str">
        <f>C12</f>
        <v>1711658996</v>
      </c>
      <c r="C74" s="28" t="s">
        <v>409</v>
      </c>
      <c r="D74" s="40">
        <f>C19</f>
        <v>1711658048</v>
      </c>
      <c r="E74" s="31" t="s">
        <v>207</v>
      </c>
      <c r="F74" s="31"/>
      <c r="G74" s="31"/>
      <c r="H74" s="31"/>
      <c r="I74" s="31"/>
      <c r="J74" s="41" t="str">
        <f t="shared" ca="1" si="0"/>
        <v>07-09-2023</v>
      </c>
      <c r="K74" s="41" t="str">
        <f t="shared" ca="1" si="1"/>
        <v>08-07-2023</v>
      </c>
      <c r="L74" s="32" t="s">
        <v>168</v>
      </c>
      <c r="M74" s="32">
        <v>300</v>
      </c>
      <c r="N74" s="39"/>
      <c r="O74" s="32" t="s">
        <v>398</v>
      </c>
    </row>
    <row r="75" spans="1:15" x14ac:dyDescent="0.35">
      <c r="A75" s="28" t="str">
        <f>C5</f>
        <v>STACKING_COMT_PARENT_CH1,IND</v>
      </c>
      <c r="B75" s="28" t="str">
        <f>C12</f>
        <v>1711658996</v>
      </c>
      <c r="C75" s="28" t="s">
        <v>409</v>
      </c>
      <c r="D75" s="40">
        <f>C19</f>
        <v>1711658048</v>
      </c>
      <c r="E75" s="31" t="s">
        <v>214</v>
      </c>
      <c r="F75" s="31"/>
      <c r="G75" s="31"/>
      <c r="H75" s="31"/>
      <c r="I75" s="31"/>
      <c r="J75" s="41" t="str">
        <f t="shared" ca="1" si="0"/>
        <v>07-09-2023</v>
      </c>
      <c r="K75" s="41" t="str">
        <f t="shared" ca="1" si="1"/>
        <v>08-07-2023</v>
      </c>
      <c r="L75" s="32" t="s">
        <v>168</v>
      </c>
      <c r="M75" s="32">
        <v>300</v>
      </c>
      <c r="N75" s="39"/>
      <c r="O75" s="32" t="s">
        <v>398</v>
      </c>
    </row>
    <row r="76" spans="1:15" x14ac:dyDescent="0.35">
      <c r="A76" s="28" t="str">
        <f>C5</f>
        <v>STACKING_COMT_PARENT_CH1,IND</v>
      </c>
      <c r="B76" s="28" t="str">
        <f>C12</f>
        <v>1711658996</v>
      </c>
      <c r="C76" s="28" t="s">
        <v>409</v>
      </c>
      <c r="D76" s="40">
        <f>C19</f>
        <v>1711658048</v>
      </c>
      <c r="E76" s="31" t="s">
        <v>216</v>
      </c>
      <c r="F76" s="31"/>
      <c r="G76" s="31"/>
      <c r="H76" s="31"/>
      <c r="I76" s="31"/>
      <c r="J76" s="41" t="str">
        <f t="shared" ca="1" si="0"/>
        <v>07-09-2023</v>
      </c>
      <c r="K76" s="41" t="str">
        <f t="shared" ca="1" si="1"/>
        <v>08-07-2023</v>
      </c>
      <c r="L76" s="32" t="s">
        <v>168</v>
      </c>
      <c r="M76" s="32">
        <v>300</v>
      </c>
      <c r="N76" s="39"/>
      <c r="O76" s="32" t="s">
        <v>398</v>
      </c>
    </row>
    <row r="77" spans="1:15" x14ac:dyDescent="0.35">
      <c r="A77" s="28" t="str">
        <f>C6</f>
        <v>STACKING_COMT_PARENT_CH1CH1,IND</v>
      </c>
      <c r="B77" s="28">
        <f>C13</f>
        <v>3965174232</v>
      </c>
      <c r="C77" s="28" t="s">
        <v>409</v>
      </c>
      <c r="D77" s="40">
        <f>C20</f>
        <v>3965174772</v>
      </c>
      <c r="E77" s="31" t="s">
        <v>207</v>
      </c>
      <c r="F77" s="31"/>
      <c r="G77" s="31"/>
      <c r="H77" s="31"/>
      <c r="I77" s="31"/>
      <c r="J77" s="41" t="str">
        <f t="shared" ca="1" si="0"/>
        <v>07-09-2023</v>
      </c>
      <c r="K77" s="41" t="str">
        <f t="shared" ca="1" si="1"/>
        <v>08-07-2023</v>
      </c>
      <c r="L77" s="32" t="s">
        <v>168</v>
      </c>
      <c r="M77" s="32">
        <v>250</v>
      </c>
      <c r="N77" s="39"/>
      <c r="O77" s="32" t="s">
        <v>398</v>
      </c>
    </row>
    <row r="78" spans="1:15" x14ac:dyDescent="0.35">
      <c r="A78" s="28" t="str">
        <f>C6</f>
        <v>STACKING_COMT_PARENT_CH1CH1,IND</v>
      </c>
      <c r="B78" s="28">
        <f>C13</f>
        <v>3965174232</v>
      </c>
      <c r="C78" s="28" t="s">
        <v>409</v>
      </c>
      <c r="D78" s="40">
        <f>C20</f>
        <v>3965174772</v>
      </c>
      <c r="E78" s="31" t="s">
        <v>214</v>
      </c>
      <c r="F78" s="31"/>
      <c r="G78" s="31"/>
      <c r="H78" s="31"/>
      <c r="I78" s="31"/>
      <c r="J78" s="41" t="str">
        <f t="shared" ca="1" si="0"/>
        <v>07-09-2023</v>
      </c>
      <c r="K78" s="41" t="str">
        <f t="shared" ca="1" si="1"/>
        <v>08-07-2023</v>
      </c>
      <c r="L78" s="32" t="s">
        <v>168</v>
      </c>
      <c r="M78" s="32">
        <v>250</v>
      </c>
      <c r="N78" s="39"/>
      <c r="O78" s="32" t="s">
        <v>398</v>
      </c>
    </row>
    <row r="79" spans="1:15" x14ac:dyDescent="0.35">
      <c r="A79" s="28" t="str">
        <f>C6</f>
        <v>STACKING_COMT_PARENT_CH1CH1,IND</v>
      </c>
      <c r="B79" s="28">
        <f>C13</f>
        <v>3965174232</v>
      </c>
      <c r="C79" s="28" t="s">
        <v>409</v>
      </c>
      <c r="D79" s="40">
        <f>C20</f>
        <v>3965174772</v>
      </c>
      <c r="E79" s="31" t="s">
        <v>216</v>
      </c>
      <c r="F79" s="31"/>
      <c r="G79" s="31"/>
      <c r="H79" s="31"/>
      <c r="I79" s="31"/>
      <c r="J79" s="41" t="str">
        <f t="shared" ca="1" si="0"/>
        <v>07-09-2023</v>
      </c>
      <c r="K79" s="41" t="str">
        <f t="shared" ca="1" si="1"/>
        <v>08-07-2023</v>
      </c>
      <c r="L79" s="32" t="s">
        <v>168</v>
      </c>
      <c r="M79" s="32">
        <v>250</v>
      </c>
      <c r="N79" s="39"/>
      <c r="O79" s="32" t="s">
        <v>398</v>
      </c>
    </row>
    <row r="81" spans="1:78" ht="50.4" customHeight="1" x14ac:dyDescent="0.35">
      <c r="A81" s="126" t="s">
        <v>260</v>
      </c>
      <c r="B81" s="126"/>
      <c r="C81" s="126"/>
      <c r="D81" s="126"/>
      <c r="E81" s="126"/>
      <c r="F81" s="126"/>
      <c r="G81" s="126"/>
      <c r="H81" s="126"/>
      <c r="I81" s="126"/>
      <c r="J81" s="126"/>
      <c r="K81" s="126"/>
    </row>
    <row r="83" spans="1:78" ht="16.75" customHeight="1" x14ac:dyDescent="0.35">
      <c r="A83" s="127" t="s">
        <v>261</v>
      </c>
      <c r="B83" s="127"/>
      <c r="C83" s="127"/>
      <c r="D83" s="127"/>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401</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10" t="s">
        <v>286</v>
      </c>
      <c r="U88" s="111"/>
      <c r="V88" s="112"/>
      <c r="W88" s="110" t="s">
        <v>287</v>
      </c>
      <c r="X88" s="112"/>
      <c r="Y88" s="48"/>
      <c r="Z88" s="107" t="s">
        <v>288</v>
      </c>
      <c r="AA88" s="108"/>
      <c r="AB88" s="108"/>
      <c r="AC88" s="108"/>
      <c r="AD88" s="108"/>
      <c r="AE88" s="108"/>
      <c r="AF88" s="109"/>
      <c r="AG88" s="107" t="s">
        <v>289</v>
      </c>
      <c r="AH88" s="108"/>
      <c r="AI88" s="108"/>
      <c r="AJ88" s="108"/>
      <c r="AK88" s="108"/>
      <c r="AL88" s="109"/>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426</v>
      </c>
      <c r="D90" s="56" t="s">
        <v>422</v>
      </c>
      <c r="E90" s="40" t="s">
        <v>155</v>
      </c>
      <c r="F90" s="55" t="s">
        <v>425</v>
      </c>
      <c r="G90" s="57" t="str">
        <f ca="1">TEXT(TODAY(),"YYYY-MM-DD")</f>
        <v>2023-08-08</v>
      </c>
      <c r="H90" s="57" t="str">
        <f ca="1">TEXT(TODAY(),"YYYY-MM-DD")</f>
        <v>2023-08-08</v>
      </c>
      <c r="I90" s="55"/>
      <c r="J90" s="55">
        <v>1</v>
      </c>
      <c r="K90" s="55">
        <v>1</v>
      </c>
      <c r="L90" s="55" t="str">
        <f>C90&amp;TEXT(" Desc","0")</f>
        <v>DealManagement_Test_39771 Desc</v>
      </c>
      <c r="M90" s="55" t="str">
        <f>C90&amp;TEXT(" Ver Desc","0")</f>
        <v>DealManagement_Test_39771 Ver Desc</v>
      </c>
      <c r="N90" s="30" t="s">
        <v>315</v>
      </c>
      <c r="O90" s="30" t="s">
        <v>314</v>
      </c>
      <c r="P90" s="30" t="s">
        <v>315</v>
      </c>
      <c r="Q90" s="30" t="s">
        <v>314</v>
      </c>
      <c r="R90" s="30" t="s">
        <v>315</v>
      </c>
      <c r="S90" s="40"/>
      <c r="T90" s="40" t="s">
        <v>316</v>
      </c>
      <c r="U90" s="40" t="s">
        <v>317</v>
      </c>
      <c r="V90" s="40"/>
      <c r="W90" s="40" t="s">
        <v>318</v>
      </c>
      <c r="X90" s="40" t="s">
        <v>319</v>
      </c>
      <c r="Y90" s="40"/>
      <c r="Z90" s="40" t="s">
        <v>427</v>
      </c>
      <c r="AA90" s="40"/>
      <c r="AB90" s="40"/>
      <c r="AC90" s="40" t="s">
        <v>428</v>
      </c>
      <c r="AD90" s="40" t="s">
        <v>314</v>
      </c>
      <c r="AE90" s="40" t="s">
        <v>314</v>
      </c>
      <c r="AF90" s="40" t="s">
        <v>315</v>
      </c>
      <c r="AG90" s="40"/>
      <c r="AH90" s="40"/>
      <c r="AI90" s="40"/>
      <c r="AJ90" s="40" t="s">
        <v>315</v>
      </c>
      <c r="AK90" s="40" t="s">
        <v>315</v>
      </c>
      <c r="AL90" s="40" t="s">
        <v>315</v>
      </c>
      <c r="AM90" s="55"/>
      <c r="AN90" s="55">
        <v>14</v>
      </c>
      <c r="AO90" s="55">
        <v>19</v>
      </c>
      <c r="AP90" s="55">
        <v>5</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400</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115" t="s">
        <v>356</v>
      </c>
      <c r="B97" s="116"/>
      <c r="C97" s="116"/>
      <c r="D97" s="116"/>
      <c r="E97" s="116"/>
      <c r="F97" s="116"/>
      <c r="G97" s="116"/>
      <c r="H97" s="116"/>
      <c r="I97" s="116"/>
      <c r="J97" s="116"/>
    </row>
    <row r="98" spans="1:26" x14ac:dyDescent="0.35">
      <c r="A98" s="62"/>
      <c r="B98" s="63"/>
      <c r="C98" s="117" t="s">
        <v>332</v>
      </c>
      <c r="D98" s="117"/>
      <c r="E98" s="117"/>
      <c r="F98" s="117"/>
      <c r="G98" s="117"/>
      <c r="H98" s="117"/>
      <c r="I98" s="117"/>
      <c r="J98" s="117"/>
      <c r="K98" s="117"/>
    </row>
    <row r="99" spans="1:26" x14ac:dyDescent="0.35">
      <c r="A99" s="113" t="s">
        <v>333</v>
      </c>
      <c r="B99" s="113" t="s">
        <v>334</v>
      </c>
      <c r="C99" s="93" t="s">
        <v>335</v>
      </c>
      <c r="D99" s="103"/>
      <c r="E99" s="103"/>
      <c r="F99" s="94"/>
      <c r="G99" s="95" t="s">
        <v>336</v>
      </c>
      <c r="H99" s="104"/>
      <c r="I99" s="104"/>
      <c r="J99" s="96"/>
      <c r="K99" s="113" t="s">
        <v>337</v>
      </c>
      <c r="L99" s="113" t="s">
        <v>338</v>
      </c>
    </row>
    <row r="100" spans="1:26" x14ac:dyDescent="0.35">
      <c r="A100" s="114"/>
      <c r="B100" s="114"/>
      <c r="C100" s="64" t="s">
        <v>339</v>
      </c>
      <c r="D100" s="64" t="s">
        <v>340</v>
      </c>
      <c r="E100" s="64" t="s">
        <v>341</v>
      </c>
      <c r="F100" s="64" t="s">
        <v>342</v>
      </c>
      <c r="G100" s="65" t="s">
        <v>339</v>
      </c>
      <c r="H100" s="65" t="s">
        <v>340</v>
      </c>
      <c r="I100" s="65" t="s">
        <v>341</v>
      </c>
      <c r="J100" s="65" t="s">
        <v>342</v>
      </c>
      <c r="K100" s="114"/>
      <c r="L100" s="114"/>
    </row>
    <row r="101" spans="1:26" x14ac:dyDescent="0.35">
      <c r="A101" s="40" t="s">
        <v>343</v>
      </c>
      <c r="B101" s="40" t="s">
        <v>344</v>
      </c>
      <c r="C101" s="30" t="str">
        <f>TEXT(415402.58,"0.00")</f>
        <v>415402.58</v>
      </c>
      <c r="D101" s="30" t="str">
        <f>TEXT(40794,"0")</f>
        <v>40794</v>
      </c>
      <c r="E101" s="30" t="str">
        <f>TEXT(374608.58,"0.00")</f>
        <v>374608.58</v>
      </c>
      <c r="F101" s="30" t="str">
        <f>TEXT(90.18,"0.00")</f>
        <v>90.18</v>
      </c>
      <c r="G101" s="30" t="str">
        <f>TEXT(301614.5,"0.0")</f>
        <v>301614.5</v>
      </c>
      <c r="H101" s="30" t="str">
        <f>TEXT(40560,"0")</f>
        <v>40560</v>
      </c>
      <c r="I101" s="30" t="str">
        <f>TEXT(261054.5,"0.0")</f>
        <v>261054.5</v>
      </c>
      <c r="J101" s="30" t="str">
        <f>TEXT(86.55,"0.00")</f>
        <v>86.55</v>
      </c>
      <c r="K101" s="30" t="str">
        <f>TEXT(37.73,"0.00")</f>
        <v>37.73</v>
      </c>
      <c r="L101" s="40" t="s">
        <v>155</v>
      </c>
    </row>
    <row r="103" spans="1:26" ht="13.25" customHeight="1" x14ac:dyDescent="0.35">
      <c r="A103" s="115" t="s">
        <v>345</v>
      </c>
      <c r="B103" s="116"/>
      <c r="C103" s="116"/>
      <c r="D103" s="116"/>
      <c r="E103" s="116"/>
      <c r="F103" s="116"/>
      <c r="G103" s="116"/>
      <c r="H103" s="116"/>
      <c r="I103" s="116"/>
      <c r="J103" s="116"/>
      <c r="K103" s="116"/>
      <c r="L103" s="116"/>
    </row>
    <row r="104" spans="1:26" x14ac:dyDescent="0.35">
      <c r="A104" s="119" t="s">
        <v>131</v>
      </c>
      <c r="B104" s="119" t="s">
        <v>346</v>
      </c>
      <c r="C104" s="118" t="s">
        <v>347</v>
      </c>
      <c r="D104" s="120" t="s">
        <v>348</v>
      </c>
      <c r="E104" s="91" t="s">
        <v>332</v>
      </c>
      <c r="F104" s="91"/>
      <c r="G104" s="91"/>
      <c r="H104" s="91"/>
      <c r="I104" s="92" t="s">
        <v>349</v>
      </c>
      <c r="J104" s="92"/>
      <c r="K104" s="92"/>
      <c r="L104" s="92"/>
    </row>
    <row r="105" spans="1:26" x14ac:dyDescent="0.35">
      <c r="A105" s="99"/>
      <c r="B105" s="99"/>
      <c r="C105" s="101"/>
      <c r="D105" s="121"/>
      <c r="E105" s="93" t="s">
        <v>350</v>
      </c>
      <c r="F105" s="94"/>
      <c r="G105" s="95" t="s">
        <v>336</v>
      </c>
      <c r="H105" s="96"/>
      <c r="I105" s="93" t="s">
        <v>350</v>
      </c>
      <c r="J105" s="94"/>
      <c r="K105" s="95" t="s">
        <v>336</v>
      </c>
      <c r="L105" s="96"/>
    </row>
    <row r="106" spans="1:26" x14ac:dyDescent="0.35">
      <c r="A106" s="100"/>
      <c r="B106" s="100" t="s">
        <v>130</v>
      </c>
      <c r="C106" s="102"/>
      <c r="D106" s="122"/>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TEXT(37.73,"0.00")</f>
        <v>37.73</v>
      </c>
      <c r="E107" s="67" t="str">
        <f>"$"&amp;TEXT(415402.58,"0.00")</f>
        <v>$415402.58</v>
      </c>
      <c r="F107" s="67" t="str">
        <f>"$"&amp;TEXT(40794,"0.00")</f>
        <v>$40794.00</v>
      </c>
      <c r="G107" s="67" t="str">
        <f>"$"&amp;TEXT(301614.5,"0.00")</f>
        <v>$301614.50</v>
      </c>
      <c r="H107" s="67" t="str">
        <f>"$"&amp;TEXT(40560,"0.00")</f>
        <v>$40560.00</v>
      </c>
      <c r="I107" s="68" t="str">
        <f>"$"&amp;TEXT(415402.58,"0.00")</f>
        <v>$415402.58</v>
      </c>
      <c r="J107" s="68" t="str">
        <f>"$"&amp;TEXT(40794,"0.00")</f>
        <v>$40794.00</v>
      </c>
      <c r="K107" s="68" t="str">
        <f>"$"&amp;TEXT(301614.5,"0.00")</f>
        <v>$301614.50</v>
      </c>
      <c r="L107" s="68" t="str">
        <f>"$"&amp;TEXT(40560,"0.00")</f>
        <v>$40560.00</v>
      </c>
    </row>
    <row r="109" spans="1:26" x14ac:dyDescent="0.35">
      <c r="A109" s="115" t="s">
        <v>356</v>
      </c>
      <c r="B109" s="116"/>
      <c r="C109" s="116"/>
      <c r="D109" s="116"/>
      <c r="E109" s="116"/>
      <c r="F109" s="116"/>
      <c r="G109" s="116"/>
      <c r="H109" s="116"/>
      <c r="I109" s="116"/>
      <c r="J109" s="116"/>
    </row>
    <row r="110" spans="1:26" x14ac:dyDescent="0.35">
      <c r="A110" s="62"/>
      <c r="B110" s="63"/>
      <c r="C110" s="117" t="s">
        <v>332</v>
      </c>
      <c r="D110" s="117"/>
      <c r="E110" s="117"/>
      <c r="F110" s="117"/>
      <c r="G110" s="117"/>
      <c r="H110" s="117"/>
      <c r="I110" s="117"/>
      <c r="J110" s="117"/>
      <c r="K110" s="117"/>
      <c r="Z110" s="69"/>
    </row>
    <row r="111" spans="1:26" x14ac:dyDescent="0.35">
      <c r="A111" s="113" t="s">
        <v>333</v>
      </c>
      <c r="B111" s="113" t="s">
        <v>334</v>
      </c>
      <c r="C111" s="93" t="s">
        <v>335</v>
      </c>
      <c r="D111" s="103"/>
      <c r="E111" s="103"/>
      <c r="F111" s="94"/>
      <c r="G111" s="95" t="s">
        <v>336</v>
      </c>
      <c r="H111" s="104"/>
      <c r="I111" s="104"/>
      <c r="J111" s="96"/>
      <c r="K111" s="105" t="s">
        <v>357</v>
      </c>
    </row>
    <row r="112" spans="1:26" x14ac:dyDescent="0.35">
      <c r="A112" s="114"/>
      <c r="B112" s="114"/>
      <c r="C112" s="64" t="s">
        <v>339</v>
      </c>
      <c r="D112" s="64" t="s">
        <v>340</v>
      </c>
      <c r="E112" s="64" t="s">
        <v>341</v>
      </c>
      <c r="F112" s="64" t="s">
        <v>342</v>
      </c>
      <c r="G112" s="65" t="s">
        <v>339</v>
      </c>
      <c r="H112" s="65" t="s">
        <v>340</v>
      </c>
      <c r="I112" s="65" t="s">
        <v>341</v>
      </c>
      <c r="J112" s="65" t="s">
        <v>342</v>
      </c>
      <c r="K112" s="106"/>
    </row>
    <row r="113" spans="1:48" x14ac:dyDescent="0.35">
      <c r="A113" s="55" t="s">
        <v>343</v>
      </c>
      <c r="B113" s="70"/>
      <c r="C113" s="30" t="str">
        <f>"$"&amp;TEXT(415402.58,"0.00")</f>
        <v>$415402.58</v>
      </c>
      <c r="D113" s="30" t="str">
        <f>"$"&amp;TEXT(40794,"0.00")</f>
        <v>$40794.00</v>
      </c>
      <c r="E113" s="30" t="str">
        <f>"$"&amp;TEXT(374608.58,"0.00")</f>
        <v>$374608.58</v>
      </c>
      <c r="F113" s="30" t="str">
        <f>TEXT(90.18,"0.00")</f>
        <v>90.18</v>
      </c>
      <c r="G113" s="30" t="str">
        <f>"$"&amp;TEXT(301614.5,"0.00")</f>
        <v>$301614.50</v>
      </c>
      <c r="H113" s="30" t="str">
        <f>"$"&amp;TEXT(40560,"0.00")</f>
        <v>$40560.00</v>
      </c>
      <c r="I113" s="30" t="str">
        <f>"$"&amp;TEXT(261054.5,"0.00")</f>
        <v>$261054.50</v>
      </c>
      <c r="J113" s="30" t="str">
        <f>TEXT(86.55,"0.00")</f>
        <v>86.55</v>
      </c>
      <c r="K113" s="30" t="str">
        <f>TEXT(37.73,"0.00")</f>
        <v>37.73</v>
      </c>
    </row>
    <row r="115" spans="1:48" x14ac:dyDescent="0.35">
      <c r="A115" s="44" t="s">
        <v>358</v>
      </c>
      <c r="B115" s="45"/>
      <c r="C115" s="45"/>
    </row>
    <row r="116" spans="1:48"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8" ht="43.5" x14ac:dyDescent="0.35">
      <c r="A117" s="71" t="s">
        <v>365</v>
      </c>
      <c r="B117" s="72" t="s">
        <v>366</v>
      </c>
      <c r="C117" s="72" t="s">
        <v>366</v>
      </c>
      <c r="D117" s="72" t="s">
        <v>367</v>
      </c>
      <c r="E117" s="72" t="s">
        <v>368</v>
      </c>
      <c r="F117" s="72"/>
      <c r="G117" s="72"/>
      <c r="H117" s="72"/>
      <c r="I117" s="72"/>
      <c r="J117" s="73">
        <f ca="1">TODAY()</f>
        <v>45146</v>
      </c>
      <c r="K117" s="73">
        <v>234</v>
      </c>
      <c r="L117" s="72" t="s">
        <v>155</v>
      </c>
    </row>
    <row r="119" spans="1:48" x14ac:dyDescent="0.35">
      <c r="A119" s="97" t="s">
        <v>404</v>
      </c>
      <c r="B119" s="98"/>
      <c r="C119" s="98"/>
      <c r="D119" s="98"/>
      <c r="E119" s="98"/>
      <c r="F119" s="98"/>
      <c r="G119" s="98"/>
      <c r="H119" s="98"/>
      <c r="I119" s="98"/>
      <c r="J119" s="98"/>
      <c r="K119" s="98"/>
      <c r="L119" s="98"/>
      <c r="M119" s="98"/>
      <c r="N119" s="98"/>
      <c r="O119" s="98"/>
      <c r="P119" s="98"/>
      <c r="Q119" s="98"/>
      <c r="R119" s="98"/>
      <c r="S119" s="79"/>
      <c r="T119" s="79"/>
      <c r="U119" s="79"/>
      <c r="V119" s="79"/>
      <c r="W119" s="79"/>
      <c r="X119" s="79"/>
      <c r="Y119" s="79"/>
      <c r="Z119" s="79"/>
    </row>
    <row r="120" spans="1:48"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8" ht="19" customHeight="1" x14ac:dyDescent="0.35">
      <c r="A121" s="75" t="s">
        <v>207</v>
      </c>
      <c r="B121" s="75"/>
      <c r="C121" s="78" t="s">
        <v>423</v>
      </c>
      <c r="D121" s="78" t="str">
        <f ca="1">TEXT(TODAY(),"YYYY-MM-DD")</f>
        <v>2023-08-08</v>
      </c>
      <c r="E121" s="78"/>
      <c r="F121" s="78" t="s">
        <v>391</v>
      </c>
      <c r="G121" s="78" t="s">
        <v>387</v>
      </c>
      <c r="H121" s="78" t="str">
        <f>TEXT(12.33,"0.00")</f>
        <v>12.33</v>
      </c>
      <c r="I121" s="78" t="s">
        <v>168</v>
      </c>
      <c r="J121" s="78" t="str">
        <f>TEXT(4500,"0")</f>
        <v>4500</v>
      </c>
      <c r="K121" s="78" t="str">
        <f>TEXT(55475,"0")</f>
        <v>55475</v>
      </c>
      <c r="L121" s="78" t="str">
        <f>TEXT(0,"0.00")</f>
        <v>0.00</v>
      </c>
      <c r="M121" s="78" t="str">
        <f>TEXT(13520,"0")</f>
        <v>13520</v>
      </c>
      <c r="N121" s="78" t="s">
        <v>179</v>
      </c>
      <c r="O121" s="78" t="s">
        <v>394</v>
      </c>
      <c r="P121" s="78"/>
      <c r="Q121" s="78"/>
      <c r="R121" s="78"/>
      <c r="S121" s="78" t="s">
        <v>393</v>
      </c>
      <c r="T121" s="78" t="s">
        <v>326</v>
      </c>
      <c r="U121" s="78"/>
      <c r="V121" s="78"/>
      <c r="W121" s="78"/>
      <c r="X121" s="78"/>
      <c r="Y121" s="78"/>
      <c r="Z121" s="78"/>
      <c r="AA121" s="78"/>
      <c r="AU121" t="s">
        <v>410</v>
      </c>
    </row>
    <row r="122" spans="1:48" ht="19" customHeight="1" x14ac:dyDescent="0.35">
      <c r="A122" s="75" t="s">
        <v>207</v>
      </c>
      <c r="B122" s="75"/>
      <c r="C122" s="76" t="s">
        <v>386</v>
      </c>
      <c r="D122" s="77" t="str">
        <f ca="1">TEXT(TODAY(),"YYYY-MM-DD")</f>
        <v>2023-08-08</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456</v>
      </c>
      <c r="AV122" t="s">
        <v>457</v>
      </c>
    </row>
    <row r="123" spans="1:48" ht="19" customHeight="1" x14ac:dyDescent="0.35">
      <c r="A123" s="75" t="s">
        <v>207</v>
      </c>
      <c r="B123" s="75"/>
      <c r="C123" s="81" t="s">
        <v>390</v>
      </c>
      <c r="D123" s="81" t="str">
        <f ca="1">TEXT(TODAY()+30,"YYYY-MM-DD")</f>
        <v>2023-09-07</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458</v>
      </c>
      <c r="AV123" t="s">
        <v>459</v>
      </c>
    </row>
    <row r="125" spans="1:48" x14ac:dyDescent="0.35">
      <c r="A125" s="97" t="s">
        <v>403</v>
      </c>
      <c r="B125" s="98"/>
      <c r="C125" s="98"/>
      <c r="D125" s="98"/>
      <c r="E125" s="98"/>
      <c r="F125" s="98"/>
      <c r="G125" s="98"/>
      <c r="H125" s="98"/>
      <c r="I125" s="98"/>
      <c r="J125" s="98"/>
      <c r="K125" s="98"/>
      <c r="L125" s="98"/>
      <c r="M125" s="98"/>
      <c r="N125" s="98"/>
      <c r="O125" s="98"/>
      <c r="P125" s="98"/>
      <c r="Q125" s="98"/>
      <c r="R125" s="98"/>
      <c r="S125" s="80"/>
      <c r="T125" s="80"/>
      <c r="U125" s="80"/>
      <c r="V125" s="80"/>
      <c r="W125" s="80"/>
      <c r="X125" s="80"/>
      <c r="Y125" s="80"/>
      <c r="Z125" s="80"/>
    </row>
    <row r="126" spans="1:48"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8" ht="19" customHeight="1" x14ac:dyDescent="0.35">
      <c r="A127" s="75" t="s">
        <v>214</v>
      </c>
      <c r="B127" s="75"/>
      <c r="C127" s="78" t="s">
        <v>423</v>
      </c>
      <c r="D127" s="78" t="str">
        <f ca="1">TEXT(TODAY(),"YYYY-MM-DD")</f>
        <v>2023-08-08</v>
      </c>
      <c r="E127" s="78"/>
      <c r="F127" s="78" t="s">
        <v>391</v>
      </c>
      <c r="G127" s="78" t="s">
        <v>397</v>
      </c>
      <c r="H127" s="78" t="str">
        <f>TEXT(12.15,"0.00")</f>
        <v>12.15</v>
      </c>
      <c r="I127" s="78" t="s">
        <v>168</v>
      </c>
      <c r="J127" s="78" t="str">
        <f>TEXT(4500,"0")</f>
        <v>4500</v>
      </c>
      <c r="K127" s="78" t="str">
        <f>TEXT(54675,"0")</f>
        <v>54675</v>
      </c>
      <c r="L127" s="78" t="str">
        <f>TEXT(0,"0.00")</f>
        <v>0.00</v>
      </c>
      <c r="M127" s="78" t="str">
        <f>TEXT(13520,"0")</f>
        <v>13520</v>
      </c>
      <c r="N127" s="78" t="s">
        <v>179</v>
      </c>
      <c r="O127" s="78" t="s">
        <v>394</v>
      </c>
      <c r="P127" s="78"/>
      <c r="Q127" s="78"/>
      <c r="R127" s="78"/>
      <c r="S127" s="78" t="s">
        <v>393</v>
      </c>
      <c r="T127" s="78" t="s">
        <v>326</v>
      </c>
      <c r="U127" s="78"/>
      <c r="V127" s="78"/>
      <c r="W127" s="78"/>
      <c r="X127" s="78"/>
      <c r="Y127" s="78"/>
      <c r="Z127" s="78"/>
      <c r="AA127" s="78"/>
      <c r="AU127" t="s">
        <v>411</v>
      </c>
    </row>
    <row r="128" spans="1:48" ht="19" customHeight="1" x14ac:dyDescent="0.35">
      <c r="A128" s="75" t="s">
        <v>214</v>
      </c>
      <c r="B128" s="75"/>
      <c r="C128" s="76" t="s">
        <v>386</v>
      </c>
      <c r="D128" s="77" t="str">
        <f ca="1">TEXT(TODAY(),"YYYY-MM-DD")</f>
        <v>2023-08-08</v>
      </c>
      <c r="E128" s="76"/>
      <c r="F128" s="76" t="s">
        <v>391</v>
      </c>
      <c r="G128" s="76" t="s">
        <v>397</v>
      </c>
      <c r="H128" s="76"/>
      <c r="I128" s="76"/>
      <c r="J128" s="76"/>
      <c r="K128" s="76" t="s">
        <v>396</v>
      </c>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460</v>
      </c>
      <c r="AV128" t="s">
        <v>461</v>
      </c>
    </row>
    <row r="129" spans="1:48" ht="19" customHeight="1" x14ac:dyDescent="0.35">
      <c r="A129" s="75" t="s">
        <v>214</v>
      </c>
      <c r="B129" s="75"/>
      <c r="C129" s="81" t="s">
        <v>390</v>
      </c>
      <c r="D129" s="81" t="str">
        <f ca="1">TEXT(TODAY()+30,"YYYY-MM-DD")</f>
        <v>2023-09-07</v>
      </c>
      <c r="E129" s="81"/>
      <c r="F129" s="81" t="s">
        <v>395</v>
      </c>
      <c r="G129" s="81" t="s">
        <v>397</v>
      </c>
      <c r="H129" s="81"/>
      <c r="I129" s="81"/>
      <c r="J129" s="81"/>
      <c r="K129" s="81" t="s">
        <v>396</v>
      </c>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462</v>
      </c>
      <c r="AV129" t="s">
        <v>463</v>
      </c>
    </row>
    <row r="131" spans="1:48" x14ac:dyDescent="0.35">
      <c r="A131" s="97" t="s">
        <v>405</v>
      </c>
      <c r="B131" s="98"/>
      <c r="C131" s="98"/>
      <c r="D131" s="98"/>
      <c r="E131" s="98"/>
      <c r="F131" s="98"/>
      <c r="G131" s="98"/>
      <c r="H131" s="98"/>
      <c r="I131" s="98"/>
      <c r="J131" s="98"/>
      <c r="K131" s="98"/>
      <c r="L131" s="98"/>
      <c r="M131" s="98"/>
      <c r="N131" s="98"/>
      <c r="O131" s="98"/>
      <c r="P131" s="98"/>
      <c r="Q131" s="98"/>
      <c r="R131" s="98"/>
      <c r="S131" s="83"/>
      <c r="T131" s="83"/>
      <c r="U131" s="83"/>
      <c r="V131" s="83"/>
      <c r="W131" s="83"/>
      <c r="X131" s="83"/>
      <c r="Y131" s="83"/>
      <c r="Z131" s="83"/>
    </row>
    <row r="132" spans="1:48"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8" ht="19" customHeight="1" x14ac:dyDescent="0.35">
      <c r="A133" s="75" t="s">
        <v>216</v>
      </c>
      <c r="B133" s="75"/>
      <c r="C133" s="78" t="s">
        <v>423</v>
      </c>
      <c r="D133" s="78" t="str">
        <f ca="1">TEXT(TODAY(),"YYYY-MM-DD")</f>
        <v>2023-08-08</v>
      </c>
      <c r="E133" s="78"/>
      <c r="F133" s="78" t="str">
        <f>TEXT(37.43,"0.00")</f>
        <v>37.43</v>
      </c>
      <c r="G133" s="78" t="s">
        <v>402</v>
      </c>
      <c r="H133" s="78" t="str">
        <f>TEXT(38.23,"0.00")</f>
        <v>38.23</v>
      </c>
      <c r="I133" s="78" t="s">
        <v>168</v>
      </c>
      <c r="J133" s="78" t="str">
        <f>TEXT(4500,"0")</f>
        <v>4500</v>
      </c>
      <c r="K133" s="78" t="str">
        <f>TEXT(172050,"0")</f>
        <v>172050</v>
      </c>
      <c r="L133" s="78" t="str">
        <f>TEXT(0,"0.00")</f>
        <v>0.00</v>
      </c>
      <c r="M133" s="78" t="str">
        <f>TEXT(13520,"0")</f>
        <v>13520</v>
      </c>
      <c r="N133" s="78" t="s">
        <v>179</v>
      </c>
      <c r="O133" s="78" t="s">
        <v>394</v>
      </c>
      <c r="P133" s="78"/>
      <c r="Q133" s="78"/>
      <c r="R133" s="78"/>
      <c r="S133" s="78" t="s">
        <v>199</v>
      </c>
      <c r="T133" s="78" t="s">
        <v>326</v>
      </c>
      <c r="U133" s="78"/>
      <c r="V133" s="78"/>
      <c r="W133" s="78"/>
      <c r="X133" s="78"/>
      <c r="Y133" s="78"/>
      <c r="Z133" s="78"/>
      <c r="AU133" t="s">
        <v>412</v>
      </c>
    </row>
    <row r="135" spans="1:48" x14ac:dyDescent="0.35">
      <c r="A135" s="44" t="s">
        <v>358</v>
      </c>
      <c r="B135" s="45"/>
      <c r="C135" s="45"/>
    </row>
    <row r="136" spans="1:48"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8" ht="43.5" x14ac:dyDescent="0.35">
      <c r="A137" s="71" t="s">
        <v>365</v>
      </c>
      <c r="B137" s="72" t="s">
        <v>406</v>
      </c>
      <c r="C137" s="72" t="s">
        <v>406</v>
      </c>
      <c r="D137" s="72" t="s">
        <v>367</v>
      </c>
      <c r="E137" s="72" t="s">
        <v>368</v>
      </c>
      <c r="F137" s="72"/>
      <c r="G137" s="72"/>
      <c r="H137" s="72"/>
      <c r="I137" s="72"/>
      <c r="J137" s="73">
        <f ca="1">TODAY()</f>
        <v>45146</v>
      </c>
      <c r="K137" s="73">
        <v>234</v>
      </c>
      <c r="L137" s="72" t="s">
        <v>155</v>
      </c>
    </row>
    <row r="139" spans="1:48" x14ac:dyDescent="0.35">
      <c r="A139" s="44" t="s">
        <v>358</v>
      </c>
      <c r="B139" s="45"/>
      <c r="C139" s="45"/>
    </row>
    <row r="140" spans="1:48"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8" ht="43.5" x14ac:dyDescent="0.35">
      <c r="A141" s="71" t="s">
        <v>365</v>
      </c>
      <c r="B141" s="72" t="s">
        <v>366</v>
      </c>
      <c r="C141" s="72" t="s">
        <v>366</v>
      </c>
      <c r="D141" s="72" t="s">
        <v>367</v>
      </c>
      <c r="E141" s="72" t="s">
        <v>368</v>
      </c>
      <c r="F141" s="72"/>
      <c r="G141" s="72"/>
      <c r="H141" s="72"/>
      <c r="I141" s="72"/>
      <c r="J141" s="73">
        <f ca="1">TODAY()</f>
        <v>45146</v>
      </c>
      <c r="K141" s="73">
        <v>234</v>
      </c>
      <c r="L141" s="72" t="s">
        <v>155</v>
      </c>
    </row>
    <row r="143" spans="1:48" ht="13.25" customHeight="1" x14ac:dyDescent="0.35">
      <c r="A143" s="115" t="s">
        <v>345</v>
      </c>
      <c r="B143" s="116"/>
      <c r="C143" s="116"/>
      <c r="D143" s="116"/>
      <c r="E143" s="116"/>
      <c r="F143" s="116"/>
      <c r="G143" s="116"/>
      <c r="H143" s="116"/>
      <c r="I143" s="116"/>
      <c r="J143" s="116"/>
      <c r="K143" s="116"/>
      <c r="L143" s="116"/>
    </row>
    <row r="144" spans="1:48" x14ac:dyDescent="0.35">
      <c r="A144" s="119" t="s">
        <v>131</v>
      </c>
      <c r="B144" s="119" t="s">
        <v>346</v>
      </c>
      <c r="C144" s="118" t="s">
        <v>347</v>
      </c>
      <c r="D144" s="120" t="s">
        <v>348</v>
      </c>
      <c r="E144" s="91" t="s">
        <v>332</v>
      </c>
      <c r="F144" s="91"/>
      <c r="G144" s="91"/>
      <c r="H144" s="91"/>
      <c r="I144" s="92" t="s">
        <v>349</v>
      </c>
      <c r="J144" s="92"/>
      <c r="K144" s="92"/>
      <c r="L144" s="92"/>
    </row>
    <row r="145" spans="1:26" x14ac:dyDescent="0.35">
      <c r="A145" s="99"/>
      <c r="B145" s="99"/>
      <c r="C145" s="101"/>
      <c r="D145" s="121"/>
      <c r="E145" s="93" t="s">
        <v>350</v>
      </c>
      <c r="F145" s="94"/>
      <c r="G145" s="95" t="s">
        <v>336</v>
      </c>
      <c r="H145" s="96"/>
      <c r="I145" s="93" t="s">
        <v>350</v>
      </c>
      <c r="J145" s="94"/>
      <c r="K145" s="95" t="s">
        <v>336</v>
      </c>
      <c r="L145" s="96"/>
    </row>
    <row r="146" spans="1:26" x14ac:dyDescent="0.35">
      <c r="A146" s="100"/>
      <c r="B146" s="100" t="s">
        <v>130</v>
      </c>
      <c r="C146" s="102"/>
      <c r="D146" s="122"/>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TEXT(-0.92,"0.00")</f>
        <v>-0.92</v>
      </c>
      <c r="E147" s="67" t="str">
        <f>"$"&amp;TEXT(298852.58,"0.00")</f>
        <v>$298852.58</v>
      </c>
      <c r="F147" s="67" t="str">
        <f>"$"&amp;TEXT(40794,"0.00")</f>
        <v>$40794.00</v>
      </c>
      <c r="G147" s="67" t="str">
        <f>"$"&amp;TEXT(301614.5,"0.00")</f>
        <v>$301614.50</v>
      </c>
      <c r="H147" s="67" t="str">
        <f>"$"&amp;TEXT(40560,"0.00")</f>
        <v>$40560.00</v>
      </c>
      <c r="I147" s="68" t="str">
        <f>"$"&amp;TEXT(294942.58,"0.00")</f>
        <v>$294942.58</v>
      </c>
      <c r="J147" s="68" t="str">
        <f>"$"&amp;TEXT(40794,"0.00")</f>
        <v>$40794.00</v>
      </c>
      <c r="K147" s="68" t="str">
        <f>"$"&amp;TEXT(301614.5,"0.00")</f>
        <v>$301614.50</v>
      </c>
      <c r="L147" s="68" t="str">
        <f>"$"&amp;TEXT(40560,"0.00")</f>
        <v>$40560.00</v>
      </c>
    </row>
    <row r="149" spans="1:26" x14ac:dyDescent="0.35">
      <c r="A149" s="115" t="s">
        <v>356</v>
      </c>
      <c r="B149" s="116"/>
      <c r="C149" s="116"/>
      <c r="D149" s="116"/>
      <c r="E149" s="116"/>
      <c r="F149" s="116"/>
      <c r="G149" s="116"/>
      <c r="H149" s="116"/>
      <c r="I149" s="116"/>
      <c r="J149" s="116"/>
    </row>
    <row r="150" spans="1:26" x14ac:dyDescent="0.35">
      <c r="A150" s="84"/>
      <c r="B150" s="85"/>
      <c r="C150" s="117" t="s">
        <v>332</v>
      </c>
      <c r="D150" s="117"/>
      <c r="E150" s="117"/>
      <c r="F150" s="117"/>
      <c r="G150" s="117"/>
      <c r="H150" s="117"/>
      <c r="I150" s="117"/>
      <c r="J150" s="117"/>
      <c r="K150" s="117"/>
      <c r="Z150" s="69"/>
    </row>
    <row r="151" spans="1:26" x14ac:dyDescent="0.35">
      <c r="A151" s="113" t="s">
        <v>333</v>
      </c>
      <c r="B151" s="113" t="s">
        <v>334</v>
      </c>
      <c r="C151" s="93" t="s">
        <v>335</v>
      </c>
      <c r="D151" s="103"/>
      <c r="E151" s="103"/>
      <c r="F151" s="94"/>
      <c r="G151" s="95" t="s">
        <v>336</v>
      </c>
      <c r="H151" s="104"/>
      <c r="I151" s="104"/>
      <c r="J151" s="96"/>
      <c r="K151" s="105" t="s">
        <v>357</v>
      </c>
    </row>
    <row r="152" spans="1:26" x14ac:dyDescent="0.35">
      <c r="A152" s="114"/>
      <c r="B152" s="114"/>
      <c r="C152" s="64" t="s">
        <v>339</v>
      </c>
      <c r="D152" s="64" t="s">
        <v>340</v>
      </c>
      <c r="E152" s="64" t="s">
        <v>341</v>
      </c>
      <c r="F152" s="64" t="s">
        <v>342</v>
      </c>
      <c r="G152" s="65" t="s">
        <v>339</v>
      </c>
      <c r="H152" s="65" t="s">
        <v>340</v>
      </c>
      <c r="I152" s="65" t="s">
        <v>341</v>
      </c>
      <c r="J152" s="65" t="s">
        <v>342</v>
      </c>
      <c r="K152" s="106"/>
    </row>
    <row r="153" spans="1:26" x14ac:dyDescent="0.35">
      <c r="A153" s="55" t="s">
        <v>343</v>
      </c>
      <c r="B153" s="70"/>
      <c r="C153" s="30" t="str">
        <f>"$"&amp;TEXT(298852.58,"0.00")</f>
        <v>$298852.58</v>
      </c>
      <c r="D153" s="30" t="str">
        <f>"$"&amp;TEXT(40794,"0.00")</f>
        <v>$40794.00</v>
      </c>
      <c r="E153" s="30" t="str">
        <f>"$"&amp;TEXT(258058.58,"0.00")</f>
        <v>$258058.58</v>
      </c>
      <c r="F153" s="30" t="str">
        <f>TEXT(86.35,"0.00")</f>
        <v>86.35</v>
      </c>
      <c r="G153" s="30" t="str">
        <f>"$"&amp;TEXT(301614.5,"0.00")</f>
        <v>$301614.50</v>
      </c>
      <c r="H153" s="30" t="str">
        <f>"$"&amp;TEXT(40560,"0.00")</f>
        <v>$40560.00</v>
      </c>
      <c r="I153" s="30" t="str">
        <f>"$"&amp;TEXT(261054.5,"0.00")</f>
        <v>$261054.50</v>
      </c>
      <c r="J153" s="30" t="str">
        <f>TEXT(86.55,"0.00")</f>
        <v>86.55</v>
      </c>
      <c r="K153" s="30"/>
    </row>
    <row r="155" spans="1:26" ht="23.5" customHeight="1" x14ac:dyDescent="0.35">
      <c r="A155" s="97" t="s">
        <v>424</v>
      </c>
      <c r="B155" s="98"/>
      <c r="C155" s="98"/>
      <c r="D155" s="98"/>
      <c r="E155" s="98"/>
      <c r="F155" s="98"/>
    </row>
    <row r="156" spans="1:26" x14ac:dyDescent="0.35">
      <c r="A156" s="99" t="s">
        <v>333</v>
      </c>
      <c r="B156" s="101" t="s">
        <v>334</v>
      </c>
      <c r="C156" s="87" t="s">
        <v>332</v>
      </c>
      <c r="D156" s="87"/>
      <c r="E156" s="87"/>
      <c r="F156" s="87"/>
      <c r="G156" s="87"/>
      <c r="H156" s="87"/>
      <c r="I156" s="87"/>
      <c r="J156" s="87"/>
      <c r="K156" s="87"/>
    </row>
    <row r="157" spans="1:26" ht="14.5" customHeight="1" x14ac:dyDescent="0.35">
      <c r="A157" s="99"/>
      <c r="B157" s="101"/>
      <c r="C157" s="93" t="s">
        <v>335</v>
      </c>
      <c r="D157" s="103"/>
      <c r="E157" s="103"/>
      <c r="F157" s="94"/>
      <c r="G157" s="95" t="s">
        <v>336</v>
      </c>
      <c r="H157" s="104"/>
      <c r="I157" s="104"/>
      <c r="J157" s="96"/>
      <c r="K157" s="105" t="s">
        <v>348</v>
      </c>
    </row>
    <row r="158" spans="1:26" x14ac:dyDescent="0.35">
      <c r="A158" s="100"/>
      <c r="B158" s="102"/>
      <c r="C158" s="64" t="s">
        <v>339</v>
      </c>
      <c r="D158" s="64" t="s">
        <v>340</v>
      </c>
      <c r="E158" s="64" t="s">
        <v>341</v>
      </c>
      <c r="F158" s="64" t="s">
        <v>342</v>
      </c>
      <c r="G158" s="65" t="s">
        <v>339</v>
      </c>
      <c r="H158" s="65" t="s">
        <v>340</v>
      </c>
      <c r="I158" s="65" t="s">
        <v>341</v>
      </c>
      <c r="J158" s="65" t="s">
        <v>342</v>
      </c>
      <c r="K158" s="106"/>
    </row>
    <row r="159" spans="1:26" x14ac:dyDescent="0.35">
      <c r="A159" s="70" t="s">
        <v>343</v>
      </c>
      <c r="B159" s="55"/>
      <c r="C159" s="30" t="str">
        <f>"$"&amp;TEXT(298852.58,"0.00")</f>
        <v>$298852.58</v>
      </c>
      <c r="D159" s="30" t="str">
        <f>"$"&amp;TEXT(40794,"0.00")</f>
        <v>$40794.00</v>
      </c>
      <c r="E159" s="30" t="str">
        <f>"$"&amp;TEXT(258058.58,"0.00")</f>
        <v>$258058.58</v>
      </c>
      <c r="F159" s="30" t="str">
        <f>TEXT(86.35,"0.00")</f>
        <v>86.35</v>
      </c>
      <c r="G159" s="30"/>
      <c r="H159" s="30"/>
      <c r="I159" s="30"/>
      <c r="J159" s="30"/>
      <c r="K159" s="30" t="str">
        <f>TEXT(-0.92,"0.00")</f>
        <v>-0.92</v>
      </c>
    </row>
    <row r="160" spans="1:26" x14ac:dyDescent="0.35">
      <c r="A160" s="70" t="s">
        <v>343</v>
      </c>
      <c r="B160" s="55"/>
      <c r="C160" s="30" t="str">
        <f>"$"&amp;TEXT(298852.58,"0.00")</f>
        <v>$298852.58</v>
      </c>
      <c r="D160" s="30" t="str">
        <f>"$"&amp;TEXT(40794,"0.00")</f>
        <v>$40794.00</v>
      </c>
      <c r="E160" s="30" t="str">
        <f>"$"&amp;TEXT(258058.58,"0.00")</f>
        <v>$258058.58</v>
      </c>
      <c r="F160" s="30" t="str">
        <f>TEXT(86.35,"0.00")</f>
        <v>86.35</v>
      </c>
      <c r="G160" s="30" t="str">
        <f>"$"&amp;TEXT(301614.5,"0.00")</f>
        <v>$301614.50</v>
      </c>
      <c r="H160" s="30" t="str">
        <f>"$"&amp;TEXT(40560,"0.00")</f>
        <v>$40560.00</v>
      </c>
      <c r="I160" s="30" t="str">
        <f>"$"&amp;TEXT(261054.5,"0.00")</f>
        <v>$261054.50</v>
      </c>
      <c r="J160" s="30" t="str">
        <f>TEXT(86.55,"0.00")</f>
        <v>86.55</v>
      </c>
      <c r="K160" s="30" t="str">
        <f>TEXT(-0.92,"0.00")</f>
        <v>-0.92</v>
      </c>
    </row>
    <row r="161" spans="1:15" ht="18.5" x14ac:dyDescent="0.35">
      <c r="A161" s="88" t="s">
        <v>237</v>
      </c>
      <c r="B161" s="89"/>
      <c r="C161" s="89"/>
      <c r="D161" s="89"/>
      <c r="E161" s="89"/>
      <c r="F161" s="89"/>
      <c r="G161" s="89"/>
      <c r="H161" s="89"/>
      <c r="I161" s="90"/>
    </row>
    <row r="162" spans="1:15" ht="15.5" x14ac:dyDescent="0.35">
      <c r="A162" s="25" t="s">
        <v>131</v>
      </c>
      <c r="B162" s="25" t="s">
        <v>143</v>
      </c>
      <c r="C162" s="25" t="s">
        <v>238</v>
      </c>
      <c r="D162" s="25" t="s">
        <v>239</v>
      </c>
      <c r="E162" s="25" t="s">
        <v>240</v>
      </c>
      <c r="F162" s="25" t="s">
        <v>256</v>
      </c>
      <c r="G162" s="25" t="s">
        <v>258</v>
      </c>
      <c r="H162" s="25" t="s">
        <v>257</v>
      </c>
      <c r="I162" s="25" t="s">
        <v>259</v>
      </c>
      <c r="J162" s="25" t="s">
        <v>241</v>
      </c>
      <c r="K162" s="25" t="s">
        <v>242</v>
      </c>
      <c r="L162" s="25" t="s">
        <v>243</v>
      </c>
      <c r="M162" s="25" t="s">
        <v>244</v>
      </c>
      <c r="N162" s="25" t="s">
        <v>245</v>
      </c>
      <c r="O162" s="25" t="s">
        <v>419</v>
      </c>
    </row>
    <row r="163" spans="1:15" x14ac:dyDescent="0.35">
      <c r="A163" s="28" t="s">
        <v>432</v>
      </c>
      <c r="B163" s="28" t="s">
        <v>430</v>
      </c>
      <c r="C163" s="28" t="s">
        <v>431</v>
      </c>
      <c r="D163" s="40" t="s">
        <v>429</v>
      </c>
      <c r="E163" s="31" t="s">
        <v>171</v>
      </c>
      <c r="F163" s="31"/>
      <c r="G163" s="31"/>
      <c r="H163" s="31"/>
      <c r="I163" s="31"/>
      <c r="J163" s="41" t="str">
        <f ca="1">TEXT(TODAY()-65,"DD-MMM-YY")</f>
        <v>04-Jun-23</v>
      </c>
      <c r="K163" s="41" t="str">
        <f ca="1">TEXT(TODAY()-35,"DD-MMM-YY")</f>
        <v>04-Jul-23</v>
      </c>
      <c r="L163" s="32" t="s">
        <v>168</v>
      </c>
      <c r="M163" s="32">
        <v>6</v>
      </c>
      <c r="N163" s="39">
        <v>294708599858</v>
      </c>
      <c r="O163" s="32" t="s">
        <v>398</v>
      </c>
    </row>
    <row r="164" spans="1:15" x14ac:dyDescent="0.35">
      <c r="A164" s="28" t="s">
        <v>432</v>
      </c>
      <c r="B164" s="28" t="s">
        <v>430</v>
      </c>
      <c r="C164" s="28" t="s">
        <v>431</v>
      </c>
      <c r="D164" s="30">
        <v>2946045584</v>
      </c>
      <c r="E164" s="31" t="s">
        <v>171</v>
      </c>
      <c r="F164" s="31"/>
      <c r="G164" s="31"/>
      <c r="H164" s="31"/>
      <c r="I164" s="31"/>
      <c r="J164" s="41" t="str">
        <f ca="1">TEXT(TODAY()-95,"DD-MMM-YY")</f>
        <v>05-May-23</v>
      </c>
      <c r="K164" s="41" t="str">
        <f ca="1">TEXT(TODAY()-65,"DD-MMM-YY")</f>
        <v>04-Jun-23</v>
      </c>
      <c r="L164" s="32" t="s">
        <v>168</v>
      </c>
      <c r="M164" s="32">
        <v>5</v>
      </c>
      <c r="N164" s="39">
        <v>294877166990</v>
      </c>
      <c r="O164" s="32" t="s">
        <v>398</v>
      </c>
    </row>
    <row r="166" spans="1:15" x14ac:dyDescent="0.35">
      <c r="A166" s="44" t="s">
        <v>433</v>
      </c>
      <c r="B166" s="45"/>
      <c r="C166" s="45"/>
    </row>
    <row r="167" spans="1:15" x14ac:dyDescent="0.35">
      <c r="A167" s="42" t="s">
        <v>434</v>
      </c>
      <c r="B167" s="42" t="s">
        <v>435</v>
      </c>
      <c r="C167" s="42" t="s">
        <v>436</v>
      </c>
    </row>
    <row r="168" spans="1:15" x14ac:dyDescent="0.35">
      <c r="A168" s="73" t="s">
        <v>437</v>
      </c>
      <c r="B168" s="55" t="s">
        <v>438</v>
      </c>
      <c r="C168" s="72" t="s">
        <v>314</v>
      </c>
    </row>
    <row r="169" spans="1:15" x14ac:dyDescent="0.35">
      <c r="A169" s="73" t="s">
        <v>439</v>
      </c>
      <c r="B169" s="55" t="s">
        <v>438</v>
      </c>
      <c r="C169" s="72" t="s">
        <v>314</v>
      </c>
    </row>
  </sheetData>
  <mergeCells count="64">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22:C22"/>
    <mergeCell ref="A27:P27"/>
    <mergeCell ref="A66:I66"/>
    <mergeCell ref="A62:D62"/>
    <mergeCell ref="K99:K100"/>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A161:I161"/>
    <mergeCell ref="E144:H144"/>
    <mergeCell ref="I144:L144"/>
    <mergeCell ref="E145:F145"/>
    <mergeCell ref="G145:H145"/>
    <mergeCell ref="I145:J145"/>
    <mergeCell ref="A155:F155"/>
    <mergeCell ref="A156:A158"/>
    <mergeCell ref="B156:B158"/>
    <mergeCell ref="C157:F157"/>
    <mergeCell ref="G157:J157"/>
    <mergeCell ref="K157:K158"/>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0"/>
      <c r="N45" s="5">
        <v>44</v>
      </c>
      <c r="O45" s="9" t="s">
        <v>79</v>
      </c>
      <c r="P45" s="10" t="s">
        <v>78</v>
      </c>
      <c r="Q45" s="10"/>
      <c r="R45" s="10" t="s">
        <v>124</v>
      </c>
      <c r="S45" s="10"/>
    </row>
    <row r="46" spans="1:19" ht="26" x14ac:dyDescent="0.35">
      <c r="A46" s="8"/>
      <c r="B46" s="8"/>
      <c r="C46" s="8"/>
      <c r="D46" s="8"/>
      <c r="E46" s="8"/>
      <c r="F46" s="8"/>
      <c r="G46" s="8"/>
      <c r="H46" s="8"/>
      <c r="I46" s="8"/>
      <c r="J46" s="8"/>
      <c r="K46" s="8"/>
      <c r="L46" s="8"/>
      <c r="M46" s="12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2023-08-08T07:10:37Z</dcterms:modified>
</cp:coreProperties>
</file>