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J71" i="2" l="1"/>
  <c r="K292" i="2"/>
  <c r="K291" i="2"/>
  <c r="K290" i="2"/>
  <c r="K289" i="2"/>
  <c r="K288" i="2"/>
  <c r="J292" i="2"/>
  <c r="J291" i="2"/>
  <c r="J290" i="2"/>
  <c r="J289" i="2"/>
  <c r="J288" i="2"/>
  <c r="J65" i="2" l="1"/>
  <c r="K75" i="2" l="1"/>
  <c r="J75" i="2"/>
  <c r="K74" i="2"/>
  <c r="J74" i="2"/>
  <c r="K73" i="2"/>
  <c r="J73" i="2"/>
  <c r="K72" i="2"/>
  <c r="J72" i="2"/>
  <c r="K71" i="2"/>
  <c r="K67" i="2"/>
  <c r="J67" i="2"/>
  <c r="K66" i="2"/>
  <c r="J66" i="2"/>
  <c r="K65" i="2"/>
  <c r="K64" i="2"/>
  <c r="J64" i="2"/>
  <c r="K63" i="2"/>
  <c r="J63" i="2"/>
  <c r="H86" i="2" l="1"/>
  <c r="G86" i="2"/>
  <c r="AU87" i="2" l="1"/>
  <c r="M87" i="2"/>
  <c r="L87" i="2"/>
  <c r="H87" i="2"/>
  <c r="G87" i="2"/>
  <c r="B81" i="2" l="1"/>
  <c r="H82" i="2" l="1"/>
  <c r="K286" i="2" l="1"/>
  <c r="J286" i="2"/>
  <c r="J285" i="2"/>
  <c r="K285" i="2"/>
  <c r="K421" i="2" l="1"/>
  <c r="J421" i="2"/>
  <c r="D421" i="2"/>
  <c r="B421" i="2"/>
  <c r="K420" i="2"/>
  <c r="J420" i="2"/>
  <c r="D420" i="2"/>
  <c r="B420" i="2"/>
  <c r="K419" i="2"/>
  <c r="J419" i="2"/>
  <c r="D419" i="2"/>
  <c r="B419" i="2"/>
  <c r="K418" i="2"/>
  <c r="J418" i="2"/>
  <c r="D418" i="2"/>
  <c r="B418" i="2"/>
  <c r="K417" i="2"/>
  <c r="J417" i="2"/>
  <c r="D417" i="2"/>
  <c r="B417" i="2"/>
  <c r="D81" i="2" l="1"/>
  <c r="B86" i="2" l="1"/>
  <c r="B281" i="2" s="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AU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E103" i="2"/>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M86" i="2" l="1"/>
  <c r="L86"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<sst xmlns="http://schemas.openxmlformats.org/spreadsheetml/2006/main" count="1965" uniqueCount="561">
  <si>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</si>
  <si>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</si>
  <si>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</si>
  <si>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</si>
  <si>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</si>
  <si>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</si>
  <si>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</si>
  <si>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</si>
  <si>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</si>
  <si>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</si>
  <si>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</si>
  <si>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</si>
  <si>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</si>
  <si>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</si>
  <si>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</si>
  <si>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</si>
  <si>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</si>
  <si>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</si>
  <si>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</si>
  <si>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</si>
  <si>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</si>
  <si>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</si>
  <si>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</si>
  <si>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</si>
  <si>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</si>
  <si>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</si>
  <si>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</si>
  <si>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</si>
  <si>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</si>
  <si>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</si>
  <si>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</si>
  <si>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</si>
  <si>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</si>
  <si>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</si>
  <si>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</si>
  <si>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</si>
  <si>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</si>
  <si>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</si>
  <si>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</si>
  <si>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</si>
  <si>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</si>
  <si>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</si>
  <si>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</si>
  <si>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</si>
  <si>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</si>
  <si>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</si>
  <si>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</si>
  <si>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</si>
  <si>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</si>
  <si>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</si>
  <si>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</si>
  <si>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</si>
  <si>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</si>
  <si>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</si>
  <si>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</si>
  <si>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</si>
  <si>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</si>
  <si>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</si>
  <si>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</si>
  <si>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</si>
  <si>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</si>
  <si>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</si>
  <si>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</si>
  <si>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</si>
  <si>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</si>
  <si>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</si>
  <si>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</si>
  <si>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</si>
  <si>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</si>
  <si>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</si>
  <si>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</si>
  <si>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</si>
  <si>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</si>
  <si>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</si>
  <si>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</si>
  <si>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</si>
  <si>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</si>
  <si>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</si>
  <si>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</si>
  <si>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</si>
  <si>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</si>
  <si>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</si>
  <si>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</si>
  <si>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</si>
  <si>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</si>
  <si>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</si>
  <si>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</si>
  <si>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</si>
  <si>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</si>
  <si>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</si>
  <si>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</si>
  <si>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</si>
  <si>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</si>
  <si>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</si>
  <si>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</si>
  <si>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</si>
  <si>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</si>
  <si>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</si>
  <si>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</si>
  <si>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</si>
  <si>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</si>
  <si>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</si>
  <si>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</si>
  <si>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</si>
  <si>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</si>
  <si>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</si>
  <si>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</si>
  <si>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</si>
  <si>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</si>
  <si>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</si>
  <si>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</si>
  <si>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</si>
  <si>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</si>
  <si>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</si>
  <si>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</si>
  <si>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</si>
  <si>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</si>
  <si>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</si>
  <si>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</si>
  <si>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</si>
  <si>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</si>
  <si>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</si>
  <si>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</si>
  <si>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</si>
  <si>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</si>
  <si>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</si>
  <si>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</si>
  <si>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</si>
  <si>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</si>
  <si>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</si>
  <si>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</si>
  <si>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</si>
  <si>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</si>
  <si>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</si>
  <si>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</si>
  <si>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</si>
  <si>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</si>
  <si>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</si>
  <si>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</si>
  <si>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</si>
  <si>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</si>
  <si>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</si>
  <si>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</si>
  <si>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</si>
  <si>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</si>
  <si>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</si>
  <si>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</si>
  <si>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</si>
  <si>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</si>
  <si>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</si>
  <si>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</si>
  <si>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</si>
  <si>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</si>
  <si>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</si>
  <si>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</si>
  <si>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</si>
  <si>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</si>
  <si>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</si>
  <si>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</si>
  <si>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</si>
  <si>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</si>
  <si>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</si>
  <si>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</si>
  <si>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</si>
  <si>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</si>
  <si>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</si>
  <si>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</si>
  <si>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</si>
  <si>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</si>
  <si>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</si>
  <si>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</si>
  <si>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</si>
  <si>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</si>
  <si>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</si>
  <si>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</si>
  <si>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</si>
  <si>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</si>
  <si>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</si>
  <si>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</si>
  <si>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</si>
  <si>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</si>
  <si>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</si>
  <si>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</si>
  <si>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</si>
  <si>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</si>
  <si>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</si>
  <si>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</si>
  <si>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</si>
  <si>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</si>
  <si>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</si>
  <si>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</si>
  <si>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</si>
  <si>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</si>
  <si>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</si>
  <si>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</si>
  <si>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</si>
  <si>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</si>
  <si>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</si>
  <si>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</si>
  <si>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</si>
  <si>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</si>
  <si>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</si>
  <si>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</si>
  <si>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</si>
  <si>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</si>
  <si>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</si>
  <si>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</si>
  <si>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</si>
  <si>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</si>
  <si>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</si>
  <si>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</si>
  <si>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</si>
  <si>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</si>
  <si>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</si>
  <si>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</si>
  <si>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</si>
  <si>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</si>
  <si>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</si>
  <si>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</si>
  <si>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</si>
  <si>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</si>
  <si>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</si>
  <si>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</si>
  <si>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</si>
  <si>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</si>
  <si>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</si>
  <si>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</si>
  <si>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</si>
  <si>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</si>
  <si>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</si>
  <si>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</si>
  <si>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</si>
  <si>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</si>
  <si>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</si>
  <si>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</si>
  <si>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</si>
  <si>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</si>
  <si>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</si>
  <si>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</si>
  <si>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</si>
  <si>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</si>
  <si>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</si>
  <si>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</si>
  <si>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</si>
  <si>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</si>
  <si>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</si>
  <si>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</si>
  <si>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</si>
  <si>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</si>
  <si>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</si>
  <si>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</si>
  <si>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</si>
  <si>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</si>
  <si>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</si>
  <si>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</si>
  <si>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</si>
  <si>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</si>
  <si>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</si>
  <si>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</si>
  <si>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</si>
  <si>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</si>
  <si>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</si>
  <si>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</si>
  <si>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</si>
  <si>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</si>
  <si>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</si>
  <si>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</si>
  <si>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</si>
  <si>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</si>
  <si>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</si>
  <si>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</si>
  <si>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</si>
  <si>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</si>
  <si>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</si>
  <si>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</si>
  <si>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</si>
  <si>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</si>
  <si>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</si>
  <si>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</si>
  <si>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</si>
  <si>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</si>
  <si>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</si>
  <si>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</si>
  <si>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</si>
  <si>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</si>
  <si>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</si>
  <si>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</si>
  <si>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</si>
  <si>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</si>
  <si>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</si>
  <si>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</si>
  <si>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</si>
  <si>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</si>
  <si>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</si>
  <si>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</si>
  <si>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</si>
  <si>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</si>
  <si>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</si>
  <si>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</si>
  <si>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</si>
  <si>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</si>
  <si>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</si>
  <si>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</si>
  <si>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</si>
  <si>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</si>
  <si>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</si>
  <si>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</si>
  <si>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</si>
  <si>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</si>
  <si>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</si>
  <si>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</si>
  <si>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</si>
  <si>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</si>
  <si>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</si>
  <si>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</si>
  <si>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</si>
  <si>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</si>
  <si>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</si>
  <si>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</si>
  <si>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</si>
  <si>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</si>
  <si>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</si>
  <si>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</si>
  <si>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</si>
  <si>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</si>
  <si>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</si>
  <si>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</si>
  <si>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</si>
  <si>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</si>
  <si>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</si>
  <si>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</si>
  <si>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</si>
  <si>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</si>
  <si>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</si>
  <si>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</si>
  <si>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</si>
  <si>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</si>
  <si>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</si>
  <si>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</si>
  <si>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</si>
  <si>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</si>
  <si>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</si>
  <si>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</si>
  <si>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</si>
  <si>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</si>
  <si>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</si>
  <si>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</si>
  <si>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</si>
  <si>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</si>
  <si>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</si>
  <si>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</si>
  <si>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</si>
  <si>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</si>
  <si>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</si>
  <si>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</si>
  <si>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</si>
  <si>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</si>
  <si>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</si>
  <si>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</si>
  <si>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</si>
  <si>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</si>
  <si>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</si>
  <si>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</si>
  <si>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</si>
  <si>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</si>
  <si>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</si>
  <si>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</si>
  <si>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</si>
  <si>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</si>
  <si>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</si>
  <si>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</si>
  <si>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</si>
  <si>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</si>
  <si>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</si>
  <si>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</si>
  <si>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</si>
  <si>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</si>
  <si>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</si>
  <si>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</si>
  <si>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</si>
  <si>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</si>
  <si>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</si>
  <si>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</si>
  <si>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</si>
  <si>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</si>
  <si>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</si>
  <si>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</si>
  <si>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</si>
  <si>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</si>
  <si>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</si>
  <si>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</si>
  <si>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</si>
  <si>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</si>
  <si>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</si>
  <si>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</si>
  <si>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</si>
  <si>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</si>
  <si>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</si>
  <si>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</si>
  <si>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</si>
  <si>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</si>
  <si>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</si>
  <si>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</si>
  <si>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</si>
  <si>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</si>
  <si>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</si>
  <si>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</si>
  <si>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</si>
  <si>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</si>
  <si>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</si>
  <si>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</si>
  <si>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</si>
  <si>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</si>
  <si>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</si>
  <si>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</si>
  <si>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</si>
  <si>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</si>
  <si>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</si>
  <si>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</si>
  <si>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</si>
  <si>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</si>
  <si>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</si>
  <si>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</si>
  <si>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</si>
  <si>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</si>
  <si>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</si>
  <si>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</si>
  <si>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</si>
  <si>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</si>
  <si>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</si>
  <si>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</si>
  <si>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</si>
  <si>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</si>
  <si>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</si>
  <si>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</si>
  <si>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</si>
  <si>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</si>
  <si>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</si>
  <si>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</si>
  <si>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</si>
  <si>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</si>
  <si>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</si>
  <si>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</si>
  <si>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</si>
  <si>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</si>
  <si>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</si>
  <si>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</si>
  <si>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</si>
  <si>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</si>
  <si>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</si>
  <si>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</si>
  <si>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</si>
  <si>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</si>
  <si>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</si>
  <si>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</si>
  <si>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</si>
  <si>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</si>
  <si>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</si>
  <si>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</si>
  <si>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</si>
  <si>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</si>
  <si>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</si>
  <si>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</si>
  <si>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</si>
  <si>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</si>
  <si>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</si>
  <si>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</si>
  <si>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</si>
  <si>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</si>
  <si>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</si>
  <si>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</si>
  <si>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</si>
  <si>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</si>
  <si>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</si>
  <si>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</si>
  <si>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</si>
  <si>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</si>
  <si>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</si>
  <si>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</si>
  <si>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</si>
  <si>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</si>
  <si>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</si>
  <si>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</si>
  <si>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</si>
  <si>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</si>
  <si>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</si>
  <si>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</si>
  <si>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</si>
  <si>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</si>
  <si>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</si>
  <si>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</si>
  <si>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</si>
  <si>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</si>
  <si>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</si>
  <si>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</si>
  <si>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</si>
  <si>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</si>
  <si>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</si>
  <si>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</si>
  <si>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</si>
  <si>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</si>
  <si>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1758475638","valueAmt":"12","priceCompDesc":"FLAT","rcMapId":"1705351562","displaySw":"true","tieredFlag":"FLAT","priceCompSequenceNo":"10"},"paTypeFlag":"RGLR","priceItemDescription":"V1-Account Opening Fee","aggregateSw":"N","priceItemCode":"PI_021","priceCurrencyCode":"USD","priceAsgnId":"1750017710","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</si>
  <si>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</si>
  <si>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1758475640","valueAmt":"10","priceCompDesc":"FLAT","rcMapId":"1705351562","displaySw":"true","tieredFlag":"FLAT","priceCompSequenceNo":"10"},"paTypeFlag":"RGLR","priceItemDescription":"V2-Monthly Acct Serv Fee","aggregateSw":"N","priceItemCode":"PI_022","priceCurrencyCode":"USD","priceAsgnId":"1750017712","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</si>
  <si>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RECM","printIfZero":"Y","ignoreSw":"N","actionFlag":"RECM","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</si>
  <si>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RECM","printIfZero":"Y","ignoreSw":"N","actionFlag":"RECM","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</si>
  <si>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</si>
  <si>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</si>
  <si>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</si>
  <si>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</si>
  <si>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</si>
  <si>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</si>
  <si>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</si>
  <si>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</si>
  <si>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</si>
  <si>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</si>
  <si>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</si>
  <si>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</si>
  <si>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</si>
  <si>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</si>
  <si>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</si>
  <si>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</si>
  <si>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</si>
  <si>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</si>
  <si>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</si>
  <si>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</si>
  <si>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</si>
  <si>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</si>
  <si>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</si>
  <si>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</si>
  <si>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</si>
  <si>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</si>
  <si>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631589008871</t>
  </si>
  <si>
    <t>631052888219</t>
  </si>
  <si>
    <t>631930460687</t>
  </si>
  <si>
    <t>631553961635</t>
  </si>
  <si>
    <t>631359355045</t>
  </si>
  <si>
    <t>Reference_Customer_001,IND</t>
  </si>
  <si>
    <t>2946045731</t>
  </si>
  <si>
    <t>EAI_Reference_Customer_001</t>
  </si>
  <si>
    <t>2946045584</t>
  </si>
  <si>
    <t>294708599858</t>
  </si>
  <si>
    <t>294877166990</t>
  </si>
  <si>
    <t>01-01-2050</t>
  </si>
  <si>
    <t>6319627953</t>
  </si>
  <si>
    <t>=B81</t>
  </si>
  <si>
    <t>631377401600</t>
  </si>
  <si>
    <t>631825373136</t>
  </si>
  <si>
    <t>631561749164</t>
  </si>
  <si>
    <t>631365792751</t>
  </si>
  <si>
    <t>631173988970</t>
  </si>
  <si>
    <t>631760657368</t>
  </si>
  <si>
    <t>631331944229</t>
  </si>
  <si>
    <t>631097328523</t>
  </si>
  <si>
    <t>631280827731</t>
  </si>
  <si>
    <t>631059956807</t>
  </si>
  <si>
    <t>631501183800</t>
  </si>
  <si>
    <t>631572853701</t>
  </si>
  <si>
    <t>631338237995</t>
  </si>
  <si>
    <t>631107278003</t>
  </si>
  <si>
    <t>631118195758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</si>
</sst>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21"/>
  <sheetViews>
    <sheetView tabSelected="1" topLeftCell="H276" zoomScale="66" zoomScaleNormal="66" workbookViewId="0">
      <selection activeCell="L292" sqref="L292"/>
    </sheetView>
  </sheetViews>
  <sheetFormatPr defaultRowHeight="14.5" x14ac:dyDescent="0.35"/>
  <cols>
    <col min="1" max="1" customWidth="true" width="24.63281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456</v>
      </c>
      <c r="B4" s="28" t="s">
        <v>153</v>
      </c>
      <c r="C4" s="28" t="s">
        <v>432</v>
      </c>
      <c r="D4" s="28" t="s">
        <v>139</v>
      </c>
      <c r="E4" s="28" t="s">
        <v>140</v>
      </c>
      <c r="F4" s="28"/>
      <c r="G4" s="28"/>
      <c r="H4" s="28"/>
      <c r="I4" s="28" t="s">
        <v>141</v>
      </c>
      <c r="J4" s="28" t="s">
        <v>433</v>
      </c>
    </row>
    <row r="5" spans="1:118" x14ac:dyDescent="0.35">
      <c r="A5" s="28" t="s">
        <v>457</v>
      </c>
      <c r="B5" s="28" t="s">
        <v>153</v>
      </c>
      <c r="C5" s="28" t="s">
        <v>450</v>
      </c>
      <c r="D5" s="28" t="s">
        <v>139</v>
      </c>
      <c r="E5" s="28" t="s">
        <v>140</v>
      </c>
      <c r="F5" s="28"/>
      <c r="G5" s="28"/>
      <c r="H5" s="28"/>
      <c r="I5" s="28" t="s">
        <v>141</v>
      </c>
      <c r="J5" s="28" t="s">
        <v>451</v>
      </c>
    </row>
    <row r="6" spans="1:118" x14ac:dyDescent="0.35">
      <c r="A6" s="28" t="s">
        <v>458</v>
      </c>
      <c r="B6" s="28" t="s">
        <v>153</v>
      </c>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456</v>
      </c>
      <c r="B10" s="28" t="str">
        <f>C4</f>
        <v>DEAL_PERSON_001,IND</v>
      </c>
      <c r="C10" s="28" t="s">
        <v>544</v>
      </c>
      <c r="D10" s="28" t="s">
        <v>152</v>
      </c>
      <c r="E10" s="28" t="s">
        <v>153</v>
      </c>
      <c r="F10" s="28" t="s">
        <v>154</v>
      </c>
      <c r="G10" s="28" t="s">
        <v>155</v>
      </c>
      <c r="H10" s="28" t="s">
        <v>156</v>
      </c>
      <c r="I10" s="28" t="s">
        <v>157</v>
      </c>
      <c r="J10" s="28" t="s">
        <v>434</v>
      </c>
      <c r="K10" s="28"/>
    </row>
    <row r="11" spans="1:118" x14ac:dyDescent="0.35">
      <c r="A11" s="28" t="s">
        <v>457</v>
      </c>
      <c r="B11" s="28" t="str">
        <f>C5</f>
        <v>DEAL_PERSON_CH1_001</v>
      </c>
      <c r="C11" s="28" t="s">
        <v>459</v>
      </c>
      <c r="D11" s="28" t="s">
        <v>152</v>
      </c>
      <c r="E11" s="28" t="s">
        <v>153</v>
      </c>
      <c r="F11" s="28" t="s">
        <v>154</v>
      </c>
      <c r="G11" s="28" t="s">
        <v>155</v>
      </c>
      <c r="H11" s="28" t="s">
        <v>156</v>
      </c>
      <c r="I11" s="28" t="s">
        <v>157</v>
      </c>
      <c r="J11" s="28" t="s">
        <v>452</v>
      </c>
      <c r="K11" s="28"/>
    </row>
    <row r="12" spans="1:118" x14ac:dyDescent="0.35">
      <c r="A12" s="28" t="s">
        <v>458</v>
      </c>
      <c r="B12" s="28" t="str">
        <f>C6</f>
        <v>DEAL_PERSON_CH1CH1_001</v>
      </c>
      <c r="C12" s="28" t="s">
        <v>460</v>
      </c>
      <c r="D12" s="28" t="s">
        <v>152</v>
      </c>
      <c r="E12" s="28" t="s">
        <v>153</v>
      </c>
      <c r="F12" s="28" t="s">
        <v>154</v>
      </c>
      <c r="G12" s="28" t="s">
        <v>155</v>
      </c>
      <c r="H12" s="28" t="s">
        <v>156</v>
      </c>
      <c r="I12" s="28" t="s">
        <v>157</v>
      </c>
      <c r="J12" s="28" t="s">
        <v>455</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544</v>
      </c>
      <c r="C16" s="30">
        <v>6319627593</v>
      </c>
      <c r="D16" s="31" t="s">
        <v>153</v>
      </c>
      <c r="E16" s="32" t="s">
        <v>164</v>
      </c>
      <c r="F16" s="31" t="s">
        <v>154</v>
      </c>
      <c r="G16" s="31" t="s">
        <v>543</v>
      </c>
      <c r="H16" s="31" t="s">
        <v>165</v>
      </c>
      <c r="I16" s="14"/>
    </row>
    <row r="18" spans="1:117" ht="18.5" x14ac:dyDescent="0.35">
      <c r="A18" s="154" t="s">
        <v>172</v>
      </c>
      <c r="B18" s="154"/>
      <c r="C18" s="154"/>
    </row>
    <row r="19" spans="1:117" ht="15.5" x14ac:dyDescent="0.35">
      <c r="A19" s="26" t="s">
        <v>173</v>
      </c>
      <c r="B19" s="26" t="s">
        <v>174</v>
      </c>
      <c r="C19" s="27" t="s">
        <v>175</v>
      </c>
      <c r="D19" s="24" t="s">
        <v>130</v>
      </c>
      <c r="E19" s="24" t="s">
        <v>4</v>
      </c>
    </row>
    <row r="20" spans="1:117" x14ac:dyDescent="0.35">
      <c r="A20" s="33" t="s">
        <v>461</v>
      </c>
      <c r="B20" s="33" t="s">
        <v>176</v>
      </c>
      <c r="C20" s="33" t="s">
        <v>154</v>
      </c>
      <c r="D20" s="33" t="s">
        <v>153</v>
      </c>
      <c r="E20" s="33" t="s">
        <v>177</v>
      </c>
    </row>
    <row r="21" spans="1:117" x14ac:dyDescent="0.35">
      <c r="A21" s="33" t="s">
        <v>178</v>
      </c>
      <c r="B21" s="33" t="s">
        <v>179</v>
      </c>
      <c r="C21" s="33" t="s">
        <v>154</v>
      </c>
      <c r="D21" s="33" t="s">
        <v>153</v>
      </c>
      <c r="E21" s="33" t="s">
        <v>336</v>
      </c>
    </row>
    <row r="23" spans="1:117" s="14" customFormat="1" ht="18" customHeight="1" x14ac:dyDescent="0.35">
      <c r="A23" s="155" t="s">
        <v>180</v>
      </c>
      <c r="B23" s="156"/>
      <c r="C23" s="156"/>
      <c r="D23" s="156"/>
      <c r="E23" s="156"/>
      <c r="F23" s="156"/>
      <c r="G23" s="156"/>
      <c r="H23" s="156"/>
      <c r="I23" s="156"/>
      <c r="J23" s="156"/>
      <c r="K23" s="156"/>
      <c r="L23" s="156"/>
      <c r="M23" s="156"/>
      <c r="N23" s="156"/>
      <c r="O23" s="156"/>
      <c r="P23" s="15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15" t="s">
        <v>258</v>
      </c>
      <c r="B58" s="116"/>
      <c r="C58" s="116"/>
      <c r="D58" s="117"/>
    </row>
    <row r="59" spans="1:117" ht="15.5" x14ac:dyDescent="0.35">
      <c r="A59" s="26" t="s">
        <v>173</v>
      </c>
      <c r="B59" s="26" t="s">
        <v>174</v>
      </c>
      <c r="C59" s="27" t="s">
        <v>254</v>
      </c>
      <c r="D59" s="26" t="s">
        <v>253</v>
      </c>
      <c r="E59" s="24" t="s">
        <v>183</v>
      </c>
    </row>
    <row r="60" spans="1:117" x14ac:dyDescent="0.35">
      <c r="A60" s="33" t="s">
        <v>461</v>
      </c>
      <c r="B60" s="33" t="s">
        <v>176</v>
      </c>
      <c r="C60" s="28" t="str">
        <f>C4</f>
        <v>DEAL_PERSON_001,IND</v>
      </c>
      <c r="D60" s="31" t="s">
        <v>256</v>
      </c>
      <c r="E60" s="31" t="s">
        <v>235</v>
      </c>
    </row>
    <row r="62" spans="1:117" ht="18.5" x14ac:dyDescent="0.35">
      <c r="A62" s="115" t="s">
        <v>252</v>
      </c>
      <c r="B62" s="116"/>
      <c r="C62" s="116"/>
      <c r="D62" s="117"/>
      <c r="J62" s="25" t="s">
        <v>241</v>
      </c>
      <c r="K62" s="25" t="s">
        <v>242</v>
      </c>
    </row>
    <row r="63" spans="1:117" ht="15.5" x14ac:dyDescent="0.35">
      <c r="A63" s="26" t="s">
        <v>253</v>
      </c>
      <c r="B63" s="27" t="s">
        <v>254</v>
      </c>
      <c r="C63" s="27" t="s">
        <v>240</v>
      </c>
      <c r="D63" s="26" t="s">
        <v>255</v>
      </c>
      <c r="E63" s="26" t="s">
        <v>187</v>
      </c>
      <c r="F63" s="25" t="s">
        <v>166</v>
      </c>
      <c r="G63" s="25"/>
      <c r="J63" s="41" t="str">
        <f ca="1">TEXT(TODAY()-320,"MM-DD-YYYY")</f>
        <v>09-22-2022</v>
      </c>
      <c r="K63" s="41" t="str">
        <f ca="1">TEXT(TODAY()-290,"MM-DD-YYYY")</f>
        <v>10-22-2022</v>
      </c>
    </row>
    <row r="64" spans="1:117" x14ac:dyDescent="0.35">
      <c r="A64" s="31" t="s">
        <v>256</v>
      </c>
      <c r="B64" s="28" t="str">
        <f>B10</f>
        <v>DEAL_PERSON_001,IND</v>
      </c>
      <c r="C64" s="31" t="s">
        <v>462</v>
      </c>
      <c r="D64" s="31" t="s">
        <v>195</v>
      </c>
      <c r="E64" s="31" t="s">
        <v>464</v>
      </c>
      <c r="F64" s="31" t="s">
        <v>168</v>
      </c>
      <c r="G64" s="31"/>
      <c r="J64" s="41" t="str">
        <f ca="1">TEXT(TODAY()-289,"MM-DD-YYYY")</f>
        <v>10-23-2022</v>
      </c>
      <c r="K64" s="41" t="str">
        <f ca="1">TEXT(TODAY()-259,"MM-DD-YYYY")</f>
        <v>11-22-2022</v>
      </c>
    </row>
    <row r="65" spans="1:15" x14ac:dyDescent="0.35">
      <c r="A65" s="31" t="s">
        <v>256</v>
      </c>
      <c r="B65" s="28" t="str">
        <f>B10</f>
        <v>DEAL_PERSON_001,IND</v>
      </c>
      <c r="C65" s="31" t="s">
        <v>463</v>
      </c>
      <c r="D65" s="31" t="s">
        <v>195</v>
      </c>
      <c r="E65" s="31" t="s">
        <v>257</v>
      </c>
      <c r="F65" s="31" t="s">
        <v>168</v>
      </c>
      <c r="G65" s="31"/>
      <c r="J65" s="41" t="str">
        <f ca="1">TEXT(TODAY()-258,"MM-DD-YYYY")</f>
        <v>11-23-2022</v>
      </c>
      <c r="K65" s="41" t="str">
        <f ca="1">TEXT(TODAY()-229,"MM-DD-YYYY")</f>
        <v>12-22-2022</v>
      </c>
    </row>
    <row r="66" spans="1:15" x14ac:dyDescent="0.35">
      <c r="A66" s="31" t="s">
        <v>256</v>
      </c>
      <c r="B66" s="28" t="str">
        <f>B10</f>
        <v>DEAL_PERSON_001,IND</v>
      </c>
      <c r="C66" s="31" t="s">
        <v>247</v>
      </c>
      <c r="D66" s="31" t="s">
        <v>195</v>
      </c>
      <c r="E66" s="31" t="s">
        <v>257</v>
      </c>
      <c r="F66" s="31" t="s">
        <v>168</v>
      </c>
      <c r="G66" s="31"/>
      <c r="J66" s="41" t="str">
        <f ca="1">TEXT(TODAY()-381,"MM-DD-YYYY")</f>
        <v>07-23-2022</v>
      </c>
      <c r="K66" s="41" t="str">
        <f ca="1">TEXT(TODAY()-351,"MM-DD-YYYY")</f>
        <v>08-22-2022</v>
      </c>
    </row>
    <row r="67" spans="1:15" x14ac:dyDescent="0.35">
      <c r="A67" s="31" t="s">
        <v>256</v>
      </c>
      <c r="B67" s="28" t="str">
        <f>B10</f>
        <v>DEAL_PERSON_001,IND</v>
      </c>
      <c r="C67" s="31" t="s">
        <v>247</v>
      </c>
      <c r="D67" s="31" t="s">
        <v>195</v>
      </c>
      <c r="E67" s="31" t="s">
        <v>257</v>
      </c>
      <c r="F67" s="31" t="s">
        <v>168</v>
      </c>
      <c r="G67" s="31"/>
      <c r="J67" s="41" t="str">
        <f ca="1">TEXT(TODAY()-350,"MM-DD-YYYY")</f>
        <v>08-23-2022</v>
      </c>
      <c r="K67" s="41" t="str">
        <f ca="1">TEXT(TODAY()-321,"MM-DD-YYYY")</f>
        <v>09-21-2022</v>
      </c>
    </row>
    <row r="69" spans="1:15" ht="18.5" x14ac:dyDescent="0.35">
      <c r="A69" s="115" t="s">
        <v>237</v>
      </c>
      <c r="B69" s="116"/>
      <c r="C69" s="116"/>
      <c r="D69" s="116"/>
      <c r="E69" s="116"/>
      <c r="F69" s="116"/>
      <c r="G69" s="116"/>
      <c r="H69" s="116"/>
      <c r="I69" s="117"/>
    </row>
    <row r="70" spans="1:15"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483</v>
      </c>
    </row>
    <row r="71" spans="1:15" x14ac:dyDescent="0.35">
      <c r="A71" s="28" t="s">
        <v>432</v>
      </c>
      <c r="B71" s="28" t="str">
        <f>C10</f>
        <v>6319627953</v>
      </c>
      <c r="C71" s="28" t="s">
        <v>434</v>
      </c>
      <c r="D71" s="30">
        <f>C16</f>
        <v>6319627593</v>
      </c>
      <c r="E71" s="31" t="s">
        <v>171</v>
      </c>
      <c r="F71" s="31"/>
      <c r="G71" s="31"/>
      <c r="H71" s="31"/>
      <c r="I71" s="31"/>
      <c r="J71" s="110" t="str">
        <f ca="1">TEXT(TODAY()-60,"DD-MMM-YY")</f>
        <v>09-Jun-23</v>
      </c>
      <c r="K71" s="110" t="str">
        <f ca="1">TEXT(TODAY()-30,"DD-MMM-YY")</f>
        <v>09-Jul-23</v>
      </c>
      <c r="L71" s="32" t="s">
        <v>168</v>
      </c>
      <c r="M71" s="32">
        <v>12</v>
      </c>
      <c r="N71" s="114" t="s">
        <v>546</v>
      </c>
      <c r="O71" s="32" t="s">
        <v>417</v>
      </c>
    </row>
    <row r="72" spans="1:15" x14ac:dyDescent="0.35">
      <c r="A72" s="28" t="s">
        <v>432</v>
      </c>
      <c r="B72" s="28" t="str">
        <f>C10</f>
        <v>6319627953</v>
      </c>
      <c r="C72" s="28" t="s">
        <v>434</v>
      </c>
      <c r="D72" s="30">
        <f>C16</f>
        <v>6319627593</v>
      </c>
      <c r="E72" s="31" t="s">
        <v>171</v>
      </c>
      <c r="F72" s="31"/>
      <c r="G72" s="31"/>
      <c r="H72" s="31"/>
      <c r="I72" s="31"/>
      <c r="J72" s="110" t="str">
        <f ca="1">TEXT(TODAY()-90,"DD-MMM-YY")</f>
        <v>10-May-23</v>
      </c>
      <c r="K72" s="110" t="str">
        <f ca="1">TEXT(TODAY()-61,"DD-MMM-YY")</f>
        <v>08-Jun-23</v>
      </c>
      <c r="L72" s="32" t="s">
        <v>168</v>
      </c>
      <c r="M72" s="32">
        <v>13</v>
      </c>
      <c r="N72" s="114" t="s">
        <v>547</v>
      </c>
      <c r="O72" s="32" t="s">
        <v>417</v>
      </c>
    </row>
    <row r="73" spans="1:15" x14ac:dyDescent="0.35">
      <c r="A73" s="28" t="s">
        <v>432</v>
      </c>
      <c r="B73" s="28" t="str">
        <f>C10</f>
        <v>6319627953</v>
      </c>
      <c r="C73" s="28" t="s">
        <v>434</v>
      </c>
      <c r="D73" s="30">
        <f>C16</f>
        <v>6319627593</v>
      </c>
      <c r="E73" s="31" t="s">
        <v>248</v>
      </c>
      <c r="F73" s="31"/>
      <c r="G73" s="31"/>
      <c r="H73" s="31"/>
      <c r="I73" s="31"/>
      <c r="J73" s="110" t="str">
        <f ca="1">TEXT(TODAY()-120,"DD-MMM-YY")</f>
        <v>10-Apr-23</v>
      </c>
      <c r="K73" s="110" t="str">
        <f ca="1">TEXT(TODAY()-91,"DD-MMM-YY")</f>
        <v>09-May-23</v>
      </c>
      <c r="L73" s="32" t="s">
        <v>168</v>
      </c>
      <c r="M73" s="32">
        <v>6</v>
      </c>
      <c r="N73" s="114" t="s">
        <v>548</v>
      </c>
      <c r="O73" s="32" t="s">
        <v>417</v>
      </c>
    </row>
    <row r="74" spans="1:15" x14ac:dyDescent="0.35">
      <c r="A74" s="28" t="s">
        <v>432</v>
      </c>
      <c r="B74" s="28" t="str">
        <f>C10</f>
        <v>6319627953</v>
      </c>
      <c r="C74" s="28" t="s">
        <v>434</v>
      </c>
      <c r="D74" s="30">
        <f>C16</f>
        <v>6319627593</v>
      </c>
      <c r="E74" s="31" t="s">
        <v>247</v>
      </c>
      <c r="F74" s="31" t="s">
        <v>259</v>
      </c>
      <c r="G74" s="31" t="s">
        <v>153</v>
      </c>
      <c r="H74" s="31" t="s">
        <v>260</v>
      </c>
      <c r="I74" s="31" t="s">
        <v>261</v>
      </c>
      <c r="J74" s="110" t="str">
        <f ca="1">TEXT(TODAY()-150,"DD-MMM-YY")</f>
        <v>11-Mar-23</v>
      </c>
      <c r="K74" s="110" t="str">
        <f ca="1">TEXT(TODAY()-121,"DD-MMM-YY")</f>
        <v>09-Apr-23</v>
      </c>
      <c r="L74" s="32" t="s">
        <v>168</v>
      </c>
      <c r="M74" s="32">
        <v>7</v>
      </c>
      <c r="N74" s="114" t="s">
        <v>549</v>
      </c>
      <c r="O74" s="32" t="s">
        <v>417</v>
      </c>
    </row>
    <row r="75" spans="1:15" x14ac:dyDescent="0.35">
      <c r="A75" s="28" t="s">
        <v>432</v>
      </c>
      <c r="B75" s="40" t="str">
        <f>C10</f>
        <v>6319627953</v>
      </c>
      <c r="C75" s="28" t="s">
        <v>434</v>
      </c>
      <c r="D75" s="30">
        <f>C16</f>
        <v>6319627593</v>
      </c>
      <c r="E75" s="31" t="s">
        <v>247</v>
      </c>
      <c r="F75" s="31" t="s">
        <v>259</v>
      </c>
      <c r="G75" s="31" t="s">
        <v>153</v>
      </c>
      <c r="H75" s="31" t="s">
        <v>260</v>
      </c>
      <c r="I75" s="31" t="s">
        <v>266</v>
      </c>
      <c r="J75" s="110" t="str">
        <f ca="1">TEXT(TODAY()-180,"DD-MMM-YY")</f>
        <v>09-Feb-23</v>
      </c>
      <c r="K75" s="110" t="str">
        <f ca="1">TEXT(TODAY()-151,"DD-MMM-YY")</f>
        <v>10-Mar-23</v>
      </c>
      <c r="L75" s="32" t="s">
        <v>168</v>
      </c>
      <c r="M75" s="32">
        <v>10</v>
      </c>
      <c r="N75" s="114" t="s">
        <v>550</v>
      </c>
      <c r="O75" s="32" t="s">
        <v>417</v>
      </c>
    </row>
    <row r="77" spans="1:15" ht="50.4" customHeight="1" x14ac:dyDescent="0.35">
      <c r="A77" s="152" t="s">
        <v>267</v>
      </c>
      <c r="B77" s="152"/>
      <c r="C77" s="152"/>
      <c r="D77" s="152"/>
      <c r="E77" s="152"/>
      <c r="F77" s="152"/>
      <c r="G77" s="152"/>
      <c r="H77" s="152"/>
      <c r="I77" s="152"/>
      <c r="J77" s="152"/>
      <c r="K77" s="152"/>
    </row>
    <row r="79" spans="1:15" ht="16.75" customHeight="1" x14ac:dyDescent="0.35">
      <c r="A79" s="153" t="s">
        <v>268</v>
      </c>
      <c r="B79" s="153"/>
      <c r="C79" s="153"/>
      <c r="D79" s="153"/>
    </row>
    <row r="80" spans="1:15" x14ac:dyDescent="0.35">
      <c r="A80" s="42" t="s">
        <v>269</v>
      </c>
      <c r="B80" s="42" t="s">
        <v>270</v>
      </c>
      <c r="C80" s="42" t="s">
        <v>130</v>
      </c>
      <c r="D80" s="42" t="s">
        <v>271</v>
      </c>
    </row>
    <row r="81" spans="1:78" s="111" customFormat="1" x14ac:dyDescent="0.35">
      <c r="A81" s="110" t="s">
        <v>272</v>
      </c>
      <c r="B81" s="28" t="str">
        <f>A5</f>
        <v>2380202516</v>
      </c>
      <c r="C81" s="110" t="s">
        <v>273</v>
      </c>
      <c r="D81" s="28" t="str">
        <f>C5</f>
        <v>DEAL_PERSON_CH1_001</v>
      </c>
    </row>
    <row r="82" spans="1:78" x14ac:dyDescent="0.35">
      <c r="A82" s="50"/>
      <c r="B82" s="50"/>
      <c r="C82" s="50"/>
      <c r="D82" s="50"/>
      <c r="E82" s="50"/>
      <c r="G82" s="111"/>
      <c r="H82" s="41" t="str">
        <f ca="1">TEXT(TODAY()-210,"YYYY-MM-DD")</f>
        <v>2023-01-10</v>
      </c>
    </row>
    <row r="83" spans="1:78" x14ac:dyDescent="0.35">
      <c r="A83" s="43" t="s">
        <v>466</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3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49" t="s">
        <v>293</v>
      </c>
      <c r="U84" s="150"/>
      <c r="V84" s="151"/>
      <c r="W84" s="149" t="s">
        <v>294</v>
      </c>
      <c r="X84" s="151"/>
      <c r="Y84" s="47"/>
      <c r="Z84" s="118" t="s">
        <v>295</v>
      </c>
      <c r="AA84" s="119"/>
      <c r="AB84" s="119"/>
      <c r="AC84" s="119"/>
      <c r="AD84" s="119"/>
      <c r="AE84" s="119"/>
      <c r="AF84" s="120"/>
      <c r="AG84" s="118" t="s">
        <v>296</v>
      </c>
      <c r="AH84" s="119"/>
      <c r="AI84" s="119"/>
      <c r="AJ84" s="119"/>
      <c r="AK84" s="119"/>
      <c r="AL84" s="120"/>
      <c r="AM84" s="48"/>
      <c r="AN84" s="49"/>
      <c r="AO84" s="49"/>
      <c r="AP84" s="49"/>
      <c r="AQ84" s="118" t="s">
        <v>517</v>
      </c>
      <c r="AR84" s="119"/>
      <c r="AS84" s="120"/>
      <c r="AT84" s="121" t="s">
        <v>518</v>
      </c>
      <c r="AU84" s="122"/>
      <c r="AV84" s="122"/>
      <c r="AW84" s="122"/>
      <c r="AX84" s="122"/>
      <c r="AY84" s="122"/>
      <c r="AZ84" s="122"/>
      <c r="BA84" s="122"/>
      <c r="BB84" s="122"/>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3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487</v>
      </c>
      <c r="AN85" s="52" t="s">
        <v>316</v>
      </c>
      <c r="AO85" s="52" t="s">
        <v>317</v>
      </c>
      <c r="AP85" s="53" t="s">
        <v>318</v>
      </c>
      <c r="AQ85" s="53" t="s">
        <v>519</v>
      </c>
      <c r="AR85" s="53" t="s">
        <v>520</v>
      </c>
      <c r="AS85" s="53" t="s">
        <v>521</v>
      </c>
      <c r="AT85" s="53" t="s">
        <v>522</v>
      </c>
      <c r="AU85" s="53" t="s">
        <v>523</v>
      </c>
      <c r="AV85" s="53" t="s">
        <v>524</v>
      </c>
      <c r="AW85" s="53" t="s">
        <v>525</v>
      </c>
      <c r="AX85" s="53" t="s">
        <v>526</v>
      </c>
      <c r="AY85" s="53" t="s">
        <v>527</v>
      </c>
      <c r="AZ85" s="53" t="s">
        <v>528</v>
      </c>
      <c r="BA85" s="53" t="s">
        <v>529</v>
      </c>
      <c r="BB85" s="53" t="s">
        <v>530</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35">
      <c r="A86" s="54" t="s">
        <v>319</v>
      </c>
      <c r="B86" s="28" t="str">
        <f>B81</f>
        <v>2380202516</v>
      </c>
      <c r="C86" s="54" t="s">
        <v>467</v>
      </c>
      <c r="D86" s="55" t="s">
        <v>468</v>
      </c>
      <c r="E86" s="40" t="s">
        <v>155</v>
      </c>
      <c r="F86" s="54" t="s">
        <v>469</v>
      </c>
      <c r="G86" s="56" t="str">
        <f ca="1">TEXT(TODAY()+45,"YYYY-MM-DD")</f>
        <v>2023-09-22</v>
      </c>
      <c r="H86" s="41" t="str">
        <f ca="1">TEXT(TODAY()-190,"YYYY-MM-DD")</f>
        <v>2023-01-30</v>
      </c>
      <c r="I86" s="54"/>
      <c r="J86" s="54">
        <v>12</v>
      </c>
      <c r="K86" s="54">
        <v>1</v>
      </c>
      <c r="L86" s="54" t="str">
        <f>C86&amp;TEXT(" Desc","0")</f>
        <v>DealManagement_Test_39944 Desc</v>
      </c>
      <c r="M86" s="54" t="str">
        <f>C86&amp;TEXT(" Ver Desc","0")</f>
        <v>DealManagement_Test_39944 Ver Desc</v>
      </c>
      <c r="N86" s="30" t="s">
        <v>320</v>
      </c>
      <c r="O86" s="30" t="s">
        <v>320</v>
      </c>
      <c r="P86" s="30" t="s">
        <v>321</v>
      </c>
      <c r="Q86" s="30" t="s">
        <v>320</v>
      </c>
      <c r="R86" s="30"/>
      <c r="S86" s="40"/>
      <c r="T86" s="40" t="s">
        <v>322</v>
      </c>
      <c r="U86" s="40" t="s">
        <v>323</v>
      </c>
      <c r="V86" s="40"/>
      <c r="W86" s="40" t="s">
        <v>324</v>
      </c>
      <c r="X86" s="40" t="s">
        <v>325</v>
      </c>
      <c r="Y86" s="40"/>
      <c r="Z86" s="40"/>
      <c r="AA86" s="40"/>
      <c r="AB86" s="40"/>
      <c r="AC86" s="40"/>
      <c r="AD86" s="40" t="s">
        <v>321</v>
      </c>
      <c r="AE86" s="40" t="s">
        <v>321</v>
      </c>
      <c r="AF86" s="40" t="s">
        <v>321</v>
      </c>
      <c r="AG86" s="40"/>
      <c r="AH86" s="40"/>
      <c r="AI86" s="40"/>
      <c r="AJ86" s="40" t="s">
        <v>321</v>
      </c>
      <c r="AK86" s="40" t="s">
        <v>321</v>
      </c>
      <c r="AL86" s="40" t="s">
        <v>321</v>
      </c>
      <c r="AM86" s="54"/>
      <c r="AN86" s="54">
        <v>9</v>
      </c>
      <c r="AO86" s="54">
        <v>11</v>
      </c>
      <c r="AP86" s="54">
        <v>0</v>
      </c>
      <c r="AQ86" s="40"/>
      <c r="AR86" s="40"/>
      <c r="AS86" s="40"/>
      <c r="AT86" s="40" t="s">
        <v>531</v>
      </c>
      <c r="AU86" s="40" t="str">
        <f ca="1">TEXT(TODAY(),"YYYY-MM-DD")</f>
        <v>2023-08-08</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x14ac:dyDescent="0.35">
      <c r="A87" s="54" t="s">
        <v>319</v>
      </c>
      <c r="B87" s="28" t="s">
        <v>545</v>
      </c>
      <c r="C87" s="54" t="s">
        <v>467</v>
      </c>
      <c r="D87" s="55" t="s">
        <v>468</v>
      </c>
      <c r="E87" s="40" t="s">
        <v>155</v>
      </c>
      <c r="F87" s="54" t="s">
        <v>469</v>
      </c>
      <c r="G87" s="56" t="str">
        <f ca="1">TEXT(TODAY()+45,"YYYY-MM-DD")</f>
        <v>2023-09-22</v>
      </c>
      <c r="H87" s="41" t="str">
        <f ca="1">TEXT(TODAY()-190,"YYYY-MM-DD")</f>
        <v>2023-01-30</v>
      </c>
      <c r="I87" s="54"/>
      <c r="J87" s="54">
        <v>12</v>
      </c>
      <c r="K87" s="54">
        <v>1</v>
      </c>
      <c r="L87" s="54" t="str">
        <f>C87&amp;TEXT(" Desc","0")</f>
        <v>DealManagement_Test_39944 Desc</v>
      </c>
      <c r="M87" s="54" t="str">
        <f>C87&amp;TEXT(" Ver Desc","0")</f>
        <v>DealManagement_Test_39944 Ver Desc</v>
      </c>
      <c r="N87" s="30" t="s">
        <v>320</v>
      </c>
      <c r="O87" s="30" t="s">
        <v>320</v>
      </c>
      <c r="P87" s="30" t="s">
        <v>321</v>
      </c>
      <c r="Q87" s="30" t="s">
        <v>320</v>
      </c>
      <c r="R87" s="30"/>
      <c r="S87" s="40"/>
      <c r="T87" s="40" t="s">
        <v>322</v>
      </c>
      <c r="U87" s="40" t="s">
        <v>323</v>
      </c>
      <c r="V87" s="40"/>
      <c r="W87" s="40" t="s">
        <v>324</v>
      </c>
      <c r="X87" s="40" t="s">
        <v>325</v>
      </c>
      <c r="Y87" s="40"/>
      <c r="Z87" s="40" t="s">
        <v>484</v>
      </c>
      <c r="AA87" s="40"/>
      <c r="AB87" s="40"/>
      <c r="AC87" s="40" t="s">
        <v>485</v>
      </c>
      <c r="AD87" s="40" t="s">
        <v>320</v>
      </c>
      <c r="AE87" s="40" t="s">
        <v>320</v>
      </c>
      <c r="AF87" s="40" t="s">
        <v>321</v>
      </c>
      <c r="AG87" s="40"/>
      <c r="AH87" s="40"/>
      <c r="AI87" s="40"/>
      <c r="AJ87" s="40" t="s">
        <v>321</v>
      </c>
      <c r="AK87" s="40" t="s">
        <v>321</v>
      </c>
      <c r="AL87" s="40" t="s">
        <v>321</v>
      </c>
      <c r="AM87" s="54"/>
      <c r="AN87" s="54">
        <v>9</v>
      </c>
      <c r="AO87" s="54">
        <v>11</v>
      </c>
      <c r="AP87" s="54">
        <v>5</v>
      </c>
      <c r="AQ87" s="40"/>
      <c r="AR87" s="40"/>
      <c r="AS87" s="40"/>
      <c r="AT87" s="40" t="s">
        <v>531</v>
      </c>
      <c r="AU87" s="40" t="str">
        <f ca="1">TEXT(TODAY(),"YYYY-MM-DD")</f>
        <v>2023-08-08</v>
      </c>
      <c r="AV87" s="40" t="s">
        <v>320</v>
      </c>
      <c r="AW87" s="40"/>
      <c r="AX87" s="40"/>
      <c r="AY87" s="40"/>
      <c r="AZ87" s="40"/>
      <c r="BA87" s="40"/>
      <c r="BB87" s="4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row>
    <row r="88" spans="1:78" ht="18.5" x14ac:dyDescent="0.35">
      <c r="A88" s="57" t="s">
        <v>465</v>
      </c>
      <c r="B88" s="58"/>
      <c r="C88" s="58"/>
      <c r="D88" s="58"/>
      <c r="E88" s="58"/>
      <c r="F88" s="58"/>
      <c r="G88" s="58"/>
      <c r="H88" s="58"/>
      <c r="I88" s="58"/>
      <c r="J88" s="58"/>
      <c r="K88" s="58"/>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5" x14ac:dyDescent="0.3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33" t="s">
        <v>178</v>
      </c>
      <c r="B90" s="33" t="s">
        <v>179</v>
      </c>
      <c r="C90" s="56" t="str">
        <f ca="1">TEXT(TODAY()+45,"YYYY-MM-DD")</f>
        <v>2023-09-22</v>
      </c>
      <c r="D90" s="33" t="s">
        <v>153</v>
      </c>
      <c r="E90" s="33" t="s">
        <v>336</v>
      </c>
      <c r="F90" s="59"/>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35">
      <c r="A91" s="33" t="s">
        <v>334</v>
      </c>
      <c r="B91" s="33" t="s">
        <v>335</v>
      </c>
      <c r="C91" s="56" t="str">
        <f ca="1">TEXT(TODAY()+45,"YYYY-MM-DD")</f>
        <v>2023-09-22</v>
      </c>
      <c r="D91" s="33" t="s">
        <v>153</v>
      </c>
      <c r="E91" s="33" t="s">
        <v>177</v>
      </c>
      <c r="F91" s="59"/>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35">
      <c r="A93" s="125" t="s">
        <v>362</v>
      </c>
      <c r="B93" s="126"/>
      <c r="C93" s="126"/>
      <c r="D93" s="126"/>
      <c r="E93" s="126"/>
      <c r="F93" s="126"/>
      <c r="G93" s="126"/>
      <c r="H93" s="126"/>
      <c r="I93" s="126"/>
      <c r="J93" s="126"/>
    </row>
    <row r="94" spans="1:78" x14ac:dyDescent="0.35">
      <c r="A94" s="60"/>
      <c r="B94" s="61"/>
      <c r="C94" s="127" t="s">
        <v>338</v>
      </c>
      <c r="D94" s="127"/>
      <c r="E94" s="127"/>
      <c r="F94" s="127"/>
      <c r="G94" s="127"/>
      <c r="H94" s="127"/>
      <c r="I94" s="127"/>
      <c r="J94" s="127"/>
      <c r="K94" s="127"/>
    </row>
    <row r="95" spans="1:78" x14ac:dyDescent="0.35">
      <c r="A95" s="128" t="s">
        <v>339</v>
      </c>
      <c r="B95" s="128" t="s">
        <v>340</v>
      </c>
      <c r="C95" s="130" t="s">
        <v>341</v>
      </c>
      <c r="D95" s="131"/>
      <c r="E95" s="131"/>
      <c r="F95" s="132"/>
      <c r="G95" s="133" t="s">
        <v>342</v>
      </c>
      <c r="H95" s="134"/>
      <c r="I95" s="134"/>
      <c r="J95" s="135"/>
      <c r="K95" s="128" t="s">
        <v>343</v>
      </c>
      <c r="L95" s="128" t="s">
        <v>344</v>
      </c>
    </row>
    <row r="96" spans="1:78" x14ac:dyDescent="0.35">
      <c r="A96" s="129"/>
      <c r="B96" s="129"/>
      <c r="C96" s="62" t="s">
        <v>345</v>
      </c>
      <c r="D96" s="62" t="s">
        <v>346</v>
      </c>
      <c r="E96" s="62" t="s">
        <v>347</v>
      </c>
      <c r="F96" s="62" t="s">
        <v>348</v>
      </c>
      <c r="G96" s="63" t="s">
        <v>345</v>
      </c>
      <c r="H96" s="63" t="s">
        <v>346</v>
      </c>
      <c r="I96" s="63" t="s">
        <v>347</v>
      </c>
      <c r="J96" s="63" t="s">
        <v>348</v>
      </c>
      <c r="K96" s="129"/>
      <c r="L96" s="129"/>
    </row>
    <row r="97" spans="1:26" x14ac:dyDescent="0.3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25" t="s">
        <v>351</v>
      </c>
      <c r="B99" s="126"/>
      <c r="C99" s="126"/>
      <c r="D99" s="126"/>
      <c r="E99" s="126"/>
      <c r="F99" s="126"/>
      <c r="G99" s="126"/>
      <c r="H99" s="126"/>
      <c r="I99" s="126"/>
      <c r="J99" s="126"/>
      <c r="K99" s="126"/>
      <c r="L99" s="126"/>
    </row>
    <row r="100" spans="1:26" x14ac:dyDescent="0.35">
      <c r="A100" s="138" t="s">
        <v>131</v>
      </c>
      <c r="B100" s="138" t="s">
        <v>352</v>
      </c>
      <c r="C100" s="141" t="s">
        <v>353</v>
      </c>
      <c r="D100" s="144" t="s">
        <v>354</v>
      </c>
      <c r="E100" s="147" t="s">
        <v>338</v>
      </c>
      <c r="F100" s="147"/>
      <c r="G100" s="147"/>
      <c r="H100" s="147"/>
      <c r="I100" s="148" t="s">
        <v>355</v>
      </c>
      <c r="J100" s="148"/>
      <c r="K100" s="148"/>
      <c r="L100" s="148"/>
    </row>
    <row r="101" spans="1:26" x14ac:dyDescent="0.35">
      <c r="A101" s="139"/>
      <c r="B101" s="139"/>
      <c r="C101" s="142"/>
      <c r="D101" s="145"/>
      <c r="E101" s="130" t="s">
        <v>356</v>
      </c>
      <c r="F101" s="132"/>
      <c r="G101" s="133" t="s">
        <v>342</v>
      </c>
      <c r="H101" s="135"/>
      <c r="I101" s="130" t="s">
        <v>356</v>
      </c>
      <c r="J101" s="132"/>
      <c r="K101" s="133" t="s">
        <v>342</v>
      </c>
      <c r="L101" s="135"/>
    </row>
    <row r="102" spans="1:26" x14ac:dyDescent="0.35">
      <c r="A102" s="140"/>
      <c r="B102" s="140" t="s">
        <v>130</v>
      </c>
      <c r="C102" s="143"/>
      <c r="D102" s="146"/>
      <c r="E102" s="62" t="s">
        <v>357</v>
      </c>
      <c r="F102" s="62" t="s">
        <v>358</v>
      </c>
      <c r="G102" s="63" t="s">
        <v>359</v>
      </c>
      <c r="H102" s="63" t="s">
        <v>360</v>
      </c>
      <c r="I102" s="62" t="s">
        <v>357</v>
      </c>
      <c r="J102" s="62" t="s">
        <v>358</v>
      </c>
      <c r="K102" s="63" t="s">
        <v>359</v>
      </c>
      <c r="L102" s="63" t="s">
        <v>360</v>
      </c>
    </row>
    <row r="103" spans="1:26" x14ac:dyDescent="0.35">
      <c r="A103" s="30" t="str">
        <f>C5&amp;",IND"</f>
        <v>DEAL_PERSON_CH1_001,IND</v>
      </c>
      <c r="B103" s="40" t="s">
        <v>349</v>
      </c>
      <c r="C103" s="54" t="s">
        <v>361</v>
      </c>
      <c r="D103" s="64" t="str">
        <f>TEXT(64817.97,"0.00")</f>
        <v>64817.97</v>
      </c>
      <c r="E103" s="65" t="str">
        <f>"$"&amp;TEXT(916966.33,"0.00")</f>
        <v>$916966.33</v>
      </c>
      <c r="F103" s="65" t="str">
        <f>"$"&amp;TEXT(91,"0.00")</f>
        <v>$91.00</v>
      </c>
      <c r="G103" s="65" t="str">
        <f>"$"&amp;TEXT(1412.5,"0.00")</f>
        <v>$1412.50</v>
      </c>
      <c r="H103" s="65" t="str">
        <f>"$"&amp;TEXT(0,"0.00")</f>
        <v>$0.00</v>
      </c>
      <c r="I103" s="66" t="str">
        <f>"$"&amp;TEXT(916966.33,"0.00")</f>
        <v>$916966.33</v>
      </c>
      <c r="J103" s="66" t="str">
        <f>"$"&amp;TEXT(91,"0.00")</f>
        <v>$91.00</v>
      </c>
      <c r="K103" s="66" t="str">
        <f>"$"&amp;TEXT(1412.5,"0.00")</f>
        <v>$1412.50</v>
      </c>
      <c r="L103" s="66" t="str">
        <f>"$"&amp;TEXT(0,"0.00")</f>
        <v>$0.00</v>
      </c>
    </row>
    <row r="105" spans="1:26" x14ac:dyDescent="0.35">
      <c r="A105" s="125" t="s">
        <v>362</v>
      </c>
      <c r="B105" s="126"/>
      <c r="C105" s="126"/>
      <c r="D105" s="126"/>
      <c r="E105" s="126"/>
      <c r="F105" s="126"/>
      <c r="G105" s="126"/>
      <c r="H105" s="126"/>
      <c r="I105" s="126"/>
      <c r="J105" s="126"/>
    </row>
    <row r="106" spans="1:26" x14ac:dyDescent="0.35">
      <c r="A106" s="60"/>
      <c r="B106" s="61"/>
      <c r="C106" s="127" t="s">
        <v>338</v>
      </c>
      <c r="D106" s="127"/>
      <c r="E106" s="127"/>
      <c r="F106" s="127"/>
      <c r="G106" s="127"/>
      <c r="H106" s="127"/>
      <c r="I106" s="127"/>
      <c r="J106" s="127"/>
      <c r="K106" s="127"/>
      <c r="Z106" s="67"/>
    </row>
    <row r="107" spans="1:26" x14ac:dyDescent="0.35">
      <c r="A107" s="128" t="s">
        <v>339</v>
      </c>
      <c r="B107" s="128" t="s">
        <v>340</v>
      </c>
      <c r="C107" s="130" t="s">
        <v>341</v>
      </c>
      <c r="D107" s="131"/>
      <c r="E107" s="131"/>
      <c r="F107" s="132"/>
      <c r="G107" s="133" t="s">
        <v>342</v>
      </c>
      <c r="H107" s="134"/>
      <c r="I107" s="134"/>
      <c r="J107" s="135"/>
      <c r="K107" s="136" t="s">
        <v>363</v>
      </c>
    </row>
    <row r="108" spans="1:26" x14ac:dyDescent="0.35">
      <c r="A108" s="129"/>
      <c r="B108" s="129"/>
      <c r="C108" s="62" t="s">
        <v>345</v>
      </c>
      <c r="D108" s="62" t="s">
        <v>346</v>
      </c>
      <c r="E108" s="62" t="s">
        <v>347</v>
      </c>
      <c r="F108" s="62" t="s">
        <v>348</v>
      </c>
      <c r="G108" s="63" t="s">
        <v>345</v>
      </c>
      <c r="H108" s="63" t="s">
        <v>346</v>
      </c>
      <c r="I108" s="63" t="s">
        <v>347</v>
      </c>
      <c r="J108" s="63" t="s">
        <v>348</v>
      </c>
      <c r="K108" s="137"/>
    </row>
    <row r="109" spans="1:26" x14ac:dyDescent="0.35">
      <c r="A109" s="54" t="s">
        <v>349</v>
      </c>
      <c r="B109" s="68"/>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3" t="s">
        <v>364</v>
      </c>
      <c r="B111" s="44"/>
      <c r="C111" s="44"/>
    </row>
    <row r="112" spans="1:26" x14ac:dyDescent="0.3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2.5" x14ac:dyDescent="0.35">
      <c r="A113" s="69" t="s">
        <v>371</v>
      </c>
      <c r="B113" s="70" t="s">
        <v>372</v>
      </c>
      <c r="C113" s="70" t="s">
        <v>372</v>
      </c>
      <c r="D113" s="70" t="s">
        <v>373</v>
      </c>
      <c r="E113" s="70" t="s">
        <v>374</v>
      </c>
      <c r="F113" s="70"/>
      <c r="G113" s="70"/>
      <c r="H113" s="70"/>
      <c r="I113" s="70"/>
      <c r="J113" s="71">
        <f ca="1">TODAY()</f>
        <v>45146</v>
      </c>
      <c r="K113" s="71">
        <v>234</v>
      </c>
      <c r="L113" s="70" t="s">
        <v>155</v>
      </c>
    </row>
    <row r="115" spans="1:78" x14ac:dyDescent="0.35">
      <c r="A115" s="43" t="s">
        <v>466</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3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49" t="s">
        <v>293</v>
      </c>
      <c r="U116" s="150"/>
      <c r="V116" s="151"/>
      <c r="W116" s="149" t="s">
        <v>294</v>
      </c>
      <c r="X116" s="151"/>
      <c r="Y116" s="94"/>
      <c r="Z116" s="118" t="s">
        <v>295</v>
      </c>
      <c r="AA116" s="119"/>
      <c r="AB116" s="119"/>
      <c r="AC116" s="119"/>
      <c r="AD116" s="119"/>
      <c r="AE116" s="119"/>
      <c r="AF116" s="120"/>
      <c r="AG116" s="118" t="s">
        <v>296</v>
      </c>
      <c r="AH116" s="119"/>
      <c r="AI116" s="119"/>
      <c r="AJ116" s="119"/>
      <c r="AK116" s="119"/>
      <c r="AL116" s="120"/>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3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487</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35">
      <c r="A118" s="54" t="s">
        <v>319</v>
      </c>
      <c r="B118" s="28" t="str">
        <f>B81</f>
        <v>2380202516</v>
      </c>
      <c r="C118" s="54" t="s">
        <v>467</v>
      </c>
      <c r="D118" s="55" t="s">
        <v>468</v>
      </c>
      <c r="E118" s="40" t="s">
        <v>155</v>
      </c>
      <c r="F118" s="54" t="s">
        <v>469</v>
      </c>
      <c r="G118" s="56" t="str">
        <f ca="1">TEXT(TODAY()+45,"YYYY-MM-DD")</f>
        <v>2023-09-22</v>
      </c>
      <c r="H118" s="41" t="str">
        <f ca="1">TEXT(TODAY()-190,"YYYY-MM-DD")</f>
        <v>2023-01-30</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484</v>
      </c>
      <c r="AA118" s="40"/>
      <c r="AB118" s="40"/>
      <c r="AC118" s="40" t="s">
        <v>485</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35">
      <c r="A120" s="125" t="s">
        <v>362</v>
      </c>
      <c r="B120" s="126"/>
      <c r="C120" s="126"/>
      <c r="D120" s="126"/>
      <c r="E120" s="126"/>
      <c r="F120" s="126"/>
      <c r="G120" s="126"/>
      <c r="H120" s="126"/>
      <c r="I120" s="126"/>
      <c r="J120" s="126"/>
    </row>
    <row r="121" spans="1:78" x14ac:dyDescent="0.35">
      <c r="A121" s="92"/>
      <c r="B121" s="93"/>
      <c r="C121" s="127" t="s">
        <v>338</v>
      </c>
      <c r="D121" s="127"/>
      <c r="E121" s="127"/>
      <c r="F121" s="127"/>
      <c r="G121" s="127"/>
      <c r="H121" s="127"/>
      <c r="I121" s="127"/>
      <c r="J121" s="127"/>
      <c r="K121" s="127"/>
    </row>
    <row r="122" spans="1:78" x14ac:dyDescent="0.35">
      <c r="A122" s="128" t="s">
        <v>339</v>
      </c>
      <c r="B122" s="128" t="s">
        <v>340</v>
      </c>
      <c r="C122" s="130" t="s">
        <v>341</v>
      </c>
      <c r="D122" s="131"/>
      <c r="E122" s="131"/>
      <c r="F122" s="132"/>
      <c r="G122" s="133" t="s">
        <v>342</v>
      </c>
      <c r="H122" s="134"/>
      <c r="I122" s="134"/>
      <c r="J122" s="135"/>
      <c r="K122" s="128" t="s">
        <v>343</v>
      </c>
      <c r="L122" s="128" t="s">
        <v>344</v>
      </c>
    </row>
    <row r="123" spans="1:78" x14ac:dyDescent="0.35">
      <c r="A123" s="129"/>
      <c r="B123" s="129"/>
      <c r="C123" s="62" t="s">
        <v>345</v>
      </c>
      <c r="D123" s="62" t="s">
        <v>346</v>
      </c>
      <c r="E123" s="62" t="s">
        <v>347</v>
      </c>
      <c r="F123" s="62" t="s">
        <v>348</v>
      </c>
      <c r="G123" s="63" t="s">
        <v>345</v>
      </c>
      <c r="H123" s="63" t="s">
        <v>346</v>
      </c>
      <c r="I123" s="63" t="s">
        <v>347</v>
      </c>
      <c r="J123" s="63" t="s">
        <v>348</v>
      </c>
      <c r="K123" s="129"/>
      <c r="L123" s="129"/>
    </row>
    <row r="124" spans="1:78" x14ac:dyDescent="0.3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25" t="s">
        <v>351</v>
      </c>
      <c r="B126" s="126"/>
      <c r="C126" s="126"/>
      <c r="D126" s="126"/>
      <c r="E126" s="126"/>
      <c r="F126" s="126"/>
      <c r="G126" s="126"/>
      <c r="H126" s="126"/>
      <c r="I126" s="126"/>
      <c r="J126" s="126"/>
      <c r="K126" s="126"/>
      <c r="L126" s="126"/>
    </row>
    <row r="127" spans="1:78" x14ac:dyDescent="0.35">
      <c r="A127" s="138" t="s">
        <v>131</v>
      </c>
      <c r="B127" s="138" t="s">
        <v>352</v>
      </c>
      <c r="C127" s="141" t="s">
        <v>353</v>
      </c>
      <c r="D127" s="144" t="s">
        <v>354</v>
      </c>
      <c r="E127" s="147" t="s">
        <v>338</v>
      </c>
      <c r="F127" s="147"/>
      <c r="G127" s="147"/>
      <c r="H127" s="147"/>
      <c r="I127" s="148" t="s">
        <v>355</v>
      </c>
      <c r="J127" s="148"/>
      <c r="K127" s="148"/>
      <c r="L127" s="148"/>
    </row>
    <row r="128" spans="1:78" x14ac:dyDescent="0.35">
      <c r="A128" s="139"/>
      <c r="B128" s="139"/>
      <c r="C128" s="142"/>
      <c r="D128" s="145"/>
      <c r="E128" s="130" t="s">
        <v>356</v>
      </c>
      <c r="F128" s="132"/>
      <c r="G128" s="133" t="s">
        <v>342</v>
      </c>
      <c r="H128" s="135"/>
      <c r="I128" s="130" t="s">
        <v>356</v>
      </c>
      <c r="J128" s="132"/>
      <c r="K128" s="133" t="s">
        <v>342</v>
      </c>
      <c r="L128" s="135"/>
    </row>
    <row r="129" spans="1:26" x14ac:dyDescent="0.35">
      <c r="A129" s="140"/>
      <c r="B129" s="140" t="s">
        <v>130</v>
      </c>
      <c r="C129" s="143"/>
      <c r="D129" s="146"/>
      <c r="E129" s="62" t="s">
        <v>357</v>
      </c>
      <c r="F129" s="62" t="s">
        <v>358</v>
      </c>
      <c r="G129" s="63" t="s">
        <v>359</v>
      </c>
      <c r="H129" s="63" t="s">
        <v>360</v>
      </c>
      <c r="I129" s="62" t="s">
        <v>357</v>
      </c>
      <c r="J129" s="62" t="s">
        <v>358</v>
      </c>
      <c r="K129" s="63" t="s">
        <v>359</v>
      </c>
      <c r="L129" s="63" t="s">
        <v>360</v>
      </c>
    </row>
    <row r="130" spans="1:26" x14ac:dyDescent="0.35">
      <c r="A130" s="30" t="str">
        <f>C5&amp;",IND"</f>
        <v>DEAL_PERSON_CH1_001,IND</v>
      </c>
      <c r="B130" s="40" t="s">
        <v>349</v>
      </c>
      <c r="C130" s="54" t="s">
        <v>361</v>
      </c>
      <c r="D130" s="64" t="str">
        <f>TEXT(65525.16,"0.00")</f>
        <v>65525.16</v>
      </c>
      <c r="E130" s="65" t="str">
        <f>"$"&amp;TEXT(926955.4,"0.00")</f>
        <v>$926955.40</v>
      </c>
      <c r="F130" s="65" t="str">
        <f>"$"&amp;TEXT(247,"0.00")</f>
        <v>$247.00</v>
      </c>
      <c r="G130" s="65" t="str">
        <f>"$"&amp;TEXT(1412.5,"0.00")</f>
        <v>$1412.50</v>
      </c>
      <c r="H130" s="65" t="str">
        <f>"$"&amp;TEXT(0,"0.00")</f>
        <v>$0.00</v>
      </c>
      <c r="I130" s="66" t="str">
        <f>"$"&amp;TEXT(874635.4,"0.00")</f>
        <v>$874635.40</v>
      </c>
      <c r="J130" s="66" t="str">
        <f>"$"&amp;TEXT(247,"0.00")</f>
        <v>$247.00</v>
      </c>
      <c r="K130" s="66" t="str">
        <f>"$"&amp;TEXT(1412.5,"0.00")</f>
        <v>$1412.50</v>
      </c>
      <c r="L130" s="66" t="str">
        <f>"$"&amp;TEXT(0,"0.00")</f>
        <v>$0.00</v>
      </c>
    </row>
    <row r="132" spans="1:26" x14ac:dyDescent="0.35">
      <c r="A132" s="125" t="s">
        <v>362</v>
      </c>
      <c r="B132" s="126"/>
      <c r="C132" s="126"/>
      <c r="D132" s="126"/>
      <c r="E132" s="126"/>
      <c r="F132" s="126"/>
      <c r="G132" s="126"/>
      <c r="H132" s="126"/>
      <c r="I132" s="126"/>
      <c r="J132" s="126"/>
    </row>
    <row r="133" spans="1:26" x14ac:dyDescent="0.35">
      <c r="A133" s="92"/>
      <c r="B133" s="93"/>
      <c r="C133" s="127" t="s">
        <v>338</v>
      </c>
      <c r="D133" s="127"/>
      <c r="E133" s="127"/>
      <c r="F133" s="127"/>
      <c r="G133" s="127"/>
      <c r="H133" s="127"/>
      <c r="I133" s="127"/>
      <c r="J133" s="127"/>
      <c r="K133" s="127"/>
      <c r="Z133" s="67"/>
    </row>
    <row r="134" spans="1:26" x14ac:dyDescent="0.35">
      <c r="A134" s="128" t="s">
        <v>339</v>
      </c>
      <c r="B134" s="128" t="s">
        <v>340</v>
      </c>
      <c r="C134" s="130" t="s">
        <v>341</v>
      </c>
      <c r="D134" s="131"/>
      <c r="E134" s="131"/>
      <c r="F134" s="132"/>
      <c r="G134" s="133" t="s">
        <v>342</v>
      </c>
      <c r="H134" s="134"/>
      <c r="I134" s="134"/>
      <c r="J134" s="135"/>
      <c r="K134" s="136" t="s">
        <v>363</v>
      </c>
    </row>
    <row r="135" spans="1:26" x14ac:dyDescent="0.35">
      <c r="A135" s="129"/>
      <c r="B135" s="129"/>
      <c r="C135" s="62" t="s">
        <v>345</v>
      </c>
      <c r="D135" s="62" t="s">
        <v>346</v>
      </c>
      <c r="E135" s="62" t="s">
        <v>347</v>
      </c>
      <c r="F135" s="62" t="s">
        <v>348</v>
      </c>
      <c r="G135" s="63" t="s">
        <v>345</v>
      </c>
      <c r="H135" s="63" t="s">
        <v>346</v>
      </c>
      <c r="I135" s="63" t="s">
        <v>347</v>
      </c>
      <c r="J135" s="63" t="s">
        <v>348</v>
      </c>
      <c r="K135" s="137"/>
    </row>
    <row r="136" spans="1:26" x14ac:dyDescent="0.35">
      <c r="A136" s="54" t="s">
        <v>349</v>
      </c>
      <c r="B136" s="68"/>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3" t="s">
        <v>364</v>
      </c>
      <c r="B138" s="44"/>
      <c r="C138" s="44"/>
    </row>
    <row r="139" spans="1:26" x14ac:dyDescent="0.3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2.5" x14ac:dyDescent="0.35">
      <c r="A140" s="69" t="s">
        <v>371</v>
      </c>
      <c r="B140" s="70" t="s">
        <v>372</v>
      </c>
      <c r="C140" s="70" t="s">
        <v>372</v>
      </c>
      <c r="D140" s="70" t="s">
        <v>373</v>
      </c>
      <c r="E140" s="70" t="s">
        <v>374</v>
      </c>
      <c r="F140" s="70"/>
      <c r="G140" s="70"/>
      <c r="H140" s="70"/>
      <c r="I140" s="70"/>
      <c r="J140" s="71">
        <f ca="1">TODAY()</f>
        <v>45146</v>
      </c>
      <c r="K140" s="71">
        <v>234</v>
      </c>
      <c r="L140" s="70" t="s">
        <v>155</v>
      </c>
    </row>
    <row r="142" spans="1:26" x14ac:dyDescent="0.35">
      <c r="A142" s="43" t="s">
        <v>375</v>
      </c>
      <c r="B142" s="44"/>
      <c r="C142" s="44"/>
    </row>
    <row r="143" spans="1:26" x14ac:dyDescent="0.35">
      <c r="A143" s="42" t="s">
        <v>376</v>
      </c>
      <c r="B143" s="42" t="s">
        <v>377</v>
      </c>
      <c r="C143" s="42" t="s">
        <v>378</v>
      </c>
      <c r="D143" s="42" t="s">
        <v>379</v>
      </c>
    </row>
    <row r="144" spans="1:26" x14ac:dyDescent="0.35">
      <c r="A144" s="72" t="str">
        <f ca="1">TEXT(TODAY(),"YYYY-MM-DD")</f>
        <v>2023-08-08</v>
      </c>
      <c r="B144" s="73" t="s">
        <v>382</v>
      </c>
      <c r="C144" s="73" t="s">
        <v>380</v>
      </c>
      <c r="D144" s="73" t="s">
        <v>381</v>
      </c>
    </row>
    <row r="145" spans="1:47" x14ac:dyDescent="0.35">
      <c r="A145" s="72" t="str">
        <f ca="1">TEXT(TODAY(),"YYYY-MM-DD")</f>
        <v>2023-08-08</v>
      </c>
      <c r="B145" s="73" t="s">
        <v>383</v>
      </c>
      <c r="C145" s="73" t="s">
        <v>380</v>
      </c>
      <c r="D145" s="73" t="s">
        <v>381</v>
      </c>
    </row>
    <row r="146" spans="1:47" x14ac:dyDescent="0.35">
      <c r="A146" s="72" t="str">
        <f ca="1">TEXT(TODAY(),"YYYY-MM-DD")</f>
        <v>2023-08-08</v>
      </c>
      <c r="B146" s="73" t="s">
        <v>384</v>
      </c>
      <c r="C146" s="73" t="s">
        <v>380</v>
      </c>
      <c r="D146" s="73" t="s">
        <v>385</v>
      </c>
    </row>
    <row r="148" spans="1:47" x14ac:dyDescent="0.35">
      <c r="A148" s="123" t="s">
        <v>476</v>
      </c>
      <c r="B148" s="124"/>
      <c r="C148" s="124"/>
      <c r="D148" s="124"/>
      <c r="E148" s="124"/>
      <c r="F148" s="124"/>
      <c r="G148" s="124"/>
      <c r="H148" s="124"/>
      <c r="I148" s="124"/>
      <c r="J148" s="124"/>
      <c r="K148" s="124"/>
      <c r="L148" s="124"/>
      <c r="M148" s="124"/>
      <c r="N148" s="124"/>
      <c r="O148" s="124"/>
      <c r="P148" s="124"/>
      <c r="Q148" s="124"/>
      <c r="R148" s="124"/>
      <c r="S148" s="61"/>
      <c r="T148" s="61"/>
      <c r="U148" s="61"/>
      <c r="V148" s="61"/>
      <c r="W148" s="61"/>
      <c r="X148" s="61"/>
      <c r="Y148" s="61"/>
      <c r="Z148" s="61"/>
    </row>
    <row r="149" spans="1:47" x14ac:dyDescent="0.35">
      <c r="A149" s="74" t="s">
        <v>386</v>
      </c>
      <c r="B149" s="74" t="s">
        <v>387</v>
      </c>
      <c r="C149" s="74" t="s">
        <v>388</v>
      </c>
      <c r="D149" s="74" t="s">
        <v>280</v>
      </c>
      <c r="E149" s="74" t="s">
        <v>292</v>
      </c>
      <c r="F149" s="74" t="s">
        <v>187</v>
      </c>
      <c r="G149" s="74" t="s">
        <v>389</v>
      </c>
      <c r="H149" s="74" t="s">
        <v>390</v>
      </c>
      <c r="I149" s="74" t="s">
        <v>166</v>
      </c>
      <c r="J149" s="74" t="s">
        <v>391</v>
      </c>
      <c r="K149" s="74" t="s">
        <v>345</v>
      </c>
      <c r="L149" s="74" t="s">
        <v>392</v>
      </c>
      <c r="M149" s="74" t="s">
        <v>346</v>
      </c>
      <c r="N149" s="74" t="s">
        <v>393</v>
      </c>
      <c r="O149" s="74" t="s">
        <v>394</v>
      </c>
      <c r="P149" s="74" t="s">
        <v>353</v>
      </c>
      <c r="Q149" s="74" t="s">
        <v>395</v>
      </c>
      <c r="R149" s="74" t="s">
        <v>396</v>
      </c>
      <c r="S149" s="74" t="s">
        <v>397</v>
      </c>
      <c r="T149" s="74" t="s">
        <v>329</v>
      </c>
      <c r="U149" s="74" t="s">
        <v>328</v>
      </c>
      <c r="V149" s="74" t="s">
        <v>398</v>
      </c>
      <c r="W149" s="74" t="s">
        <v>399</v>
      </c>
      <c r="X149" s="74" t="s">
        <v>400</v>
      </c>
      <c r="Y149" s="74" t="s">
        <v>401</v>
      </c>
      <c r="Z149" s="74" t="s">
        <v>488</v>
      </c>
    </row>
    <row r="150" spans="1:47" x14ac:dyDescent="0.35">
      <c r="A150" s="75" t="s">
        <v>200</v>
      </c>
      <c r="B150" s="76"/>
      <c r="C150" s="79" t="s">
        <v>411</v>
      </c>
      <c r="D150" s="79" t="str">
        <f ca="1">TEXT(TODAY(),"YYYY-MM-DD")</f>
        <v>2023-08-08</v>
      </c>
      <c r="E150" s="79"/>
      <c r="F150" s="79" t="str">
        <f>TEXT(112.04,"0.00")</f>
        <v>112.04</v>
      </c>
      <c r="G150" s="79" t="s">
        <v>403</v>
      </c>
      <c r="H150" s="79" t="str">
        <f>F150</f>
        <v>112.04</v>
      </c>
      <c r="I150" s="79" t="s">
        <v>168</v>
      </c>
      <c r="J150" s="79" t="str">
        <f>TEXT(1,"0")</f>
        <v>1</v>
      </c>
      <c r="K150" s="79" t="str">
        <f>TEXT(112.04,"0.00")</f>
        <v>112.04</v>
      </c>
      <c r="L150" s="79"/>
      <c r="M150" s="79" t="str">
        <f>TEXT(13,"0")</f>
        <v>13</v>
      </c>
      <c r="N150" s="79" t="s">
        <v>179</v>
      </c>
      <c r="O150" s="79" t="s">
        <v>413</v>
      </c>
      <c r="P150" s="79" t="s">
        <v>470</v>
      </c>
      <c r="Q150" s="79" t="s">
        <v>408</v>
      </c>
      <c r="R150" s="79"/>
      <c r="S150" s="79" t="s">
        <v>199</v>
      </c>
      <c r="T150" s="79"/>
      <c r="U150" s="79"/>
      <c r="V150" s="79"/>
      <c r="W150" s="79"/>
      <c r="X150" s="79"/>
      <c r="Y150" s="79"/>
      <c r="Z150" s="79"/>
      <c r="AU150" t="s">
        <v>435</v>
      </c>
    </row>
    <row r="151" spans="1:47" x14ac:dyDescent="0.35">
      <c r="A151" s="75" t="s">
        <v>200</v>
      </c>
      <c r="B151" s="76"/>
      <c r="C151" s="77" t="s">
        <v>402</v>
      </c>
      <c r="D151" s="78" t="str">
        <f ca="1">TEXT(TODAY()+45,"YYYY-MM-DD")</f>
        <v>2023-09-22</v>
      </c>
      <c r="E151" s="78"/>
      <c r="F151" s="78">
        <v>11</v>
      </c>
      <c r="G151" s="78"/>
      <c r="H151" s="78"/>
      <c r="I151" s="77"/>
      <c r="J151" s="78"/>
      <c r="K151" s="78"/>
      <c r="L151" s="78"/>
      <c r="M151" s="78"/>
      <c r="N151" s="77"/>
      <c r="O151" s="77"/>
      <c r="P151" s="77"/>
      <c r="Q151" s="77"/>
      <c r="R151" s="77"/>
      <c r="S151" s="77" t="s">
        <v>199</v>
      </c>
      <c r="T151" s="77" t="s">
        <v>332</v>
      </c>
      <c r="U151" s="77" t="str">
        <f>B86</f>
        <v>2380202516</v>
      </c>
      <c r="V151" s="77" t="s">
        <v>404</v>
      </c>
      <c r="W151" s="77" t="s">
        <v>177</v>
      </c>
      <c r="X151" s="77" t="s">
        <v>405</v>
      </c>
      <c r="Y151" s="77" t="s">
        <v>406</v>
      </c>
      <c r="Z151" s="77"/>
      <c r="AU151" t="s">
        <v>502</v>
      </c>
    </row>
    <row r="152" spans="1:47" x14ac:dyDescent="0.35">
      <c r="A152" s="75" t="s">
        <v>200</v>
      </c>
      <c r="B152" s="76"/>
      <c r="C152" s="82" t="s">
        <v>410</v>
      </c>
      <c r="D152" s="82" t="str">
        <f ca="1">TEXT(TODAY()+70,"YYYY-MM-DD")</f>
        <v>2023-10-17</v>
      </c>
      <c r="E152" s="82"/>
      <c r="F152" s="82">
        <v>10</v>
      </c>
      <c r="G152" s="82"/>
      <c r="H152" s="82"/>
      <c r="I152" s="82"/>
      <c r="J152" s="82"/>
      <c r="K152" s="82"/>
      <c r="L152" s="82"/>
      <c r="M152" s="82"/>
      <c r="N152" s="82"/>
      <c r="O152" s="82"/>
      <c r="P152" s="82"/>
      <c r="Q152" s="82"/>
      <c r="R152" s="82"/>
      <c r="S152" s="82" t="s">
        <v>199</v>
      </c>
      <c r="T152" s="82" t="s">
        <v>332</v>
      </c>
      <c r="U152" s="77" t="str">
        <f>B86</f>
        <v>2380202516</v>
      </c>
      <c r="V152" s="82" t="s">
        <v>404</v>
      </c>
      <c r="W152" s="82" t="s">
        <v>177</v>
      </c>
      <c r="X152" s="82" t="s">
        <v>405</v>
      </c>
      <c r="Y152" s="82" t="s">
        <v>406</v>
      </c>
      <c r="Z152" s="82"/>
      <c r="AU152" t="s">
        <v>503</v>
      </c>
    </row>
    <row r="154" spans="1:47" x14ac:dyDescent="0.35">
      <c r="A154" s="123" t="s">
        <v>475</v>
      </c>
      <c r="B154" s="124"/>
      <c r="C154" s="124"/>
      <c r="D154" s="124"/>
      <c r="E154" s="124"/>
      <c r="F154" s="124"/>
      <c r="G154" s="124"/>
      <c r="H154" s="124"/>
      <c r="I154" s="124"/>
      <c r="J154" s="124"/>
      <c r="K154" s="124"/>
      <c r="L154" s="124"/>
      <c r="M154" s="124"/>
      <c r="N154" s="124"/>
      <c r="O154" s="124"/>
      <c r="P154" s="124"/>
      <c r="Q154" s="124"/>
      <c r="R154" s="124"/>
      <c r="S154" s="80"/>
      <c r="T154" s="80"/>
      <c r="U154" s="80"/>
      <c r="V154" s="80"/>
      <c r="W154" s="80"/>
      <c r="X154" s="80"/>
      <c r="Y154" s="80"/>
      <c r="Z154" s="80"/>
    </row>
    <row r="155" spans="1:47" x14ac:dyDescent="0.35">
      <c r="A155" s="74" t="s">
        <v>386</v>
      </c>
      <c r="B155" s="74" t="s">
        <v>387</v>
      </c>
      <c r="C155" s="74" t="s">
        <v>388</v>
      </c>
      <c r="D155" s="74" t="s">
        <v>280</v>
      </c>
      <c r="E155" s="74" t="s">
        <v>292</v>
      </c>
      <c r="F155" s="74" t="s">
        <v>187</v>
      </c>
      <c r="G155" s="74" t="s">
        <v>389</v>
      </c>
      <c r="H155" s="74" t="s">
        <v>390</v>
      </c>
      <c r="I155" s="74" t="s">
        <v>166</v>
      </c>
      <c r="J155" s="74" t="s">
        <v>391</v>
      </c>
      <c r="K155" s="74" t="s">
        <v>345</v>
      </c>
      <c r="L155" s="74" t="s">
        <v>392</v>
      </c>
      <c r="M155" s="74" t="s">
        <v>346</v>
      </c>
      <c r="N155" s="74" t="s">
        <v>393</v>
      </c>
      <c r="O155" s="74" t="s">
        <v>394</v>
      </c>
      <c r="P155" s="74" t="s">
        <v>353</v>
      </c>
      <c r="Q155" s="74" t="s">
        <v>395</v>
      </c>
      <c r="R155" s="74" t="s">
        <v>396</v>
      </c>
      <c r="S155" s="74" t="s">
        <v>397</v>
      </c>
      <c r="T155" s="74" t="s">
        <v>329</v>
      </c>
      <c r="U155" s="74" t="s">
        <v>328</v>
      </c>
      <c r="V155" s="74" t="s">
        <v>398</v>
      </c>
      <c r="W155" s="74" t="s">
        <v>399</v>
      </c>
      <c r="X155" s="74" t="s">
        <v>400</v>
      </c>
      <c r="Y155" s="74" t="s">
        <v>401</v>
      </c>
      <c r="Z155" s="74" t="s">
        <v>488</v>
      </c>
    </row>
    <row r="156" spans="1:47" ht="19" customHeight="1" x14ac:dyDescent="0.35">
      <c r="A156" s="76" t="s">
        <v>207</v>
      </c>
      <c r="B156" s="76"/>
      <c r="C156" s="79" t="s">
        <v>411</v>
      </c>
      <c r="D156" s="79" t="str">
        <f>TEXT("2022-11-11","YYYY-MM-DD")</f>
        <v>2022-11-11</v>
      </c>
      <c r="E156" s="79"/>
      <c r="F156" s="79" t="str">
        <f>TEXT("24.33","0.00")</f>
        <v>24.33</v>
      </c>
      <c r="G156" s="79" t="s">
        <v>403</v>
      </c>
      <c r="H156" s="79" t="str">
        <f>TEXT("24.33","0.00")</f>
        <v>24.33</v>
      </c>
      <c r="I156" s="79" t="s">
        <v>168</v>
      </c>
      <c r="J156" s="79" t="str">
        <f>TEXT(1,"0")</f>
        <v>1</v>
      </c>
      <c r="K156" s="79" t="str">
        <f>TEXT("24.33","0.00")</f>
        <v>24.33</v>
      </c>
      <c r="L156" s="79"/>
      <c r="M156" s="79" t="str">
        <f>TEXT(13,"0")</f>
        <v>13</v>
      </c>
      <c r="N156" s="79"/>
      <c r="O156" s="79" t="s">
        <v>409</v>
      </c>
      <c r="P156" s="79" t="s">
        <v>489</v>
      </c>
      <c r="Q156" s="79"/>
      <c r="R156" s="79"/>
      <c r="S156" s="79" t="s">
        <v>412</v>
      </c>
      <c r="T156" s="79" t="s">
        <v>332</v>
      </c>
      <c r="U156" s="79"/>
      <c r="V156" s="79"/>
      <c r="W156" s="79"/>
      <c r="X156" s="79"/>
      <c r="Y156" s="79"/>
      <c r="Z156" s="79"/>
      <c r="AA156" s="79"/>
      <c r="AU156" t="s">
        <v>437</v>
      </c>
    </row>
    <row r="157" spans="1:47" ht="19" customHeight="1" x14ac:dyDescent="0.35">
      <c r="A157" s="76" t="s">
        <v>207</v>
      </c>
      <c r="B157" s="76"/>
      <c r="C157" s="77" t="s">
        <v>429</v>
      </c>
      <c r="D157" s="78" t="str">
        <f>TEXT("2022-11-11","YYYY-MM-DD")</f>
        <v>2022-11-11</v>
      </c>
      <c r="E157" s="77"/>
      <c r="F157" s="77" t="s">
        <v>490</v>
      </c>
      <c r="G157" s="77"/>
      <c r="H157" s="77"/>
      <c r="I157" s="77"/>
      <c r="J157" s="77"/>
      <c r="K157" s="77"/>
      <c r="L157" s="77"/>
      <c r="M157" s="77"/>
      <c r="N157" s="77"/>
      <c r="O157" s="77"/>
      <c r="P157" s="77"/>
      <c r="Q157" s="77"/>
      <c r="R157" s="77"/>
      <c r="S157" s="83" t="s">
        <v>412</v>
      </c>
      <c r="T157" s="77" t="s">
        <v>332</v>
      </c>
      <c r="U157" s="77" t="str">
        <f>B86</f>
        <v>2380202516</v>
      </c>
      <c r="V157" s="77" t="s">
        <v>404</v>
      </c>
      <c r="W157" s="77">
        <v>1</v>
      </c>
      <c r="X157" s="77">
        <v>0</v>
      </c>
      <c r="Y157" s="77" t="s">
        <v>406</v>
      </c>
      <c r="Z157" s="77"/>
      <c r="AU157" t="s">
        <v>504</v>
      </c>
    </row>
    <row r="158" spans="1:47" ht="19" customHeight="1" x14ac:dyDescent="0.35">
      <c r="A158" s="76" t="s">
        <v>207</v>
      </c>
      <c r="B158" s="76"/>
      <c r="C158" s="77" t="s">
        <v>417</v>
      </c>
      <c r="D158" s="78" t="str">
        <f>TEXT("2022-11-11","YYYY-MM-DD")</f>
        <v>2022-11-11</v>
      </c>
      <c r="E158" s="77"/>
      <c r="F158" s="77" t="s">
        <v>490</v>
      </c>
      <c r="G158" s="77"/>
      <c r="H158" s="77"/>
      <c r="I158" s="77"/>
      <c r="J158" s="77"/>
      <c r="K158" s="77"/>
      <c r="L158" s="77"/>
      <c r="M158" s="77"/>
      <c r="N158" s="77"/>
      <c r="O158" s="77"/>
      <c r="P158" s="77"/>
      <c r="Q158" s="77"/>
      <c r="R158" s="77"/>
      <c r="S158" s="83" t="s">
        <v>412</v>
      </c>
      <c r="T158" s="77" t="s">
        <v>332</v>
      </c>
      <c r="U158" s="77" t="str">
        <f>B86</f>
        <v>2380202516</v>
      </c>
      <c r="V158" s="77" t="s">
        <v>404</v>
      </c>
      <c r="W158" s="77">
        <v>1</v>
      </c>
      <c r="X158" s="77">
        <v>0</v>
      </c>
      <c r="Y158" s="77" t="s">
        <v>406</v>
      </c>
      <c r="Z158" s="77"/>
      <c r="AU158" t="s">
        <v>506</v>
      </c>
    </row>
    <row r="159" spans="1:47" ht="19" customHeight="1" x14ac:dyDescent="0.35">
      <c r="A159" s="76" t="s">
        <v>207</v>
      </c>
      <c r="B159" s="76"/>
      <c r="C159" s="82" t="s">
        <v>410</v>
      </c>
      <c r="D159" s="82" t="str">
        <f ca="1">TEXT(TODAY()+30,"YYYY-MM-DD")</f>
        <v>2023-09-07</v>
      </c>
      <c r="E159" s="82"/>
      <c r="F159" s="82" t="s">
        <v>414</v>
      </c>
      <c r="G159" s="82"/>
      <c r="H159" s="82"/>
      <c r="I159" s="82"/>
      <c r="J159" s="82"/>
      <c r="K159" s="82"/>
      <c r="L159" s="82"/>
      <c r="M159" s="82"/>
      <c r="N159" s="82"/>
      <c r="O159" s="82"/>
      <c r="P159" s="82"/>
      <c r="Q159" s="82"/>
      <c r="R159" s="82"/>
      <c r="S159" s="82" t="s">
        <v>412</v>
      </c>
      <c r="T159" s="82" t="s">
        <v>332</v>
      </c>
      <c r="U159" s="96" t="str">
        <f>B86</f>
        <v>2380202516</v>
      </c>
      <c r="V159" s="82" t="s">
        <v>404</v>
      </c>
      <c r="W159" s="82">
        <v>1</v>
      </c>
      <c r="X159" s="82">
        <v>0</v>
      </c>
      <c r="Y159" s="82" t="s">
        <v>406</v>
      </c>
      <c r="Z159" s="82"/>
      <c r="AU159" t="s">
        <v>436</v>
      </c>
    </row>
    <row r="160" spans="1:47" x14ac:dyDescent="0.35">
      <c r="AU160" t="s">
        <v>492</v>
      </c>
    </row>
    <row r="161" spans="1:47" x14ac:dyDescent="0.35">
      <c r="A161" s="123" t="s">
        <v>474</v>
      </c>
      <c r="B161" s="124"/>
      <c r="C161" s="124"/>
      <c r="D161" s="124"/>
      <c r="E161" s="124"/>
      <c r="F161" s="124"/>
      <c r="G161" s="124"/>
      <c r="H161" s="124"/>
      <c r="I161" s="124"/>
      <c r="J161" s="124"/>
      <c r="K161" s="124"/>
      <c r="L161" s="124"/>
      <c r="M161" s="124"/>
      <c r="N161" s="124"/>
      <c r="O161" s="124"/>
      <c r="P161" s="124"/>
      <c r="Q161" s="124"/>
      <c r="R161" s="124"/>
      <c r="S161" s="81"/>
      <c r="T161" s="81"/>
      <c r="U161" s="81"/>
      <c r="V161" s="81"/>
      <c r="W161" s="81"/>
      <c r="X161" s="81"/>
      <c r="Y161" s="81"/>
      <c r="Z161" s="81"/>
    </row>
    <row r="162" spans="1:47" x14ac:dyDescent="0.35">
      <c r="A162" s="74" t="s">
        <v>386</v>
      </c>
      <c r="B162" s="74" t="s">
        <v>387</v>
      </c>
      <c r="C162" s="74" t="s">
        <v>388</v>
      </c>
      <c r="D162" s="74" t="s">
        <v>280</v>
      </c>
      <c r="E162" s="74" t="s">
        <v>292</v>
      </c>
      <c r="F162" s="74" t="s">
        <v>187</v>
      </c>
      <c r="G162" s="74" t="s">
        <v>389</v>
      </c>
      <c r="H162" s="74" t="s">
        <v>390</v>
      </c>
      <c r="I162" s="74" t="s">
        <v>166</v>
      </c>
      <c r="J162" s="74" t="s">
        <v>391</v>
      </c>
      <c r="K162" s="74" t="s">
        <v>345</v>
      </c>
      <c r="L162" s="74" t="s">
        <v>392</v>
      </c>
      <c r="M162" s="74" t="s">
        <v>346</v>
      </c>
      <c r="N162" s="74" t="s">
        <v>393</v>
      </c>
      <c r="O162" s="74" t="s">
        <v>394</v>
      </c>
      <c r="P162" s="74" t="s">
        <v>353</v>
      </c>
      <c r="Q162" s="74" t="s">
        <v>395</v>
      </c>
      <c r="R162" s="74" t="s">
        <v>396</v>
      </c>
      <c r="S162" s="74" t="s">
        <v>397</v>
      </c>
      <c r="T162" s="74" t="s">
        <v>329</v>
      </c>
      <c r="U162" s="74" t="s">
        <v>328</v>
      </c>
      <c r="V162" s="74" t="s">
        <v>398</v>
      </c>
      <c r="W162" s="74" t="s">
        <v>399</v>
      </c>
      <c r="X162" s="74" t="s">
        <v>400</v>
      </c>
      <c r="Y162" s="74" t="s">
        <v>401</v>
      </c>
      <c r="Z162" s="74" t="s">
        <v>488</v>
      </c>
    </row>
    <row r="163" spans="1:47" ht="19" customHeight="1" x14ac:dyDescent="0.35">
      <c r="A163" s="76" t="s">
        <v>214</v>
      </c>
      <c r="B163" s="76"/>
      <c r="C163" s="79" t="s">
        <v>411</v>
      </c>
      <c r="D163" s="79" t="str">
        <f>TEXT("2022-11-11","YYYY-MM-DD")</f>
        <v>2022-11-11</v>
      </c>
      <c r="E163" s="79"/>
      <c r="F163" s="79" t="str">
        <f>TEXT("25.33","0.00")</f>
        <v>25.33</v>
      </c>
      <c r="G163" s="79" t="s">
        <v>415</v>
      </c>
      <c r="H163" s="79" t="str">
        <f>TEXT("25.33","0.00")</f>
        <v>25.33</v>
      </c>
      <c r="I163" s="79" t="s">
        <v>168</v>
      </c>
      <c r="J163" s="79" t="str">
        <f>TEXT(1,"0")</f>
        <v>1</v>
      </c>
      <c r="K163" s="79" t="str">
        <f>TEXT("25.33","0.00")</f>
        <v>25.33</v>
      </c>
      <c r="L163" s="79"/>
      <c r="M163" s="79" t="str">
        <f>TEXT(13,"0")</f>
        <v>13</v>
      </c>
      <c r="N163" s="79"/>
      <c r="O163" s="79" t="s">
        <v>409</v>
      </c>
      <c r="P163" s="79" t="s">
        <v>489</v>
      </c>
      <c r="Q163" s="79"/>
      <c r="R163" s="79"/>
      <c r="S163" s="79" t="s">
        <v>412</v>
      </c>
      <c r="T163" s="79" t="s">
        <v>332</v>
      </c>
      <c r="U163" s="79"/>
      <c r="V163" s="79"/>
      <c r="W163" s="79"/>
      <c r="X163" s="79"/>
      <c r="Y163" s="79"/>
      <c r="Z163" s="79"/>
      <c r="AA163" s="79"/>
      <c r="AU163" t="s">
        <v>439</v>
      </c>
    </row>
    <row r="164" spans="1:47" ht="19" customHeight="1" x14ac:dyDescent="0.35">
      <c r="A164" s="76" t="s">
        <v>214</v>
      </c>
      <c r="B164" s="76"/>
      <c r="C164" s="77" t="s">
        <v>429</v>
      </c>
      <c r="D164" s="78" t="str">
        <f>TEXT("2022-11-11","YYYY-MM-DD")</f>
        <v>2022-11-11</v>
      </c>
      <c r="E164" s="77"/>
      <c r="F164" s="77" t="s">
        <v>491</v>
      </c>
      <c r="G164" s="77"/>
      <c r="H164" s="77"/>
      <c r="I164" s="77"/>
      <c r="J164" s="77"/>
      <c r="K164" s="77"/>
      <c r="L164" s="77"/>
      <c r="M164" s="77"/>
      <c r="N164" s="77"/>
      <c r="O164" s="77"/>
      <c r="P164" s="77"/>
      <c r="Q164" s="77"/>
      <c r="R164" s="77"/>
      <c r="S164" s="83" t="s">
        <v>412</v>
      </c>
      <c r="T164" s="77" t="s">
        <v>332</v>
      </c>
      <c r="U164" s="77" t="str">
        <f>B86</f>
        <v>2380202516</v>
      </c>
      <c r="V164" s="77" t="s">
        <v>404</v>
      </c>
      <c r="W164" s="77">
        <v>1</v>
      </c>
      <c r="X164" s="77">
        <v>0</v>
      </c>
      <c r="Y164" s="77"/>
      <c r="Z164" s="77"/>
      <c r="AU164" t="s">
        <v>505</v>
      </c>
    </row>
    <row r="165" spans="1:47" ht="19" customHeight="1" x14ac:dyDescent="0.35">
      <c r="A165" s="76" t="s">
        <v>214</v>
      </c>
      <c r="B165" s="76"/>
      <c r="C165" s="77" t="s">
        <v>417</v>
      </c>
      <c r="D165" s="78" t="str">
        <f>TEXT("2022-11-11","YYYY-MM-DD")</f>
        <v>2022-11-11</v>
      </c>
      <c r="E165" s="77"/>
      <c r="F165" s="77" t="s">
        <v>491</v>
      </c>
      <c r="G165" s="77"/>
      <c r="H165" s="77"/>
      <c r="I165" s="77"/>
      <c r="J165" s="77"/>
      <c r="K165" s="77"/>
      <c r="L165" s="77"/>
      <c r="M165" s="77"/>
      <c r="N165" s="77"/>
      <c r="O165" s="77"/>
      <c r="P165" s="77"/>
      <c r="Q165" s="77"/>
      <c r="R165" s="77"/>
      <c r="S165" s="83" t="s">
        <v>412</v>
      </c>
      <c r="T165" s="77" t="s">
        <v>332</v>
      </c>
      <c r="U165" s="77" t="str">
        <f>B86</f>
        <v>2380202516</v>
      </c>
      <c r="V165" s="77" t="s">
        <v>404</v>
      </c>
      <c r="W165" s="77">
        <v>1</v>
      </c>
      <c r="X165" s="77">
        <v>0</v>
      </c>
      <c r="Y165" s="77"/>
      <c r="Z165" s="77"/>
      <c r="AU165" t="s">
        <v>507</v>
      </c>
    </row>
    <row r="166" spans="1:47" ht="19" customHeight="1" x14ac:dyDescent="0.35">
      <c r="A166" s="76" t="s">
        <v>214</v>
      </c>
      <c r="B166" s="76"/>
      <c r="C166" s="82" t="s">
        <v>410</v>
      </c>
      <c r="D166" s="82" t="str">
        <f ca="1">TEXT(TODAY()+30,"YYYY-MM-DD")</f>
        <v>2023-09-07</v>
      </c>
      <c r="E166" s="82"/>
      <c r="F166" s="82" t="s">
        <v>414</v>
      </c>
      <c r="G166" s="82"/>
      <c r="H166" s="82"/>
      <c r="I166" s="82"/>
      <c r="J166" s="82"/>
      <c r="K166" s="82"/>
      <c r="L166" s="82"/>
      <c r="M166" s="82"/>
      <c r="N166" s="82"/>
      <c r="O166" s="82"/>
      <c r="P166" s="82"/>
      <c r="Q166" s="82"/>
      <c r="R166" s="82"/>
      <c r="S166" s="82" t="s">
        <v>412</v>
      </c>
      <c r="T166" s="82" t="s">
        <v>332</v>
      </c>
      <c r="U166" s="96" t="str">
        <f>B86</f>
        <v>2380202516</v>
      </c>
      <c r="V166" s="82" t="s">
        <v>404</v>
      </c>
      <c r="W166" s="82">
        <v>1</v>
      </c>
      <c r="X166" s="82">
        <v>0</v>
      </c>
      <c r="Y166" s="82" t="s">
        <v>406</v>
      </c>
      <c r="Z166" s="82"/>
      <c r="AU166" t="s">
        <v>438</v>
      </c>
    </row>
    <row r="167" spans="1:47" x14ac:dyDescent="0.35">
      <c r="AU167" t="s">
        <v>492</v>
      </c>
    </row>
    <row r="168" spans="1:47" x14ac:dyDescent="0.35">
      <c r="A168" s="123" t="s">
        <v>473</v>
      </c>
      <c r="B168" s="124"/>
      <c r="C168" s="124"/>
      <c r="D168" s="124"/>
      <c r="E168" s="124"/>
      <c r="F168" s="124"/>
      <c r="G168" s="124"/>
      <c r="H168" s="124"/>
      <c r="I168" s="124"/>
      <c r="J168" s="124"/>
      <c r="K168" s="124"/>
      <c r="L168" s="124"/>
      <c r="M168" s="124"/>
      <c r="N168" s="124"/>
      <c r="O168" s="124"/>
      <c r="P168" s="124"/>
      <c r="Q168" s="124"/>
      <c r="R168" s="124"/>
      <c r="S168" s="84"/>
      <c r="T168" s="84"/>
      <c r="U168" s="84"/>
      <c r="V168" s="84"/>
      <c r="W168" s="84"/>
      <c r="X168" s="84"/>
      <c r="Y168" s="84"/>
      <c r="Z168" s="84"/>
    </row>
    <row r="169" spans="1:47" x14ac:dyDescent="0.35">
      <c r="A169" s="74" t="s">
        <v>386</v>
      </c>
      <c r="B169" s="74" t="s">
        <v>387</v>
      </c>
      <c r="C169" s="74" t="s">
        <v>388</v>
      </c>
      <c r="D169" s="74" t="s">
        <v>280</v>
      </c>
      <c r="E169" s="74" t="s">
        <v>292</v>
      </c>
      <c r="F169" s="74" t="s">
        <v>187</v>
      </c>
      <c r="G169" s="74" t="s">
        <v>389</v>
      </c>
      <c r="H169" s="74" t="s">
        <v>390</v>
      </c>
      <c r="I169" s="74" t="s">
        <v>166</v>
      </c>
      <c r="J169" s="74" t="s">
        <v>391</v>
      </c>
      <c r="K169" s="74" t="s">
        <v>345</v>
      </c>
      <c r="L169" s="74" t="s">
        <v>392</v>
      </c>
      <c r="M169" s="74" t="s">
        <v>346</v>
      </c>
      <c r="N169" s="74" t="s">
        <v>393</v>
      </c>
      <c r="O169" s="74" t="s">
        <v>394</v>
      </c>
      <c r="P169" s="74" t="s">
        <v>353</v>
      </c>
      <c r="Q169" s="74" t="s">
        <v>395</v>
      </c>
      <c r="R169" s="74" t="s">
        <v>396</v>
      </c>
      <c r="S169" s="74" t="s">
        <v>397</v>
      </c>
      <c r="T169" s="74" t="s">
        <v>329</v>
      </c>
      <c r="U169" s="74" t="s">
        <v>328</v>
      </c>
      <c r="V169" s="74" t="s">
        <v>398</v>
      </c>
      <c r="W169" s="74" t="s">
        <v>399</v>
      </c>
      <c r="X169" s="74" t="s">
        <v>400</v>
      </c>
      <c r="Y169" s="74" t="s">
        <v>401</v>
      </c>
      <c r="Z169" s="74" t="s">
        <v>488</v>
      </c>
    </row>
    <row r="170" spans="1:47" ht="16" customHeight="1" x14ac:dyDescent="0.35">
      <c r="A170" s="75" t="s">
        <v>222</v>
      </c>
      <c r="B170" s="76" t="s">
        <v>416</v>
      </c>
      <c r="C170" s="79" t="s">
        <v>411</v>
      </c>
      <c r="D170" s="79" t="str">
        <f>TEXT("2022-11-11","YYYY-MM-DD")</f>
        <v>2022-11-11</v>
      </c>
      <c r="E170" s="79"/>
      <c r="F170" s="79" t="str">
        <f>TEXT(28.34,"0.00")</f>
        <v>28.34</v>
      </c>
      <c r="G170" s="79" t="str">
        <f>CONCATENATE("USD,FLAT ",TEXT(F170,"0.00"))</f>
        <v>USD,FLAT 28.34</v>
      </c>
      <c r="H170" s="79" t="str">
        <f>TEXT(28.34,"0.00")</f>
        <v>28.34</v>
      </c>
      <c r="I170" s="79" t="s">
        <v>168</v>
      </c>
      <c r="J170" s="79" t="str">
        <f>TEXT(1,"0")</f>
        <v>1</v>
      </c>
      <c r="K170" s="79" t="str">
        <f>TEXT(28.34,"0.00")</f>
        <v>28.34</v>
      </c>
      <c r="L170" s="79"/>
      <c r="M170" s="79">
        <f>10+(J170*3)</f>
        <v>13</v>
      </c>
      <c r="N170" s="79"/>
      <c r="O170" s="79" t="s">
        <v>409</v>
      </c>
      <c r="P170" s="79" t="s">
        <v>489</v>
      </c>
      <c r="Q170" s="79"/>
      <c r="R170" s="79"/>
      <c r="S170" s="79" t="s">
        <v>412</v>
      </c>
      <c r="T170" s="79" t="s">
        <v>332</v>
      </c>
      <c r="U170" s="79"/>
      <c r="V170" s="79"/>
      <c r="W170" s="79"/>
      <c r="X170" s="79"/>
      <c r="Y170" s="79"/>
      <c r="Z170" s="79"/>
      <c r="AA170" s="79"/>
      <c r="AU170" t="s">
        <v>418</v>
      </c>
    </row>
    <row r="171" spans="1:47" ht="16" customHeight="1" x14ac:dyDescent="0.35">
      <c r="A171" s="75" t="s">
        <v>222</v>
      </c>
      <c r="B171" s="76" t="s">
        <v>416</v>
      </c>
      <c r="C171" s="77" t="s">
        <v>429</v>
      </c>
      <c r="D171" s="78" t="str">
        <f>TEXT("2020-01-01","YYYY-MM-DD")</f>
        <v>2020-01-01</v>
      </c>
      <c r="E171" s="77"/>
      <c r="F171" s="77" t="s">
        <v>419</v>
      </c>
      <c r="G171" s="77"/>
      <c r="H171" s="77"/>
      <c r="I171" s="77"/>
      <c r="J171" s="77"/>
      <c r="K171" s="77"/>
      <c r="L171" s="77"/>
      <c r="M171" s="77"/>
      <c r="N171" s="77"/>
      <c r="O171" s="77"/>
      <c r="P171" s="77"/>
      <c r="Q171" s="77"/>
      <c r="R171" s="77"/>
      <c r="S171" s="83" t="s">
        <v>412</v>
      </c>
      <c r="T171" s="77" t="s">
        <v>332</v>
      </c>
      <c r="U171" s="77" t="str">
        <f>B86</f>
        <v>2380202516</v>
      </c>
      <c r="V171" s="77" t="s">
        <v>404</v>
      </c>
      <c r="W171" s="77" t="s">
        <v>177</v>
      </c>
      <c r="X171" s="77" t="s">
        <v>405</v>
      </c>
      <c r="Y171" s="77" t="s">
        <v>406</v>
      </c>
      <c r="Z171" s="77"/>
      <c r="AU171" t="s">
        <v>508</v>
      </c>
    </row>
    <row r="172" spans="1:47" ht="16" customHeight="1" x14ac:dyDescent="0.35">
      <c r="A172" s="75" t="s">
        <v>222</v>
      </c>
      <c r="B172" s="76" t="s">
        <v>416</v>
      </c>
      <c r="C172" s="77" t="s">
        <v>402</v>
      </c>
      <c r="D172" s="78" t="str">
        <f ca="1">TEXT(TODAY()+45,"YYYY-MM-DD")</f>
        <v>2023-09-22</v>
      </c>
      <c r="E172" s="77"/>
      <c r="F172" s="77" t="s">
        <v>419</v>
      </c>
      <c r="G172" s="77"/>
      <c r="H172" s="77"/>
      <c r="I172" s="77"/>
      <c r="J172" s="77"/>
      <c r="K172" s="77"/>
      <c r="L172" s="77"/>
      <c r="M172" s="77"/>
      <c r="N172" s="77"/>
      <c r="O172" s="77"/>
      <c r="P172" s="77"/>
      <c r="Q172" s="77"/>
      <c r="R172" s="77"/>
      <c r="S172" s="83" t="s">
        <v>412</v>
      </c>
      <c r="T172" s="77" t="s">
        <v>332</v>
      </c>
      <c r="U172" s="77" t="str">
        <f>B86</f>
        <v>2380202516</v>
      </c>
      <c r="V172" s="77" t="s">
        <v>404</v>
      </c>
      <c r="W172" s="77" t="s">
        <v>177</v>
      </c>
      <c r="X172" s="77" t="s">
        <v>405</v>
      </c>
      <c r="Y172" s="77" t="s">
        <v>406</v>
      </c>
      <c r="Z172" s="77"/>
      <c r="AU172" t="s">
        <v>512</v>
      </c>
    </row>
    <row r="173" spans="1:47" ht="16" customHeight="1" x14ac:dyDescent="0.35">
      <c r="A173" s="75" t="s">
        <v>222</v>
      </c>
      <c r="B173" s="76" t="s">
        <v>416</v>
      </c>
      <c r="C173" s="82" t="s">
        <v>410</v>
      </c>
      <c r="D173" s="82" t="str">
        <f ca="1">TEXT(TODAY()+30,"YYYY-MM-DD")</f>
        <v>2023-09-07</v>
      </c>
      <c r="E173" s="82"/>
      <c r="F173" s="82" t="s">
        <v>336</v>
      </c>
      <c r="G173" s="82"/>
      <c r="H173" s="82"/>
      <c r="I173" s="82"/>
      <c r="J173" s="82"/>
      <c r="K173" s="82"/>
      <c r="L173" s="82"/>
      <c r="M173" s="82"/>
      <c r="N173" s="82"/>
      <c r="O173" s="82"/>
      <c r="P173" s="82"/>
      <c r="Q173" s="82"/>
      <c r="R173" s="82"/>
      <c r="S173" s="82" t="s">
        <v>412</v>
      </c>
      <c r="T173" s="82" t="s">
        <v>332</v>
      </c>
      <c r="U173" s="77" t="str">
        <f>B86</f>
        <v>2380202516</v>
      </c>
      <c r="V173" s="82" t="s">
        <v>404</v>
      </c>
      <c r="W173" s="82" t="s">
        <v>177</v>
      </c>
      <c r="X173" s="82" t="s">
        <v>405</v>
      </c>
      <c r="Y173" s="82" t="s">
        <v>406</v>
      </c>
      <c r="Z173" s="82"/>
      <c r="AU173" t="s">
        <v>440</v>
      </c>
    </row>
    <row r="175" spans="1:47" x14ac:dyDescent="0.35">
      <c r="A175" s="123" t="s">
        <v>473</v>
      </c>
      <c r="B175" s="124"/>
      <c r="C175" s="124"/>
      <c r="D175" s="124"/>
      <c r="E175" s="124"/>
      <c r="F175" s="124"/>
      <c r="G175" s="124"/>
      <c r="H175" s="124"/>
      <c r="I175" s="124"/>
      <c r="J175" s="124"/>
      <c r="K175" s="124"/>
      <c r="L175" s="124"/>
      <c r="M175" s="124"/>
      <c r="N175" s="124"/>
      <c r="O175" s="124"/>
      <c r="P175" s="124"/>
      <c r="Q175" s="124"/>
      <c r="R175" s="124"/>
      <c r="S175" s="85"/>
      <c r="T175" s="85"/>
      <c r="U175" s="85"/>
      <c r="V175" s="85"/>
      <c r="W175" s="85"/>
      <c r="X175" s="85"/>
      <c r="Y175" s="85"/>
      <c r="Z175" s="85"/>
    </row>
    <row r="176" spans="1:47" x14ac:dyDescent="0.35">
      <c r="A176" s="74" t="s">
        <v>386</v>
      </c>
      <c r="B176" s="74" t="s">
        <v>387</v>
      </c>
      <c r="C176" s="74" t="s">
        <v>388</v>
      </c>
      <c r="D176" s="74" t="s">
        <v>280</v>
      </c>
      <c r="E176" s="74" t="s">
        <v>292</v>
      </c>
      <c r="F176" s="74" t="s">
        <v>187</v>
      </c>
      <c r="G176" s="74" t="s">
        <v>389</v>
      </c>
      <c r="H176" s="74" t="s">
        <v>390</v>
      </c>
      <c r="I176" s="74" t="s">
        <v>166</v>
      </c>
      <c r="J176" s="74" t="s">
        <v>391</v>
      </c>
      <c r="K176" s="74" t="s">
        <v>345</v>
      </c>
      <c r="L176" s="74" t="s">
        <v>392</v>
      </c>
      <c r="M176" s="74" t="s">
        <v>346</v>
      </c>
      <c r="N176" s="74" t="s">
        <v>393</v>
      </c>
      <c r="O176" s="74" t="s">
        <v>394</v>
      </c>
      <c r="P176" s="74" t="s">
        <v>353</v>
      </c>
      <c r="Q176" s="74" t="s">
        <v>395</v>
      </c>
      <c r="R176" s="74" t="s">
        <v>396</v>
      </c>
      <c r="S176" s="74" t="s">
        <v>397</v>
      </c>
      <c r="T176" s="74" t="s">
        <v>329</v>
      </c>
      <c r="U176" s="74" t="s">
        <v>328</v>
      </c>
      <c r="V176" s="74" t="s">
        <v>398</v>
      </c>
      <c r="W176" s="74" t="s">
        <v>399</v>
      </c>
      <c r="X176" s="74" t="s">
        <v>400</v>
      </c>
      <c r="Y176" s="74" t="s">
        <v>401</v>
      </c>
      <c r="Z176" s="74" t="s">
        <v>488</v>
      </c>
    </row>
    <row r="177" spans="1:47" ht="16" customHeight="1" x14ac:dyDescent="0.35">
      <c r="A177" s="75" t="s">
        <v>247</v>
      </c>
      <c r="B177" s="76" t="s">
        <v>421</v>
      </c>
      <c r="C177" s="79" t="s">
        <v>411</v>
      </c>
      <c r="D177" s="79" t="str">
        <f ca="1">TEXT(TODAY(),"YYYY-MM-DD")</f>
        <v>2023-08-08</v>
      </c>
      <c r="E177" s="79"/>
      <c r="F177" s="79"/>
      <c r="G177" s="79" t="s">
        <v>403</v>
      </c>
      <c r="H177" s="79" t="str">
        <f>TEXT(10,"0")</f>
        <v>10</v>
      </c>
      <c r="I177" s="79" t="s">
        <v>168</v>
      </c>
      <c r="J177" s="79" t="str">
        <f>TEXT(1,"0")</f>
        <v>1</v>
      </c>
      <c r="K177" s="79" t="str">
        <f>TEXT(10,"0")</f>
        <v>10</v>
      </c>
      <c r="L177" s="79"/>
      <c r="M177" s="79" t="str">
        <f>TEXT(13,"0")</f>
        <v>13</v>
      </c>
      <c r="N177" s="79" t="s">
        <v>335</v>
      </c>
      <c r="O177" s="79" t="s">
        <v>413</v>
      </c>
      <c r="P177" s="79" t="s">
        <v>486</v>
      </c>
      <c r="Q177" s="79" t="s">
        <v>408</v>
      </c>
      <c r="R177" s="79"/>
      <c r="S177" s="79" t="s">
        <v>199</v>
      </c>
      <c r="T177" s="79" t="s">
        <v>332</v>
      </c>
      <c r="U177" s="79"/>
      <c r="V177" s="79"/>
      <c r="W177" s="79"/>
      <c r="X177" s="79"/>
      <c r="Y177" s="79"/>
      <c r="Z177" s="79"/>
      <c r="AA177" s="79"/>
      <c r="AU177" t="s">
        <v>441</v>
      </c>
    </row>
    <row r="178" spans="1:47" ht="16" customHeight="1" x14ac:dyDescent="0.35">
      <c r="A178" s="75" t="s">
        <v>247</v>
      </c>
      <c r="B178" s="76" t="s">
        <v>421</v>
      </c>
      <c r="C178" s="86" t="s">
        <v>429</v>
      </c>
      <c r="D178" s="86" t="str">
        <f>TEXT("2020-01-01","YYYY-MM-DD")</f>
        <v>2020-01-01</v>
      </c>
      <c r="E178" s="86"/>
      <c r="F178" s="86" t="s">
        <v>423</v>
      </c>
      <c r="G178" s="87"/>
      <c r="H178" s="87"/>
      <c r="I178" s="86"/>
      <c r="J178" s="87"/>
      <c r="K178" s="87"/>
      <c r="L178" s="87"/>
      <c r="M178" s="87"/>
      <c r="N178" s="86"/>
      <c r="O178" s="86"/>
      <c r="P178" s="86"/>
      <c r="Q178" s="86"/>
      <c r="R178" s="86"/>
      <c r="S178" s="86"/>
      <c r="T178" s="86" t="s">
        <v>332</v>
      </c>
      <c r="U178" s="77" t="str">
        <f>B86</f>
        <v>2380202516</v>
      </c>
      <c r="V178" s="86" t="s">
        <v>404</v>
      </c>
      <c r="W178" s="86" t="s">
        <v>177</v>
      </c>
      <c r="X178" s="86" t="s">
        <v>405</v>
      </c>
      <c r="Y178" s="86" t="s">
        <v>406</v>
      </c>
      <c r="Z178" s="86"/>
      <c r="AU178" t="s">
        <v>509</v>
      </c>
    </row>
    <row r="179" spans="1:47" ht="16" customHeight="1" x14ac:dyDescent="0.35">
      <c r="A179" s="75" t="s">
        <v>247</v>
      </c>
      <c r="B179" s="76" t="s">
        <v>421</v>
      </c>
      <c r="C179" s="77" t="s">
        <v>402</v>
      </c>
      <c r="D179" s="78" t="str">
        <f ca="1">TEXT(TODAY()+45,"YYYY-MM-DD")</f>
        <v>2023-09-22</v>
      </c>
      <c r="E179" s="78"/>
      <c r="F179" s="78" t="s">
        <v>423</v>
      </c>
      <c r="G179" s="78"/>
      <c r="H179" s="78"/>
      <c r="I179" s="78"/>
      <c r="J179" s="78"/>
      <c r="K179" s="78"/>
      <c r="L179" s="78"/>
      <c r="M179" s="78"/>
      <c r="N179" s="78"/>
      <c r="O179" s="78"/>
      <c r="P179" s="78"/>
      <c r="Q179" s="78"/>
      <c r="R179" s="78"/>
      <c r="S179" s="78"/>
      <c r="T179" s="78" t="s">
        <v>332</v>
      </c>
      <c r="U179" s="77" t="str">
        <f>B86</f>
        <v>2380202516</v>
      </c>
      <c r="V179" s="78" t="s">
        <v>404</v>
      </c>
      <c r="W179" s="78" t="s">
        <v>177</v>
      </c>
      <c r="X179" s="78" t="s">
        <v>405</v>
      </c>
      <c r="Y179" s="78" t="s">
        <v>406</v>
      </c>
      <c r="Z179" s="78"/>
      <c r="AU179" t="s">
        <v>513</v>
      </c>
    </row>
    <row r="180" spans="1:47" ht="16" customHeight="1" x14ac:dyDescent="0.35">
      <c r="A180" s="75" t="s">
        <v>247</v>
      </c>
      <c r="B180" s="76" t="s">
        <v>421</v>
      </c>
      <c r="C180" s="82" t="s">
        <v>410</v>
      </c>
      <c r="D180" s="82" t="str">
        <f ca="1">TEXT(TODAY()+30,"YYYY-MM-DD")</f>
        <v>2023-09-07</v>
      </c>
      <c r="E180" s="82"/>
      <c r="F180" s="82" t="s">
        <v>424</v>
      </c>
      <c r="G180" s="82"/>
      <c r="H180" s="82"/>
      <c r="I180" s="82"/>
      <c r="J180" s="82"/>
      <c r="K180" s="82"/>
      <c r="L180" s="82"/>
      <c r="M180" s="82"/>
      <c r="N180" s="82"/>
      <c r="O180" s="82"/>
      <c r="P180" s="82"/>
      <c r="Q180" s="82"/>
      <c r="R180" s="82"/>
      <c r="S180" s="82"/>
      <c r="T180" s="82" t="s">
        <v>332</v>
      </c>
      <c r="U180" s="77" t="str">
        <f>B86</f>
        <v>2380202516</v>
      </c>
      <c r="V180" s="82" t="s">
        <v>404</v>
      </c>
      <c r="W180" s="82" t="s">
        <v>177</v>
      </c>
      <c r="X180" s="82" t="s">
        <v>405</v>
      </c>
      <c r="Y180" s="82" t="s">
        <v>406</v>
      </c>
      <c r="Z180" s="82"/>
      <c r="AU180" t="s">
        <v>442</v>
      </c>
    </row>
    <row r="182" spans="1:47" x14ac:dyDescent="0.35">
      <c r="A182" s="123" t="s">
        <v>473</v>
      </c>
      <c r="B182" s="124"/>
      <c r="C182" s="124"/>
      <c r="D182" s="124"/>
      <c r="E182" s="124"/>
      <c r="F182" s="124"/>
      <c r="G182" s="124"/>
      <c r="H182" s="124"/>
      <c r="I182" s="124"/>
      <c r="J182" s="124"/>
      <c r="K182" s="124"/>
      <c r="L182" s="124"/>
      <c r="M182" s="124"/>
      <c r="N182" s="124"/>
      <c r="O182" s="124"/>
      <c r="P182" s="124"/>
      <c r="Q182" s="124"/>
      <c r="R182" s="124"/>
      <c r="S182" s="95"/>
      <c r="T182" s="95"/>
      <c r="U182" s="95"/>
      <c r="V182" s="95"/>
      <c r="W182" s="95"/>
      <c r="X182" s="95"/>
      <c r="Y182" s="95"/>
      <c r="Z182" s="95"/>
    </row>
    <row r="183" spans="1:47" x14ac:dyDescent="0.35">
      <c r="A183" s="74" t="s">
        <v>386</v>
      </c>
      <c r="B183" s="74" t="s">
        <v>387</v>
      </c>
      <c r="C183" s="74" t="s">
        <v>388</v>
      </c>
      <c r="D183" s="74" t="s">
        <v>280</v>
      </c>
      <c r="E183" s="74" t="s">
        <v>292</v>
      </c>
      <c r="F183" s="74" t="s">
        <v>187</v>
      </c>
      <c r="G183" s="74" t="s">
        <v>389</v>
      </c>
      <c r="H183" s="74" t="s">
        <v>390</v>
      </c>
      <c r="I183" s="74" t="s">
        <v>166</v>
      </c>
      <c r="J183" s="74" t="s">
        <v>391</v>
      </c>
      <c r="K183" s="74" t="s">
        <v>345</v>
      </c>
      <c r="L183" s="74" t="s">
        <v>392</v>
      </c>
      <c r="M183" s="74" t="s">
        <v>346</v>
      </c>
      <c r="N183" s="74" t="s">
        <v>393</v>
      </c>
      <c r="O183" s="74" t="s">
        <v>394</v>
      </c>
      <c r="P183" s="74" t="s">
        <v>353</v>
      </c>
      <c r="Q183" s="74" t="s">
        <v>395</v>
      </c>
      <c r="R183" s="74" t="s">
        <v>396</v>
      </c>
      <c r="S183" s="74" t="s">
        <v>397</v>
      </c>
      <c r="T183" s="74" t="s">
        <v>329</v>
      </c>
      <c r="U183" s="74" t="s">
        <v>328</v>
      </c>
      <c r="V183" s="74" t="s">
        <v>398</v>
      </c>
      <c r="W183" s="74" t="s">
        <v>399</v>
      </c>
      <c r="X183" s="74" t="s">
        <v>400</v>
      </c>
      <c r="Y183" s="74" t="s">
        <v>401</v>
      </c>
      <c r="Z183" s="74" t="s">
        <v>488</v>
      </c>
    </row>
    <row r="184" spans="1:47" ht="16" customHeight="1" x14ac:dyDescent="0.35">
      <c r="A184" s="75" t="s">
        <v>247</v>
      </c>
      <c r="B184" s="76" t="s">
        <v>420</v>
      </c>
      <c r="C184" s="79" t="s">
        <v>411</v>
      </c>
      <c r="D184" s="79" t="str">
        <f ca="1">TEXT(TODAY(),"YYYY-MM-DD")</f>
        <v>2023-08-08</v>
      </c>
      <c r="E184" s="79"/>
      <c r="F184" s="79"/>
      <c r="G184" s="79" t="s">
        <v>415</v>
      </c>
      <c r="H184" s="79" t="str">
        <f>TEXT(10,"0")</f>
        <v>10</v>
      </c>
      <c r="I184" s="79" t="s">
        <v>168</v>
      </c>
      <c r="J184" s="79" t="str">
        <f>TEXT(1,"0")</f>
        <v>1</v>
      </c>
      <c r="K184" s="79" t="str">
        <f>TEXT(10,"0")</f>
        <v>10</v>
      </c>
      <c r="L184" s="79"/>
      <c r="M184" s="79" t="str">
        <f>TEXT(13,"0")</f>
        <v>13</v>
      </c>
      <c r="N184" s="79" t="s">
        <v>335</v>
      </c>
      <c r="O184" s="79" t="s">
        <v>413</v>
      </c>
      <c r="P184" s="79"/>
      <c r="Q184" s="79" t="s">
        <v>408</v>
      </c>
      <c r="R184" s="79"/>
      <c r="S184" s="79" t="s">
        <v>199</v>
      </c>
      <c r="T184" s="79" t="s">
        <v>332</v>
      </c>
      <c r="U184" s="79"/>
      <c r="V184" s="79"/>
      <c r="W184" s="79"/>
      <c r="X184" s="79"/>
      <c r="Y184" s="79"/>
      <c r="Z184" s="79"/>
      <c r="AU184" t="s">
        <v>443</v>
      </c>
    </row>
    <row r="185" spans="1:47" ht="16" customHeight="1" x14ac:dyDescent="0.35">
      <c r="A185" s="75" t="s">
        <v>247</v>
      </c>
      <c r="B185" s="76" t="s">
        <v>420</v>
      </c>
      <c r="C185" s="86" t="s">
        <v>429</v>
      </c>
      <c r="D185" s="86" t="str">
        <f>TEXT("2020-01-01","YYYY-MM-DD")</f>
        <v>2020-01-01</v>
      </c>
      <c r="E185" s="86"/>
      <c r="F185" s="86" t="s">
        <v>425</v>
      </c>
      <c r="G185" s="87"/>
      <c r="H185" s="87"/>
      <c r="I185" s="86"/>
      <c r="J185" s="87"/>
      <c r="K185" s="87"/>
      <c r="L185" s="87"/>
      <c r="M185" s="87"/>
      <c r="N185" s="86"/>
      <c r="O185" s="86"/>
      <c r="P185" s="86"/>
      <c r="Q185" s="86"/>
      <c r="R185" s="86"/>
      <c r="S185" s="86"/>
      <c r="T185" s="86" t="s">
        <v>332</v>
      </c>
      <c r="U185" s="77" t="str">
        <f>B86</f>
        <v>2380202516</v>
      </c>
      <c r="V185" s="86" t="s">
        <v>404</v>
      </c>
      <c r="W185" s="86" t="s">
        <v>177</v>
      </c>
      <c r="X185" s="86" t="s">
        <v>405</v>
      </c>
      <c r="Y185" s="86" t="s">
        <v>406</v>
      </c>
      <c r="Z185" s="86"/>
      <c r="AU185" t="s">
        <v>510</v>
      </c>
    </row>
    <row r="186" spans="1:47" ht="16" customHeight="1" x14ac:dyDescent="0.35">
      <c r="A186" s="75" t="s">
        <v>247</v>
      </c>
      <c r="B186" s="76" t="s">
        <v>420</v>
      </c>
      <c r="C186" s="77" t="s">
        <v>402</v>
      </c>
      <c r="D186" s="78" t="str">
        <f ca="1">TEXT(TODAY()+45,"YYYY-MM-DD")</f>
        <v>2023-09-22</v>
      </c>
      <c r="E186" s="78"/>
      <c r="F186" s="78" t="s">
        <v>425</v>
      </c>
      <c r="G186" s="78"/>
      <c r="H186" s="78"/>
      <c r="I186" s="78"/>
      <c r="J186" s="78"/>
      <c r="K186" s="78"/>
      <c r="L186" s="78"/>
      <c r="M186" s="78"/>
      <c r="N186" s="78"/>
      <c r="O186" s="78"/>
      <c r="P186" s="78"/>
      <c r="Q186" s="78"/>
      <c r="R186" s="78"/>
      <c r="S186" s="78"/>
      <c r="T186" s="78" t="s">
        <v>332</v>
      </c>
      <c r="U186" s="77" t="str">
        <f>B86</f>
        <v>2380202516</v>
      </c>
      <c r="V186" s="78" t="s">
        <v>404</v>
      </c>
      <c r="W186" s="78" t="s">
        <v>177</v>
      </c>
      <c r="X186" s="78" t="s">
        <v>405</v>
      </c>
      <c r="Y186" s="78" t="s">
        <v>406</v>
      </c>
      <c r="Z186" s="78"/>
      <c r="AU186" t="s">
        <v>514</v>
      </c>
    </row>
    <row r="187" spans="1:47" ht="16" customHeight="1" x14ac:dyDescent="0.35">
      <c r="A187" s="75" t="s">
        <v>247</v>
      </c>
      <c r="B187" s="76" t="s">
        <v>420</v>
      </c>
      <c r="C187" s="82" t="s">
        <v>410</v>
      </c>
      <c r="D187" s="82" t="str">
        <f ca="1">TEXT(TODAY()+30,"YYYY-MM-DD")</f>
        <v>2023-09-07</v>
      </c>
      <c r="E187" s="82"/>
      <c r="F187" s="82" t="s">
        <v>426</v>
      </c>
      <c r="G187" s="82"/>
      <c r="H187" s="82"/>
      <c r="I187" s="82"/>
      <c r="J187" s="82"/>
      <c r="K187" s="82"/>
      <c r="L187" s="82"/>
      <c r="M187" s="82"/>
      <c r="N187" s="82"/>
      <c r="O187" s="82"/>
      <c r="P187" s="82"/>
      <c r="Q187" s="82"/>
      <c r="R187" s="82"/>
      <c r="S187" s="82"/>
      <c r="T187" s="82" t="s">
        <v>332</v>
      </c>
      <c r="U187" s="77" t="str">
        <f>B86</f>
        <v>2380202516</v>
      </c>
      <c r="V187" s="82" t="s">
        <v>404</v>
      </c>
      <c r="W187" s="82" t="s">
        <v>177</v>
      </c>
      <c r="X187" s="82" t="s">
        <v>405</v>
      </c>
      <c r="Y187" s="82" t="s">
        <v>406</v>
      </c>
      <c r="Z187" s="82"/>
      <c r="AU187" t="s">
        <v>444</v>
      </c>
    </row>
    <row r="189" spans="1:47" x14ac:dyDescent="0.35">
      <c r="A189" s="123" t="s">
        <v>473</v>
      </c>
      <c r="B189" s="124"/>
      <c r="C189" s="124"/>
      <c r="D189" s="124"/>
      <c r="E189" s="124"/>
      <c r="F189" s="124"/>
      <c r="G189" s="124"/>
      <c r="H189" s="124"/>
      <c r="I189" s="124"/>
      <c r="J189" s="124"/>
      <c r="K189" s="124"/>
      <c r="L189" s="124"/>
      <c r="M189" s="124"/>
      <c r="N189" s="124"/>
      <c r="O189" s="124"/>
      <c r="P189" s="124"/>
      <c r="Q189" s="124"/>
      <c r="R189" s="124"/>
      <c r="S189" s="88"/>
      <c r="T189" s="88"/>
      <c r="U189" s="88"/>
      <c r="V189" s="88"/>
      <c r="W189" s="88"/>
      <c r="X189" s="88"/>
      <c r="Y189" s="88"/>
      <c r="Z189" s="88"/>
    </row>
    <row r="190" spans="1:47" x14ac:dyDescent="0.35">
      <c r="A190" s="74" t="s">
        <v>386</v>
      </c>
      <c r="B190" s="74" t="s">
        <v>387</v>
      </c>
      <c r="C190" s="74" t="s">
        <v>388</v>
      </c>
      <c r="D190" s="74" t="s">
        <v>280</v>
      </c>
      <c r="E190" s="74" t="s">
        <v>292</v>
      </c>
      <c r="F190" s="74" t="s">
        <v>187</v>
      </c>
      <c r="G190" s="74" t="s">
        <v>389</v>
      </c>
      <c r="H190" s="74" t="s">
        <v>390</v>
      </c>
      <c r="I190" s="74" t="s">
        <v>166</v>
      </c>
      <c r="J190" s="74" t="s">
        <v>391</v>
      </c>
      <c r="K190" s="74" t="s">
        <v>345</v>
      </c>
      <c r="L190" s="74" t="s">
        <v>392</v>
      </c>
      <c r="M190" s="74" t="s">
        <v>346</v>
      </c>
      <c r="N190" s="74" t="s">
        <v>393</v>
      </c>
      <c r="O190" s="74" t="s">
        <v>394</v>
      </c>
      <c r="P190" s="74" t="s">
        <v>353</v>
      </c>
      <c r="Q190" s="74" t="s">
        <v>395</v>
      </c>
      <c r="R190" s="74" t="s">
        <v>396</v>
      </c>
      <c r="S190" s="74" t="s">
        <v>397</v>
      </c>
      <c r="T190" s="74" t="s">
        <v>329</v>
      </c>
      <c r="U190" s="74" t="s">
        <v>328</v>
      </c>
      <c r="V190" s="74" t="s">
        <v>398</v>
      </c>
      <c r="W190" s="74" t="s">
        <v>399</v>
      </c>
      <c r="X190" s="74" t="s">
        <v>400</v>
      </c>
      <c r="Y190" s="74" t="s">
        <v>401</v>
      </c>
      <c r="Z190" s="74" t="s">
        <v>488</v>
      </c>
    </row>
    <row r="191" spans="1:47" ht="19" customHeight="1" x14ac:dyDescent="0.35">
      <c r="A191" s="76" t="s">
        <v>422</v>
      </c>
      <c r="B191" s="76"/>
      <c r="C191" s="79" t="s">
        <v>411</v>
      </c>
      <c r="D191" s="79" t="str">
        <f>TEXT("2020-01-01","YYYY-MM-DD")</f>
        <v>2020-01-01</v>
      </c>
      <c r="E191" s="79"/>
      <c r="F191" s="79" t="str">
        <f>TEXT(16.66,"0.00")</f>
        <v>16.66</v>
      </c>
      <c r="G191" s="79" t="s">
        <v>403</v>
      </c>
      <c r="H191" s="79" t="str">
        <f>F191</f>
        <v>16.66</v>
      </c>
      <c r="I191" s="79" t="s">
        <v>168</v>
      </c>
      <c r="J191" s="79" t="str">
        <f>TEXT(1,"0")</f>
        <v>1</v>
      </c>
      <c r="K191" s="79" t="str">
        <f>TEXT(16.66,"0.00")</f>
        <v>16.66</v>
      </c>
      <c r="L191" s="79"/>
      <c r="M191" s="79" t="str">
        <f>TEXT(13,"0")</f>
        <v>13</v>
      </c>
      <c r="N191" s="79" t="s">
        <v>179</v>
      </c>
      <c r="O191" s="79" t="s">
        <v>413</v>
      </c>
      <c r="P191" s="79" t="s">
        <v>489</v>
      </c>
      <c r="Q191" s="79" t="s">
        <v>408</v>
      </c>
      <c r="R191" s="79"/>
      <c r="S191" s="79" t="s">
        <v>199</v>
      </c>
      <c r="T191" s="79" t="s">
        <v>332</v>
      </c>
      <c r="U191" s="79"/>
      <c r="V191" s="79"/>
      <c r="W191" s="79"/>
      <c r="X191" s="79"/>
      <c r="Y191" s="79"/>
      <c r="Z191" s="79"/>
      <c r="AU191" t="s">
        <v>445</v>
      </c>
    </row>
    <row r="192" spans="1:47" ht="19" customHeight="1" x14ac:dyDescent="0.35">
      <c r="A192" s="76" t="s">
        <v>422</v>
      </c>
      <c r="B192" s="76"/>
      <c r="C192" s="77" t="s">
        <v>429</v>
      </c>
      <c r="D192" s="78" t="str">
        <f>TEXT("2020-01-01","YYYY-MM-DD")</f>
        <v>2020-01-01</v>
      </c>
      <c r="E192" s="77"/>
      <c r="F192" s="78">
        <v>11</v>
      </c>
      <c r="G192" s="78"/>
      <c r="H192" s="78"/>
      <c r="I192" s="77"/>
      <c r="J192" s="78"/>
      <c r="K192" s="78"/>
      <c r="L192" s="78"/>
      <c r="M192" s="78"/>
      <c r="N192" s="77"/>
      <c r="O192" s="77"/>
      <c r="P192" s="77"/>
      <c r="Q192" s="77"/>
      <c r="R192" s="77"/>
      <c r="S192" s="77" t="s">
        <v>199</v>
      </c>
      <c r="T192" s="77" t="s">
        <v>332</v>
      </c>
      <c r="U192" s="77" t="str">
        <f>B86</f>
        <v>2380202516</v>
      </c>
      <c r="V192" s="77" t="s">
        <v>404</v>
      </c>
      <c r="W192" s="77" t="s">
        <v>177</v>
      </c>
      <c r="X192" s="77" t="s">
        <v>405</v>
      </c>
      <c r="Y192" s="77" t="s">
        <v>406</v>
      </c>
      <c r="Z192" s="77"/>
      <c r="AU192" t="s">
        <v>511</v>
      </c>
    </row>
    <row r="193" spans="1:47" ht="19" customHeight="1" x14ac:dyDescent="0.35">
      <c r="A193" s="76" t="s">
        <v>422</v>
      </c>
      <c r="B193" s="76"/>
      <c r="C193" s="77" t="s">
        <v>402</v>
      </c>
      <c r="D193" s="78" t="str">
        <f ca="1">TEXT(TODAY()+45,"YYYY-MM-DD")</f>
        <v>2023-09-22</v>
      </c>
      <c r="E193" s="77"/>
      <c r="F193" s="78">
        <v>11</v>
      </c>
      <c r="G193" s="78"/>
      <c r="H193" s="78"/>
      <c r="I193" s="77"/>
      <c r="J193" s="78"/>
      <c r="K193" s="78"/>
      <c r="L193" s="78"/>
      <c r="M193" s="78"/>
      <c r="N193" s="77"/>
      <c r="O193" s="77"/>
      <c r="P193" s="77"/>
      <c r="Q193" s="77"/>
      <c r="R193" s="77"/>
      <c r="S193" s="77" t="s">
        <v>199</v>
      </c>
      <c r="T193" s="77" t="s">
        <v>332</v>
      </c>
      <c r="U193" s="77" t="str">
        <f>B86</f>
        <v>2380202516</v>
      </c>
      <c r="V193" s="77" t="s">
        <v>404</v>
      </c>
      <c r="W193" s="77" t="s">
        <v>177</v>
      </c>
      <c r="X193" s="77" t="s">
        <v>405</v>
      </c>
      <c r="Y193" s="77" t="s">
        <v>406</v>
      </c>
      <c r="Z193" s="77"/>
      <c r="AU193" t="s">
        <v>515</v>
      </c>
    </row>
    <row r="194" spans="1:47" ht="19" customHeight="1" x14ac:dyDescent="0.35">
      <c r="A194" s="76" t="s">
        <v>422</v>
      </c>
      <c r="B194" s="76"/>
      <c r="C194" s="82" t="s">
        <v>410</v>
      </c>
      <c r="D194" s="82" t="str">
        <f ca="1">TEXT(TODAY()+30,"YYYY-MM-DD")</f>
        <v>2023-09-07</v>
      </c>
      <c r="E194" s="82"/>
      <c r="F194" s="82">
        <v>12</v>
      </c>
      <c r="G194" s="82"/>
      <c r="H194" s="82"/>
      <c r="I194" s="82"/>
      <c r="J194" s="82"/>
      <c r="K194" s="82"/>
      <c r="L194" s="82"/>
      <c r="M194" s="82"/>
      <c r="N194" s="82"/>
      <c r="O194" s="82"/>
      <c r="P194" s="82"/>
      <c r="Q194" s="82"/>
      <c r="R194" s="82"/>
      <c r="S194" s="82" t="s">
        <v>199</v>
      </c>
      <c r="T194" s="82" t="s">
        <v>332</v>
      </c>
      <c r="U194" s="77" t="str">
        <f>B86</f>
        <v>2380202516</v>
      </c>
      <c r="V194" s="82" t="s">
        <v>404</v>
      </c>
      <c r="W194" s="82" t="s">
        <v>177</v>
      </c>
      <c r="X194" s="82" t="s">
        <v>405</v>
      </c>
      <c r="Y194" s="82" t="s">
        <v>406</v>
      </c>
      <c r="Z194" s="82"/>
      <c r="AU194" t="s">
        <v>446</v>
      </c>
    </row>
    <row r="196" spans="1:47" x14ac:dyDescent="0.35">
      <c r="A196" s="123" t="s">
        <v>477</v>
      </c>
      <c r="B196" s="124"/>
      <c r="C196" s="124"/>
      <c r="D196" s="124"/>
      <c r="E196" s="124"/>
      <c r="F196" s="124"/>
      <c r="G196" s="124"/>
      <c r="H196" s="124"/>
      <c r="I196" s="124"/>
      <c r="J196" s="124"/>
      <c r="K196" s="124"/>
      <c r="L196" s="124"/>
      <c r="M196" s="124"/>
      <c r="N196" s="124"/>
      <c r="O196" s="124"/>
      <c r="P196" s="124"/>
      <c r="Q196" s="124"/>
      <c r="R196" s="124"/>
      <c r="S196" s="89"/>
      <c r="T196" s="89"/>
      <c r="U196" s="89"/>
      <c r="V196" s="89"/>
      <c r="W196" s="89"/>
      <c r="X196" s="89"/>
      <c r="Y196" s="89"/>
      <c r="Z196" s="89"/>
    </row>
    <row r="197" spans="1:47" x14ac:dyDescent="0.35">
      <c r="A197" s="74" t="s">
        <v>386</v>
      </c>
      <c r="B197" s="74" t="s">
        <v>387</v>
      </c>
      <c r="C197" s="74" t="s">
        <v>388</v>
      </c>
      <c r="D197" s="74" t="s">
        <v>280</v>
      </c>
      <c r="E197" s="74" t="s">
        <v>292</v>
      </c>
      <c r="F197" s="74" t="s">
        <v>187</v>
      </c>
      <c r="G197" s="74" t="s">
        <v>389</v>
      </c>
      <c r="H197" s="74" t="s">
        <v>390</v>
      </c>
      <c r="I197" s="74" t="s">
        <v>166</v>
      </c>
      <c r="J197" s="74" t="s">
        <v>391</v>
      </c>
      <c r="K197" s="74" t="s">
        <v>345</v>
      </c>
      <c r="L197" s="74" t="s">
        <v>392</v>
      </c>
      <c r="M197" s="74" t="s">
        <v>346</v>
      </c>
      <c r="N197" s="74" t="s">
        <v>393</v>
      </c>
      <c r="O197" s="74" t="s">
        <v>394</v>
      </c>
      <c r="P197" s="74" t="s">
        <v>353</v>
      </c>
      <c r="Q197" s="74" t="s">
        <v>395</v>
      </c>
      <c r="R197" s="74" t="s">
        <v>396</v>
      </c>
      <c r="S197" s="74" t="s">
        <v>397</v>
      </c>
      <c r="T197" s="74" t="s">
        <v>329</v>
      </c>
      <c r="U197" s="74" t="s">
        <v>328</v>
      </c>
      <c r="V197" s="74" t="s">
        <v>398</v>
      </c>
      <c r="W197" s="74" t="s">
        <v>399</v>
      </c>
      <c r="X197" s="74" t="s">
        <v>400</v>
      </c>
      <c r="Y197" s="74" t="s">
        <v>401</v>
      </c>
      <c r="Z197" s="74" t="s">
        <v>488</v>
      </c>
    </row>
    <row r="198" spans="1:47" ht="19" customHeight="1" x14ac:dyDescent="0.35">
      <c r="A198" s="76" t="s">
        <v>216</v>
      </c>
      <c r="B198" s="76"/>
      <c r="C198" s="79" t="s">
        <v>411</v>
      </c>
      <c r="D198" s="79" t="str">
        <f>TEXT("2020-01-01","YYYY-MM-DD")</f>
        <v>2020-01-01</v>
      </c>
      <c r="E198" s="79"/>
      <c r="F198" s="79" t="str">
        <f>TEXT(38.12,"0.00")</f>
        <v>38.12</v>
      </c>
      <c r="G198" s="79" t="s">
        <v>472</v>
      </c>
      <c r="H198" s="79" t="str">
        <f>F198</f>
        <v>38.12</v>
      </c>
      <c r="I198" s="79" t="s">
        <v>168</v>
      </c>
      <c r="J198" s="79"/>
      <c r="K198" s="79" t="str">
        <f>TEXT(38.12,"0.00")</f>
        <v>38.12</v>
      </c>
      <c r="L198" s="79"/>
      <c r="M198" s="79" t="str">
        <f>TEXT(13,"0")</f>
        <v>13</v>
      </c>
      <c r="N198" s="79" t="s">
        <v>179</v>
      </c>
      <c r="O198" s="79" t="s">
        <v>413</v>
      </c>
      <c r="P198" s="79" t="s">
        <v>489</v>
      </c>
      <c r="Q198" s="79" t="s">
        <v>408</v>
      </c>
      <c r="R198" s="79"/>
      <c r="S198" s="79" t="s">
        <v>199</v>
      </c>
      <c r="T198" s="79" t="s">
        <v>332</v>
      </c>
      <c r="U198" s="79"/>
      <c r="V198" s="79"/>
      <c r="W198" s="79"/>
      <c r="X198" s="79"/>
      <c r="Y198" s="79"/>
      <c r="Z198" s="79"/>
      <c r="AU198" t="s">
        <v>447</v>
      </c>
    </row>
    <row r="200" spans="1:47" x14ac:dyDescent="0.35">
      <c r="A200" s="123" t="s">
        <v>477</v>
      </c>
      <c r="B200" s="124"/>
      <c r="C200" s="124"/>
      <c r="D200" s="124"/>
      <c r="E200" s="124"/>
      <c r="F200" s="124"/>
      <c r="G200" s="124"/>
      <c r="H200" s="124"/>
      <c r="I200" s="124"/>
      <c r="J200" s="124"/>
      <c r="K200" s="124"/>
      <c r="L200" s="124"/>
      <c r="M200" s="124"/>
      <c r="N200" s="124"/>
      <c r="O200" s="124"/>
      <c r="P200" s="124"/>
      <c r="Q200" s="124"/>
      <c r="R200" s="124"/>
      <c r="S200" s="91"/>
      <c r="T200" s="91"/>
      <c r="U200" s="91"/>
      <c r="V200" s="91"/>
      <c r="W200" s="91"/>
      <c r="X200" s="91"/>
      <c r="Y200" s="91"/>
      <c r="Z200" s="91"/>
    </row>
    <row r="201" spans="1:47" x14ac:dyDescent="0.35">
      <c r="A201" s="74" t="s">
        <v>386</v>
      </c>
      <c r="B201" s="74" t="s">
        <v>387</v>
      </c>
      <c r="C201" s="74" t="s">
        <v>388</v>
      </c>
      <c r="D201" s="74" t="s">
        <v>280</v>
      </c>
      <c r="E201" s="74" t="s">
        <v>292</v>
      </c>
      <c r="F201" s="74" t="s">
        <v>187</v>
      </c>
      <c r="G201" s="74" t="s">
        <v>389</v>
      </c>
      <c r="H201" s="74" t="s">
        <v>390</v>
      </c>
      <c r="I201" s="74" t="s">
        <v>166</v>
      </c>
      <c r="J201" s="74" t="s">
        <v>391</v>
      </c>
      <c r="K201" s="74" t="s">
        <v>345</v>
      </c>
      <c r="L201" s="74" t="s">
        <v>392</v>
      </c>
      <c r="M201" s="74" t="s">
        <v>346</v>
      </c>
      <c r="N201" s="74" t="s">
        <v>393</v>
      </c>
      <c r="O201" s="74" t="s">
        <v>394</v>
      </c>
      <c r="P201" s="74" t="s">
        <v>353</v>
      </c>
      <c r="Q201" s="74" t="s">
        <v>395</v>
      </c>
      <c r="R201" s="74" t="s">
        <v>396</v>
      </c>
      <c r="S201" s="74" t="s">
        <v>397</v>
      </c>
      <c r="T201" s="74" t="s">
        <v>329</v>
      </c>
      <c r="U201" s="74" t="s">
        <v>328</v>
      </c>
      <c r="V201" s="74" t="s">
        <v>398</v>
      </c>
      <c r="W201" s="74" t="s">
        <v>399</v>
      </c>
      <c r="X201" s="74" t="s">
        <v>400</v>
      </c>
      <c r="Y201" s="74" t="s">
        <v>401</v>
      </c>
      <c r="Z201" s="74" t="s">
        <v>488</v>
      </c>
    </row>
    <row r="202" spans="1:47" ht="19" customHeight="1" x14ac:dyDescent="0.35">
      <c r="A202" s="76" t="s">
        <v>194</v>
      </c>
      <c r="B202" s="76"/>
      <c r="C202" s="79" t="s">
        <v>411</v>
      </c>
      <c r="D202" s="79" t="str">
        <f>TEXT("2020-01-01","YYYY-MM-DD")</f>
        <v>2020-01-01</v>
      </c>
      <c r="E202" s="79"/>
      <c r="F202" s="79" t="str">
        <f>TEXT(0.25,"0.00")</f>
        <v>0.25</v>
      </c>
      <c r="G202" s="79" t="str">
        <f>CONCATENATE("USD,FLAT ",TEXT("0.25","0.00"))</f>
        <v>USD,FLAT 0.25</v>
      </c>
      <c r="H202" s="79" t="str">
        <f>F202</f>
        <v>0.25</v>
      </c>
      <c r="I202" s="79" t="s">
        <v>168</v>
      </c>
      <c r="J202" s="79" t="str">
        <f>TEXT(1,"0")</f>
        <v>1</v>
      </c>
      <c r="K202" s="79" t="str">
        <f>TEXT(0.25,"0.00")</f>
        <v>0.25</v>
      </c>
      <c r="L202" s="79"/>
      <c r="M202" s="79" t="str">
        <f>TEXT(13,"0")</f>
        <v>13</v>
      </c>
      <c r="N202" s="79" t="s">
        <v>179</v>
      </c>
      <c r="O202" s="79" t="s">
        <v>413</v>
      </c>
      <c r="P202" s="79" t="s">
        <v>471</v>
      </c>
      <c r="Q202" s="79" t="s">
        <v>408</v>
      </c>
      <c r="R202" s="79"/>
      <c r="S202" s="79" t="s">
        <v>199</v>
      </c>
      <c r="T202" s="79" t="s">
        <v>332</v>
      </c>
      <c r="U202" s="79"/>
      <c r="V202" s="79"/>
      <c r="W202" s="79"/>
      <c r="X202" s="79"/>
      <c r="Y202" s="79"/>
      <c r="Z202" s="79"/>
      <c r="AU202" t="s">
        <v>448</v>
      </c>
    </row>
    <row r="203" spans="1:47" ht="19" customHeight="1" x14ac:dyDescent="0.35">
      <c r="A203" s="76" t="s">
        <v>194</v>
      </c>
      <c r="B203" s="76"/>
      <c r="C203" s="77" t="s">
        <v>402</v>
      </c>
      <c r="D203" s="78" t="str">
        <f ca="1">TEXT(TODAY()+45,"YYYY-MM-DD")</f>
        <v>2023-09-22</v>
      </c>
      <c r="E203" s="77"/>
      <c r="F203" s="78">
        <v>13</v>
      </c>
      <c r="G203" s="78"/>
      <c r="H203" s="78"/>
      <c r="I203" s="77"/>
      <c r="J203" s="78"/>
      <c r="K203" s="78"/>
      <c r="L203" s="78"/>
      <c r="M203" s="78"/>
      <c r="N203" s="77"/>
      <c r="O203" s="77"/>
      <c r="P203" s="77"/>
      <c r="Q203" s="77"/>
      <c r="R203" s="77"/>
      <c r="S203" s="77" t="s">
        <v>199</v>
      </c>
      <c r="T203" s="77" t="s">
        <v>332</v>
      </c>
      <c r="U203" s="77" t="str">
        <f>B86</f>
        <v>2380202516</v>
      </c>
      <c r="V203" s="77" t="s">
        <v>404</v>
      </c>
      <c r="W203" s="77" t="s">
        <v>177</v>
      </c>
      <c r="X203" s="77" t="s">
        <v>405</v>
      </c>
      <c r="Y203" s="77" t="s">
        <v>406</v>
      </c>
      <c r="Z203" s="77"/>
      <c r="AU203" t="s">
        <v>500</v>
      </c>
    </row>
    <row r="204" spans="1:47" ht="19" customHeight="1" x14ac:dyDescent="0.35">
      <c r="A204" s="76" t="s">
        <v>194</v>
      </c>
      <c r="B204" s="76"/>
      <c r="C204" s="82" t="s">
        <v>410</v>
      </c>
      <c r="D204" s="82" t="str">
        <f ca="1">TEXT(TODAY()+70,"YYYY-MM-DD")</f>
        <v>2023-10-17</v>
      </c>
      <c r="E204" s="82"/>
      <c r="F204" s="82">
        <v>12</v>
      </c>
      <c r="G204" s="82"/>
      <c r="H204" s="82"/>
      <c r="I204" s="82"/>
      <c r="J204" s="82"/>
      <c r="K204" s="82"/>
      <c r="L204" s="82"/>
      <c r="M204" s="82"/>
      <c r="N204" s="82"/>
      <c r="O204" s="82"/>
      <c r="P204" s="82"/>
      <c r="Q204" s="82"/>
      <c r="R204" s="82"/>
      <c r="S204" s="82" t="s">
        <v>199</v>
      </c>
      <c r="T204" s="82" t="s">
        <v>332</v>
      </c>
      <c r="U204" s="77" t="str">
        <f>B86</f>
        <v>2380202516</v>
      </c>
      <c r="V204" s="82" t="s">
        <v>404</v>
      </c>
      <c r="W204" s="82" t="s">
        <v>177</v>
      </c>
      <c r="X204" s="82" t="s">
        <v>405</v>
      </c>
      <c r="Y204" s="82" t="s">
        <v>406</v>
      </c>
      <c r="Z204" s="82"/>
      <c r="AU204" t="s">
        <v>501</v>
      </c>
    </row>
    <row r="206" spans="1:47" x14ac:dyDescent="0.35">
      <c r="A206" s="43" t="s">
        <v>364</v>
      </c>
      <c r="B206" s="44"/>
      <c r="C206" s="44"/>
    </row>
    <row r="207" spans="1:47" x14ac:dyDescent="0.3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7" ht="72.5" x14ac:dyDescent="0.35">
      <c r="A208" s="69" t="s">
        <v>371</v>
      </c>
      <c r="B208" s="70" t="s">
        <v>478</v>
      </c>
      <c r="C208" s="70" t="s">
        <v>478</v>
      </c>
      <c r="D208" s="70" t="s">
        <v>373</v>
      </c>
      <c r="E208" s="70" t="s">
        <v>374</v>
      </c>
      <c r="F208" s="70"/>
      <c r="G208" s="70"/>
      <c r="H208" s="70"/>
      <c r="I208" s="70"/>
      <c r="J208" s="71">
        <f ca="1">TODAY()</f>
        <v>45146</v>
      </c>
      <c r="K208" s="71">
        <v>234</v>
      </c>
      <c r="L208" s="70" t="s">
        <v>155</v>
      </c>
    </row>
    <row r="210" spans="1:26" x14ac:dyDescent="0.35">
      <c r="A210" s="43" t="s">
        <v>364</v>
      </c>
      <c r="B210" s="44"/>
      <c r="C210" s="44"/>
    </row>
    <row r="211" spans="1:26" x14ac:dyDescent="0.3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2.5" x14ac:dyDescent="0.35">
      <c r="A212" s="69" t="s">
        <v>371</v>
      </c>
      <c r="B212" s="70" t="s">
        <v>372</v>
      </c>
      <c r="C212" s="70" t="s">
        <v>372</v>
      </c>
      <c r="D212" s="70" t="s">
        <v>373</v>
      </c>
      <c r="E212" s="70" t="s">
        <v>374</v>
      </c>
      <c r="F212" s="70"/>
      <c r="G212" s="70"/>
      <c r="H212" s="70"/>
      <c r="I212" s="70"/>
      <c r="J212" s="71">
        <f ca="1">TODAY()</f>
        <v>45146</v>
      </c>
      <c r="K212" s="71">
        <v>234</v>
      </c>
      <c r="L212" s="70" t="s">
        <v>155</v>
      </c>
    </row>
    <row r="214" spans="1:26" ht="13.25" customHeight="1" x14ac:dyDescent="0.35">
      <c r="A214" s="125" t="s">
        <v>351</v>
      </c>
      <c r="B214" s="126"/>
      <c r="C214" s="126"/>
      <c r="D214" s="126"/>
      <c r="E214" s="126"/>
      <c r="F214" s="126"/>
      <c r="G214" s="126"/>
      <c r="H214" s="126"/>
      <c r="I214" s="126"/>
      <c r="J214" s="126"/>
      <c r="K214" s="126"/>
      <c r="L214" s="126"/>
    </row>
    <row r="215" spans="1:26" x14ac:dyDescent="0.35">
      <c r="A215" s="138" t="s">
        <v>131</v>
      </c>
      <c r="B215" s="138" t="s">
        <v>352</v>
      </c>
      <c r="C215" s="141" t="s">
        <v>353</v>
      </c>
      <c r="D215" s="144" t="s">
        <v>354</v>
      </c>
      <c r="E215" s="147" t="s">
        <v>338</v>
      </c>
      <c r="F215" s="147"/>
      <c r="G215" s="147"/>
      <c r="H215" s="147"/>
      <c r="I215" s="148" t="s">
        <v>355</v>
      </c>
      <c r="J215" s="148"/>
      <c r="K215" s="148"/>
      <c r="L215" s="148"/>
    </row>
    <row r="216" spans="1:26" x14ac:dyDescent="0.35">
      <c r="A216" s="139"/>
      <c r="B216" s="139"/>
      <c r="C216" s="142"/>
      <c r="D216" s="145"/>
      <c r="E216" s="130" t="s">
        <v>356</v>
      </c>
      <c r="F216" s="132"/>
      <c r="G216" s="133" t="s">
        <v>342</v>
      </c>
      <c r="H216" s="135"/>
      <c r="I216" s="130" t="s">
        <v>356</v>
      </c>
      <c r="J216" s="132"/>
      <c r="K216" s="133" t="s">
        <v>342</v>
      </c>
      <c r="L216" s="135"/>
    </row>
    <row r="217" spans="1:26" x14ac:dyDescent="0.35">
      <c r="A217" s="140"/>
      <c r="B217" s="140" t="s">
        <v>130</v>
      </c>
      <c r="C217" s="143"/>
      <c r="D217" s="146"/>
      <c r="E217" s="62" t="s">
        <v>357</v>
      </c>
      <c r="F217" s="62" t="s">
        <v>358</v>
      </c>
      <c r="G217" s="63" t="s">
        <v>359</v>
      </c>
      <c r="H217" s="63" t="s">
        <v>360</v>
      </c>
      <c r="I217" s="62" t="s">
        <v>357</v>
      </c>
      <c r="J217" s="62" t="s">
        <v>358</v>
      </c>
      <c r="K217" s="63" t="s">
        <v>359</v>
      </c>
      <c r="L217" s="63" t="s">
        <v>360</v>
      </c>
    </row>
    <row r="218" spans="1:26" x14ac:dyDescent="0.35">
      <c r="A218" s="30" t="str">
        <f>C5&amp;",IND"</f>
        <v>DEAL_PERSON_CH1_001,IND</v>
      </c>
      <c r="B218" s="40" t="s">
        <v>349</v>
      </c>
      <c r="C218" s="54" t="s">
        <v>361</v>
      </c>
      <c r="D218" s="64" t="str">
        <f>TEXT(65518.91,"0.00")</f>
        <v>65518.91</v>
      </c>
      <c r="E218" s="65" t="str">
        <f>"$"&amp;TEXT(926867.11,"0.00")</f>
        <v>$926867.11</v>
      </c>
      <c r="F218" s="65" t="str">
        <f>"$"&amp;TEXT(247,"0.00")</f>
        <v>$247.00</v>
      </c>
      <c r="G218" s="65" t="str">
        <f>"$"&amp;TEXT(1412.5,"0.00")</f>
        <v>$1412.50</v>
      </c>
      <c r="H218" s="65" t="str">
        <f>"$"&amp;TEXT(0,"0.00")</f>
        <v>$0.00</v>
      </c>
      <c r="I218" s="66" t="str">
        <f>"$"&amp;TEXT(926867.11,"0.00")</f>
        <v>$926867.11</v>
      </c>
      <c r="J218" s="66" t="str">
        <f>"$"&amp;TEXT(247,"0.00")</f>
        <v>$247.00</v>
      </c>
      <c r="K218" s="66" t="str">
        <f>"$"&amp;TEXT(1412.5,"0.00")</f>
        <v>$1412.50</v>
      </c>
      <c r="L218" s="66" t="str">
        <f>"$"&amp;TEXT(0,"0.00")</f>
        <v>$0.00</v>
      </c>
    </row>
    <row r="220" spans="1:26" x14ac:dyDescent="0.35">
      <c r="A220" s="125" t="s">
        <v>362</v>
      </c>
      <c r="B220" s="126"/>
      <c r="C220" s="126"/>
      <c r="D220" s="126"/>
      <c r="E220" s="126"/>
      <c r="F220" s="126"/>
      <c r="G220" s="126"/>
      <c r="H220" s="126"/>
      <c r="I220" s="126"/>
      <c r="J220" s="126"/>
    </row>
    <row r="221" spans="1:26" x14ac:dyDescent="0.35">
      <c r="A221" s="97"/>
      <c r="B221" s="98"/>
      <c r="C221" s="127" t="s">
        <v>338</v>
      </c>
      <c r="D221" s="127"/>
      <c r="E221" s="127"/>
      <c r="F221" s="127"/>
      <c r="G221" s="127"/>
      <c r="H221" s="127"/>
      <c r="I221" s="127"/>
      <c r="J221" s="127"/>
      <c r="K221" s="127"/>
      <c r="Z221" s="67"/>
    </row>
    <row r="222" spans="1:26" x14ac:dyDescent="0.35">
      <c r="A222" s="128" t="s">
        <v>339</v>
      </c>
      <c r="B222" s="128" t="s">
        <v>340</v>
      </c>
      <c r="C222" s="130" t="s">
        <v>341</v>
      </c>
      <c r="D222" s="131"/>
      <c r="E222" s="131"/>
      <c r="F222" s="132"/>
      <c r="G222" s="133" t="s">
        <v>342</v>
      </c>
      <c r="H222" s="134"/>
      <c r="I222" s="134"/>
      <c r="J222" s="135"/>
      <c r="K222" s="136" t="s">
        <v>363</v>
      </c>
    </row>
    <row r="223" spans="1:26" x14ac:dyDescent="0.35">
      <c r="A223" s="129"/>
      <c r="B223" s="129"/>
      <c r="C223" s="62" t="s">
        <v>345</v>
      </c>
      <c r="D223" s="62" t="s">
        <v>346</v>
      </c>
      <c r="E223" s="62" t="s">
        <v>347</v>
      </c>
      <c r="F223" s="62" t="s">
        <v>348</v>
      </c>
      <c r="G223" s="63" t="s">
        <v>345</v>
      </c>
      <c r="H223" s="63" t="s">
        <v>346</v>
      </c>
      <c r="I223" s="63" t="s">
        <v>347</v>
      </c>
      <c r="J223" s="63" t="s">
        <v>348</v>
      </c>
      <c r="K223" s="137"/>
    </row>
    <row r="224" spans="1:26" x14ac:dyDescent="0.35">
      <c r="A224" s="54" t="s">
        <v>349</v>
      </c>
      <c r="B224" s="68"/>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35">
      <c r="A226" s="43" t="s">
        <v>364</v>
      </c>
      <c r="B226" s="44"/>
      <c r="C226" s="44"/>
    </row>
    <row r="227" spans="1:26" x14ac:dyDescent="0.3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58" x14ac:dyDescent="0.35">
      <c r="A228" s="69" t="s">
        <v>449</v>
      </c>
      <c r="B228" s="70" t="s">
        <v>427</v>
      </c>
      <c r="C228" s="70" t="s">
        <v>428</v>
      </c>
      <c r="D228" s="70" t="s">
        <v>373</v>
      </c>
      <c r="E228" s="70" t="s">
        <v>373</v>
      </c>
      <c r="F228" s="70"/>
      <c r="G228" s="70"/>
      <c r="H228" s="70"/>
      <c r="I228" s="70"/>
      <c r="J228" s="71">
        <f ca="1">TODAY()</f>
        <v>45146</v>
      </c>
      <c r="K228" s="71">
        <v>234</v>
      </c>
      <c r="L228" s="70" t="s">
        <v>155</v>
      </c>
    </row>
    <row r="230" spans="1:26" x14ac:dyDescent="0.35">
      <c r="A230" s="125" t="s">
        <v>362</v>
      </c>
      <c r="B230" s="126"/>
      <c r="C230" s="126"/>
      <c r="D230" s="126"/>
      <c r="E230" s="126"/>
      <c r="F230" s="126"/>
      <c r="G230" s="126"/>
      <c r="H230" s="126"/>
      <c r="I230" s="126"/>
      <c r="J230" s="126"/>
    </row>
    <row r="231" spans="1:26" x14ac:dyDescent="0.35">
      <c r="A231" s="99"/>
      <c r="B231" s="100"/>
      <c r="C231" s="127" t="s">
        <v>338</v>
      </c>
      <c r="D231" s="127"/>
      <c r="E231" s="127"/>
      <c r="F231" s="127"/>
      <c r="G231" s="127"/>
      <c r="H231" s="127"/>
      <c r="I231" s="127"/>
      <c r="J231" s="127"/>
      <c r="K231" s="127"/>
      <c r="L231" s="157" t="s">
        <v>430</v>
      </c>
      <c r="M231" s="158"/>
      <c r="N231" s="158"/>
      <c r="Z231" s="67"/>
    </row>
    <row r="232" spans="1:26" x14ac:dyDescent="0.35">
      <c r="A232" s="128" t="s">
        <v>339</v>
      </c>
      <c r="B232" s="128" t="s">
        <v>340</v>
      </c>
      <c r="C232" s="130" t="s">
        <v>341</v>
      </c>
      <c r="D232" s="131"/>
      <c r="E232" s="131"/>
      <c r="F232" s="132"/>
      <c r="G232" s="133" t="s">
        <v>342</v>
      </c>
      <c r="H232" s="134"/>
      <c r="I232" s="134"/>
      <c r="J232" s="135"/>
      <c r="K232" s="136" t="s">
        <v>363</v>
      </c>
      <c r="L232" s="157" t="s">
        <v>338</v>
      </c>
      <c r="M232" s="158"/>
      <c r="N232" s="159"/>
    </row>
    <row r="233" spans="1:26" x14ac:dyDescent="0.35">
      <c r="A233" s="129"/>
      <c r="B233" s="129"/>
      <c r="C233" s="62" t="s">
        <v>345</v>
      </c>
      <c r="D233" s="62" t="s">
        <v>346</v>
      </c>
      <c r="E233" s="62" t="s">
        <v>347</v>
      </c>
      <c r="F233" s="62" t="s">
        <v>348</v>
      </c>
      <c r="G233" s="63" t="s">
        <v>345</v>
      </c>
      <c r="H233" s="63" t="s">
        <v>346</v>
      </c>
      <c r="I233" s="63" t="s">
        <v>347</v>
      </c>
      <c r="J233" s="63" t="s">
        <v>348</v>
      </c>
      <c r="K233" s="137"/>
      <c r="L233" s="90" t="s">
        <v>345</v>
      </c>
      <c r="M233" s="90" t="s">
        <v>347</v>
      </c>
      <c r="N233" s="90" t="s">
        <v>348</v>
      </c>
    </row>
    <row r="234" spans="1:26" x14ac:dyDescent="0.35">
      <c r="A234" s="54" t="s">
        <v>349</v>
      </c>
      <c r="B234" s="68"/>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35">
      <c r="A236" s="125" t="s">
        <v>362</v>
      </c>
      <c r="B236" s="126"/>
      <c r="C236" s="126"/>
      <c r="D236" s="126"/>
      <c r="E236" s="126"/>
      <c r="F236" s="126"/>
      <c r="G236" s="126"/>
      <c r="H236" s="126"/>
      <c r="I236" s="126"/>
      <c r="J236" s="126"/>
    </row>
    <row r="237" spans="1:26" x14ac:dyDescent="0.35">
      <c r="A237" s="101"/>
      <c r="B237" s="102"/>
      <c r="C237" s="127" t="s">
        <v>338</v>
      </c>
      <c r="D237" s="127"/>
      <c r="E237" s="127"/>
      <c r="F237" s="127"/>
      <c r="G237" s="127"/>
      <c r="H237" s="127"/>
      <c r="I237" s="127"/>
      <c r="J237" s="127"/>
      <c r="K237" s="127"/>
      <c r="L237" s="157" t="s">
        <v>430</v>
      </c>
      <c r="M237" s="158"/>
      <c r="N237" s="158"/>
      <c r="Z237" s="67"/>
    </row>
    <row r="238" spans="1:26" x14ac:dyDescent="0.35">
      <c r="A238" s="128" t="s">
        <v>339</v>
      </c>
      <c r="B238" s="128" t="s">
        <v>340</v>
      </c>
      <c r="C238" s="130" t="s">
        <v>341</v>
      </c>
      <c r="D238" s="131"/>
      <c r="E238" s="131"/>
      <c r="F238" s="132"/>
      <c r="G238" s="133" t="s">
        <v>342</v>
      </c>
      <c r="H238" s="134"/>
      <c r="I238" s="134"/>
      <c r="J238" s="135"/>
      <c r="K238" s="136" t="s">
        <v>363</v>
      </c>
      <c r="L238" s="157" t="s">
        <v>338</v>
      </c>
      <c r="M238" s="158"/>
      <c r="N238" s="159"/>
    </row>
    <row r="239" spans="1:26" x14ac:dyDescent="0.35">
      <c r="A239" s="129"/>
      <c r="B239" s="129"/>
      <c r="C239" s="62" t="s">
        <v>345</v>
      </c>
      <c r="D239" s="62" t="s">
        <v>346</v>
      </c>
      <c r="E239" s="62" t="s">
        <v>347</v>
      </c>
      <c r="F239" s="62" t="s">
        <v>348</v>
      </c>
      <c r="G239" s="63" t="s">
        <v>345</v>
      </c>
      <c r="H239" s="63" t="s">
        <v>346</v>
      </c>
      <c r="I239" s="63" t="s">
        <v>347</v>
      </c>
      <c r="J239" s="63" t="s">
        <v>348</v>
      </c>
      <c r="K239" s="137"/>
      <c r="L239" s="90" t="s">
        <v>345</v>
      </c>
      <c r="M239" s="90" t="s">
        <v>347</v>
      </c>
      <c r="N239" s="90" t="s">
        <v>348</v>
      </c>
    </row>
    <row r="240" spans="1:26" x14ac:dyDescent="0.35">
      <c r="A240" s="54" t="s">
        <v>349</v>
      </c>
      <c r="B240" s="68"/>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35">
      <c r="A242" s="123" t="s">
        <v>157</v>
      </c>
      <c r="B242" s="124"/>
      <c r="C242" s="124"/>
      <c r="D242" s="124"/>
      <c r="E242" s="124"/>
      <c r="F242" s="124"/>
      <c r="G242" s="124"/>
      <c r="H242" s="124"/>
      <c r="I242" s="124"/>
      <c r="J242" s="124"/>
      <c r="K242" s="124"/>
      <c r="L242" s="124"/>
      <c r="M242" s="124"/>
      <c r="N242" s="124"/>
      <c r="O242" s="124"/>
      <c r="P242" s="124"/>
      <c r="Q242" s="124"/>
      <c r="R242" s="124"/>
      <c r="S242" s="105"/>
      <c r="T242" s="105"/>
      <c r="U242" s="105"/>
      <c r="V242" s="105"/>
      <c r="W242" s="105"/>
      <c r="X242" s="105"/>
      <c r="Y242" s="105"/>
      <c r="Z242" s="105"/>
    </row>
    <row r="243" spans="1:47" x14ac:dyDescent="0.35">
      <c r="A243" s="74" t="s">
        <v>386</v>
      </c>
      <c r="B243" s="74" t="s">
        <v>387</v>
      </c>
      <c r="C243" s="74" t="s">
        <v>388</v>
      </c>
      <c r="D243" s="74" t="s">
        <v>280</v>
      </c>
      <c r="E243" s="74" t="s">
        <v>292</v>
      </c>
      <c r="F243" s="74" t="s">
        <v>187</v>
      </c>
      <c r="G243" s="74" t="s">
        <v>389</v>
      </c>
      <c r="H243" s="74" t="s">
        <v>390</v>
      </c>
      <c r="I243" s="74" t="s">
        <v>166</v>
      </c>
      <c r="J243" s="74" t="s">
        <v>391</v>
      </c>
      <c r="K243" s="74" t="s">
        <v>345</v>
      </c>
      <c r="L243" s="74" t="s">
        <v>392</v>
      </c>
      <c r="M243" s="74" t="s">
        <v>346</v>
      </c>
      <c r="N243" s="74" t="s">
        <v>393</v>
      </c>
      <c r="O243" s="74" t="s">
        <v>394</v>
      </c>
      <c r="P243" s="74" t="s">
        <v>353</v>
      </c>
      <c r="Q243" s="74" t="s">
        <v>395</v>
      </c>
      <c r="R243" s="74" t="s">
        <v>396</v>
      </c>
      <c r="S243" s="74" t="s">
        <v>397</v>
      </c>
      <c r="T243" s="74" t="s">
        <v>329</v>
      </c>
      <c r="U243" s="74" t="s">
        <v>328</v>
      </c>
      <c r="V243" s="74" t="s">
        <v>398</v>
      </c>
      <c r="W243" s="74" t="s">
        <v>399</v>
      </c>
      <c r="X243" s="74" t="s">
        <v>400</v>
      </c>
      <c r="Y243" s="74" t="s">
        <v>401</v>
      </c>
      <c r="Z243" s="74" t="s">
        <v>493</v>
      </c>
    </row>
    <row r="244" spans="1:47" x14ac:dyDescent="0.35">
      <c r="A244" s="106" t="s">
        <v>494</v>
      </c>
      <c r="B244" s="106"/>
      <c r="C244" s="106" t="s">
        <v>411</v>
      </c>
      <c r="D244" s="106"/>
      <c r="E244" s="106"/>
      <c r="F244" s="106"/>
      <c r="G244" s="106"/>
      <c r="H244" s="106"/>
      <c r="I244" s="106"/>
      <c r="J244" s="106"/>
      <c r="K244" s="106" t="str">
        <f>"$"&amp;TEXT("9846.12","0.00")</f>
        <v>$9846.12</v>
      </c>
      <c r="L244" s="106"/>
      <c r="M244" s="106" t="str">
        <f>"$"&amp;TEXT("156","0.00")</f>
        <v>$156.00</v>
      </c>
      <c r="N244" s="106"/>
      <c r="O244" s="106"/>
      <c r="P244" s="106"/>
      <c r="Q244" s="106"/>
      <c r="R244" s="106"/>
      <c r="S244" s="106"/>
      <c r="T244" s="106"/>
      <c r="U244" s="106"/>
      <c r="V244" s="106"/>
      <c r="W244" s="106"/>
      <c r="X244" s="106"/>
      <c r="Y244" s="106"/>
      <c r="Z244" s="106"/>
    </row>
    <row r="245" spans="1:47" x14ac:dyDescent="0.35">
      <c r="A245" s="106" t="s">
        <v>495</v>
      </c>
      <c r="B245" s="106"/>
      <c r="C245" s="106" t="s">
        <v>411</v>
      </c>
      <c r="D245" s="106"/>
      <c r="E245" s="106"/>
      <c r="F245" s="106"/>
      <c r="G245" s="106"/>
      <c r="H245" s="106"/>
      <c r="I245" s="106"/>
      <c r="J245" s="106"/>
      <c r="K245" s="106" t="str">
        <f>"$"&amp;TEXT(9731.25,"0.00")</f>
        <v>$9731.25</v>
      </c>
      <c r="L245" s="106"/>
      <c r="M245" s="106" t="str">
        <f>"$"&amp;TEXT("26","0.00")</f>
        <v>$26.00</v>
      </c>
      <c r="N245" s="106"/>
      <c r="O245" s="106"/>
      <c r="P245" s="106"/>
      <c r="Q245" s="106"/>
      <c r="R245" s="106"/>
      <c r="S245" s="106"/>
      <c r="T245" s="106"/>
      <c r="U245" s="106"/>
      <c r="V245" s="106"/>
      <c r="W245" s="106"/>
      <c r="X245" s="106"/>
      <c r="Y245" s="106"/>
      <c r="Z245" s="106"/>
    </row>
    <row r="246" spans="1:47" ht="19" customHeight="1" x14ac:dyDescent="0.35">
      <c r="A246" s="76" t="s">
        <v>463</v>
      </c>
      <c r="B246" s="76"/>
      <c r="C246" s="79" t="s">
        <v>411</v>
      </c>
      <c r="D246" s="108" t="s">
        <v>498</v>
      </c>
      <c r="E246" s="79"/>
      <c r="F246" s="79"/>
      <c r="G246" s="79" t="s">
        <v>403</v>
      </c>
      <c r="H246" s="79" t="str">
        <f>"$"&amp;TEXT(915600,"0.00")</f>
        <v>$915600.00</v>
      </c>
      <c r="I246" s="79" t="s">
        <v>168</v>
      </c>
      <c r="J246" s="107" t="str">
        <f>TEXT(1,"0")</f>
        <v>1</v>
      </c>
      <c r="K246" s="79" t="str">
        <f>"$"&amp;TEXT(915600,"0.00")</f>
        <v>$915600.00</v>
      </c>
      <c r="L246" s="79" t="str">
        <f>TEXT(0,"0.00")</f>
        <v>0.00</v>
      </c>
      <c r="M246" s="79" t="str">
        <f>"$"&amp;TEXT(13,"0.00")</f>
        <v>$13.00</v>
      </c>
      <c r="N246" s="108" t="s">
        <v>335</v>
      </c>
      <c r="O246" s="79" t="s">
        <v>413</v>
      </c>
      <c r="P246" s="79" t="s">
        <v>361</v>
      </c>
      <c r="Q246" s="79"/>
      <c r="R246" s="79"/>
      <c r="S246" s="79"/>
      <c r="T246" s="79"/>
      <c r="U246" s="79"/>
      <c r="V246" s="79"/>
      <c r="W246" s="79"/>
      <c r="X246" s="79"/>
      <c r="Y246" s="79"/>
      <c r="Z246" s="79"/>
      <c r="AU246" t="s">
        <v>496</v>
      </c>
    </row>
    <row r="247" spans="1:47" ht="19" customHeight="1" x14ac:dyDescent="0.35">
      <c r="A247" s="76" t="s">
        <v>222</v>
      </c>
      <c r="B247" s="76"/>
      <c r="C247" s="79" t="s">
        <v>411</v>
      </c>
      <c r="D247" s="108" t="s">
        <v>499</v>
      </c>
      <c r="E247" s="79"/>
      <c r="F247" s="79"/>
      <c r="G247" s="79"/>
      <c r="H247" s="79" t="str">
        <f>"$"&amp;TEXT(28.33,"0.00")</f>
        <v>$28.33</v>
      </c>
      <c r="I247" s="79" t="s">
        <v>168</v>
      </c>
      <c r="J247" s="107" t="str">
        <f>TEXT(1,"0")</f>
        <v>1</v>
      </c>
      <c r="K247" s="79" t="str">
        <f>"$"&amp;TEXT(28.33,"0.00")</f>
        <v>$28.33</v>
      </c>
      <c r="L247" s="79" t="str">
        <f>TEXT(0,"0.00")</f>
        <v>0.00</v>
      </c>
      <c r="M247" s="79" t="str">
        <f>"$"&amp;TEXT(13,"0.00")</f>
        <v>$13.00</v>
      </c>
      <c r="N247" s="79"/>
      <c r="O247" s="79" t="s">
        <v>409</v>
      </c>
      <c r="P247" s="79" t="s">
        <v>489</v>
      </c>
      <c r="Q247" s="79"/>
      <c r="R247" s="79"/>
      <c r="S247" s="79"/>
      <c r="T247" s="79"/>
      <c r="U247" s="79"/>
      <c r="V247" s="79"/>
      <c r="W247" s="79"/>
      <c r="X247" s="79"/>
      <c r="Y247" s="79"/>
      <c r="Z247" s="79"/>
      <c r="AU247" t="s">
        <v>497</v>
      </c>
    </row>
    <row r="248" spans="1:47" ht="16" customHeight="1" x14ac:dyDescent="0.35">
      <c r="A248" s="76" t="s">
        <v>222</v>
      </c>
      <c r="B248" s="76"/>
      <c r="C248" s="77" t="s">
        <v>417</v>
      </c>
      <c r="D248" s="77" t="s">
        <v>499</v>
      </c>
      <c r="E248" s="77"/>
      <c r="F248" s="78" t="str">
        <f>TEXT("4","0")</f>
        <v>4</v>
      </c>
      <c r="G248" s="77"/>
      <c r="H248" s="77"/>
      <c r="I248" s="77"/>
      <c r="J248" s="77"/>
      <c r="K248" s="77"/>
      <c r="L248" s="77"/>
      <c r="M248" s="77"/>
      <c r="N248" s="77"/>
      <c r="O248" s="77"/>
      <c r="P248" s="77"/>
      <c r="Q248" s="77"/>
      <c r="R248" s="77"/>
      <c r="S248" s="83" t="s">
        <v>412</v>
      </c>
      <c r="T248" s="77" t="s">
        <v>332</v>
      </c>
      <c r="U248" s="77" t="str">
        <f>B86</f>
        <v>2380202516</v>
      </c>
      <c r="V248" s="77" t="s">
        <v>404</v>
      </c>
      <c r="W248" s="77" t="s">
        <v>177</v>
      </c>
      <c r="X248" s="77" t="s">
        <v>405</v>
      </c>
      <c r="Y248" s="77" t="s">
        <v>406</v>
      </c>
      <c r="Z248" s="77"/>
      <c r="AU248" t="s">
        <v>516</v>
      </c>
    </row>
    <row r="250" spans="1:47" x14ac:dyDescent="0.35">
      <c r="A250" s="43" t="s">
        <v>479</v>
      </c>
      <c r="B250" s="44"/>
      <c r="C250" s="44"/>
    </row>
    <row r="251" spans="1:47" x14ac:dyDescent="0.35">
      <c r="A251" s="42" t="s">
        <v>183</v>
      </c>
      <c r="B251" s="42" t="s">
        <v>480</v>
      </c>
      <c r="C251" s="42" t="s">
        <v>481</v>
      </c>
    </row>
    <row r="252" spans="1:47" x14ac:dyDescent="0.35">
      <c r="A252" s="71" t="str">
        <f ca="1">TEXT(TODAY()+45,"YYYY-MM-DD")</f>
        <v>2023-09-22</v>
      </c>
      <c r="B252" s="103" t="str">
        <f ca="1">TEXT(TODAY()+75,"YYYY-MM-DD")</f>
        <v>2023-10-22</v>
      </c>
      <c r="C252" s="70" t="s">
        <v>482</v>
      </c>
    </row>
    <row r="254" spans="1:47" x14ac:dyDescent="0.35">
      <c r="A254" s="43" t="s">
        <v>364</v>
      </c>
      <c r="B254" s="44"/>
      <c r="C254" s="44"/>
    </row>
    <row r="255" spans="1:47" x14ac:dyDescent="0.3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58" x14ac:dyDescent="0.35">
      <c r="A256" s="69" t="s">
        <v>449</v>
      </c>
      <c r="B256" s="70" t="s">
        <v>431</v>
      </c>
      <c r="C256" s="70" t="s">
        <v>428</v>
      </c>
      <c r="D256" s="70" t="s">
        <v>373</v>
      </c>
      <c r="E256" s="70" t="s">
        <v>373</v>
      </c>
      <c r="F256" s="70"/>
      <c r="G256" s="70"/>
      <c r="H256" s="70"/>
      <c r="I256" s="70"/>
      <c r="J256" s="71">
        <f ca="1">TODAY()</f>
        <v>45146</v>
      </c>
      <c r="K256" s="71">
        <v>234</v>
      </c>
      <c r="L256" s="70" t="s">
        <v>155</v>
      </c>
    </row>
    <row r="258" spans="1:12" ht="13.25" customHeight="1" x14ac:dyDescent="0.35">
      <c r="A258" s="125" t="s">
        <v>351</v>
      </c>
      <c r="B258" s="126"/>
      <c r="C258" s="126"/>
      <c r="D258" s="126"/>
      <c r="E258" s="126"/>
      <c r="F258" s="126"/>
      <c r="G258" s="126"/>
      <c r="H258" s="126"/>
      <c r="I258" s="126"/>
      <c r="J258" s="126"/>
      <c r="K258" s="126"/>
      <c r="L258" s="126"/>
    </row>
    <row r="259" spans="1:12" x14ac:dyDescent="0.35">
      <c r="A259" s="138" t="s">
        <v>131</v>
      </c>
      <c r="B259" s="138" t="s">
        <v>352</v>
      </c>
      <c r="C259" s="141" t="s">
        <v>353</v>
      </c>
      <c r="D259" s="144" t="s">
        <v>354</v>
      </c>
      <c r="E259" s="147" t="s">
        <v>338</v>
      </c>
      <c r="F259" s="147"/>
      <c r="G259" s="147"/>
      <c r="H259" s="147"/>
      <c r="I259" s="148" t="s">
        <v>355</v>
      </c>
      <c r="J259" s="148"/>
      <c r="K259" s="148"/>
      <c r="L259" s="148"/>
    </row>
    <row r="260" spans="1:12" x14ac:dyDescent="0.35">
      <c r="A260" s="139"/>
      <c r="B260" s="139"/>
      <c r="C260" s="142"/>
      <c r="D260" s="145"/>
      <c r="E260" s="130" t="s">
        <v>356</v>
      </c>
      <c r="F260" s="132"/>
      <c r="G260" s="133" t="s">
        <v>342</v>
      </c>
      <c r="H260" s="135"/>
      <c r="I260" s="130" t="s">
        <v>356</v>
      </c>
      <c r="J260" s="132"/>
      <c r="K260" s="133" t="s">
        <v>342</v>
      </c>
      <c r="L260" s="135"/>
    </row>
    <row r="261" spans="1:12" x14ac:dyDescent="0.35">
      <c r="A261" s="140"/>
      <c r="B261" s="140" t="s">
        <v>130</v>
      </c>
      <c r="C261" s="143"/>
      <c r="D261" s="146"/>
      <c r="E261" s="62" t="s">
        <v>357</v>
      </c>
      <c r="F261" s="62" t="s">
        <v>358</v>
      </c>
      <c r="G261" s="63" t="s">
        <v>359</v>
      </c>
      <c r="H261" s="63" t="s">
        <v>360</v>
      </c>
      <c r="I261" s="130" t="s">
        <v>357</v>
      </c>
      <c r="J261" s="132" t="s">
        <v>358</v>
      </c>
      <c r="K261" s="63" t="s">
        <v>359</v>
      </c>
      <c r="L261" s="63" t="s">
        <v>360</v>
      </c>
    </row>
    <row r="262" spans="1:12" x14ac:dyDescent="0.35">
      <c r="A262" s="30" t="str">
        <f>C5&amp;",IND"</f>
        <v>DEAL_PERSON_CH1_001,IND</v>
      </c>
      <c r="B262" s="40" t="s">
        <v>349</v>
      </c>
      <c r="C262" s="54" t="s">
        <v>361</v>
      </c>
      <c r="D262" s="64" t="str">
        <f>TEXT(693.78,"0.00")</f>
        <v>693.78</v>
      </c>
      <c r="E262" s="65" t="str">
        <f>"$"&amp;TEXT(11212.12,"0.00")</f>
        <v>$11212.12</v>
      </c>
      <c r="F262" s="65" t="str">
        <f>"$"&amp;TEXT(234,"0.00")</f>
        <v>$234.00</v>
      </c>
      <c r="G262" s="65" t="str">
        <f>"$"&amp;TEXT(1412.5,"0.00")</f>
        <v>$1412.50</v>
      </c>
      <c r="H262" s="65" t="str">
        <f>"$"&amp;TEXT(0,"0.00")</f>
        <v>$0.00</v>
      </c>
      <c r="I262" s="66" t="str">
        <f>"$"&amp;TEXT(11212.12,"0.00")</f>
        <v>$11212.12</v>
      </c>
      <c r="J262" s="66" t="str">
        <f>"$"&amp;TEXT(234,"0.00")</f>
        <v>$234.00</v>
      </c>
      <c r="K262" s="66" t="str">
        <f>"$"&amp;TEXT(1412.5,"0.00")</f>
        <v>$1412.50</v>
      </c>
      <c r="L262" s="66" t="str">
        <f>"$"&amp;TEXT(0,"0.00")</f>
        <v>$0.00</v>
      </c>
    </row>
    <row r="264" spans="1:12" x14ac:dyDescent="0.35">
      <c r="A264" s="43" t="s">
        <v>364</v>
      </c>
      <c r="B264" s="44"/>
      <c r="C264" s="44"/>
    </row>
    <row r="265" spans="1:12" x14ac:dyDescent="0.3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58" x14ac:dyDescent="0.35">
      <c r="A266" s="69" t="s">
        <v>449</v>
      </c>
      <c r="B266" s="70" t="s">
        <v>407</v>
      </c>
      <c r="C266" s="70" t="s">
        <v>428</v>
      </c>
      <c r="D266" s="70" t="s">
        <v>373</v>
      </c>
      <c r="E266" s="70" t="s">
        <v>373</v>
      </c>
      <c r="F266" s="70"/>
      <c r="G266" s="70"/>
      <c r="H266" s="70"/>
      <c r="I266" s="70"/>
      <c r="J266" s="71">
        <f ca="1">TODAY()</f>
        <v>45146</v>
      </c>
      <c r="K266" s="71">
        <v>234</v>
      </c>
      <c r="L266" s="70" t="s">
        <v>155</v>
      </c>
    </row>
    <row r="268" spans="1:12" x14ac:dyDescent="0.35">
      <c r="A268" s="43" t="s">
        <v>364</v>
      </c>
      <c r="B268" s="44"/>
      <c r="C268" s="44"/>
    </row>
    <row r="269" spans="1:12" x14ac:dyDescent="0.3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58" x14ac:dyDescent="0.35">
      <c r="A270" s="69" t="s">
        <v>449</v>
      </c>
      <c r="B270" s="70" t="s">
        <v>428</v>
      </c>
      <c r="C270" s="70" t="s">
        <v>428</v>
      </c>
      <c r="D270" s="70" t="s">
        <v>373</v>
      </c>
      <c r="E270" s="70" t="s">
        <v>373</v>
      </c>
      <c r="F270" s="70"/>
      <c r="G270" s="70"/>
      <c r="H270" s="70"/>
      <c r="I270" s="70"/>
      <c r="J270" s="71">
        <f ca="1">TODAY()</f>
        <v>45146</v>
      </c>
      <c r="K270" s="71">
        <v>234</v>
      </c>
      <c r="L270" s="70" t="s">
        <v>155</v>
      </c>
    </row>
    <row r="272" spans="1:12" x14ac:dyDescent="0.35">
      <c r="A272" s="125" t="s">
        <v>362</v>
      </c>
      <c r="B272" s="126"/>
      <c r="C272" s="126"/>
      <c r="D272" s="126"/>
      <c r="E272" s="126"/>
      <c r="F272" s="126"/>
      <c r="G272" s="126"/>
      <c r="H272" s="126"/>
      <c r="I272" s="126"/>
      <c r="J272" s="126"/>
    </row>
    <row r="273" spans="1:78" x14ac:dyDescent="0.35">
      <c r="A273" s="104"/>
      <c r="B273" s="105"/>
      <c r="C273" s="127" t="s">
        <v>338</v>
      </c>
      <c r="D273" s="127"/>
      <c r="E273" s="127"/>
      <c r="F273" s="127"/>
      <c r="G273" s="127"/>
      <c r="H273" s="127"/>
      <c r="I273" s="127"/>
      <c r="J273" s="127"/>
      <c r="K273" s="127"/>
      <c r="Z273" s="67"/>
    </row>
    <row r="274" spans="1:78" x14ac:dyDescent="0.35">
      <c r="A274" s="128" t="s">
        <v>339</v>
      </c>
      <c r="B274" s="128" t="s">
        <v>340</v>
      </c>
      <c r="C274" s="130" t="s">
        <v>341</v>
      </c>
      <c r="D274" s="131"/>
      <c r="E274" s="131"/>
      <c r="F274" s="132"/>
      <c r="G274" s="133" t="s">
        <v>342</v>
      </c>
      <c r="H274" s="134"/>
      <c r="I274" s="134"/>
      <c r="J274" s="135"/>
      <c r="K274" s="136" t="s">
        <v>363</v>
      </c>
    </row>
    <row r="275" spans="1:78" x14ac:dyDescent="0.35">
      <c r="A275" s="129"/>
      <c r="B275" s="129"/>
      <c r="C275" s="62" t="s">
        <v>345</v>
      </c>
      <c r="D275" s="62" t="s">
        <v>346</v>
      </c>
      <c r="E275" s="62" t="s">
        <v>347</v>
      </c>
      <c r="F275" s="62" t="s">
        <v>348</v>
      </c>
      <c r="G275" s="63" t="s">
        <v>345</v>
      </c>
      <c r="H275" s="63" t="s">
        <v>346</v>
      </c>
      <c r="I275" s="63" t="s">
        <v>347</v>
      </c>
      <c r="J275" s="63" t="s">
        <v>348</v>
      </c>
      <c r="K275" s="137"/>
    </row>
    <row r="276" spans="1:78" x14ac:dyDescent="0.35">
      <c r="A276" s="54" t="s">
        <v>349</v>
      </c>
      <c r="B276" s="68"/>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35">
      <c r="A278" s="43" t="s">
        <v>466</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3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49" t="s">
        <v>293</v>
      </c>
      <c r="U279" s="150"/>
      <c r="V279" s="151"/>
      <c r="W279" s="149" t="s">
        <v>294</v>
      </c>
      <c r="X279" s="151"/>
      <c r="Y279" s="109"/>
      <c r="Z279" s="118" t="s">
        <v>295</v>
      </c>
      <c r="AA279" s="119"/>
      <c r="AB279" s="119"/>
      <c r="AC279" s="119"/>
      <c r="AD279" s="119"/>
      <c r="AE279" s="119"/>
      <c r="AF279" s="120"/>
      <c r="AG279" s="118" t="s">
        <v>296</v>
      </c>
      <c r="AH279" s="119"/>
      <c r="AI279" s="119"/>
      <c r="AJ279" s="119"/>
      <c r="AK279" s="119"/>
      <c r="AL279" s="120"/>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3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487</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35">
      <c r="A281" s="54" t="s">
        <v>319</v>
      </c>
      <c r="B281" s="28" t="str">
        <f>B86</f>
        <v>2380202516</v>
      </c>
      <c r="C281" s="54" t="s">
        <v>467</v>
      </c>
      <c r="D281" s="55" t="s">
        <v>468</v>
      </c>
      <c r="E281" s="40" t="s">
        <v>155</v>
      </c>
      <c r="F281" s="54" t="s">
        <v>469</v>
      </c>
      <c r="G281" s="56" t="str">
        <f ca="1">TEXT(TODAY()+45,"YYYY-MM-DD")</f>
        <v>2023-09-22</v>
      </c>
      <c r="H281" s="41" t="str">
        <f ca="1">TEXT(TODAY()-190,"YYYY-MM-DD")</f>
        <v>2023-01-30</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484</v>
      </c>
      <c r="AA281" s="40"/>
      <c r="AB281" s="40"/>
      <c r="AC281" s="40" t="s">
        <v>485</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5" x14ac:dyDescent="0.35">
      <c r="A283" s="115" t="s">
        <v>237</v>
      </c>
      <c r="B283" s="116"/>
      <c r="C283" s="116"/>
      <c r="D283" s="116"/>
      <c r="E283" s="116"/>
      <c r="F283" s="116"/>
      <c r="G283" s="116"/>
      <c r="H283" s="116"/>
      <c r="I283" s="117"/>
      <c r="Y283" s="112"/>
    </row>
    <row r="284" spans="1:78" ht="15.5" x14ac:dyDescent="0.3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483</v>
      </c>
    </row>
    <row r="285" spans="1:78" x14ac:dyDescent="0.35">
      <c r="A285" s="113" t="s">
        <v>537</v>
      </c>
      <c r="B285" s="28" t="s">
        <v>538</v>
      </c>
      <c r="C285" s="113" t="s">
        <v>539</v>
      </c>
      <c r="D285" s="40" t="s">
        <v>540</v>
      </c>
      <c r="E285" s="31" t="s">
        <v>171</v>
      </c>
      <c r="F285" s="31"/>
      <c r="G285" s="31"/>
      <c r="H285" s="31"/>
      <c r="I285" s="31"/>
      <c r="J285" s="110" t="str">
        <f ca="1">TEXT(TODAY()-241,"DD-MMM-YY")</f>
        <v>10-Dec-22</v>
      </c>
      <c r="K285" s="110" t="str">
        <f ca="1">TEXT(TODAY()-211,"DD-MMM-YY")</f>
        <v>09-Jan-23</v>
      </c>
      <c r="L285" s="32" t="s">
        <v>168</v>
      </c>
      <c r="M285" s="32">
        <v>6</v>
      </c>
      <c r="N285" s="114" t="s">
        <v>541</v>
      </c>
      <c r="O285" s="32" t="s">
        <v>417</v>
      </c>
    </row>
    <row r="286" spans="1:78" x14ac:dyDescent="0.35">
      <c r="A286" s="113" t="s">
        <v>537</v>
      </c>
      <c r="B286" s="28" t="s">
        <v>538</v>
      </c>
      <c r="C286" s="113" t="s">
        <v>539</v>
      </c>
      <c r="D286" s="40" t="s">
        <v>540</v>
      </c>
      <c r="E286" s="31" t="s">
        <v>171</v>
      </c>
      <c r="F286" s="31"/>
      <c r="G286" s="31"/>
      <c r="H286" s="31"/>
      <c r="I286" s="31"/>
      <c r="J286" s="110" t="str">
        <f ca="1">TEXT(TODAY()-241,"DD-MMM-YY")</f>
        <v>10-Dec-22</v>
      </c>
      <c r="K286" s="110" t="str">
        <f ca="1">TEXT(TODAY()-211,"DD-MMM-YY")</f>
        <v>09-Jan-23</v>
      </c>
      <c r="L286" s="32" t="s">
        <v>168</v>
      </c>
      <c r="M286" s="32">
        <v>5</v>
      </c>
      <c r="N286" s="114" t="s">
        <v>542</v>
      </c>
      <c r="O286" s="32" t="s">
        <v>417</v>
      </c>
    </row>
    <row r="288" spans="1:78" x14ac:dyDescent="0.35">
      <c r="A288" s="28" t="s">
        <v>432</v>
      </c>
      <c r="B288" s="28">
        <v>6319627953</v>
      </c>
      <c r="C288" s="28" t="s">
        <v>434</v>
      </c>
      <c r="D288" s="28">
        <v>6319627593</v>
      </c>
      <c r="E288" s="31" t="s">
        <v>171</v>
      </c>
      <c r="F288" s="31"/>
      <c r="G288" s="31"/>
      <c r="H288" s="31"/>
      <c r="I288" s="31"/>
      <c r="J288" s="110" t="str">
        <f ca="1">TEXT(TODAY()-60,"MM-DD-YYYY")</f>
        <v>06-09-2023</v>
      </c>
      <c r="K288" s="110" t="str">
        <f ca="1">TEXT(TODAY()-30,"MM-DD-YYYY")</f>
        <v>07-09-2023</v>
      </c>
      <c r="L288" s="32" t="s">
        <v>168</v>
      </c>
      <c r="M288" s="32">
        <v>12</v>
      </c>
      <c r="N288" s="114" t="s">
        <v>556</v>
      </c>
      <c r="O288" s="32" t="s">
        <v>337</v>
      </c>
    </row>
    <row r="289" spans="1:15" x14ac:dyDescent="0.35">
      <c r="A289" s="28" t="s">
        <v>432</v>
      </c>
      <c r="B289" s="28">
        <v>6319627953</v>
      </c>
      <c r="C289" s="28" t="s">
        <v>434</v>
      </c>
      <c r="D289" s="28">
        <v>6319627593</v>
      </c>
      <c r="E289" s="31" t="s">
        <v>171</v>
      </c>
      <c r="F289" s="31"/>
      <c r="G289" s="31"/>
      <c r="H289" s="31"/>
      <c r="I289" s="31"/>
      <c r="J289" s="110" t="str">
        <f ca="1">TEXT(TODAY()-90,"MM-DD-YYYY")</f>
        <v>05-10-2023</v>
      </c>
      <c r="K289" s="110" t="str">
        <f ca="1">TEXT(TODAY()-61,"MM-DD-YYYY")</f>
        <v>06-08-2023</v>
      </c>
      <c r="L289" s="32" t="s">
        <v>168</v>
      </c>
      <c r="M289" s="32">
        <v>13</v>
      </c>
      <c r="N289" s="114" t="s">
        <v>557</v>
      </c>
      <c r="O289" s="32" t="s">
        <v>337</v>
      </c>
    </row>
    <row r="290" spans="1:15" x14ac:dyDescent="0.35">
      <c r="A290" s="28" t="s">
        <v>432</v>
      </c>
      <c r="B290" s="28">
        <v>6319627953</v>
      </c>
      <c r="C290" s="28" t="s">
        <v>434</v>
      </c>
      <c r="D290" s="28">
        <v>6319627593</v>
      </c>
      <c r="E290" s="31" t="s">
        <v>248</v>
      </c>
      <c r="F290" s="31"/>
      <c r="G290" s="31"/>
      <c r="H290" s="31"/>
      <c r="I290" s="31"/>
      <c r="J290" s="110" t="str">
        <f ca="1">TEXT(TODAY()-120,"MM-DD-YYYY")</f>
        <v>04-10-2023</v>
      </c>
      <c r="K290" s="110" t="str">
        <f ca="1">TEXT(TODAY()-91,"MM-DD-YYYY")</f>
        <v>05-09-2023</v>
      </c>
      <c r="L290" s="32" t="s">
        <v>168</v>
      </c>
      <c r="M290" s="32">
        <v>6</v>
      </c>
      <c r="N290" s="114" t="s">
        <v>558</v>
      </c>
      <c r="O290" s="32" t="s">
        <v>337</v>
      </c>
    </row>
    <row r="291" spans="1:15" x14ac:dyDescent="0.35">
      <c r="A291" s="28" t="s">
        <v>432</v>
      </c>
      <c r="B291" s="28">
        <v>6319627953</v>
      </c>
      <c r="C291" s="28" t="s">
        <v>434</v>
      </c>
      <c r="D291" s="28">
        <v>6319627593</v>
      </c>
      <c r="E291" s="31" t="s">
        <v>247</v>
      </c>
      <c r="F291" s="31" t="s">
        <v>259</v>
      </c>
      <c r="G291" s="31" t="s">
        <v>153</v>
      </c>
      <c r="H291" s="31" t="s">
        <v>260</v>
      </c>
      <c r="I291" s="31" t="s">
        <v>261</v>
      </c>
      <c r="J291" s="110" t="str">
        <f ca="1">TEXT(TODAY()-150,"MM-DD-YYYY")</f>
        <v>03-11-2023</v>
      </c>
      <c r="K291" s="110" t="str">
        <f ca="1">TEXT(TODAY()-121,"MM-DD-YYYY")</f>
        <v>04-09-2023</v>
      </c>
      <c r="L291" s="32" t="s">
        <v>168</v>
      </c>
      <c r="M291" s="32">
        <v>7</v>
      </c>
      <c r="N291" s="114" t="s">
        <v>559</v>
      </c>
      <c r="O291" s="32" t="s">
        <v>337</v>
      </c>
    </row>
    <row r="292" spans="1:15" x14ac:dyDescent="0.35">
      <c r="A292" s="28" t="s">
        <v>432</v>
      </c>
      <c r="B292" s="28">
        <v>6319627953</v>
      </c>
      <c r="C292" s="28" t="s">
        <v>434</v>
      </c>
      <c r="D292" s="28">
        <v>6319627593</v>
      </c>
      <c r="E292" s="31" t="s">
        <v>247</v>
      </c>
      <c r="F292" s="31" t="s">
        <v>259</v>
      </c>
      <c r="G292" s="31" t="s">
        <v>153</v>
      </c>
      <c r="H292" s="31" t="s">
        <v>260</v>
      </c>
      <c r="I292" s="31" t="s">
        <v>266</v>
      </c>
      <c r="J292" s="110" t="str">
        <f ca="1">TEXT(TODAY()-180,"MM-DD-YYYY")</f>
        <v>02-09-2023</v>
      </c>
      <c r="K292" s="110" t="str">
        <f ca="1">TEXT(TODAY()-151,"MM-DD-YYYY")</f>
        <v>03-10-2023</v>
      </c>
      <c r="L292" s="32" t="s">
        <v>168</v>
      </c>
      <c r="M292" s="32">
        <v>10</v>
      </c>
      <c r="N292" s="114" t="s">
        <v>560</v>
      </c>
      <c r="O292" s="32" t="s">
        <v>337</v>
      </c>
    </row>
    <row r="415" spans="1:15" ht="18.5" x14ac:dyDescent="0.35">
      <c r="A415" s="115" t="s">
        <v>237</v>
      </c>
      <c r="B415" s="116"/>
      <c r="C415" s="116"/>
      <c r="D415" s="116"/>
      <c r="E415" s="116"/>
      <c r="F415" s="116"/>
      <c r="G415" s="116"/>
      <c r="H415" s="116"/>
      <c r="I415" s="117"/>
    </row>
    <row r="416" spans="1:15" ht="15.5" x14ac:dyDescent="0.35">
      <c r="A416" s="25" t="s">
        <v>131</v>
      </c>
      <c r="B416" s="25" t="s">
        <v>143</v>
      </c>
      <c r="C416" s="25" t="s">
        <v>238</v>
      </c>
      <c r="D416" s="25" t="s">
        <v>239</v>
      </c>
      <c r="E416" s="25" t="s">
        <v>240</v>
      </c>
      <c r="F416" s="25" t="s">
        <v>262</v>
      </c>
      <c r="G416" s="25" t="s">
        <v>264</v>
      </c>
      <c r="H416" s="25" t="s">
        <v>263</v>
      </c>
      <c r="I416" s="25" t="s">
        <v>265</v>
      </c>
      <c r="J416" s="25" t="s">
        <v>241</v>
      </c>
      <c r="K416" s="25" t="s">
        <v>242</v>
      </c>
      <c r="L416" s="25" t="s">
        <v>243</v>
      </c>
      <c r="M416" s="25" t="s">
        <v>244</v>
      </c>
      <c r="N416" s="25" t="s">
        <v>245</v>
      </c>
      <c r="O416" s="25" t="s">
        <v>483</v>
      </c>
    </row>
    <row r="417" spans="1:15" x14ac:dyDescent="0.35">
      <c r="A417" s="28" t="s">
        <v>432</v>
      </c>
      <c r="B417" s="28">
        <f>C356</f>
        <v>0</v>
      </c>
      <c r="C417" s="28" t="s">
        <v>434</v>
      </c>
      <c r="D417" s="30">
        <f>C362</f>
        <v>0</v>
      </c>
      <c r="E417" s="31" t="s">
        <v>171</v>
      </c>
      <c r="F417" s="31"/>
      <c r="G417" s="31"/>
      <c r="H417" s="31"/>
      <c r="I417" s="31"/>
      <c r="J417" s="41" t="str">
        <f ca="1">TEXT(TODAY()-60,"MM-DD-YYYY")</f>
        <v>06-09-2023</v>
      </c>
      <c r="K417" s="41" t="str">
        <f ca="1">TEXT(TODAY()-30,"MM-DD-YYYY")</f>
        <v>07-09-2023</v>
      </c>
      <c r="L417" s="32" t="s">
        <v>168</v>
      </c>
      <c r="M417" s="32">
        <v>12</v>
      </c>
      <c r="N417" s="39" t="s">
        <v>532</v>
      </c>
      <c r="O417" s="32" t="s">
        <v>337</v>
      </c>
    </row>
    <row r="418" spans="1:15" x14ac:dyDescent="0.35">
      <c r="A418" s="28" t="s">
        <v>432</v>
      </c>
      <c r="B418" s="28">
        <f>C356</f>
        <v>0</v>
      </c>
      <c r="C418" s="28" t="s">
        <v>434</v>
      </c>
      <c r="D418" s="30">
        <f>C362</f>
        <v>0</v>
      </c>
      <c r="E418" s="31" t="s">
        <v>171</v>
      </c>
      <c r="F418" s="31"/>
      <c r="G418" s="31"/>
      <c r="H418" s="31"/>
      <c r="I418" s="31"/>
      <c r="J418" s="41" t="str">
        <f ca="1">TEXT(TODAY()-90,"MM-DD-YYYY")</f>
        <v>05-10-2023</v>
      </c>
      <c r="K418" s="41" t="str">
        <f ca="1">TEXT(TODAY()-61,"MM-DD-YYYY")</f>
        <v>06-08-2023</v>
      </c>
      <c r="L418" s="32" t="s">
        <v>168</v>
      </c>
      <c r="M418" s="32">
        <v>13</v>
      </c>
      <c r="N418" s="39" t="s">
        <v>533</v>
      </c>
      <c r="O418" s="32" t="s">
        <v>337</v>
      </c>
    </row>
    <row r="419" spans="1:15" x14ac:dyDescent="0.35">
      <c r="A419" s="28" t="s">
        <v>432</v>
      </c>
      <c r="B419" s="28">
        <f>C356</f>
        <v>0</v>
      </c>
      <c r="C419" s="28" t="s">
        <v>434</v>
      </c>
      <c r="D419" s="30">
        <f>C362</f>
        <v>0</v>
      </c>
      <c r="E419" s="31" t="s">
        <v>248</v>
      </c>
      <c r="F419" s="31"/>
      <c r="G419" s="31"/>
      <c r="H419" s="31"/>
      <c r="I419" s="31"/>
      <c r="J419" s="41" t="str">
        <f ca="1">TEXT(TODAY()-120,"MM-DD-YYYY")</f>
        <v>04-10-2023</v>
      </c>
      <c r="K419" s="41" t="str">
        <f ca="1">TEXT(TODAY()-91,"MM-DD-YYYY")</f>
        <v>05-09-2023</v>
      </c>
      <c r="L419" s="32" t="s">
        <v>168</v>
      </c>
      <c r="M419" s="32">
        <v>6</v>
      </c>
      <c r="N419" s="39" t="s">
        <v>534</v>
      </c>
      <c r="O419" s="32" t="s">
        <v>337</v>
      </c>
    </row>
    <row r="420" spans="1:15" x14ac:dyDescent="0.35">
      <c r="A420" s="28" t="s">
        <v>432</v>
      </c>
      <c r="B420" s="28">
        <f>C356</f>
        <v>0</v>
      </c>
      <c r="C420" s="28" t="s">
        <v>434</v>
      </c>
      <c r="D420" s="30">
        <f>C362</f>
        <v>0</v>
      </c>
      <c r="E420" s="31" t="s">
        <v>247</v>
      </c>
      <c r="F420" s="31" t="s">
        <v>259</v>
      </c>
      <c r="G420" s="31" t="s">
        <v>153</v>
      </c>
      <c r="H420" s="31" t="s">
        <v>260</v>
      </c>
      <c r="I420" s="31" t="s">
        <v>261</v>
      </c>
      <c r="J420" s="41" t="str">
        <f ca="1">TEXT(TODAY()-150,"MM-DD-YYYY")</f>
        <v>03-11-2023</v>
      </c>
      <c r="K420" s="41" t="str">
        <f ca="1">TEXT(TODAY()-121,"MM-DD-YYYY")</f>
        <v>04-09-2023</v>
      </c>
      <c r="L420" s="32" t="s">
        <v>168</v>
      </c>
      <c r="M420" s="32">
        <v>7</v>
      </c>
      <c r="N420" s="39" t="s">
        <v>535</v>
      </c>
      <c r="O420" s="32" t="s">
        <v>337</v>
      </c>
    </row>
    <row r="421" spans="1:15" x14ac:dyDescent="0.35">
      <c r="A421" s="28" t="s">
        <v>432</v>
      </c>
      <c r="B421" s="40">
        <f>C356</f>
        <v>0</v>
      </c>
      <c r="C421" s="28" t="s">
        <v>434</v>
      </c>
      <c r="D421" s="30">
        <f>C362</f>
        <v>0</v>
      </c>
      <c r="E421" s="31" t="s">
        <v>247</v>
      </c>
      <c r="F421" s="31" t="s">
        <v>259</v>
      </c>
      <c r="G421" s="31" t="s">
        <v>153</v>
      </c>
      <c r="H421" s="31" t="s">
        <v>260</v>
      </c>
      <c r="I421" s="31" t="s">
        <v>266</v>
      </c>
      <c r="J421" s="41" t="str">
        <f ca="1">TEXT(TODAY()-180,"MM-DD-YYYY")</f>
        <v>02-09-2023</v>
      </c>
      <c r="K421" s="41" t="str">
        <f ca="1">TEXT(TODAY()-151,"MM-DD-YYYY")</f>
        <v>03-10-2023</v>
      </c>
      <c r="L421" s="32" t="s">
        <v>168</v>
      </c>
      <c r="M421" s="32">
        <v>10</v>
      </c>
      <c r="N421" s="39" t="s">
        <v>536</v>
      </c>
      <c r="O421" s="32" t="s">
        <v>337</v>
      </c>
    </row>
  </sheetData>
  <mergeCells count="140">
    <mergeCell ref="A283:I283"/>
    <mergeCell ref="T279:V279"/>
    <mergeCell ref="W279:X279"/>
    <mergeCell ref="Z279:AF279"/>
    <mergeCell ref="AG279:AL279"/>
    <mergeCell ref="A182:R182"/>
    <mergeCell ref="L231:N231"/>
    <mergeCell ref="A220:J220"/>
    <mergeCell ref="C221:K221"/>
    <mergeCell ref="K222:K223"/>
    <mergeCell ref="A230:J230"/>
    <mergeCell ref="C231:K231"/>
    <mergeCell ref="A196:R196"/>
    <mergeCell ref="A200:R200"/>
    <mergeCell ref="A214:L214"/>
    <mergeCell ref="A215:A217"/>
    <mergeCell ref="A258:L258"/>
    <mergeCell ref="A259:A261"/>
    <mergeCell ref="A238:A239"/>
    <mergeCell ref="B238:B239"/>
    <mergeCell ref="C238:F238"/>
    <mergeCell ref="A232:A233"/>
    <mergeCell ref="B232:B233"/>
    <mergeCell ref="C232:F232"/>
    <mergeCell ref="I128:J128"/>
    <mergeCell ref="K128:L128"/>
    <mergeCell ref="A132:J132"/>
    <mergeCell ref="C133:K133"/>
    <mergeCell ref="A134:A135"/>
    <mergeCell ref="B134:B135"/>
    <mergeCell ref="C134:F134"/>
    <mergeCell ref="G134:J134"/>
    <mergeCell ref="K134:K135"/>
    <mergeCell ref="G232:J232"/>
    <mergeCell ref="K232:K233"/>
    <mergeCell ref="L232:N232"/>
    <mergeCell ref="A236:J236"/>
    <mergeCell ref="C237:K237"/>
    <mergeCell ref="L237:N237"/>
    <mergeCell ref="G238:J238"/>
    <mergeCell ref="K238:K239"/>
    <mergeCell ref="L238:N238"/>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G222:J222"/>
    <mergeCell ref="B215:B217"/>
    <mergeCell ref="C215:C217"/>
    <mergeCell ref="D215:D217"/>
    <mergeCell ref="E215:H215"/>
    <mergeCell ref="I215:L215"/>
    <mergeCell ref="E216:F216"/>
    <mergeCell ref="G216:H216"/>
    <mergeCell ref="I216:J216"/>
    <mergeCell ref="K216:L216"/>
    <mergeCell ref="A415:I415"/>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0"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1"/>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0"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1"/>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0"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62"/>
      <c r="N45" s="5">
        <v>44</v>
      </c>
      <c r="O45" s="9" t="s">
        <v>79</v>
      </c>
      <c r="P45" s="10" t="s">
        <v>78</v>
      </c>
      <c r="Q45" s="10"/>
      <c r="R45" s="10" t="s">
        <v>124</v>
      </c>
      <c r="S45" s="10"/>
    </row>
    <row r="46" spans="1:19" ht="26" x14ac:dyDescent="0.35">
      <c r="A46" s="8"/>
      <c r="B46" s="8"/>
      <c r="C46" s="8"/>
      <c r="D46" s="8"/>
      <c r="E46" s="8"/>
      <c r="F46" s="8"/>
      <c r="G46" s="8"/>
      <c r="H46" s="8"/>
      <c r="I46" s="8"/>
      <c r="J46" s="8"/>
      <c r="K46" s="8"/>
      <c r="L46" s="8"/>
      <c r="M46" s="161"/>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2023-08-07T23:14:18Z</dcterms:modified>
</cp:coreProperties>
</file>