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J74" i="2"/>
  <c r="D74" i="2"/>
  <c r="B74" i="2"/>
  <c r="K73" i="2"/>
  <c r="J73" i="2"/>
  <c r="D73" i="2"/>
  <c r="B73" i="2"/>
  <c r="K72" i="2"/>
  <c r="J72" i="2"/>
  <c r="D72" i="2"/>
  <c r="B72" i="2"/>
  <c r="K71" i="2"/>
  <c r="J71" i="2"/>
  <c r="D71" i="2"/>
  <c r="B71" i="2"/>
  <c r="K70" i="2"/>
  <c r="J70" i="2"/>
  <c r="D70" i="2"/>
  <c r="B70" i="2"/>
  <c r="K96" i="2" l="1"/>
  <c r="K227" i="2" l="1"/>
  <c r="S209" i="2"/>
  <c r="R209" i="2"/>
  <c r="P209" i="2"/>
  <c r="K209" i="2"/>
  <c r="K181" i="2"/>
  <c r="A255" i="2" l="1"/>
  <c r="A238" i="2" l="1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6" i="2"/>
  <c r="A257" i="2"/>
  <c r="A258" i="2"/>
  <c r="A259" i="2"/>
  <c r="A260" i="2"/>
  <c r="A261" i="2"/>
  <c r="A262" i="2"/>
  <c r="A237" i="2"/>
  <c r="C96" i="2" l="1"/>
  <c r="D233" i="2" l="1"/>
  <c r="L233" i="2"/>
  <c r="K233" i="2"/>
  <c r="J233" i="2"/>
  <c r="I233" i="2"/>
  <c r="H233" i="2"/>
  <c r="G233" i="2"/>
  <c r="F233" i="2"/>
  <c r="E233" i="2"/>
  <c r="J227" i="2" l="1"/>
  <c r="I227" i="2"/>
  <c r="H227" i="2"/>
  <c r="G227" i="2"/>
  <c r="F227" i="2"/>
  <c r="E227" i="2"/>
  <c r="D227" i="2"/>
  <c r="C227" i="2"/>
  <c r="J221" i="2"/>
  <c r="I217" i="2" l="1"/>
  <c r="I216" i="2"/>
  <c r="I215" i="2"/>
  <c r="E217" i="2"/>
  <c r="E216" i="2"/>
  <c r="D217" i="2"/>
  <c r="D216" i="2"/>
  <c r="E215" i="2"/>
  <c r="D215" i="2"/>
  <c r="F209" i="2"/>
  <c r="E209" i="2"/>
  <c r="C209" i="2"/>
  <c r="I189" i="2" l="1"/>
  <c r="I188" i="2"/>
  <c r="I187" i="2"/>
  <c r="E189" i="2"/>
  <c r="E188" i="2"/>
  <c r="D189" i="2"/>
  <c r="D188" i="2"/>
  <c r="E187" i="2"/>
  <c r="D187" i="2"/>
  <c r="F181" i="2"/>
  <c r="E181" i="2"/>
  <c r="C181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D209" i="2"/>
  <c r="G202" i="2" l="1"/>
  <c r="I181" i="2" l="1"/>
  <c r="H181" i="2"/>
  <c r="G181" i="2"/>
  <c r="D181" i="2"/>
  <c r="H162" i="2" l="1"/>
  <c r="J198" i="2" l="1"/>
  <c r="J189" i="2" l="1"/>
  <c r="J188" i="2"/>
  <c r="J187" i="2" l="1"/>
  <c r="F188" i="2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I103" i="2"/>
  <c r="L102" i="2"/>
  <c r="K102" i="2"/>
  <c r="J102" i="2"/>
  <c r="I102" i="2"/>
  <c r="E102" i="2"/>
  <c r="D104" i="2" l="1"/>
  <c r="D103" i="2"/>
  <c r="D102" i="2"/>
  <c r="H102" i="2" l="1"/>
  <c r="G102" i="2"/>
  <c r="E110" i="2"/>
  <c r="F102" i="2"/>
  <c r="K110" i="2"/>
  <c r="J110" i="2"/>
  <c r="J96" i="2"/>
  <c r="I110" i="2"/>
  <c r="I96" i="2"/>
  <c r="G110" i="2"/>
  <c r="G96" i="2"/>
  <c r="F110" i="2"/>
  <c r="F96" i="2"/>
  <c r="E96" i="2"/>
  <c r="D110" i="2"/>
  <c r="D96" i="2"/>
  <c r="C110" i="2"/>
  <c r="H96" i="2"/>
  <c r="L104" i="2" l="1"/>
  <c r="K104" i="2"/>
  <c r="J104" i="2"/>
  <c r="I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16" i="2" l="1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<sst xmlns="http://schemas.openxmlformats.org/spreadsheetml/2006/main" count="1887" uniqueCount="711">
  <si>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</si>
  <si>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</si>
  <si>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</si>
  <si>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</si>
  <si>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</si>
  <si>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</si>
  <si>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</si>
  <si>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</si>
  <si>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</si>
  <si>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</si>
  <si>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</si>
  <si>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</si>
  <si>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</si>
  <si>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</si>
  <si>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</si>
  <si>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</si>
  <si>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</si>
  <si>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</si>
  <si>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</si>
  <si>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</si>
  <si>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</si>
  <si>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</si>
  <si>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</si>
  <si>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</si>
  <si>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</si>
  <si>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</si>
  <si>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</si>
  <si>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</si>
  <si>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</si>
  <si>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</si>
  <si>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</si>
  <si>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</si>
  <si>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</si>
  <si>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</si>
  <si>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</si>
  <si>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</si>
  <si>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</si>
  <si>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</si>
  <si>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</si>
  <si>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</si>
  <si>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</si>
  <si>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</si>
  <si>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</si>
  <si>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</si>
  <si>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</si>
  <si>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</si>
  <si>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</si>
  <si>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</si>
  <si>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</si>
  <si>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</si>
  <si>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</si>
  <si>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</si>
  <si>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</si>
  <si>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</si>
  <si>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</si>
  <si>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</si>
  <si>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</si>
  <si>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</si>
  <si>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</si>
  <si>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</si>
  <si>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</si>
  <si>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</si>
  <si>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</si>
  <si>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</si>
  <si>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</si>
  <si>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</si>
  <si>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</si>
  <si>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</si>
  <si>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</si>
  <si>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</si>
  <si>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</si>
  <si>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</si>
  <si>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</si>
  <si>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</si>
  <si>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</si>
  <si>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</si>
  <si>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</si>
  <si>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</si>
  <si>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</si>
  <si>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</si>
  <si>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</si>
  <si>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</si>
  <si>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</si>
  <si>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</si>
  <si>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</si>
  <si>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</si>
  <si>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</si>
  <si>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</si>
  <si>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</si>
  <si>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</si>
  <si>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</si>
  <si>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</si>
  <si>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</si>
  <si>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</si>
  <si>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</si>
  <si>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</si>
  <si>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</si>
  <si>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</si>
  <si>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</si>
  <si>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</si>
  <si>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</si>
  <si>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</si>
  <si>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</si>
  <si>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</si>
  <si>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</si>
  <si>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</si>
  <si>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</si>
  <si>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</si>
  <si>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</si>
  <si>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</si>
  <si>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</si>
  <si>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</si>
  <si>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</si>
  <si>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</si>
  <si>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</si>
  <si>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</si>
  <si>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</si>
  <si>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</si>
  <si>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</si>
  <si>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</si>
  <si>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</si>
  <si>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</si>
  <si>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</si>
  <si>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</si>
  <si>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</si>
  <si>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</si>
  <si>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</si>
  <si>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</si>
  <si>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</si>
  <si>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</si>
  <si>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</si>
  <si>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</si>
  <si>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</si>
  <si>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</si>
  <si>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</si>
  <si>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</si>
  <si>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</si>
  <si>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</si>
  <si>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</si>
  <si>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</si>
  <si>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</si>
  <si>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</si>
  <si>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</si>
  <si>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</si>
  <si>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</si>
  <si>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</si>
  <si>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</si>
  <si>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</si>
  <si>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</si>
  <si>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</si>
  <si>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</si>
  <si>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</si>
  <si>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</si>
  <si>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</si>
  <si>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</si>
  <si>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</si>
  <si>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</si>
  <si>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</si>
  <si>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</si>
  <si>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</si>
  <si>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</si>
  <si>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</si>
  <si>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</si>
  <si>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</si>
  <si>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</si>
  <si>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</si>
  <si>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</si>
  <si>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</si>
  <si>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</si>
  <si>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</si>
  <si>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</si>
  <si>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</si>
  <si>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</si>
  <si>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</si>
  <si>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</si>
  <si>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</si>
  <si>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</si>
  <si>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</si>
  <si>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</si>
  <si>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</si>
  <si>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</si>
  <si>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</si>
  <si>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</si>
  <si>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</si>
  <si>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</si>
  <si>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</si>
  <si>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</si>
  <si>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</si>
  <si>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</si>
  <si>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</si>
  <si>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</si>
  <si>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</si>
  <si>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</si>
  <si>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</si>
  <si>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</si>
  <si>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</si>
  <si>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</si>
  <si>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</si>
  <si>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</si>
  <si>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</si>
  <si>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</si>
  <si>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</si>
  <si>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</si>
  <si>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</si>
  <si>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</si>
  <si>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</si>
  <si>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</si>
  <si>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</si>
  <si>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</si>
  <si>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</si>
  <si>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</si>
  <si>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</si>
  <si>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</si>
  <si>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</si>
  <si>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</si>
  <si>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</si>
  <si>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</si>
  <si>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</si>
  <si>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</si>
  <si>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</si>
  <si>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</si>
  <si>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</si>
  <si>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</si>
  <si>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</si>
  <si>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</si>
  <si>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</si>
  <si>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</si>
  <si>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</si>
  <si>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</si>
  <si>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</si>
  <si>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</si>
  <si>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</si>
  <si>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</si>
  <si>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</si>
  <si>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</si>
  <si>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</si>
  <si>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</si>
  <si>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</si>
  <si>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</si>
  <si>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</si>
  <si>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</si>
  <si>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</si>
  <si>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</si>
  <si>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</si>
  <si>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</si>
  <si>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</si>
  <si>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</si>
  <si>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</si>
  <si>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</si>
  <si>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</si>
  <si>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</si>
  <si>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</si>
  <si>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</si>
  <si>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</si>
  <si>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</si>
  <si>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</si>
  <si>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</si>
  <si>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</si>
  <si>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</si>
  <si>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</si>
  <si>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</si>
  <si>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</si>
  <si>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</si>
  <si>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</si>
  <si>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</si>
  <si>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</si>
  <si>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</si>
  <si>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</si>
  <si>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</si>
  <si>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</si>
  <si>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</si>
  <si>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</si>
  <si>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</si>
  <si>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</si>
  <si>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</si>
  <si>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</si>
  <si>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</si>
  <si>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</si>
  <si>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</si>
  <si>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</si>
  <si>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</si>
  <si>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</si>
  <si>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</si>
  <si>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</si>
  <si>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</si>
  <si>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</si>
  <si>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</si>
  <si>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</si>
  <si>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</si>
  <si>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</si>
  <si>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</si>
  <si>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</si>
  <si>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</si>
  <si>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</si>
  <si>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</si>
  <si>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</si>
  <si>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</si>
  <si>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</si>
  <si>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</si>
  <si>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</si>
  <si>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</si>
  <si>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</si>
  <si>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</si>
  <si>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</si>
  <si>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</si>
  <si>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</si>
  <si>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</si>
  <si>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</si>
  <si>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</si>
  <si>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</si>
  <si>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</si>
  <si>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</si>
  <si>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</si>
  <si>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</si>
  <si>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</si>
  <si>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</si>
  <si>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</si>
  <si>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</si>
  <si>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</si>
  <si>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</si>
  <si>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</si>
  <si>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</si>
  <si>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</si>
  <si>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</si>
  <si>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</si>
  <si>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</si>
  <si>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</si>
  <si>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</si>
  <si>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</si>
  <si>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</si>
  <si>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</si>
  <si>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</si>
  <si>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</si>
  <si>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</si>
  <si>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</si>
  <si>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</si>
  <si>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</si>
  <si>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</si>
  <si>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</si>
  <si>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</si>
  <si>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</si>
  <si>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</si>
  <si>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</si>
  <si>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</si>
  <si>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</si>
  <si>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</si>
  <si>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</si>
  <si>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</si>
  <si>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</si>
  <si>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</si>
  <si>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</si>
  <si>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</si>
  <si>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</si>
  <si>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</si>
  <si>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</si>
  <si>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</si>
  <si>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</si>
  <si>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</si>
  <si>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</si>
  <si>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</si>
  <si>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</si>
  <si>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</si>
  <si>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</si>
  <si>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</si>
  <si>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</si>
  <si>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</si>
  <si>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</si>
  <si>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</si>
  <si>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</si>
  <si>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</si>
  <si>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</si>
  <si>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</si>
  <si>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</si>
  <si>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</si>
  <si>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</si>
  <si>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</si>
  <si>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</si>
  <si>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</si>
  <si>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</si>
  <si>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</si>
  <si>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</si>
  <si>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</si>
  <si>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</si>
  <si>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</si>
  <si>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</si>
  <si>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</si>
  <si>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</si>
  <si>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</si>
  <si>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</si>
  <si>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</si>
  <si>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</si>
  <si>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</si>
  <si>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</si>
  <si>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</si>
  <si>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</si>
  <si>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</si>
  <si>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</si>
  <si>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</si>
  <si>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</si>
  <si>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</si>
  <si>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</si>
  <si>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</si>
  <si>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</si>
  <si>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</si>
  <si>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</si>
  <si>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</si>
  <si>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</si>
  <si>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</si>
  <si>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</si>
  <si>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</si>
  <si>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</si>
  <si>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</si>
  <si>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</si>
  <si>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</si>
  <si>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</si>
  <si>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</si>
  <si>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</si>
  <si>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</si>
  <si>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</si>
  <si>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</si>
  <si>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</si>
  <si>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</si>
  <si>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</si>
  <si>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</si>
  <si>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</si>
  <si>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</si>
  <si>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</si>
  <si>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</si>
  <si>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</si>
  <si>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</si>
  <si>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</si>
  <si>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</si>
  <si>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</si>
  <si>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</si>
  <si>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</si>
  <si>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</si>
  <si>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</si>
  <si>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</si>
  <si>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</si>
  <si>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</si>
  <si>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</si>
  <si>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</si>
  <si>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</si>
  <si>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</si>
  <si>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</si>
  <si>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</si>
  <si>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</si>
  <si>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</si>
  <si>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</si>
  <si>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</si>
  <si>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</si>
  <si>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</si>
  <si>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</si>
  <si>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</si>
  <si>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</si>
  <si>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</si>
  <si>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</si>
  <si>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</si>
  <si>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</si>
  <si>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</si>
  <si>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</si>
  <si>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</si>
  <si>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</si>
  <si>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</si>
  <si>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</si>
  <si>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</si>
  <si>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</si>
  <si>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</si>
  <si>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</si>
  <si>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</si>
  <si>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</si>
  <si>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</si>
  <si>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</si>
  <si>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</si>
  <si>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</si>
  <si>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</si>
  <si>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</si>
  <si>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</si>
  <si>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</si>
  <si>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</si>
  <si>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</si>
  <si>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</si>
  <si>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</si>
  <si>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</si>
  <si>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</si>
  <si>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Transitioned to Customer Accepted.</t>
  </si>
  <si>
    <t>Deal is assigned to zero level</t>
  </si>
  <si>
    <t>Manager1 , Senior Pricing ( SPMBK1 )</t>
  </si>
  <si>
    <t>Updated</t>
  </si>
  <si>
    <t>Deal Status Changed to Approved</t>
  </si>
  <si>
    <t>Role SPMBK1 has approved the deal</t>
  </si>
  <si>
    <t>Transitioned to Approved.</t>
  </si>
  <si>
    <t>Transitioned to Finalized.</t>
  </si>
  <si>
    <t>Deal is assigned to next level</t>
  </si>
  <si>
    <t>Manager1 , Pricing ( PMBK1 )</t>
  </si>
  <si>
    <t>Role PMBK1 has assigned the deal to next level.</t>
  </si>
  <si>
    <t>Deal Status Changed to Pending for approval</t>
  </si>
  <si>
    <t>Deal Version is finalized for approval and rest of the Deal Versions of the deal are discarded</t>
  </si>
  <si>
    <t>Transitioned to Pending For Approval.</t>
  </si>
  <si>
    <t>Transitioned to Simulated.</t>
  </si>
  <si>
    <t>Transitioned to Pending Simulation.</t>
  </si>
  <si>
    <t>Deal is Rejected and assigned to Zero level role</t>
  </si>
  <si>
    <t>Deal level updated to Zero</t>
  </si>
  <si>
    <t>Revenue Variation (Original)</t>
  </si>
  <si>
    <t>Profit Variation (Original)</t>
  </si>
  <si>
    <t>Profit Variation (Standard)</t>
  </si>
  <si>
    <t>Revenue Variation (Standard)</t>
  </si>
  <si>
    <t>213921768239</t>
  </si>
  <si>
    <t>213040702687</t>
  </si>
  <si>
    <t>213458667311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</si>
  <si>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</si>
  <si>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1740014991","actionFlag":"OVRD","priceItemCode":"PI_022","priceItemDescription":"V2-Monthly Acct Serv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</si>
  <si>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1748601833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1740014991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</si>
  <si>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1740014992","actionFlag":"OVRD","priceItemCode":"PI_022","priceItemDescription":"V2-Monthly Acct Serv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1748601833","priceCompDesc":"FLAT","valueAmt":"10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</si>
  <si>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</si>
  <si>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1740014993","actionFlag":"OVRD","priceItemCode":"PI_024","priceItemDescription":"V4-SEPA Transfers","pricingStatus":"PRPD","priceCurrencyCode":"USD","rateSchedule":"DM-NBRST","startDate":"2023-08-09","isEligible":"false","assignmentLevel":"Customer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</si>
  <si>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1","rcMapId":"2567418376","displaySw":"true","tieredFlag":"STEP","priceCompTier":{"tierSeqNum":"10","upperLimit":"1000.00","lowerLimit":"0.00","priceCriteria":"NBRTRAN"},"priceCompSequenceNo":"100"},{"priceCompId":"1748601836","valueAmt":"13","priceCompDesc":"Price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2","rcMapId":"7769990702","displaySw":"true","tieredFlag":"STEP","priceCompTier":{"tierSeqNum":"10","upperLimit":"5000.00","lowerLimit":"1000.00","priceCriteria":"NBRTRAN"},"priceCompSequenceNo":"110"},{"priceCompId":"1748601837","valueAmt":"14","priceCompDesc":"Price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1740014993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</si>
  <si>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1740014994","actionFlag":"OVRD","priceItemCode":"PI_024","priceItemDescription":"V4-SEPA Transfers","pricingStatus":"PRPD","priceCurrencyCode":"USD","rateSchedule":"DM-NBRST","startDate":"2023-09-08","isEligible":"false","assignmentLevel":"Customer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1748601835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1","valueAmt":"12","displaySw":"true","rcMapId":"2567418376","tieredFlag":"STEP","priceCompSequenceNo":"100"},{"priceCompTier":{"upperLimit":"5000.00","lowerLimit":"1000.00","priceCriteria":"NBRTRAN","tierSeqNum":"10"},"priceCompId":"1748601836","priceCompDesc":"Price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2","valueAmt":"13","displaySw":"true","rcMapId":"7769990702","tieredFlag":"STEP","priceCompSequenceNo":"110"},{"priceCompTier":{"upperLimit":"999999999999.99","lowerLimit":"5000.00","priceCriteria":"NBRTRAN","tierSeqNum":"10"},"priceCompId":"1748601837","priceCompDesc":"Price per transaction -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</si>
  <si>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</si>
  <si>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1740014995","actionFlag":"OVRD","priceItemCode":"PI_025","priceItemDescription":"V5-Domestic Funds Transfer Fee","pricingStatus":"PRPD","priceCurrencyCode":"USD","rateSchedule":"DM-NBRTH","startDate":"2023-08-09","isEligible":"false","assignmentLevel":"Customer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</si>
  <si>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1748601841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transaction","rcMapId":"1109655113","displaySw":"true","tieredFlag":"THRS","priceCompTier":{"tierSeqNum":"10","upperLimit":"1000.00","lowerLimit":"0.00","priceCriteria":"NBRTRAN"},"priceCompSequenceNo":"100"},{"priceCompId":"1748601842","valueAmt":"13","priceCompDesc":"Threshold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1748601843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1740014995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</si>
  <si>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1740014996","actionFlag":"OVRD","priceItemCode":"PI_025","priceItemDescription":"V5-Domestic Funds Transfer Fee","pricingStatus":"PRPD","priceCurrencyCode":"USD","rateSchedule":"DM-NBRTH","startDate":"2023-09-08","isEligible":"false","assignmentLevel":"Customer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1748601841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1748601842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1748601843","priceCompDesc":"Threshold price per transaction","valueAmt":"14","displaySw":"true","rcMapId":"1109655113","tieredFlag":"THRS","priceCompSequenceNo":"120"}]}}}}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</si>
  <si>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</si>
  <si>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1740014997","actionFlag":"OVRD","priceItemCode":"PI_028","priceItemDescription":"V8-Cheque Collections","pricingStatus":"PRPD","priceCurrencyCode":"USD","rateSchedule":"DM-RT01","startDate":"2023-08-09","isEligible":"false","assignmentLevel":"Customer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</si>
  <si>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1748601847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1740014997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</si>
  <si>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1740014998","actionFlag":"OVRD","priceItemCode":"PI_028","priceItemDescription":"V8-Cheque Collections","pricingStatus":"PRPD","priceCurrencyCode":"USD","rateSchedule":"DM-RT01","startDate":"2023-09-08","isEligible":"false","assignmentLevel":"Customer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1748601847","priceCompDesc":"FLAT","valueAmt":"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</si>
  <si>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1740014990","pricingStatus":"PRPD","printIfZero":"Y","ignoreSw":"N","actionFlag":"UPD","isEligible":"false","scheduleCode":"MONTHLY","rateSchedule":"DM-NBRST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</si>
  <si>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1740014990","actionFlag":"UPD","priceItemCode":"NPI_036","priceItemDescription":"Price Item NPI_036","pricingStatus":"PRPD","priceCurrencyCode":"USD","rateSchedule":"DM-NBRST","startDate":"2023-08-09","isEligible":"false","assignmentLevel":"Customer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1748601830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</si>
  <si>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1740014990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</si>
  <si>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1740014999","actionFlag":"OVRD","priceItemCode":"NPI_036","priceItemDescription":"Price Item NPI_036","pricingStatus":"PRPD","priceCurrencyCode":"USD","rateSchedule":"DM-NBRST","startDate":"2023-09-08","isEligible":"false","assignmentLevel":"Customer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1748601830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</si>
  <si>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1740014989","pricingStatus":"PRPD","printIfZero":"Y","ignoreSw":"N","actionFlag":"UPD","isEligible":"false","scheduleCode":"MONTHLY","rateSchedule":"DM-NBRTH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</si>
  <si>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1740014989","actionFlag":"UPD","priceItemCode":"NPI_036","priceItemDescription":"Price Item NPI_036","pricingStatus":"PRPD","priceCurrencyCode":"USD","rateSchedule":"DM-NBRTH","startDate":"2023-08-09","isEligible":"false","assignmentLevel":"Customer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1748601827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</si>
  <si>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1740014989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</si>
  <si>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1740015000","actionFlag":"OVRD","priceItemCode":"NPI_036","priceItemDescription":"Price Item NPI_036","pricingStatus":"PRPD","priceCurrencyCode":"USD","rateSchedule":"DM-NBRTH","startDate":"2023-09-08","isEligible":"false","assignmentLevel":"Customer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1748601827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</si>
  <si>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</si>
  <si>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1740015001","actionFlag":"OVRD","priceItemCode":"PI_031","priceItemDescription":"MT943_SWIFT_01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</si>
  <si>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1748601855","valueAmt":"12","priceCompDesc":"FLAT","rcMapId":"1705351562","displaySw":"true","tieredFlag":"FLAT","priceCompSequenceNo":"10"},"paTypeFlag":"RGLR","priceItemDescription":"MT943_SWIFT_01","aggregateSw":"N","priceItemCode":"PI_031","priceCurrencyCode":"USD","priceAsgnId":"1740015001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</si>
  <si>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1740015002","actionFlag":"OVRD","priceItemCode":"PI_031","priceItemDescription":"MT943_SWIFT_01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1748601855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</si>
  <si>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</si>
  <si>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1740015003","actionFlag":"OVRD","priceItemCode":"PI_027","priceItemDescription":"V7-Direct Debit","pricingStatus":"PRPD","priceCurrencyCode":"USD","rateSchedule":"DM-RT03","startDate":"2023-08-09","isEligible":"false","assignmentLevel":"Customer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</si>
  <si>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1740015003","pricingStatus":"PRPD","printIfZero":"Y","ignoreSw":"N","actionFlag":"OVRD","isEligible":"false","scheduleCode":"MONTHLY","rateSchedule":"DM-RT03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</si>
  <si>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1740015004","actionFlag":"OVRD","priceItemCode":"PI_027","priceItemDescription":"V7-Direct Debit","pricingStatus":"PRPD","priceCurrencyCode":"USD","rateSchedule":"DM-RT03","startDate":"2023-09-08","isEligible":"false","assignmentLevel":"Customer Agreed","paTypeFlag":"RGLR","printIfZero":"Y","txnDailyRatingCrt":"DNRT","ignoreSw":"N","aggregateSw":"N","scheduleCode":"MONTHLY","priceCompDetails":{"priceCompId":"1748601857","priceCompDesc":"Basic BK-NBR","valueAmt":"775","displaySw":"true","rcMapId":"9384470053","tieredFlag":"FLAT","priceCompSequenceNo":"10"}}}}}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</si>
  <si>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</si>
  <si>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1740015005","actionFlag":"OVRD","priceItemCode":"PI_021","priceItemDescription":"V1-Account Opening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</si>
  <si>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1740015005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</si>
  <si>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1740015006","actionFlag":"OVRD","priceItemCode":"PI_021","priceItemDescription":"V1-Account Opening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1748601859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</si>
  <si>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</si>
  <si>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1740015007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</si>
  <si>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</si>
  <si>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1740014987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</si>
  <si>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Role PMBK1 has selected Send deal back with Approval flag as No and has rejected the deal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</si>
  <si>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</si>
  <si>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9890014358","actionFlag":"OVRD","priceItemCode":"PI_022","priceItemDescription":"V2-Monthly Acct Serv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</si>
  <si>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9898600622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9890014358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</si>
  <si>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9890014359","actionFlag":"OVRD","priceItemCode":"PI_022","priceItemDescription":"V2-Monthly Acct Serv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9898600622","priceCompDesc":"FLAT","valueAmt":"10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</si>
  <si>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</si>
  <si>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9890014360","actionFlag":"OVRD","priceItemCode":"PI_024","priceItemDescription":"V4-SEPA Transfers","pricingStatus":"PRPD","priceCurrencyCode":"USD","rateSchedule":"DM-NBRST","startDate":"2023-08-10","isEligible":"false","assignmentLevel":"Customer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</si>
  <si>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9898600624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1","rcMapId":"2567418376","displaySw":"true","tieredFlag":"STEP","priceCompTier":{"tierSeqNum":"10","upperLimit":"1000.00","lowerLimit":"0.00","priceCriteria":"NBRTRAN"},"priceCompSequenceNo":"100"},{"priceCompId":"9898600625","valueAmt":"13","priceCompDesc":"Price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2","rcMapId":"7769990702","displaySw":"true","tieredFlag":"STEP","priceCompTier":{"tierSeqNum":"10","upperLimit":"5000.00","lowerLimit":"1000.00","priceCriteria":"NBRTRAN"},"priceCompSequenceNo":"110"},{"priceCompId":"9898600626","valueAmt":"14","priceCompDesc":"Price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9890014360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</si>
  <si>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9890014361","actionFlag":"OVRD","priceItemCode":"PI_024","priceItemDescription":"V4-SEPA Transfers","pricingStatus":"PRPD","priceCurrencyCode":"USD","rateSchedule":"DM-NBRST","startDate":"2023-09-09","isEligible":"false","assignmentLevel":"Customer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9898600624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1","valueAmt":"12","displaySw":"true","rcMapId":"2567418376","tieredFlag":"STEP","priceCompSequenceNo":"100"},{"priceCompTier":{"upperLimit":"5000.00","lowerLimit":"1000.00","priceCriteria":"NBRTRAN","tierSeqNum":"10"},"priceCompId":"9898600625","priceCompDesc":"Price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2","valueAmt":"13","displaySw":"true","rcMapId":"7769990702","tieredFlag":"STEP","priceCompSequenceNo":"110"},{"priceCompTier":{"upperLimit":"999999999999.99","lowerLimit":"5000.00","priceCriteria":"NBRTRAN","tierSeqNum":"10"},"priceCompId":"9898600626","priceCompDesc":"Price per transaction - Step Tier 3","valueAmt":"14","displaySw":"true","rcMapId":"4322456059","tieredFlag":"STEP","priceCompSequenceNo":"120"}]}}}}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</si>
  <si>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</si>
  <si>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9890014362","actionFlag":"OVRD","priceItemCode":"PI_025","priceItemDescription":"V5-Domestic Funds Transfer Fee","pricingStatus":"PRPD","priceCurrencyCode":"USD","rateSchedule":"DM-NBRTH","startDate":"2023-08-10","isEligible":"false","assignmentLevel":"Customer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</si>
  <si>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9898600630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transaction","rcMapId":"1109655113","displaySw":"true","tieredFlag":"THRS","priceCompTier":{"tierSeqNum":"10","upperLimit":"1000.00","lowerLimit":"0.00","priceCriteria":"NBRTRAN"},"priceCompSequenceNo":"100"},{"priceCompId":"9898600631","valueAmt":"13","priceCompDesc":"Threshold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9898600632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9890014362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</si>
  <si>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9890014363","actionFlag":"OVRD","priceItemCode":"PI_025","priceItemDescription":"V5-Domestic Funds Transfer Fee","pricingStatus":"PRPD","priceCurrencyCode":"USD","rateSchedule":"DM-NBRTH","startDate":"2023-09-09","isEligible":"false","assignmentLevel":"Customer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9898600630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9898600631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9898600632","priceCompDesc":"Threshold price per transaction","valueAmt":"14","displaySw":"true","rcMapId":"1109655113","tieredFlag":"THRS","priceCompSequenceNo":"120"}]}}}}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</si>
  <si>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</si>
  <si>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9890014364","actionFlag":"OVRD","priceItemCode":"PI_028","priceItemDescription":"V8-Cheque Collections","pricingStatus":"PRPD","priceCurrencyCode":"USD","rateSchedule":"DM-RT01","startDate":"2023-08-10","isEligible":"false","assignmentLevel":"Customer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</si>
  <si>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9898600636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9890014364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</si>
  <si>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9890014365","actionFlag":"OVRD","priceItemCode":"PI_028","priceItemDescription":"V8-Cheque Collections","pricingStatus":"PRPD","priceCurrencyCode":"USD","rateSchedule":"DM-RT01","startDate":"2023-09-09","isEligible":"false","assignmentLevel":"Customer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9898600636","priceCompDesc":"FLAT","valueAmt":"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</si>
  <si>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9898600619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1","rcMapId":"2567418376","displaySw":"true","tieredFlag":"STEP","priceCompTier":{"tierSeqNum":"10","upperLimit":"1000.00","lowerLimit":"0.00","priceCriteria":"NBRTRAN"},"priceCompSequenceNo":"100"},{"priceCompId":"9898600620","valueAmt":"13","priceCompDesc":"Price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2","rcMapId":"7769990702","displaySw":"true","tieredFlag":"STEP","priceCompTier":{"tierSeqNum":"10","upperLimit":"5000.00","lowerLimit":"1000.00","priceCriteria":"NBRTRAN"},"priceCompSequenceNo":"110"},{"priceCompId":"9898600621","valueAmt":"14","priceCompDesc":"Price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9890014357","pricingStatus":"PRPD","printIfZero":"Y","ignoreSw":"N","actionFlag":"UPD","isEligible":"false","scheduleCode":"MONTHLY","rateSchedule":"DM-NBRST","startDate":"2023-08-10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</si>
  <si>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9890014357","actionFlag":"UPD","priceItemCode":"NPI_036","priceItemDescription":"Price Item NPI_036","pricingStatus":"PRPD","priceCurrencyCode":"USD","rateSchedule":"DM-NBRST","startDate":"2023-08-10","isEligible":"false","assignmentLevel":"Customer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9898600619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1","valueAmt":"12","displaySw":"true","rcMapId":"2567418376","tieredFlag":"STEP","priceCompSequenceNo":"100"},{"priceCompTier":{"upperLimit":"5000.00","lowerLimit":"1000.00","priceCriteria":"NBRTRAN","tierSeqNum":"10"},"priceCompId":"9898600620","priceCompDesc":"Price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2","valueAmt":"13","displaySw":"true","rcMapId":"7769990702","tieredFlag":"STEP","priceCompSequenceNo":"110"},{"priceCompTier":{"upperLimit":"99999999.99","lowerLimit":"5000.00","priceCriteria":"NBRTRAN","tierSeqNum":"10"},"priceCompId":"9898600621","priceCompDesc":"Price Per Transaction Step Tier 3","valueAmt":"14","displaySw":"true","rcMapId":"4322456059","tieredFlag":"STEP","priceCompSequenceNo":"120"}]}}}}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</si>
  <si>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9898600619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1","rcMapId":"2567418376","displaySw":"true","tieredFlag":"STEP","priceCompTier":{"tierSeqNum":"10","upperLimit":"1000.00","lowerLimit":"0.00","priceCriteria":"NBRTRAN"},"priceCompSequenceNo":"100"},{"priceCompId":"9898600620","valueAmt":"12","priceCompDesc":"Price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2","rcMapId":"7769990702","displaySw":"true","tieredFlag":"STEP","priceCompTier":{"tierSeqNum":"10","upperLimit":"5000.00","lowerLimit":"1000.00","priceCriteria":"NBRTRAN"},"priceCompSequenceNo":"110"},{"priceCompId":"9898600621","valueAmt":"13","priceCompDesc":"Price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9890014357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</si>
  <si>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9890014366","actionFlag":"OVRD","priceItemCode":"NPI_036","priceItemDescription":"Price Item NPI_036","pricingStatus":"PRPD","priceCurrencyCode":"USD","rateSchedule":"DM-NBRST","startDate":"2023-09-09","isEligible":"false","assignmentLevel":"Customer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9898600619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1","valueAmt":"11","displaySw":"true","rcMapId":"2567418376","tieredFlag":"STEP","priceCompSequenceNo":"100"},{"priceCompTier":{"upperLimit":"5000.00","lowerLimit":"1000.00","priceCriteria":"NBRTRAN","tierSeqNum":"10"},"priceCompId":"9898600620","priceCompDesc":"Price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2","valueAmt":"12","displaySw":"true","rcMapId":"7769990702","tieredFlag":"STEP","priceCompSequenceNo":"110"},{"priceCompTier":{"upperLimit":"99999999.99","lowerLimit":"5000.00","priceCriteria":"NBRTRAN","tierSeqNum":"10"},"priceCompId":"9898600621","priceCompDesc":"Price Per Transaction Step Tier 3","valueAmt":"13","displaySw":"true","rcMapId":"4322456059","tieredFlag":"STEP","priceCompSequenceNo":"120"}]}}}}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</si>
  <si>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9898600616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9898600617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2","rcMapId":"1109655113","displaySw":"true","tieredFlag":"THRS","priceCompTier":{"tierSeqNum":"10","upperLimit":"5000.00","lowerLimit":"1000.00","priceCriteria":"NBRTRAN"},"priceCompSequenceNo":"110"},{"priceCompId":"9898600618","valueAmt":"34","priceCompDesc":"Threshold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9890014356","pricingStatus":"PRPD","printIfZero":"Y","ignoreSw":"N","actionFlag":"UPD","isEligible":"false","scheduleCode":"MONTHLY","rateSchedule":"DM-NBRTH","startDate":"2023-08-10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</si>
  <si>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9890014356","actionFlag":"UPD","priceItemCode":"NPI_036","priceItemDescription":"Price Item NPI_036","pricingStatus":"PRPD","priceCurrencyCode":"USD","rateSchedule":"DM-NBRTH","startDate":"2023-08-10","isEligible":"false","assignmentLevel":"Customer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9898600616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9898600617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2","valueAmt":"33","displaySw":"true","rcMapId":"1109655113","tieredFlag":"THRS","priceCompSequenceNo":"110"},{"priceCompTier":{"upperLimit":"99999999.99","lowerLimit":"5000.00","priceCriteria":"NBRTRAN","tierSeqNum":"10"},"priceCompId":"9898600618","priceCompDesc":"Threshold price per transaction 3","valueAmt":"34","displaySw":"true","rcMapId":"1109655113","tieredFlag":"THRS","priceCompSequenceNo":"120"}]}}}}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</si>
  <si>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9898600616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9898600617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2","rcMapId":"1109655113","displaySw":"true","tieredFlag":"THRS","priceCompTier":{"tierSeqNum":"10","upperLimit":"5000.00","lowerLimit":"1000.00","priceCriteria":"NBRTRAN"},"priceCompSequenceNo":"110"},{"priceCompId":"9898600618","valueAmt":"33","priceCompDesc":"Threshold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9890014356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</si>
  <si>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9890014367","actionFlag":"OVRD","priceItemCode":"NPI_036","priceItemDescription":"Price Item NPI_036","pricingStatus":"PRPD","priceCurrencyCode":"USD","rateSchedule":"DM-NBRTH","startDate":"2023-09-09","isEligible":"false","assignmentLevel":"Customer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9898600616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9898600617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2","valueAmt":"32","displaySw":"true","rcMapId":"1109655113","tieredFlag":"THRS","priceCompSequenceNo":"110"},{"priceCompTier":{"upperLimit":"99999999.99","lowerLimit":"5000.00","priceCriteria":"NBRTRAN","tierSeqNum":"10"},"priceCompId":"9898600618","priceCompDesc":"Threshold price per transaction 3","valueAmt":"33","displaySw":"true","rcMapId":"1109655113","tieredFlag":"THRS","priceCompSequenceNo":"120"}]}}}}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</si>
  <si>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</si>
  <si>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9890014368","actionFlag":"OVRD","priceItemCode":"PI_031","priceItemDescription":"MT943_SWIFT_01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</si>
  <si>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9898600644","valueAmt":"12","priceCompDesc":"FLAT","rcMapId":"1705351562","displaySw":"true","tieredFlag":"FLAT","priceCompSequenceNo":"10"},"paTypeFlag":"RGLR","priceItemDescription":"MT943_SWIFT_01","aggregateSw":"N","priceItemCode":"PI_031","priceCurrencyCode":"USD","priceAsgnId":"9890014368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</si>
  <si>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9890014369","actionFlag":"OVRD","priceItemCode":"PI_031","priceItemDescription":"MT943_SWIFT_01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9898600644","priceCompDesc":"FLAT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</si>
  <si>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</si>
  <si>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9890014370","actionFlag":"OVRD","priceItemCode":"PI_027","priceItemDescription":"V7-Direct Debit","pricingStatus":"PRPD","priceCurrencyCode":"USD","rateSchedule":"DM-RT03","startDate":"2023-08-10","isEligible":"false","assignmentLevel":"Customer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</si>
  <si>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9898600646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9890014370","pricingStatus":"PRPD","printIfZero":"Y","ignoreSw":"N","actionFlag":"OVRD","isEligible":"false","scheduleCode":"MONTHLY","rateSchedule":"DM-RT03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</si>
  <si>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9890014371","actionFlag":"OVRD","priceItemCode":"PI_027","priceItemDescription":"V7-Direct Debit","pricingStatus":"PRPD","priceCurrencyCode":"USD","rateSchedule":"DM-RT03","startDate":"2023-09-09","isEligible":"false","assignmentLevel":"Customer Agreed","paTypeFlag":"RGLR","printIfZero":"Y","txnDailyRatingCrt":"DNRT","ignoreSw":"N","aggregateSw":"N","scheduleCode":"MONTHLY","priceCompDetails":{"priceCompId":"9898600646","priceCompDesc":"Basic BK-NBR","valueAmt":"775","displaySw":"true","rcMapId":"9384470053","tieredFlag":"FLAT","priceCompSequenceNo":"10"}}}}}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</si>
  <si>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</si>
  <si>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9890014372","actionFlag":"OVRD","priceItemCode":"PI_021","priceItemDescription":"V1-Account Opening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</si>
  <si>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9898600648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9890014372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</si>
  <si>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9890014373","actionFlag":"OVRD","priceItemCode":"PI_021","priceItemDescription":"V1-Account Opening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9898600648","priceCompDesc":"FLAT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</si>
  <si>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9898600614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9890014354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</si>
  <si>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9890014374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9898600614","priceCompDesc":"Basic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</si>
  <si>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9898600614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9890014354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</si>
  <si>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9890014354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9898600614","priceCompDesc":"Basic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</si>
  <si>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</si>
  <si>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6060014093","actionFlag":"OVRD","priceItemCode":"PI_022","priceItemDescription":"V2-Monthly Acct Serv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</si>
  <si>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6068600099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6060014093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</si>
  <si>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6060014094","actionFlag":"OVRD","priceItemCode":"PI_022","priceItemDescription":"V2-Monthly Acct Serv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6068600099","priceCompDesc":"FLAT","valueAmt":"10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</si>
  <si>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</si>
  <si>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6060014095","actionFlag":"OVRD","priceItemCode":"PI_024","priceItemDescription":"V4-SEPA Transfers","pricingStatus":"PRPD","priceCurrencyCode":"USD","rateSchedule":"DM-NBRST","startDate":"2023-08-10","isEligible":"false","assignmentLevel":"Customer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</si>
  <si>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6068600101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1","rcMapId":"2567418376","displaySw":"true","tieredFlag":"STEP","priceCompTier":{"tierSeqNum":"10","upperLimit":"1000.00","lowerLimit":"0.00","priceCriteria":"NBRTRAN"},"priceCompSequenceNo":"100"},{"priceCompId":"6068600102","valueAmt":"13","priceCompDesc":"Price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2","rcMapId":"7769990702","displaySw":"true","tieredFlag":"STEP","priceCompTier":{"tierSeqNum":"10","upperLimit":"5000.00","lowerLimit":"1000.00","priceCriteria":"NBRTRAN"},"priceCompSequenceNo":"110"},{"priceCompId":"6068600103","valueAmt":"14","priceCompDesc":"Price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6060014095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</si>
  <si>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6060014096","actionFlag":"OVRD","priceItemCode":"PI_024","priceItemDescription":"V4-SEPA Transfers","pricingStatus":"PRPD","priceCurrencyCode":"USD","rateSchedule":"DM-NBRST","startDate":"2023-09-09","isEligible":"false","assignmentLevel":"Customer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6068600101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1","valueAmt":"12","displaySw":"true","rcMapId":"2567418376","tieredFlag":"STEP","priceCompSequenceNo":"100"},{"priceCompTier":{"upperLimit":"5000.00","lowerLimit":"1000.00","priceCriteria":"NBRTRAN","tierSeqNum":"10"},"priceCompId":"6068600102","priceCompDesc":"Price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2","valueAmt":"13","displaySw":"true","rcMapId":"7769990702","tieredFlag":"STEP","priceCompSequenceNo":"110"},{"priceCompTier":{"upperLimit":"999999999999.99","lowerLimit":"5000.00","priceCriteria":"NBRTRAN","tierSeqNum":"10"},"priceCompId":"6068600103","priceCompDesc":"Price per transaction - Step Tier 3","valueAmt":"14","displaySw":"true","rcMapId":"4322456059","tieredFlag":"STEP","priceCompSequenceNo":"120"}]}}}}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</si>
  <si>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</si>
  <si>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6060014097","actionFlag":"OVRD","priceItemCode":"PI_025","priceItemDescription":"V5-Domestic Funds Transfer Fee","pricingStatus":"PRPD","priceCurrencyCode":"USD","rateSchedule":"DM-NBRTH","startDate":"2023-08-10","isEligible":"false","assignmentLevel":"Customer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</si>
  <si>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6068600107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transaction","rcMapId":"1109655113","displaySw":"true","tieredFlag":"THRS","priceCompTier":{"tierSeqNum":"10","upperLimit":"1000.00","lowerLimit":"0.00","priceCriteria":"NBRTRAN"},"priceCompSequenceNo":"100"},{"priceCompId":"6068600108","valueAmt":"13","priceCompDesc":"Threshold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6068600109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6060014097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</si>
  <si>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6060014098","actionFlag":"OVRD","priceItemCode":"PI_025","priceItemDescription":"V5-Domestic Funds Transfer Fee","pricingStatus":"PRPD","priceCurrencyCode":"USD","rateSchedule":"DM-NBRTH","startDate":"2023-09-09","isEligible":"false","assignmentLevel":"Customer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6068600107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6068600108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6068600109","priceCompDesc":"Threshold price per transaction","valueAmt":"14","displaySw":"true","rcMapId":"1109655113","tieredFlag":"THRS","priceCompSequenceNo":"120"}]}}}}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</si>
  <si>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</si>
  <si>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6060014099","actionFlag":"OVRD","priceItemCode":"PI_028","priceItemDescription":"V8-Cheque Collections","pricingStatus":"PRPD","priceCurrencyCode":"USD","rateSchedule":"DM-RT01","startDate":"2023-08-10","isEligible":"false","assignmentLevel":"Customer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</si>
  <si>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6068600113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6060014099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</si>
  <si>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6060014100","actionFlag":"OVRD","priceItemCode":"PI_028","priceItemDescription":"V8-Cheque Collections","pricingStatus":"PRPD","priceCurrencyCode":"USD","rateSchedule":"DM-RT01","startDate":"2023-09-09","isEligible":"false","assignmentLevel":"Customer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6068600113","priceCompDesc":"FLAT","valueAmt":"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</si>
  <si>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6068600096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1","rcMapId":"2567418376","displaySw":"true","tieredFlag":"STEP","priceCompTier":{"tierSeqNum":"10","upperLimit":"1000.00","lowerLimit":"0.00","priceCriteria":"NBRTRAN"},"priceCompSequenceNo":"100"},{"priceCompId":"6068600097","valueAmt":"13","priceCompDesc":"Price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2","rcMapId":"7769990702","displaySw":"true","tieredFlag":"STEP","priceCompTier":{"tierSeqNum":"10","upperLimit":"5000.00","lowerLimit":"1000.00","priceCriteria":"NBRTRAN"},"priceCompSequenceNo":"110"},{"priceCompId":"6068600098","valueAmt":"14","priceCompDesc":"Price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6060014092","pricingStatus":"PRPD","printIfZero":"Y","ignoreSw":"N","actionFlag":"UPD","isEligible":"false","scheduleCode":"MONTHLY","rateSchedule":"DM-NBRST","startDate":"2023-08-10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</si>
  <si>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6060014092","actionFlag":"UPD","priceItemCode":"NPI_036","priceItemDescription":"Price Item NPI_036","pricingStatus":"PRPD","priceCurrencyCode":"USD","rateSchedule":"DM-NBRST","startDate":"2023-08-10","isEligible":"false","assignmentLevel":"Customer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6068600096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1","valueAmt":"12","displaySw":"true","rcMapId":"2567418376","tieredFlag":"STEP","priceCompSequenceNo":"100"},{"priceCompTier":{"upperLimit":"5000.00","lowerLimit":"1000.00","priceCriteria":"NBRTRAN","tierSeqNum":"10"},"priceCompId":"6068600097","priceCompDesc":"Price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2","valueAmt":"13","displaySw":"true","rcMapId":"7769990702","tieredFlag":"STEP","priceCompSequenceNo":"110"},{"priceCompTier":{"upperLimit":"99999999.99","lowerLimit":"5000.00","priceCriteria":"NBRTRAN","tierSeqNum":"10"},"priceCompId":"6068600098","priceCompDesc":"Price Per Transaction Step Tier 3","valueAmt":"14","displaySw":"true","rcMapId":"4322456059","tieredFlag":"STEP","priceCompSequenceNo":"120"}]}}}}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</si>
  <si>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6068600096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1","rcMapId":"2567418376","displaySw":"true","tieredFlag":"STEP","priceCompTier":{"tierSeqNum":"10","upperLimit":"1000.00","lowerLimit":"0.00","priceCriteria":"NBRTRAN"},"priceCompSequenceNo":"100"},{"priceCompId":"6068600097","valueAmt":"12","priceCompDesc":"Price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2","rcMapId":"7769990702","displaySw":"true","tieredFlag":"STEP","priceCompTier":{"tierSeqNum":"10","upperLimit":"5000.00","lowerLimit":"1000.00","priceCriteria":"NBRTRAN"},"priceCompSequenceNo":"110"},{"priceCompId":"6068600098","valueAmt":"13","priceCompDesc":"Price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6060014092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</si>
  <si>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6060014101","actionFlag":"OVRD","priceItemCode":"NPI_036","priceItemDescription":"Price Item NPI_036","pricingStatus":"PRPD","priceCurrencyCode":"USD","rateSchedule":"DM-NBRST","startDate":"2023-09-09","isEligible":"false","assignmentLevel":"Customer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6068600096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1","valueAmt":"11","displaySw":"true","rcMapId":"2567418376","tieredFlag":"STEP","priceCompSequenceNo":"100"},{"priceCompTier":{"upperLimit":"5000.00","lowerLimit":"1000.00","priceCriteria":"NBRTRAN","tierSeqNum":"10"},"priceCompId":"6068600097","priceCompDesc":"Price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2","valueAmt":"12","displaySw":"true","rcMapId":"7769990702","tieredFlag":"STEP","priceCompSequenceNo":"110"},{"priceCompTier":{"upperLimit":"99999999.99","lowerLimit":"5000.00","priceCriteria":"NBRTRAN","tierSeqNum":"10"},"priceCompId":"6068600098","priceCompDesc":"Price Per Transaction Step Tier 3","valueAmt":"13","displaySw":"true","rcMapId":"4322456059","tieredFlag":"STEP","priceCompSequenceNo":"120"}]}}}}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</si>
  <si>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6068600093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6068600094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2","rcMapId":"1109655113","displaySw":"true","tieredFlag":"THRS","priceCompTier":{"tierSeqNum":"10","upperLimit":"5000.00","lowerLimit":"1000.00","priceCriteria":"NBRTRAN"},"priceCompSequenceNo":"110"},{"priceCompId":"6068600095","valueAmt":"34","priceCompDesc":"Threshold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6060014091","pricingStatus":"PRPD","printIfZero":"Y","ignoreSw":"N","actionFlag":"UPD","isEligible":"false","scheduleCode":"MONTHLY","rateSchedule":"DM-NBRTH","startDate":"2023-08-10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</si>
  <si>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6060014091","actionFlag":"UPD","priceItemCode":"NPI_036","priceItemDescription":"Price Item NPI_036","pricingStatus":"PRPD","priceCurrencyCode":"USD","rateSchedule":"DM-NBRTH","startDate":"2023-08-10","isEligible":"false","assignmentLevel":"Customer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6068600093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6068600094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2","valueAmt":"33","displaySw":"true","rcMapId":"1109655113","tieredFlag":"THRS","priceCompSequenceNo":"110"},{"priceCompTier":{"upperLimit":"99999999.99","lowerLimit":"5000.00","priceCriteria":"NBRTRAN","tierSeqNum":"10"},"priceCompId":"6068600095","priceCompDesc":"Threshold price per transaction 3","valueAmt":"34","displaySw":"true","rcMapId":"1109655113","tieredFlag":"THRS","priceCompSequenceNo":"120"}]}}}}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</si>
  <si>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6068600093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6068600094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2","rcMapId":"1109655113","displaySw":"true","tieredFlag":"THRS","priceCompTier":{"tierSeqNum":"10","upperLimit":"5000.00","lowerLimit":"1000.00","priceCriteria":"NBRTRAN"},"priceCompSequenceNo":"110"},{"priceCompId":"6068600095","valueAmt":"33","priceCompDesc":"Threshold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6060014091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</si>
  <si>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6060014102","actionFlag":"OVRD","priceItemCode":"NPI_036","priceItemDescription":"Price Item NPI_036","pricingStatus":"PRPD","priceCurrencyCode":"USD","rateSchedule":"DM-NBRTH","startDate":"2023-09-09","isEligible":"false","assignmentLevel":"Customer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6068600093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6068600094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2","valueAmt":"32","displaySw":"true","rcMapId":"1109655113","tieredFlag":"THRS","priceCompSequenceNo":"110"},{"priceCompTier":{"upperLimit":"99999999.99","lowerLimit":"5000.00","priceCriteria":"NBRTRAN","tierSeqNum":"10"},"priceCompId":"6068600095","priceCompDesc":"Threshold price per transaction 3","valueAmt":"33","displaySw":"true","rcMapId":"1109655113","tieredFlag":"THRS","priceCompSequenceNo":"120"}]}}}}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</si>
  <si>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</si>
  <si>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6060014103","actionFlag":"OVRD","priceItemCode":"PI_031","priceItemDescription":"MT943_SWIFT_01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</si>
  <si>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6068600121","valueAmt":"12","priceCompDesc":"FLAT","rcMapId":"1705351562","displaySw":"true","tieredFlag":"FLAT","priceCompSequenceNo":"10"},"paTypeFlag":"RGLR","priceItemDescription":"MT943_SWIFT_01","aggregateSw":"N","priceItemCode":"PI_031","priceCurrencyCode":"USD","priceAsgnId":"6060014103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</si>
  <si>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6060014104","actionFlag":"OVRD","priceItemCode":"PI_031","priceItemDescription":"MT943_SWIFT_01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6068600121","priceCompDesc":"FLAT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</si>
  <si>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</si>
  <si>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6060014105","actionFlag":"OVRD","priceItemCode":"PI_027","priceItemDescription":"V7-Direct Debit","pricingStatus":"PRPD","priceCurrencyCode":"USD","rateSchedule":"DM-RT03","startDate":"2023-08-10","isEligible":"false","assignmentLevel":"Customer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</si>
  <si>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6068600123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6060014105","pricingStatus":"PRPD","printIfZero":"Y","ignoreSw":"N","actionFlag":"OVRD","isEligible":"false","scheduleCode":"MONTHLY","rateSchedule":"DM-RT03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</si>
  <si>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6060014106","actionFlag":"OVRD","priceItemCode":"PI_027","priceItemDescription":"V7-Direct Debit","pricingStatus":"PRPD","priceCurrencyCode":"USD","rateSchedule":"DM-RT03","startDate":"2023-09-09","isEligible":"false","assignmentLevel":"Customer Agreed","paTypeFlag":"RGLR","printIfZero":"Y","txnDailyRatingCrt":"DNRT","ignoreSw":"N","aggregateSw":"N","scheduleCode":"MONTHLY","priceCompDetails":{"priceCompId":"6068600123","priceCompDesc":"Basic BK-NBR","valueAmt":"775","displaySw":"true","rcMapId":"9384470053","tieredFlag":"FLAT","priceCompSequenceNo":"10"}}}}}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</si>
  <si>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</si>
  <si>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6060014107","actionFlag":"OVRD","priceItemCode":"PI_021","priceItemDescription":"V1-Account Opening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</si>
  <si>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6068600125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6060014107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</si>
  <si>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6060014108","actionFlag":"OVRD","priceItemCode":"PI_021","priceItemDescription":"V1-Account Opening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6068600125","priceCompDesc":"FLAT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</si>
  <si>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6068600091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6060014089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</si>
  <si>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6060014109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6068600091","priceCompDesc":"Basic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</si>
  <si>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6068600091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6060014089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</si>
  <si>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6060014089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6068600091","priceCompDesc":"Basic","valueAmt":"12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</si>
  <si>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</si>
  <si>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5300014284","actionFlag":"OVRD","priceItemCode":"PI_022","priceItemDescription":"V2-Monthly Acct Serv Fee","pricingStatus":"PRPD","priceCurrencyCode":"USD","rateSchedule":"DM-RT01","startDate":"2023-08-11","isEligible":"false","assignmentLevel":"Customer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</si>
  <si>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5308600527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5300014284","pricingStatus":"PRPD","printIfZero":"Y","ignoreSw":"N","actionFlag":"OVRD","isEligible":"false","scheduleCode":"MONTHLY","rateSchedule":"DM-RT01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</si>
  <si>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5300014285","actionFlag":"OVRD","priceItemCode":"PI_022","priceItemDescription":"V2-Monthly Acct Serv Fee","pricingStatus":"PRPD","priceCurrencyCode":"USD","rateSchedule":"DM-RT01","startDate":"2023-09-10","isEligible":"false","assignmentLevel":"Customer Agreed","paTypeFlag":"RGLR","printIfZero":"Y","txnDailyRatingCrt":"DNRT","ignoreSw":"N","aggregateSw":"N","scheduleCode":"MONTHLY","priceCompDetails":{"priceCompId":"5308600527","priceCompDesc":"FLAT","valueAmt":"10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</si>
  <si>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</si>
  <si>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5300014286","actionFlag":"OVRD","priceItemCode":"PI_024","priceItemDescription":"V4-SEPA Transfers","pricingStatus":"PRPD","priceCurrencyCode":"USD","rateSchedule":"DM-NBRST","startDate":"2023-08-11","isEligible":"false","assignmentLevel":"Customer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</si>
  <si>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5308600529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1","rcMapId":"2567418376","displaySw":"true","tieredFlag":"STEP","priceCompTier":{"tierSeqNum":"10","upperLimit":"1000.00","lowerLimit":"0.00","priceCriteria":"NBRTRAN"},"priceCompSequenceNo":"100"},{"priceCompId":"5308600530","valueAmt":"13","priceCompDesc":"Price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2","rcMapId":"7769990702","displaySw":"true","tieredFlag":"STEP","priceCompTier":{"tierSeqNum":"10","upperLimit":"5000.00","lowerLimit":"1000.00","priceCriteria":"NBRTRAN"},"priceCompSequenceNo":"110"},{"priceCompId":"5308600531","valueAmt":"14","priceCompDesc":"Price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5300014286","pricingStatus":"PRPD","printIfZero":"Y","ignoreSw":"N","actionFlag":"OVRD","isEligible":"false","scheduleCode":"MONTHLY","rateSchedule":"DM-NBRST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</si>
  <si>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5300014287","actionFlag":"OVRD","priceItemCode":"PI_024","priceItemDescription":"V4-SEPA Transfers","pricingStatus":"PRPD","priceCurrencyCode":"USD","rateSchedule":"DM-NBRST","startDate":"2023-09-10","isEligible":"false","assignmentLevel":"Customer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5308600529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1","valueAmt":"12","displaySw":"true","rcMapId":"2567418376","tieredFlag":"STEP","priceCompSequenceNo":"100"},{"priceCompTier":{"upperLimit":"5000.00","lowerLimit":"1000.00","priceCriteria":"NBRTRAN","tierSeqNum":"10"},"priceCompId":"5308600530","priceCompDesc":"Price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2","valueAmt":"13","displaySw":"true","rcMapId":"7769990702","tieredFlag":"STEP","priceCompSequenceNo":"110"},{"priceCompTier":{"upperLimit":"999999999999.99","lowerLimit":"5000.00","priceCriteria":"NBRTRAN","tierSeqNum":"10"},"priceCompId":"5308600531","priceCompDesc":"Price per transaction - Step Tier 3","valueAmt":"14","displaySw":"true","rcMapId":"4322456059","tieredFlag":"STEP","priceCompSequenceNo":"120"}]}}}}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</si>
  <si>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</si>
  <si>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5300014288","actionFlag":"OVRD","priceItemCode":"PI_025","priceItemDescription":"V5-Domestic Funds Transfer Fee","pricingStatus":"PRPD","priceCurrencyCode":"USD","rateSchedule":"DM-NBRTH","startDate":"2023-08-11","isEligible":"false","assignmentLevel":"Customer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</si>
  <si>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5308600535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transaction","rcMapId":"1109655113","displaySw":"true","tieredFlag":"THRS","priceCompTier":{"tierSeqNum":"10","upperLimit":"1000.00","lowerLimit":"0.00","priceCriteria":"NBRTRAN"},"priceCompSequenceNo":"100"},{"priceCompId":"5308600536","valueAmt":"13","priceCompDesc":"Threshold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5308600537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5300014288","pricingStatus":"PRPD","printIfZero":"Y","ignoreSw":"N","actionFlag":"OVRD","isEligible":"false","scheduleCode":"MONTHLY","rateSchedule":"DM-NBRTH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</si>
  <si>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5300014289","actionFlag":"OVRD","priceItemCode":"PI_025","priceItemDescription":"V5-Domestic Funds Transfer Fee","pricingStatus":"PRPD","priceCurrencyCode":"USD","rateSchedule":"DM-NBRTH","startDate":"2023-09-10","isEligible":"false","assignmentLevel":"Customer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5308600535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5308600536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5308600537","priceCompDesc":"Threshold price per transaction","valueAmt":"14","displaySw":"true","rcMapId":"1109655113","tieredFlag":"THRS","priceCompSequenceNo":"120"}]}}}}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</si>
  <si>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</si>
  <si>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5300014290","actionFlag":"OVRD","priceItemCode":"PI_028","priceItemDescription":"V8-Cheque Collections","pricingStatus":"PRPD","priceCurrencyCode":"USD","rateSchedule":"DM-RT01","startDate":"2023-08-11","isEligible":"false","assignmentLevel":"Customer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</si>
  <si>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5308600541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5300014290","pricingStatus":"PRPD","printIfZero":"Y","ignoreSw":"N","actionFlag":"OVRD","isEligible":"false","scheduleCode":"MONTHLY","rateSchedule":"DM-RT01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</si>
  <si>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5300014291","actionFlag":"OVRD","priceItemCode":"PI_028","priceItemDescription":"V8-Cheque Collections","pricingStatus":"PRPD","priceCurrencyCode":"USD","rateSchedule":"DM-RT01","startDate":"2023-09-10","isEligible":"false","assignmentLevel":"Customer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5308600541","priceCompDesc":"FLAT","valueAmt":"2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</si>
  <si>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5308600524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1","rcMapId":"2567418376","displaySw":"true","tieredFlag":"STEP","priceCompTier":{"tierSeqNum":"10","upperLimit":"1000.00","lowerLimit":"0.00","priceCriteria":"NBRTRAN"},"priceCompSequenceNo":"100"},{"priceCompId":"5308600525","valueAmt":"13","priceCompDesc":"Price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2","rcMapId":"7769990702","displaySw":"true","tieredFlag":"STEP","priceCompTier":{"tierSeqNum":"10","upperLimit":"5000.00","lowerLimit":"1000.00","priceCriteria":"NBRTRAN"},"priceCompSequenceNo":"110"},{"priceCompId":"5308600526","valueAmt":"14","priceCompDesc":"Price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5300014283","pricingStatus":"PRPD","printIfZero":"Y","ignoreSw":"N","actionFlag":"UPD","isEligible":"false","scheduleCode":"MONTHLY","rateSchedule":"DM-NBRST","startDate":"2023-08-11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</si>
  <si>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5300014283","actionFlag":"UPD","priceItemCode":"NPI_036","priceItemDescription":"Price Item NPI_036","pricingStatus":"PRPD","priceCurrencyCode":"USD","rateSchedule":"DM-NBRST","startDate":"2023-08-11","isEligible":"false","assignmentLevel":"Customer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5308600524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1","valueAmt":"12","displaySw":"true","rcMapId":"2567418376","tieredFlag":"STEP","priceCompSequenceNo":"100"},{"priceCompTier":{"upperLimit":"5000.00","lowerLimit":"1000.00","priceCriteria":"NBRTRAN","tierSeqNum":"10"},"priceCompId":"5308600525","priceCompDesc":"Price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2","valueAmt":"13","displaySw":"true","rcMapId":"7769990702","tieredFlag":"STEP","priceCompSequenceNo":"110"},{"priceCompTier":{"upperLimit":"99999999.99","lowerLimit":"5000.00","priceCriteria":"NBRTRAN","tierSeqNum":"10"},"priceCompId":"5308600526","priceCompDesc":"Price Per Transaction Step Tier 3","valueAmt":"14","displaySw":"true","rcMapId":"4322456059","tieredFlag":"STEP","priceCompSequenceNo":"120"}]}}}}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</si>
  <si>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5308600524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1","rcMapId":"2567418376","displaySw":"true","tieredFlag":"STEP","priceCompTier":{"tierSeqNum":"10","upperLimit":"1000.00","lowerLimit":"0.00","priceCriteria":"NBRTRAN"},"priceCompSequenceNo":"100"},{"priceCompId":"5308600525","valueAmt":"12","priceCompDesc":"Price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2","rcMapId":"7769990702","displaySw":"true","tieredFlag":"STEP","priceCompTier":{"tierSeqNum":"10","upperLimit":"5000.00","lowerLimit":"1000.00","priceCriteria":"NBRTRAN"},"priceCompSequenceNo":"110"},{"priceCompId":"5308600526","valueAmt":"13","priceCompDesc":"Price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5300014283","pricingStatus":"PRPD","printIfZero":"Y","ignoreSw":"N","actionFlag":"OVRD","isEligible":"false","scheduleCode":"MONTHLY","rateSchedule":"DM-NBRST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</si>
  <si>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5300014292","actionFlag":"OVRD","priceItemCode":"NPI_036","priceItemDescription":"Price Item NPI_036","pricingStatus":"PRPD","priceCurrencyCode":"USD","rateSchedule":"DM-NBRST","startDate":"2023-09-10","isEligible":"false","assignmentLevel":"Customer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5308600524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1","valueAmt":"11","displaySw":"true","rcMapId":"2567418376","tieredFlag":"STEP","priceCompSequenceNo":"100"},{"priceCompTier":{"upperLimit":"5000.00","lowerLimit":"1000.00","priceCriteria":"NBRTRAN","tierSeqNum":"10"},"priceCompId":"5308600525","priceCompDesc":"Price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2","valueAmt":"12","displaySw":"true","rcMapId":"7769990702","tieredFlag":"STEP","priceCompSequenceNo":"110"},{"priceCompTier":{"upperLimit":"99999999.99","lowerLimit":"5000.00","priceCriteria":"NBRTRAN","tierSeqNum":"10"},"priceCompId":"5308600526","priceCompDesc":"Price Per Transaction Step Tier 3","valueAmt":"13","displaySw":"true","rcMapId":"4322456059","tieredFlag":"STEP","priceCompSequenceNo":"120"}]}}}}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</si>
  <si>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5308600521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5308600522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2","rcMapId":"1109655113","displaySw":"true","tieredFlag":"THRS","priceCompTier":{"tierSeqNum":"10","upperLimit":"5000.00","lowerLimit":"1000.00","priceCriteria":"NBRTRAN"},"priceCompSequenceNo":"110"},{"priceCompId":"5308600523","valueAmt":"34","priceCompDesc":"Threshold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5300014282","pricingStatus":"PRPD","printIfZero":"Y","ignoreSw":"N","actionFlag":"UPD","isEligible":"false","scheduleCode":"MONTHLY","rateSchedule":"DM-NBRTH","startDate":"2023-08-11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</si>
  <si>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5300014282","actionFlag":"UPD","priceItemCode":"NPI_036","priceItemDescription":"Price Item NPI_036","pricingStatus":"PRPD","priceCurrencyCode":"USD","rateSchedule":"DM-NBRTH","startDate":"2023-08-11","isEligible":"false","assignmentLevel":"Customer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5308600521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5308600522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2","valueAmt":"33","displaySw":"true","rcMapId":"1109655113","tieredFlag":"THRS","priceCompSequenceNo":"110"},{"priceCompTier":{"upperLimit":"99999999.99","lowerLimit":"5000.00","priceCriteria":"NBRTRAN","tierSeqNum":"10"},"priceCompId":"5308600523","priceCompDesc":"Threshold price per transaction 3","valueAmt":"34","displaySw":"true","rcMapId":"1109655113","tieredFlag":"THRS","priceCompSequenceNo":"120"}]}}}}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</si>
  <si>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5308600521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5308600522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2","rcMapId":"1109655113","displaySw":"true","tieredFlag":"THRS","priceCompTier":{"tierSeqNum":"10","upperLimit":"5000.00","lowerLimit":"1000.00","priceCriteria":"NBRTRAN"},"priceCompSequenceNo":"110"},{"priceCompId":"5308600523","valueAmt":"33","priceCompDesc":"Threshold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5300014282","pricingStatus":"PRPD","printIfZero":"Y","ignoreSw":"N","actionFlag":"OVRD","isEligible":"false","scheduleCode":"MONTHLY","rateSchedule":"DM-NBRTH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</si>
  <si>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5300014293","actionFlag":"OVRD","priceItemCode":"NPI_036","priceItemDescription":"Price Item NPI_036","pricingStatus":"PRPD","priceCurrencyCode":"USD","rateSchedule":"DM-NBRTH","startDate":"2023-09-10","isEligible":"false","assignmentLevel":"Customer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5308600521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5308600522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2","valueAmt":"32","displaySw":"true","rcMapId":"1109655113","tieredFlag":"THRS","priceCompSequenceNo":"110"},{"priceCompTier":{"upperLimit":"99999999.99","lowerLimit":"5000.00","priceCriteria":"NBRTRAN","tierSeqNum":"10"},"priceCompId":"5308600523","priceCompDesc":"Threshold price per transaction 3","valueAmt":"33","displaySw":"true","rcMapId":"1109655113","tieredFlag":"THRS","priceCompSequenceNo":"120"}]}}}}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</si>
  <si>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</si>
  <si>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5300014294","actionFlag":"OVRD","priceItemCode":"PI_031","priceItemDescription":"MT943_SWIFT_01","pricingStatus":"PRPD","priceCurrencyCode":"USD","rateSchedule":"DM-RT01","startDate":"2023-08-11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</si>
  <si>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5308600549","valueAmt":"12","priceCompDesc":"FLAT","rcMapId":"1705351562","displaySw":"true","tieredFlag":"FLAT","priceCompSequenceNo":"10"},"paTypeFlag":"RGLR","priceItemDescription":"MT943_SWIFT_01","aggregateSw":"N","priceItemCode":"PI_031","priceCurrencyCode":"USD","priceAsgnId":"5300014294","pricingStatus":"PRPD","printIfZero":"Y","ignoreSw":"N","actionFlag":"OVRD","isEligible":"false","scheduleCode":"MONTHLY","rateSchedule":"DM-RT01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</si>
  <si>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5300014295","actionFlag":"OVRD","priceItemCode":"PI_031","priceItemDescription":"MT943_SWIFT_01","pricingStatus":"PRPD","priceCurrencyCode":"USD","rateSchedule":"DM-RT01","startDate":"2023-09-10","isEligible":"false","assignmentLevel":"Customer Agreed","paTypeFlag":"RGLR","printIfZero":"Y","txnDailyRatingCrt":"DNRT","ignoreSw":"N","aggregateSw":"N","scheduleCode":"MONTHLY","priceCompDetails":{"priceCompId":"5308600549","priceCompDesc":"FLAT","valueAmt":"12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</si>
  <si>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</si>
  <si>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5300014296","actionFlag":"OVRD","priceItemCode":"PI_027","priceItemDescription":"V7-Direct Debit","pricingStatus":"PRPD","priceCurrencyCode":"USD","rateSchedule":"DM-RT03","startDate":"2023-08-11","isEligible":"false","assignmentLevel":"Customer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</si>
  <si>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5308600551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5300014296","pricingStatus":"PRPD","printIfZero":"Y","ignoreSw":"N","actionFlag":"OVRD","isEligible":"false","scheduleCode":"MONTHLY","rateSchedule":"DM-RT03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</si>
  <si>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5300014297","actionFlag":"OVRD","priceItemCode":"PI_027","priceItemDescription":"V7-Direct Debit","pricingStatus":"PRPD","priceCurrencyCode":"USD","rateSchedule":"DM-RT03","startDate":"2023-09-10","isEligible":"false","assignmentLevel":"Customer Agreed","paTypeFlag":"RGLR","printIfZero":"Y","txnDailyRatingCrt":"DNRT","ignoreSw":"N","aggregateSw":"N","scheduleCode":"MONTHLY","priceCompDetails":{"priceCompId":"5308600551","priceCompDesc":"Basic BK-NBR","valueAmt":"775","displaySw":"true","rcMapId":"9384470053","tieredFlag":"FLAT","priceCompSequenceNo":"10"}}}}}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</si>
  <si>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-11","assignmentLevel":"Customer Price List"}]}}}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</si>
  <si>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5300014298","actionFlag":"OVRD","priceItemCode":"PI_021","priceItemDescription":"V1-Account Opening Fee","pricingStatus":"PRPD","priceCurrencyCode":"USD","rateSchedule":"DM-RT01","startDate":"2023-08-11","isEligible":"false","assignmentLevel":"Customer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</si>
  <si>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5308600553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5300014298","pricingStatus":"PRPD","printIfZero":"Y","ignoreSw":"N","actionFlag":"OVRD","isEligible":"false","scheduleCode":"MONTHLY","rateSchedule":"DM-RT01","startDate":"2023-09-10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</si>
  <si>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5300014299","actionFlag":"OVRD","priceItemCode":"PI_021","priceItemDescription":"V1-Account Opening Fee","pricingStatus":"PRPD","priceCurrencyCode":"USD","rateSchedule":"DM-RT01","startDate":"2023-09-10","isEligible":"false","assignmentLevel":"Customer Agreed","paTypeFlag":"RGLR","printIfZero":"Y","txnDailyRatingCrt":"DNRT","ignoreSw":"N","aggregateSw":"N","scheduleCode":"MONTHLY","priceCompDetails":{"priceCompId":"5308600553","priceCompDesc":"FLAT","valueAmt":"12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</si>
  <si>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5308600519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5300014280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</si>
  <si>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5300014300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5308600519","priceCompDesc":"Basic","valueAmt":"12","displaySw":"true","rcMapId":"1705351562","tieredFlag":"FLAT","priceCompSequenceNo":"10"}}}}}</t>
  </si>
  <si>
    <t>{"C1-DealPriceAsgnCommitmentsREST":{"modelId":"0028986982","dealId":"8402244329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5308600519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5300014280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</si>
  <si>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8402244329","modelId":"0028986982","entityId":"8797366188","entityType":"PERS","pricingAndCommitmentsDetails":{"entityId":"8797366188","entityType":"PERS","entityIdentifierValue":"Reg_BANK_82_EPER_001","entityIdentifierType":"COREG","entityDivision":"IND","pricingDetails":{"priceAsgnId":"5300014280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5308600519","priceCompDesc":"Basic","valueAmt":"12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</si>
  <si>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</si>
  <si>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7650014576","actionFlag":"OVRD","priceItemCode":"PI_022","priceItemDescription":"V2-Monthly Acct Serv Fee","pricingStatus":"PRPD","priceCurrencyCode":"USD","rateSchedule":"DM-RT01","startDate":"2023-08-12","isEligible":"false","assignmentLevel":"Customer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</si>
  <si>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7658601058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7650014576","pricingStatus":"PRPD","printIfZero":"Y","ignoreSw":"N","actionFlag":"OVRD","isEligible":"false","scheduleCode":"MONTHLY","rateSchedule":"DM-RT01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</si>
  <si>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7650014577","actionFlag":"OVRD","priceItemCode":"PI_022","priceItemDescription":"V2-Monthly Acct Serv Fee","pricingStatus":"PRPD","priceCurrencyCode":"USD","rateSchedule":"DM-RT01","startDate":"2023-09-11","isEligible":"false","assignmentLevel":"Customer Agreed","paTypeFlag":"RGLR","printIfZero":"Y","txnDailyRatingCrt":"DNRT","ignoreSw":"N","aggregateSw":"N","scheduleCode":"MONTHLY","priceCompDetails":{"priceCompId":"7658601058","priceCompDesc":"FLAT","valueAmt":"10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</si>
  <si>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</si>
  <si>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7650014578","actionFlag":"OVRD","priceItemCode":"PI_024","priceItemDescription":"V4-SEPA Transfers","pricingStatus":"PRPD","priceCurrencyCode":"USD","rateSchedule":"DM-NBRST","startDate":"2023-08-12","isEligible":"false","assignmentLevel":"Customer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</si>
  <si>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7658601060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1","rcMapId":"2567418376","displaySw":"true","tieredFlag":"STEP","priceCompTier":{"tierSeqNum":"10","upperLimit":"1000.00","lowerLimit":"0.00","priceCriteria":"NBRTRAN"},"priceCompSequenceNo":"100"},{"priceCompId":"7658601061","valueAmt":"13","priceCompDesc":"Price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2","rcMapId":"7769990702","displaySw":"true","tieredFlag":"STEP","priceCompTier":{"tierSeqNum":"10","upperLimit":"5000.00","lowerLimit":"1000.00","priceCriteria":"NBRTRAN"},"priceCompSequenceNo":"110"},{"priceCompId":"7658601062","valueAmt":"14","priceCompDesc":"Price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7650014578","pricingStatus":"PRPD","printIfZero":"Y","ignoreSw":"N","actionFlag":"OVRD","isEligible":"false","scheduleCode":"MONTHLY","rateSchedule":"DM-NBRST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</si>
  <si>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7650014579","actionFlag":"OVRD","priceItemCode":"PI_024","priceItemDescription":"V4-SEPA Transfers","pricingStatus":"PRPD","priceCurrencyCode":"USD","rateSchedule":"DM-NBRST","startDate":"2023-09-11","isEligible":"false","assignmentLevel":"Customer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7658601060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1","valueAmt":"12","displaySw":"true","rcMapId":"2567418376","tieredFlag":"STEP","priceCompSequenceNo":"100"},{"priceCompTier":{"upperLimit":"5000.00","lowerLimit":"1000.00","priceCriteria":"NBRTRAN","tierSeqNum":"10"},"priceCompId":"7658601061","priceCompDesc":"Price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2","valueAmt":"13","displaySw":"true","rcMapId":"7769990702","tieredFlag":"STEP","priceCompSequenceNo":"110"},{"priceCompTier":{"upperLimit":"999999999999.99","lowerLimit":"5000.00","priceCriteria":"NBRTRAN","tierSeqNum":"10"},"priceCompId":"7658601062","priceCompDesc":"Price per transaction - Step Tier 3","valueAmt":"14","displaySw":"true","rcMapId":"4322456059","tieredFlag":"STEP","priceCompSequenceNo":"120"}]}}}}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</si>
  <si>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</si>
  <si>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7650014580","actionFlag":"OVRD","priceItemCode":"PI_025","priceItemDescription":"V5-Domestic Funds Transfer Fee","pricingStatus":"PRPD","priceCurrencyCode":"USD","rateSchedule":"DM-NBRTH","startDate":"2023-08-12","isEligible":"false","assignmentLevel":"Customer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</si>
  <si>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7658601066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transaction","rcMapId":"1109655113","displaySw":"true","tieredFlag":"THRS","priceCompTier":{"tierSeqNum":"10","upperLimit":"1000.00","lowerLimit":"0.00","priceCriteria":"NBRTRAN"},"priceCompSequenceNo":"100"},{"priceCompId":"7658601067","valueAmt":"13","priceCompDesc":"Threshold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7658601068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7650014580","pricingStatus":"PRPD","printIfZero":"Y","ignoreSw":"N","actionFlag":"OVRD","isEligible":"false","scheduleCode":"MONTHLY","rateSchedule":"DM-NBRTH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</si>
  <si>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7650014581","actionFlag":"OVRD","priceItemCode":"PI_025","priceItemDescription":"V5-Domestic Funds Transfer Fee","pricingStatus":"PRPD","priceCurrencyCode":"USD","rateSchedule":"DM-NBRTH","startDate":"2023-09-11","isEligible":"false","assignmentLevel":"Customer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7658601066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7658601067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7658601068","priceCompDesc":"Threshold price per transaction","valueAmt":"14","displaySw":"true","rcMapId":"1109655113","tieredFlag":"THRS","priceCompSequenceNo":"120"}]}}}}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</si>
  <si>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</si>
  <si>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7650014582","actionFlag":"OVRD","priceItemCode":"PI_028","priceItemDescription":"V8-Cheque Collections","pricingStatus":"PRPD","priceCurrencyCode":"USD","rateSchedule":"DM-RT01","startDate":"2023-08-12","isEligible":"false","assignmentLevel":"Customer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</si>
  <si>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7658601072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7650014582","pricingStatus":"PRPD","printIfZero":"Y","ignoreSw":"N","actionFlag":"OVRD","isEligible":"false","scheduleCode":"MONTHLY","rateSchedule":"DM-RT01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</si>
  <si>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7650014583","actionFlag":"OVRD","priceItemCode":"PI_028","priceItemDescription":"V8-Cheque Collections","pricingStatus":"PRPD","priceCurrencyCode":"USD","rateSchedule":"DM-RT01","startDate":"2023-09-11","isEligible":"false","assignmentLevel":"Customer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7658601072","priceCompDesc":"FLAT","valueAmt":"2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</si>
  <si>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7658601055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1","rcMapId":"2567418376","displaySw":"true","tieredFlag":"STEP","priceCompTier":{"tierSeqNum":"10","upperLimit":"1000.00","lowerLimit":"0.00","priceCriteria":"NBRTRAN"},"priceCompSequenceNo":"100"},{"priceCompId":"7658601056","valueAmt":"13","priceCompDesc":"Price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2","rcMapId":"7769990702","displaySw":"true","tieredFlag":"STEP","priceCompTier":{"tierSeqNum":"10","upperLimit":"5000.00","lowerLimit":"1000.00","priceCriteria":"NBRTRAN"},"priceCompSequenceNo":"110"},{"priceCompId":"7658601057","valueAmt":"14","priceCompDesc":"Price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7650014575","pricingStatus":"PRPD","printIfZero":"Y","ignoreSw":"N","actionFlag":"UPD","isEligible":"false","scheduleCode":"MONTHLY","rateSchedule":"DM-NBRST","startDate":"2023-08-12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</si>
  <si>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7650014575","actionFlag":"UPD","priceItemCode":"NPI_036","priceItemDescription":"Price Item NPI_036","pricingStatus":"PRPD","priceCurrencyCode":"USD","rateSchedule":"DM-NBRST","startDate":"2023-08-12","isEligible":"false","assignmentLevel":"Customer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7658601055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1","valueAmt":"12","displaySw":"true","rcMapId":"2567418376","tieredFlag":"STEP","priceCompSequenceNo":"100"},{"priceCompTier":{"upperLimit":"5000.00","lowerLimit":"1000.00","priceCriteria":"NBRTRAN","tierSeqNum":"10"},"priceCompId":"7658601056","priceCompDesc":"Price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2","valueAmt":"13","displaySw":"true","rcMapId":"7769990702","tieredFlag":"STEP","priceCompSequenceNo":"110"},{"priceCompTier":{"upperLimit":"99999999.99","lowerLimit":"5000.00","priceCriteria":"NBRTRAN","tierSeqNum":"10"},"priceCompId":"7658601057","priceCompDesc":"Price Per Transaction Step Tier 3","valueAmt":"14","displaySw":"true","rcMapId":"4322456059","tieredFlag":"STEP","priceCompSequenceNo":"120"}]}}}}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</si>
  <si>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7658601055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1","rcMapId":"2567418376","displaySw":"true","tieredFlag":"STEP","priceCompTier":{"tierSeqNum":"10","upperLimit":"1000.00","lowerLimit":"0.00","priceCriteria":"NBRTRAN"},"priceCompSequenceNo":"100"},{"priceCompId":"7658601056","valueAmt":"12","priceCompDesc":"Price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2","rcMapId":"7769990702","displaySw":"true","tieredFlag":"STEP","priceCompTier":{"tierSeqNum":"10","upperLimit":"5000.00","lowerLimit":"1000.00","priceCriteria":"NBRTRAN"},"priceCompSequenceNo":"110"},{"priceCompId":"7658601057","valueAmt":"13","priceCompDesc":"Price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7650014575","pricingStatus":"PRPD","printIfZero":"Y","ignoreSw":"N","actionFlag":"OVRD","isEligible":"false","scheduleCode":"MONTHLY","rateSchedule":"DM-NBRST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</si>
  <si>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7650014584","actionFlag":"OVRD","priceItemCode":"NPI_036","priceItemDescription":"Price Item NPI_036","pricingStatus":"PRPD","priceCurrencyCode":"USD","rateSchedule":"DM-NBRST","startDate":"2023-09-11","isEligible":"false","assignmentLevel":"Customer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7658601055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1","valueAmt":"11","displaySw":"true","rcMapId":"2567418376","tieredFlag":"STEP","priceCompSequenceNo":"100"},{"priceCompTier":{"upperLimit":"5000.00","lowerLimit":"1000.00","priceCriteria":"NBRTRAN","tierSeqNum":"10"},"priceCompId":"7658601056","priceCompDesc":"Price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2","valueAmt":"12","displaySw":"true","rcMapId":"7769990702","tieredFlag":"STEP","priceCompSequenceNo":"110"},{"priceCompTier":{"upperLimit":"99999999.99","lowerLimit":"5000.00","priceCriteria":"NBRTRAN","tierSeqNum":"10"},"priceCompId":"7658601057","priceCompDesc":"Price Per Transaction Step Tier 3","valueAmt":"13","displaySw":"true","rcMapId":"4322456059","tieredFlag":"STEP","priceCompSequenceNo":"120"}]}}}}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</si>
  <si>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7658601052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7658601053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2","rcMapId":"1109655113","displaySw":"true","tieredFlag":"THRS","priceCompTier":{"tierSeqNum":"10","upperLimit":"5000.00","lowerLimit":"1000.00","priceCriteria":"NBRTRAN"},"priceCompSequenceNo":"110"},{"priceCompId":"7658601054","valueAmt":"34","priceCompDesc":"Threshold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7650014574","pricingStatus":"PRPD","printIfZero":"Y","ignoreSw":"N","actionFlag":"UPD","isEligible":"false","scheduleCode":"MONTHLY","rateSchedule":"DM-NBRTH","startDate":"2023-08-12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</si>
  <si>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7650014574","actionFlag":"UPD","priceItemCode":"NPI_036","priceItemDescription":"Price Item NPI_036","pricingStatus":"PRPD","priceCurrencyCode":"USD","rateSchedule":"DM-NBRTH","startDate":"2023-08-12","isEligible":"false","assignmentLevel":"Customer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7658601052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7658601053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2","valueAmt":"33","displaySw":"true","rcMapId":"1109655113","tieredFlag":"THRS","priceCompSequenceNo":"110"},{"priceCompTier":{"upperLimit":"99999999.99","lowerLimit":"5000.00","priceCriteria":"NBRTRAN","tierSeqNum":"10"},"priceCompId":"7658601054","priceCompDesc":"Threshold price per transaction 3","valueAmt":"34","displaySw":"true","rcMapId":"1109655113","tieredFlag":"THRS","priceCompSequenceNo":"120"}]}}}}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</si>
  <si>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7658601052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7658601053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2","rcMapId":"1109655113","displaySw":"true","tieredFlag":"THRS","priceCompTier":{"tierSeqNum":"10","upperLimit":"5000.00","lowerLimit":"1000.00","priceCriteria":"NBRTRAN"},"priceCompSequenceNo":"110"},{"priceCompId":"7658601054","valueAmt":"33","priceCompDesc":"Threshold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7650014574","pricingStatus":"PRPD","printIfZero":"Y","ignoreSw":"N","actionFlag":"OVRD","isEligible":"false","scheduleCode":"MONTHLY","rateSchedule":"DM-NBRTH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</si>
  <si>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7650014585","actionFlag":"OVRD","priceItemCode":"NPI_036","priceItemDescription":"Price Item NPI_036","pricingStatus":"PRPD","priceCurrencyCode":"USD","rateSchedule":"DM-NBRTH","startDate":"2023-09-11","isEligible":"false","assignmentLevel":"Customer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7658601052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7658601053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2","valueAmt":"32","displaySw":"true","rcMapId":"1109655113","tieredFlag":"THRS","priceCompSequenceNo":"110"},{"priceCompTier":{"upperLimit":"99999999.99","lowerLimit":"5000.00","priceCriteria":"NBRTRAN","tierSeqNum":"10"},"priceCompId":"7658601054","priceCompDesc":"Threshold price per transaction 3","valueAmt":"33","displaySw":"true","rcMapId":"1109655113","tieredFlag":"THRS","priceCompSequenceNo":"120"}]}}}}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</si>
  <si>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</si>
  <si>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7650014586","actionFlag":"OVRD","priceItemCode":"PI_031","priceItemDescription":"MT943_SWIFT_01","pricingStatus":"PRPD","priceCurrencyCode":"USD","rateSchedule":"DM-RT01","startDate":"2023-08-12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</si>
  <si>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7658601080","valueAmt":"12","priceCompDesc":"FLAT","rcMapId":"1705351562","displaySw":"true","tieredFlag":"FLAT","priceCompSequenceNo":"10"},"paTypeFlag":"RGLR","priceItemDescription":"MT943_SWIFT_01","aggregateSw":"N","priceItemCode":"PI_031","priceCurrencyCode":"USD","priceAsgnId":"7650014586","pricingStatus":"PRPD","printIfZero":"Y","ignoreSw":"N","actionFlag":"OVRD","isEligible":"false","scheduleCode":"MONTHLY","rateSchedule":"DM-RT01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</si>
  <si>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7650014587","actionFlag":"OVRD","priceItemCode":"PI_031","priceItemDescription":"MT943_SWIFT_01","pricingStatus":"PRPD","priceCurrencyCode":"USD","rateSchedule":"DM-RT01","startDate":"2023-09-11","isEligible":"false","assignmentLevel":"Customer Agreed","paTypeFlag":"RGLR","printIfZero":"Y","txnDailyRatingCrt":"DNRT","ignoreSw":"N","aggregateSw":"N","scheduleCode":"MONTHLY","priceCompDetails":{"priceCompId":"7658601080","priceCompDesc":"FLAT","valueAmt":"12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</si>
  <si>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</si>
  <si>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7650014588","actionFlag":"OVRD","priceItemCode":"PI_027","priceItemDescription":"V7-Direct Debit","pricingStatus":"PRPD","priceCurrencyCode":"USD","rateSchedule":"DM-RT03","startDate":"2023-08-12","isEligible":"false","assignmentLevel":"Customer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</si>
  <si>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7658601082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7650014588","pricingStatus":"PRPD","printIfZero":"Y","ignoreSw":"N","actionFlag":"OVRD","isEligible":"false","scheduleCode":"MONTHLY","rateSchedule":"DM-RT03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</si>
  <si>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7650014589","actionFlag":"OVRD","priceItemCode":"PI_027","priceItemDescription":"V7-Direct Debit","pricingStatus":"PRPD","priceCurrencyCode":"USD","rateSchedule":"DM-RT03","startDate":"2023-09-11","isEligible":"false","assignmentLevel":"Customer Agreed","paTypeFlag":"RGLR","printIfZero":"Y","txnDailyRatingCrt":"DNRT","ignoreSw":"N","aggregateSw":"N","scheduleCode":"MONTHLY","priceCompDetails":{"priceCompId":"7658601082","priceCompDesc":"Basic BK-NBR","valueAmt":"775","displaySw":"true","rcMapId":"9384470053","tieredFlag":"FLAT","priceCompSequenceNo":"10"}}}}}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</si>
  <si>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-12","assignmentLevel":"Customer Price List"}]}}}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</si>
  <si>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7650014590","actionFlag":"OVRD","priceItemCode":"PI_021","priceItemDescription":"V1-Account Opening Fee","pricingStatus":"PRPD","priceCurrencyCode":"USD","rateSchedule":"DM-RT01","startDate":"2023-08-12","isEligible":"false","assignmentLevel":"Customer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</si>
  <si>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7658601084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7650014590","pricingStatus":"PRPD","printIfZero":"Y","ignoreSw":"N","actionFlag":"OVRD","isEligible":"false","scheduleCode":"MONTHLY","rateSchedule":"DM-RT01","startDate":"2023-09-11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</si>
  <si>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7650014591","actionFlag":"OVRD","priceItemCode":"PI_021","priceItemDescription":"V1-Account Opening Fee","pricingStatus":"PRPD","priceCurrencyCode":"USD","rateSchedule":"DM-RT01","startDate":"2023-09-11","isEligible":"false","assignmentLevel":"Customer Agreed","paTypeFlag":"RGLR","printIfZero":"Y","txnDailyRatingCrt":"DNRT","ignoreSw":"N","aggregateSw":"N","scheduleCode":"MONTHLY","priceCompDetails":{"priceCompId":"7658601084","priceCompDesc":"FLAT","valueAmt":"12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</si>
  <si>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7658601050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7650014572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</si>
  <si>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7650014592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7658601050","priceCompDesc":"Basic","valueAmt":"12","displaySw":"true","rcMapId":"1705351562","tieredFlag":"FLAT","priceCompSequenceNo":"10"}}}}}</t>
  </si>
  <si>
    <t>{"C1-DealPriceAsgnCommitmentsREST":{"modelId":"3488649738","dealId":"4538544755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7658601050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7650014572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</si>
  <si>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4538544755","modelId":"3488649738","entityId":"8797366188","entityType":"PERS","pricingAndCommitmentsDetails":{"entityId":"8797366188","entityType":"PERS","entityIdentifierValue":"Reg_BANK_82_EPER_001","entityIdentifierType":"COREG","entityDivision":"IND","pricingDetails":{"priceAsgnId":"7650014572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7658601050","priceCompDesc":"Basic","valueAmt":"12","displaySw":"true","rcMapId":"1705351562","tieredFlag":"FLAT","priceCompSequenceNo":"10"}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</si>
</sst>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6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0" fillId="0" borderId="1" xfId="0" applyBorder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vertical="top"/>
    </xf>
    <xf numFmtId="0" fontId="11" fillId="15" borderId="14" xfId="0" applyFont="1" applyFill="1" applyBorder="1" applyAlignment="1">
      <alignment vertical="top"/>
    </xf>
    <xf numFmtId="49" fontId="11" fillId="20" borderId="1" xfId="0" applyNumberFormat="1" applyFont="1" applyFill="1" applyBorder="1" applyAlignment="1">
      <alignment horizontal="left"/>
    </xf>
    <xf numFmtId="0" fontId="11" fillId="13" borderId="9" xfId="0" applyFont="1" applyFill="1" applyBorder="1" applyAlignment="1">
      <alignment vertical="top"/>
    </xf>
    <xf numFmtId="0" fontId="11" fillId="13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3" xfId="0" applyFont="1" applyFill="1" applyBorder="1" applyAlignment="1">
      <alignment vertical="top"/>
    </xf>
    <xf numFmtId="0" fontId="11" fillId="20" borderId="5" xfId="0" applyFont="1" applyFill="1" applyBorder="1" applyAlignment="1"/>
    <xf numFmtId="0" fontId="11" fillId="20" borderId="6" xfId="0" applyFont="1" applyFill="1" applyBorder="1" applyAlignment="1"/>
    <xf numFmtId="0" fontId="11" fillId="20" borderId="7" xfId="0" applyFont="1" applyFill="1" applyBorder="1" applyAlignment="1"/>
    <xf numFmtId="0" fontId="0" fillId="9" borderId="1" xfId="0" applyFill="1" applyBorder="1"/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5" borderId="6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9" borderId="0" xfId="0" applyFont="1" applyFill="1" applyAlignment="1">
      <alignment horizontal="left"/>
    </xf>
    <xf numFmtId="0" fontId="11" fillId="15" borderId="11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62"/>
  <sheetViews>
    <sheetView tabSelected="1" topLeftCell="A232" zoomScale="66" zoomScaleNormal="66" workbookViewId="0">
      <selection activeCell="B254" sqref="B254"/>
    </sheetView>
  </sheetViews>
  <sheetFormatPr defaultRowHeight="14.5" x14ac:dyDescent="0.35"/>
  <cols>
    <col min="1" max="1" customWidth="true" width="24.6328125" collapsed="true"/>
    <col min="2" max="2" customWidth="true" width="94.54296875" collapsed="true"/>
    <col min="3" max="16" customWidth="true" width="24.6328125" collapsed="true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470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471</v>
      </c>
    </row>
    <row r="5" spans="1:118" x14ac:dyDescent="0.35">
      <c r="A5" s="28"/>
      <c r="B5" s="28"/>
      <c r="C5" s="28" t="s">
        <v>472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473</v>
      </c>
    </row>
    <row r="6" spans="1:118" x14ac:dyDescent="0.35">
      <c r="A6" s="28"/>
      <c r="B6" s="28"/>
      <c r="C6" s="28" t="s">
        <v>474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475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476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477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478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2131846279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50" t="s">
        <v>172</v>
      </c>
      <c r="B18" s="150"/>
      <c r="C18" s="150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51" t="s">
        <v>180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53" t="s">
        <v>260</v>
      </c>
      <c r="B58" s="154"/>
      <c r="C58" s="154"/>
      <c r="D58" s="155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53" t="s">
        <v>252</v>
      </c>
      <c r="B62" s="154"/>
      <c r="C62" s="154"/>
      <c r="D62" s="155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1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5" x14ac:dyDescent="0.35">
      <c r="A65" s="31" t="s">
        <v>256</v>
      </c>
      <c r="B65" s="41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5" x14ac:dyDescent="0.35">
      <c r="A66" s="31" t="s">
        <v>256</v>
      </c>
      <c r="B66" s="41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5" ht="18.5" x14ac:dyDescent="0.35">
      <c r="A68" s="153" t="s">
        <v>237</v>
      </c>
      <c r="B68" s="154"/>
      <c r="C68" s="154"/>
      <c r="D68" s="154"/>
      <c r="E68" s="154"/>
      <c r="F68" s="154"/>
      <c r="G68" s="154"/>
      <c r="H68" s="154"/>
      <c r="I68" s="155"/>
    </row>
    <row r="69" spans="1:15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</row>
    <row r="70" spans="1:15" x14ac:dyDescent="0.35">
      <c r="A70" s="28" t="s">
        <v>470</v>
      </c>
      <c r="B70" s="28">
        <f>C10</f>
        <v>2131846854</v>
      </c>
      <c r="C70" s="28" t="s">
        <v>476</v>
      </c>
      <c r="D70" s="30">
        <f>C16</f>
        <v>2131846279</v>
      </c>
      <c r="E70" s="31" t="s">
        <v>171</v>
      </c>
      <c r="F70" s="31"/>
      <c r="G70" s="31"/>
      <c r="H70" s="31"/>
      <c r="I70" s="31"/>
      <c r="J70" s="43" t="str">
        <f ca="1">TEXT(TODAY()-320,"MM-DD-YYYY")</f>
        <v>09-23-2022</v>
      </c>
      <c r="K70" s="43" t="str">
        <f ca="1">TEXT(TODAY()-290,"MM-DD-YYYY")</f>
        <v>10-23-2022</v>
      </c>
      <c r="L70" s="32" t="s">
        <v>168</v>
      </c>
      <c r="M70" s="32">
        <v>12</v>
      </c>
      <c r="N70" s="40" t="s">
        <v>507</v>
      </c>
      <c r="O70" s="32" t="s">
        <v>343</v>
      </c>
    </row>
    <row r="71" spans="1:15" x14ac:dyDescent="0.35">
      <c r="A71" s="28" t="s">
        <v>470</v>
      </c>
      <c r="B71" s="28">
        <f>C10</f>
        <v>2131846854</v>
      </c>
      <c r="C71" s="28" t="s">
        <v>476</v>
      </c>
      <c r="D71" s="30">
        <f>C16</f>
        <v>2131846279</v>
      </c>
      <c r="E71" s="31" t="s">
        <v>171</v>
      </c>
      <c r="F71" s="31"/>
      <c r="G71" s="31"/>
      <c r="H71" s="31"/>
      <c r="I71" s="31"/>
      <c r="J71" s="43" t="str">
        <f ca="1">TEXT(TODAY()-289,"MM-DD-YYYY")</f>
        <v>10-24-2022</v>
      </c>
      <c r="K71" s="43" t="str">
        <f ca="1">TEXT(TODAY()-259,"MM-DD-YYYY")</f>
        <v>11-23-2022</v>
      </c>
      <c r="L71" s="32" t="s">
        <v>168</v>
      </c>
      <c r="M71" s="32">
        <v>13</v>
      </c>
      <c r="N71" s="40"/>
      <c r="O71" s="32" t="s">
        <v>343</v>
      </c>
    </row>
    <row r="72" spans="1:15" x14ac:dyDescent="0.35">
      <c r="A72" s="28" t="s">
        <v>470</v>
      </c>
      <c r="B72" s="28">
        <f>C10</f>
        <v>2131846854</v>
      </c>
      <c r="C72" s="28" t="s">
        <v>476</v>
      </c>
      <c r="D72" s="30">
        <f>C16</f>
        <v>2131846279</v>
      </c>
      <c r="E72" s="31" t="s">
        <v>248</v>
      </c>
      <c r="F72" s="31"/>
      <c r="G72" s="31"/>
      <c r="H72" s="31"/>
      <c r="I72" s="31"/>
      <c r="J72" s="43" t="str">
        <f ca="1">TEXT(TODAY()-258,"MM-DD-YYYY")</f>
        <v>11-24-2022</v>
      </c>
      <c r="K72" s="43" t="str">
        <f ca="1">TEXT(TODAY()-229,"MM-DD-YYYY")</f>
        <v>12-23-2022</v>
      </c>
      <c r="L72" s="32" t="s">
        <v>168</v>
      </c>
      <c r="M72" s="32">
        <v>6</v>
      </c>
      <c r="N72" s="40" t="s">
        <v>508</v>
      </c>
      <c r="O72" s="32" t="s">
        <v>343</v>
      </c>
    </row>
    <row r="73" spans="1:15" x14ac:dyDescent="0.35">
      <c r="A73" s="28" t="s">
        <v>470</v>
      </c>
      <c r="B73" s="28">
        <f>C10</f>
        <v>2131846854</v>
      </c>
      <c r="C73" s="28" t="s">
        <v>476</v>
      </c>
      <c r="D73" s="30">
        <f>C16</f>
        <v>2131846279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3" t="str">
        <f ca="1">TEXT(TODAY()-381,"MM-DD-YYYY")</f>
        <v>07-24-2022</v>
      </c>
      <c r="K73" s="43" t="str">
        <f ca="1">TEXT(TODAY()-351,"MM-DD-YYYY")</f>
        <v>08-23-2022</v>
      </c>
      <c r="L73" s="32" t="s">
        <v>168</v>
      </c>
      <c r="M73" s="32">
        <v>7</v>
      </c>
      <c r="N73" s="40" t="s">
        <v>509</v>
      </c>
      <c r="O73" s="32" t="s">
        <v>343</v>
      </c>
    </row>
    <row r="74" spans="1:15" x14ac:dyDescent="0.35">
      <c r="A74" s="28" t="s">
        <v>470</v>
      </c>
      <c r="B74" s="42">
        <f>C10</f>
        <v>2131846854</v>
      </c>
      <c r="C74" s="28" t="s">
        <v>476</v>
      </c>
      <c r="D74" s="30">
        <f>C16</f>
        <v>2131846279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3" t="str">
        <f ca="1">TEXT(TODAY()-350,"MM-DD-YYYY")</f>
        <v>08-24-2022</v>
      </c>
      <c r="K74" s="43" t="str">
        <f ca="1">TEXT(TODAY()-321,"MM-DD-YYYY")</f>
        <v>09-22-2022</v>
      </c>
      <c r="L74" s="32" t="s">
        <v>168</v>
      </c>
      <c r="M74" s="32">
        <v>10</v>
      </c>
      <c r="N74" s="40"/>
      <c r="O74" s="32" t="s">
        <v>343</v>
      </c>
    </row>
    <row r="76" spans="1:15" ht="50.4" customHeight="1" x14ac:dyDescent="0.35">
      <c r="A76" s="148" t="s">
        <v>269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</row>
    <row r="78" spans="1:15" ht="16.75" customHeight="1" x14ac:dyDescent="0.35">
      <c r="A78" s="149" t="s">
        <v>270</v>
      </c>
      <c r="B78" s="149"/>
      <c r="C78" s="149"/>
      <c r="D78" s="149"/>
    </row>
    <row r="79" spans="1:15" x14ac:dyDescent="0.35">
      <c r="A79" s="44" t="s">
        <v>271</v>
      </c>
      <c r="B79" s="44" t="s">
        <v>272</v>
      </c>
      <c r="C79" s="44" t="s">
        <v>130</v>
      </c>
      <c r="D79" s="44" t="s">
        <v>273</v>
      </c>
    </row>
    <row r="80" spans="1:15" x14ac:dyDescent="0.35">
      <c r="A80" s="32" t="s">
        <v>274</v>
      </c>
      <c r="B80" s="28">
        <v>8797366188</v>
      </c>
      <c r="C80" s="45" t="s">
        <v>275</v>
      </c>
      <c r="D80" s="28" t="s">
        <v>470</v>
      </c>
    </row>
    <row r="82" spans="1:78" x14ac:dyDescent="0.35">
      <c r="A82" s="46" t="s">
        <v>276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</row>
    <row r="83" spans="1:78" x14ac:dyDescent="0.35">
      <c r="A83" s="48" t="s">
        <v>277</v>
      </c>
      <c r="B83" s="48" t="s">
        <v>278</v>
      </c>
      <c r="C83" s="48" t="s">
        <v>279</v>
      </c>
      <c r="D83" s="48" t="s">
        <v>280</v>
      </c>
      <c r="E83" s="48" t="s">
        <v>281</v>
      </c>
      <c r="F83" s="48" t="s">
        <v>282</v>
      </c>
      <c r="G83" s="48" t="s">
        <v>283</v>
      </c>
      <c r="H83" s="48" t="s">
        <v>284</v>
      </c>
      <c r="I83" s="48" t="s">
        <v>285</v>
      </c>
      <c r="J83" s="48" t="s">
        <v>286</v>
      </c>
      <c r="K83" s="48" t="s">
        <v>287</v>
      </c>
      <c r="L83" s="48" t="s">
        <v>288</v>
      </c>
      <c r="M83" s="48" t="s">
        <v>289</v>
      </c>
      <c r="N83" s="48" t="s">
        <v>290</v>
      </c>
      <c r="O83" s="48" t="s">
        <v>291</v>
      </c>
      <c r="P83" s="48" t="s">
        <v>292</v>
      </c>
      <c r="Q83" s="48" t="s">
        <v>293</v>
      </c>
      <c r="R83" s="48" t="s">
        <v>294</v>
      </c>
      <c r="S83" s="49" t="s">
        <v>295</v>
      </c>
      <c r="T83" s="159" t="s">
        <v>296</v>
      </c>
      <c r="U83" s="160"/>
      <c r="V83" s="161"/>
      <c r="W83" s="159" t="s">
        <v>297</v>
      </c>
      <c r="X83" s="161"/>
      <c r="Y83" s="50"/>
      <c r="Z83" s="156" t="s">
        <v>298</v>
      </c>
      <c r="AA83" s="157"/>
      <c r="AB83" s="157"/>
      <c r="AC83" s="157"/>
      <c r="AD83" s="157"/>
      <c r="AE83" s="157"/>
      <c r="AF83" s="158"/>
      <c r="AG83" s="156" t="s">
        <v>299</v>
      </c>
      <c r="AH83" s="157"/>
      <c r="AI83" s="157"/>
      <c r="AJ83" s="157"/>
      <c r="AK83" s="157"/>
      <c r="AL83" s="158"/>
      <c r="AM83" s="51"/>
      <c r="AN83" s="52"/>
      <c r="AO83" s="52"/>
      <c r="AP83" s="5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</row>
    <row r="84" spans="1:78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5" t="s">
        <v>300</v>
      </c>
      <c r="U84" s="55" t="s">
        <v>301</v>
      </c>
      <c r="V84" s="55" t="s">
        <v>302</v>
      </c>
      <c r="W84" s="55" t="s">
        <v>303</v>
      </c>
      <c r="X84" s="55" t="s">
        <v>304</v>
      </c>
      <c r="Y84" s="55" t="s">
        <v>305</v>
      </c>
      <c r="Z84" s="55" t="s">
        <v>306</v>
      </c>
      <c r="AA84" s="55" t="s">
        <v>307</v>
      </c>
      <c r="AB84" s="55" t="s">
        <v>308</v>
      </c>
      <c r="AC84" s="55" t="s">
        <v>309</v>
      </c>
      <c r="AD84" s="55" t="s">
        <v>310</v>
      </c>
      <c r="AE84" s="55" t="s">
        <v>311</v>
      </c>
      <c r="AF84" s="55" t="s">
        <v>312</v>
      </c>
      <c r="AG84" s="55" t="s">
        <v>313</v>
      </c>
      <c r="AH84" s="55" t="s">
        <v>314</v>
      </c>
      <c r="AI84" s="55" t="s">
        <v>315</v>
      </c>
      <c r="AJ84" s="55" t="s">
        <v>316</v>
      </c>
      <c r="AK84" s="55" t="s">
        <v>317</v>
      </c>
      <c r="AL84" s="55" t="s">
        <v>318</v>
      </c>
      <c r="AM84" s="54" t="s">
        <v>319</v>
      </c>
      <c r="AN84" s="55" t="s">
        <v>320</v>
      </c>
      <c r="AO84" s="55" t="s">
        <v>321</v>
      </c>
      <c r="AP84" s="56" t="s">
        <v>322</v>
      </c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</row>
    <row r="85" spans="1:78" x14ac:dyDescent="0.35">
      <c r="A85" s="57" t="s">
        <v>323</v>
      </c>
      <c r="B85" s="28">
        <v>8797366188</v>
      </c>
      <c r="C85" s="57" t="s">
        <v>418</v>
      </c>
      <c r="D85" s="58" t="s">
        <v>344</v>
      </c>
      <c r="E85" s="42" t="s">
        <v>155</v>
      </c>
      <c r="F85" s="57" t="s">
        <v>324</v>
      </c>
      <c r="G85" s="59" t="str">
        <f ca="1">TEXT(TODAY(),"YYYY-MM-DD")</f>
        <v>2023-08-09</v>
      </c>
      <c r="H85" s="59" t="str">
        <f ca="1">TEXT(TODAY(),"YYYY-MM-DD")</f>
        <v>2023-08-09</v>
      </c>
      <c r="I85" s="57">
        <v>12</v>
      </c>
      <c r="J85" s="57">
        <v>12</v>
      </c>
      <c r="K85" s="57">
        <v>12</v>
      </c>
      <c r="L85" s="57" t="s">
        <v>345</v>
      </c>
      <c r="M85" s="57" t="s">
        <v>346</v>
      </c>
      <c r="N85" s="30" t="s">
        <v>325</v>
      </c>
      <c r="O85" s="30" t="s">
        <v>325</v>
      </c>
      <c r="P85" s="30" t="s">
        <v>326</v>
      </c>
      <c r="Q85" s="30" t="s">
        <v>326</v>
      </c>
      <c r="R85" s="30" t="s">
        <v>325</v>
      </c>
      <c r="S85" s="42"/>
      <c r="T85" s="42" t="s">
        <v>327</v>
      </c>
      <c r="U85" s="42" t="s">
        <v>328</v>
      </c>
      <c r="V85" s="42"/>
      <c r="W85" s="42" t="s">
        <v>329</v>
      </c>
      <c r="X85" s="42" t="s">
        <v>330</v>
      </c>
      <c r="Y85" s="42"/>
      <c r="Z85" s="42"/>
      <c r="AA85" s="42"/>
      <c r="AB85" s="42"/>
      <c r="AC85" s="42"/>
      <c r="AD85" s="42" t="s">
        <v>326</v>
      </c>
      <c r="AE85" s="42" t="s">
        <v>326</v>
      </c>
      <c r="AF85" s="42" t="s">
        <v>326</v>
      </c>
      <c r="AG85" s="42"/>
      <c r="AH85" s="42"/>
      <c r="AI85" s="42"/>
      <c r="AJ85" s="42" t="s">
        <v>326</v>
      </c>
      <c r="AK85" s="42" t="s">
        <v>326</v>
      </c>
      <c r="AL85" s="42" t="s">
        <v>326</v>
      </c>
      <c r="AM85" s="57"/>
      <c r="AN85" s="57">
        <v>26</v>
      </c>
      <c r="AO85" s="57">
        <v>26</v>
      </c>
      <c r="AP85" s="57">
        <v>8</v>
      </c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</row>
    <row r="86" spans="1:78" ht="19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60"/>
      <c r="M86" s="60"/>
    </row>
    <row r="87" spans="1:78" ht="18.5" x14ac:dyDescent="0.35">
      <c r="A87" s="61" t="s">
        <v>331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53"/>
      <c r="M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332</v>
      </c>
      <c r="G88" s="24" t="s">
        <v>333</v>
      </c>
      <c r="H88" s="24" t="s">
        <v>334</v>
      </c>
      <c r="I88" s="24" t="s">
        <v>335</v>
      </c>
      <c r="J88" s="24" t="s">
        <v>336</v>
      </c>
      <c r="K88" s="24" t="s">
        <v>337</v>
      </c>
      <c r="L88" s="53"/>
      <c r="M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2023-08-09</v>
      </c>
      <c r="D89" s="34" t="s">
        <v>153</v>
      </c>
      <c r="E89" s="34" t="s">
        <v>342</v>
      </c>
      <c r="F89" s="63" t="str">
        <f ca="1">TEXT(TODAY(),"YYYY-MM-DD")</f>
        <v>2023-08-09</v>
      </c>
      <c r="G89" s="59" t="s">
        <v>326</v>
      </c>
      <c r="H89" s="28">
        <f>A4</f>
        <v>8797366188</v>
      </c>
      <c r="I89" s="34" t="s">
        <v>338</v>
      </c>
      <c r="J89" s="34" t="s">
        <v>343</v>
      </c>
      <c r="K89" s="34"/>
      <c r="L89" s="53"/>
      <c r="M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</row>
    <row r="90" spans="1:78" x14ac:dyDescent="0.35">
      <c r="A90" s="34" t="s">
        <v>340</v>
      </c>
      <c r="B90" s="34" t="s">
        <v>341</v>
      </c>
      <c r="C90" s="34" t="str">
        <f ca="1">TEXT(TODAY(),"YYYY-MM-DD")</f>
        <v>2023-08-09</v>
      </c>
      <c r="D90" s="34" t="s">
        <v>153</v>
      </c>
      <c r="E90" s="34" t="s">
        <v>177</v>
      </c>
      <c r="F90" s="63" t="str">
        <f ca="1">TEXT(TODAY(),"YYYY-MM-DD")</f>
        <v>2023-08-09</v>
      </c>
      <c r="G90" s="59" t="s">
        <v>326</v>
      </c>
      <c r="H90" s="28">
        <f>A4</f>
        <v>8797366188</v>
      </c>
      <c r="I90" s="34" t="s">
        <v>338</v>
      </c>
      <c r="J90" s="34" t="s">
        <v>339</v>
      </c>
      <c r="K90" s="34"/>
      <c r="L90" s="53"/>
      <c r="M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</row>
    <row r="92" spans="1:78" x14ac:dyDescent="0.35">
      <c r="A92" s="108" t="s">
        <v>347</v>
      </c>
      <c r="B92" s="109"/>
      <c r="C92" s="109"/>
      <c r="D92" s="109"/>
      <c r="E92" s="109"/>
      <c r="F92" s="109"/>
      <c r="G92" s="109"/>
      <c r="H92" s="109"/>
      <c r="I92" s="109"/>
      <c r="J92" s="109"/>
      <c r="K92" s="47"/>
      <c r="L92" s="47"/>
      <c r="M92" s="47"/>
      <c r="N92" s="47"/>
      <c r="O92" s="47"/>
      <c r="P92" s="47"/>
      <c r="Q92" s="47"/>
      <c r="R92" s="47"/>
      <c r="S92" s="47"/>
    </row>
    <row r="93" spans="1:78" x14ac:dyDescent="0.35">
      <c r="A93" s="103"/>
      <c r="B93" s="104"/>
      <c r="C93" s="105" t="s">
        <v>348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6"/>
      <c r="P93" s="118" t="s">
        <v>466</v>
      </c>
      <c r="Q93" s="119"/>
      <c r="R93" s="119"/>
      <c r="S93" s="119"/>
    </row>
    <row r="94" spans="1:78" x14ac:dyDescent="0.35">
      <c r="A94" s="110" t="s">
        <v>349</v>
      </c>
      <c r="B94" s="110" t="s">
        <v>350</v>
      </c>
      <c r="C94" s="111" t="s">
        <v>351</v>
      </c>
      <c r="D94" s="112"/>
      <c r="E94" s="112"/>
      <c r="F94" s="113"/>
      <c r="G94" s="114" t="s">
        <v>352</v>
      </c>
      <c r="H94" s="115"/>
      <c r="I94" s="115"/>
      <c r="J94" s="116"/>
      <c r="K94" s="122" t="s">
        <v>503</v>
      </c>
      <c r="L94" s="122" t="s">
        <v>506</v>
      </c>
      <c r="M94" s="122" t="s">
        <v>504</v>
      </c>
      <c r="N94" s="122" t="s">
        <v>505</v>
      </c>
      <c r="O94" s="124" t="s">
        <v>353</v>
      </c>
      <c r="P94" s="118" t="s">
        <v>348</v>
      </c>
      <c r="Q94" s="119"/>
      <c r="R94" s="120"/>
      <c r="S94" s="120"/>
    </row>
    <row r="95" spans="1:78" x14ac:dyDescent="0.35">
      <c r="A95" s="117"/>
      <c r="B95" s="117"/>
      <c r="C95" s="66" t="s">
        <v>354</v>
      </c>
      <c r="D95" s="66" t="s">
        <v>355</v>
      </c>
      <c r="E95" s="66" t="s">
        <v>356</v>
      </c>
      <c r="F95" s="66" t="s">
        <v>357</v>
      </c>
      <c r="G95" s="67" t="s">
        <v>354</v>
      </c>
      <c r="H95" s="67" t="s">
        <v>355</v>
      </c>
      <c r="I95" s="67" t="s">
        <v>356</v>
      </c>
      <c r="J95" s="67" t="s">
        <v>357</v>
      </c>
      <c r="K95" s="123"/>
      <c r="L95" s="123"/>
      <c r="M95" s="123"/>
      <c r="N95" s="123"/>
      <c r="O95" s="125"/>
      <c r="P95" s="97" t="s">
        <v>354</v>
      </c>
      <c r="Q95" s="97" t="s">
        <v>355</v>
      </c>
      <c r="R95" s="97" t="s">
        <v>356</v>
      </c>
      <c r="S95" s="97" t="s">
        <v>357</v>
      </c>
    </row>
    <row r="96" spans="1:78" x14ac:dyDescent="0.35">
      <c r="A96" s="42" t="s">
        <v>358</v>
      </c>
      <c r="B96" s="42" t="s">
        <v>359</v>
      </c>
      <c r="C96" s="30" t="str">
        <f>TEXT(54601.06,"0.00")</f>
        <v>54601.06</v>
      </c>
      <c r="D96" s="30" t="str">
        <f>TEXT(2041,"0")</f>
        <v>2041</v>
      </c>
      <c r="E96" s="30" t="str">
        <f>TEXT(52560.06,"0.00")</f>
        <v>52560.06</v>
      </c>
      <c r="F96" s="30" t="str">
        <f>TEXT(96.26,"0.00")</f>
        <v>96.26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TEXT(541.08,"0.00")</f>
        <v>541.08</v>
      </c>
      <c r="L96" s="30"/>
      <c r="M96" s="30"/>
      <c r="N96" s="30"/>
      <c r="O96" s="42" t="s">
        <v>155</v>
      </c>
      <c r="P96" s="107"/>
      <c r="Q96" s="107"/>
      <c r="R96" s="107"/>
      <c r="S96" s="107"/>
    </row>
    <row r="98" spans="1:26" ht="13.25" customHeight="1" x14ac:dyDescent="0.35">
      <c r="A98" s="131" t="s">
        <v>360</v>
      </c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1:26" x14ac:dyDescent="0.35">
      <c r="A99" s="133" t="s">
        <v>131</v>
      </c>
      <c r="B99" s="133" t="s">
        <v>361</v>
      </c>
      <c r="C99" s="136" t="s">
        <v>362</v>
      </c>
      <c r="D99" s="139" t="s">
        <v>363</v>
      </c>
      <c r="E99" s="142" t="s">
        <v>348</v>
      </c>
      <c r="F99" s="142"/>
      <c r="G99" s="142"/>
      <c r="H99" s="142"/>
      <c r="I99" s="126" t="s">
        <v>364</v>
      </c>
      <c r="J99" s="126"/>
      <c r="K99" s="126"/>
      <c r="L99" s="126"/>
    </row>
    <row r="100" spans="1:26" x14ac:dyDescent="0.35">
      <c r="A100" s="134"/>
      <c r="B100" s="134"/>
      <c r="C100" s="137"/>
      <c r="D100" s="140"/>
      <c r="E100" s="127" t="s">
        <v>365</v>
      </c>
      <c r="F100" s="128"/>
      <c r="G100" s="129" t="s">
        <v>352</v>
      </c>
      <c r="H100" s="130"/>
      <c r="I100" s="127" t="s">
        <v>365</v>
      </c>
      <c r="J100" s="128"/>
      <c r="K100" s="129" t="s">
        <v>352</v>
      </c>
      <c r="L100" s="130"/>
    </row>
    <row r="101" spans="1:26" x14ac:dyDescent="0.35">
      <c r="A101" s="135"/>
      <c r="B101" s="135" t="s">
        <v>130</v>
      </c>
      <c r="C101" s="138"/>
      <c r="D101" s="141"/>
      <c r="E101" s="66" t="s">
        <v>366</v>
      </c>
      <c r="F101" s="66" t="s">
        <v>367</v>
      </c>
      <c r="G101" s="67" t="s">
        <v>368</v>
      </c>
      <c r="H101" s="67" t="s">
        <v>369</v>
      </c>
      <c r="I101" s="66" t="s">
        <v>366</v>
      </c>
      <c r="J101" s="66" t="s">
        <v>367</v>
      </c>
      <c r="K101" s="67" t="s">
        <v>368</v>
      </c>
      <c r="L101" s="67" t="s">
        <v>369</v>
      </c>
    </row>
    <row r="102" spans="1:26" x14ac:dyDescent="0.35">
      <c r="A102" s="42" t="str">
        <f>C4</f>
        <v>BANK_82_EPER_001,IND</v>
      </c>
      <c r="B102" s="42" t="s">
        <v>358</v>
      </c>
      <c r="C102" s="57" t="s">
        <v>370</v>
      </c>
      <c r="D102" s="68" t="str">
        <f>TEXT(541.08,"0.00")</f>
        <v>541.08</v>
      </c>
      <c r="E102" s="69" t="str">
        <f>"$"&amp;TEXT(54601.06,"0.00")</f>
        <v>$54601.06</v>
      </c>
      <c r="F102" s="69" t="str">
        <f>"$"&amp;TEXT(2041,"0.00")</f>
        <v>$2041.00</v>
      </c>
      <c r="G102" s="69" t="str">
        <f>"$"&amp;TEXT(8517,"0.00")</f>
        <v>$8517.00</v>
      </c>
      <c r="H102" s="69" t="str">
        <f>"$"&amp;TEXT(1092,"0.00")</f>
        <v>$1092.00</v>
      </c>
      <c r="I102" s="70" t="str">
        <f>"$"&amp;TEXT(54601.06,"0.00")</f>
        <v>$54601.06</v>
      </c>
      <c r="J102" s="70" t="str">
        <f>"$"&amp;TEXT(2041,"0.00")</f>
        <v>$2041.00</v>
      </c>
      <c r="K102" s="70" t="str">
        <f>"$"&amp;TEXT(8517,"0.00")</f>
        <v>$8517.00</v>
      </c>
      <c r="L102" s="70" t="str">
        <f>"$"&amp;TEXT(1092,"0.00")</f>
        <v>$1092.00</v>
      </c>
    </row>
    <row r="103" spans="1:26" x14ac:dyDescent="0.35">
      <c r="A103" s="57" t="s">
        <v>479</v>
      </c>
      <c r="B103" s="42" t="s">
        <v>358</v>
      </c>
      <c r="C103" s="57" t="s">
        <v>370</v>
      </c>
      <c r="D103" s="68" t="str">
        <f>TEXT(196.63,"0.00")</f>
        <v>196.63</v>
      </c>
      <c r="E103" s="69" t="str">
        <f>"$"&amp;TEXT(19590.64,"0.00")</f>
        <v>$19590.64</v>
      </c>
      <c r="F103" s="69" t="str">
        <f>"$"&amp;TEXT(1300,"0.00")</f>
        <v>$1300.00</v>
      </c>
      <c r="G103" s="69" t="str">
        <f>"$"&amp;TEXT(6604.5,"0.00")</f>
        <v>$6604.50</v>
      </c>
      <c r="H103" s="69" t="str">
        <f>"$"&amp;TEXT(1092,"0.00")</f>
        <v>$1092.00</v>
      </c>
      <c r="I103" s="70" t="str">
        <f>"$"&amp;TEXT(19590.64,"0.00")</f>
        <v>$19590.64</v>
      </c>
      <c r="J103" s="70" t="str">
        <f>"$"&amp;TEXT(1300,"0.00")</f>
        <v>$1300.00</v>
      </c>
      <c r="K103" s="70" t="str">
        <f>"$"&amp;TEXT(6604.5,"0.00")</f>
        <v>$6604.50</v>
      </c>
      <c r="L103" s="70" t="str">
        <f>"$"&amp;TEXT(1092,"0.00")</f>
        <v>$1092.00</v>
      </c>
    </row>
    <row r="104" spans="1:26" x14ac:dyDescent="0.35">
      <c r="A104" s="57" t="s">
        <v>480</v>
      </c>
      <c r="B104" s="42" t="s">
        <v>358</v>
      </c>
      <c r="C104" s="57" t="s">
        <v>370</v>
      </c>
      <c r="D104" s="68" t="str">
        <f>TEXT(2044.34,"0.00")</f>
        <v>2044.34</v>
      </c>
      <c r="E104" s="69" t="str">
        <f>"$"&amp;TEXT(13670.14,"0.00")</f>
        <v>$13670.14</v>
      </c>
      <c r="F104" s="69" t="str">
        <f>"$"&amp;TEXT(247,"0.00")</f>
        <v>$247.00</v>
      </c>
      <c r="G104" s="69" t="str">
        <f>"$"&amp;TEXT(637.5,"0.00")</f>
        <v>$637.50</v>
      </c>
      <c r="H104" s="69" t="str">
        <f>"$"&amp;TEXT(0,"0.00")</f>
        <v>$0.00</v>
      </c>
      <c r="I104" s="70" t="str">
        <f>"$"&amp;TEXT(13670.14,"0.00")</f>
        <v>$13670.14</v>
      </c>
      <c r="J104" s="70" t="str">
        <f>"$"&amp;TEXT(247,"0.00")</f>
        <v>$247.00</v>
      </c>
      <c r="K104" s="70" t="str">
        <f>"$"&amp;TEXT(637.5,"0.00")</f>
        <v>$637.50</v>
      </c>
      <c r="L104" s="70" t="str">
        <f>"$"&amp;TEXT(0,"0.00")</f>
        <v>$0.00</v>
      </c>
    </row>
    <row r="106" spans="1:26" x14ac:dyDescent="0.35">
      <c r="A106" s="131" t="s">
        <v>371</v>
      </c>
      <c r="B106" s="132"/>
      <c r="C106" s="132"/>
      <c r="D106" s="132"/>
      <c r="E106" s="132"/>
      <c r="F106" s="132"/>
      <c r="G106" s="132"/>
      <c r="H106" s="132"/>
      <c r="I106" s="132"/>
      <c r="J106" s="132"/>
    </row>
    <row r="107" spans="1:26" x14ac:dyDescent="0.35">
      <c r="A107" s="64"/>
      <c r="B107" s="65"/>
      <c r="C107" s="146" t="s">
        <v>348</v>
      </c>
      <c r="D107" s="146"/>
      <c r="E107" s="146"/>
      <c r="F107" s="146"/>
      <c r="G107" s="146"/>
      <c r="H107" s="146"/>
      <c r="I107" s="146"/>
      <c r="J107" s="146"/>
      <c r="K107" s="146"/>
      <c r="Z107" s="71"/>
    </row>
    <row r="108" spans="1:26" x14ac:dyDescent="0.35">
      <c r="A108" s="124" t="s">
        <v>349</v>
      </c>
      <c r="B108" s="124" t="s">
        <v>350</v>
      </c>
      <c r="C108" s="127" t="s">
        <v>351</v>
      </c>
      <c r="D108" s="147"/>
      <c r="E108" s="147"/>
      <c r="F108" s="128"/>
      <c r="G108" s="129" t="s">
        <v>352</v>
      </c>
      <c r="H108" s="162"/>
      <c r="I108" s="162"/>
      <c r="J108" s="130"/>
      <c r="K108" s="122" t="s">
        <v>372</v>
      </c>
    </row>
    <row r="109" spans="1:26" x14ac:dyDescent="0.35">
      <c r="A109" s="125"/>
      <c r="B109" s="125"/>
      <c r="C109" s="66" t="s">
        <v>354</v>
      </c>
      <c r="D109" s="66" t="s">
        <v>355</v>
      </c>
      <c r="E109" s="66" t="s">
        <v>356</v>
      </c>
      <c r="F109" s="66" t="s">
        <v>357</v>
      </c>
      <c r="G109" s="67" t="s">
        <v>354</v>
      </c>
      <c r="H109" s="67" t="s">
        <v>355</v>
      </c>
      <c r="I109" s="67" t="s">
        <v>356</v>
      </c>
      <c r="J109" s="67" t="s">
        <v>357</v>
      </c>
      <c r="K109" s="123"/>
    </row>
    <row r="110" spans="1:26" x14ac:dyDescent="0.35">
      <c r="A110" s="57" t="s">
        <v>358</v>
      </c>
      <c r="B110" s="72"/>
      <c r="C110" s="30" t="str">
        <f>"$"&amp;TEXT(54601.06,"0.00")</f>
        <v>$54601.06</v>
      </c>
      <c r="D110" s="30" t="str">
        <f>"$"&amp;TEXT(2041,"0.00")</f>
        <v>$2041.00</v>
      </c>
      <c r="E110" s="30" t="str">
        <f>"$"&amp;TEXT(52560.06,"0.00")</f>
        <v>$52560.06</v>
      </c>
      <c r="F110" s="30" t="str">
        <f>TEXT(96.26,"0.00")</f>
        <v>96.26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TEXT(541.08,"0.00")</f>
        <v>541.08</v>
      </c>
    </row>
    <row r="112" spans="1:26" x14ac:dyDescent="0.35">
      <c r="A112" s="46" t="s">
        <v>373</v>
      </c>
      <c r="B112" s="47"/>
      <c r="C112" s="47"/>
    </row>
    <row r="113" spans="1:48" x14ac:dyDescent="0.35">
      <c r="A113" s="44" t="s">
        <v>373</v>
      </c>
      <c r="B113" s="44" t="s">
        <v>374</v>
      </c>
      <c r="C113" s="44" t="s">
        <v>375</v>
      </c>
      <c r="D113" s="44" t="s">
        <v>376</v>
      </c>
      <c r="E113" s="44" t="s">
        <v>286</v>
      </c>
      <c r="F113" s="44" t="s">
        <v>183</v>
      </c>
      <c r="G113" s="44" t="s">
        <v>184</v>
      </c>
      <c r="H113" s="44" t="s">
        <v>377</v>
      </c>
      <c r="I113" s="44" t="s">
        <v>378</v>
      </c>
      <c r="J113" s="44" t="s">
        <v>379</v>
      </c>
      <c r="K113" s="44" t="s">
        <v>283</v>
      </c>
      <c r="L113" s="44" t="s">
        <v>281</v>
      </c>
    </row>
    <row r="114" spans="1:48" ht="72.5" x14ac:dyDescent="0.35">
      <c r="A114" s="73" t="s">
        <v>380</v>
      </c>
      <c r="B114" s="74" t="s">
        <v>381</v>
      </c>
      <c r="C114" s="74" t="s">
        <v>381</v>
      </c>
      <c r="D114" s="74" t="s">
        <v>382</v>
      </c>
      <c r="E114" s="74" t="s">
        <v>383</v>
      </c>
      <c r="F114" s="74"/>
      <c r="G114" s="74"/>
      <c r="H114" s="74"/>
      <c r="I114" s="74"/>
      <c r="J114" s="75">
        <f ca="1">TODAY()</f>
        <v>45147</v>
      </c>
      <c r="K114" s="75">
        <v>234</v>
      </c>
      <c r="L114" s="74" t="s">
        <v>155</v>
      </c>
    </row>
    <row r="116" spans="1:48" x14ac:dyDescent="0.35">
      <c r="A116" s="46" t="s">
        <v>384</v>
      </c>
      <c r="B116" s="47"/>
      <c r="C116" s="47"/>
    </row>
    <row r="117" spans="1:48" x14ac:dyDescent="0.35">
      <c r="A117" s="44" t="s">
        <v>385</v>
      </c>
      <c r="B117" s="44" t="s">
        <v>386</v>
      </c>
      <c r="C117" s="44" t="s">
        <v>387</v>
      </c>
      <c r="D117" s="44" t="s">
        <v>388</v>
      </c>
    </row>
    <row r="118" spans="1:48" x14ac:dyDescent="0.35">
      <c r="A118" s="76" t="str">
        <f ca="1">TEXT(TODAY(),"YYYY-MM-DD")</f>
        <v>2023-08-09</v>
      </c>
      <c r="B118" s="77" t="s">
        <v>391</v>
      </c>
      <c r="C118" s="77" t="s">
        <v>389</v>
      </c>
      <c r="D118" s="77" t="s">
        <v>390</v>
      </c>
    </row>
    <row r="119" spans="1:48" x14ac:dyDescent="0.35">
      <c r="A119" s="76" t="str">
        <f ca="1">TEXT(TODAY(),"YYYY-MM-DD")</f>
        <v>2023-08-09</v>
      </c>
      <c r="B119" s="77" t="s">
        <v>392</v>
      </c>
      <c r="C119" s="77" t="s">
        <v>389</v>
      </c>
      <c r="D119" s="77" t="s">
        <v>390</v>
      </c>
    </row>
    <row r="120" spans="1:48" x14ac:dyDescent="0.35">
      <c r="A120" s="76" t="str">
        <f ca="1">TEXT(TODAY(),"YYYY-MM-DD")</f>
        <v>2023-08-09</v>
      </c>
      <c r="B120" s="77" t="s">
        <v>393</v>
      </c>
      <c r="C120" s="77" t="s">
        <v>389</v>
      </c>
      <c r="D120" s="77" t="s">
        <v>394</v>
      </c>
    </row>
    <row r="122" spans="1:48" x14ac:dyDescent="0.35">
      <c r="A122" s="143" t="s">
        <v>395</v>
      </c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65"/>
      <c r="T122" s="65"/>
      <c r="U122" s="65"/>
      <c r="V122" s="65"/>
      <c r="W122" s="65"/>
      <c r="X122" s="65"/>
      <c r="Y122" s="65"/>
      <c r="Z122" s="65"/>
    </row>
    <row r="123" spans="1:48" x14ac:dyDescent="0.35">
      <c r="A123" s="78" t="s">
        <v>396</v>
      </c>
      <c r="B123" s="78" t="s">
        <v>397</v>
      </c>
      <c r="C123" s="78" t="s">
        <v>398</v>
      </c>
      <c r="D123" s="78" t="s">
        <v>283</v>
      </c>
      <c r="E123" s="78" t="s">
        <v>295</v>
      </c>
      <c r="F123" s="78" t="s">
        <v>187</v>
      </c>
      <c r="G123" s="78" t="s">
        <v>399</v>
      </c>
      <c r="H123" s="78" t="s">
        <v>400</v>
      </c>
      <c r="I123" s="78" t="s">
        <v>166</v>
      </c>
      <c r="J123" s="78" t="s">
        <v>401</v>
      </c>
      <c r="K123" s="78" t="s">
        <v>354</v>
      </c>
      <c r="L123" s="78" t="s">
        <v>402</v>
      </c>
      <c r="M123" s="78" t="s">
        <v>355</v>
      </c>
      <c r="N123" s="78" t="s">
        <v>403</v>
      </c>
      <c r="O123" s="78" t="s">
        <v>404</v>
      </c>
      <c r="P123" s="78" t="s">
        <v>362</v>
      </c>
      <c r="Q123" s="78" t="s">
        <v>405</v>
      </c>
      <c r="R123" s="78" t="s">
        <v>406</v>
      </c>
      <c r="S123" s="78" t="s">
        <v>407</v>
      </c>
      <c r="T123" s="78" t="s">
        <v>335</v>
      </c>
      <c r="U123" s="78" t="s">
        <v>334</v>
      </c>
      <c r="V123" s="78" t="s">
        <v>408</v>
      </c>
      <c r="W123" s="78" t="s">
        <v>409</v>
      </c>
      <c r="X123" s="78" t="s">
        <v>410</v>
      </c>
      <c r="Y123" s="78" t="s">
        <v>411</v>
      </c>
      <c r="Z123" s="78" t="s">
        <v>412</v>
      </c>
    </row>
    <row r="124" spans="1:48" x14ac:dyDescent="0.35">
      <c r="A124" s="79" t="s">
        <v>200</v>
      </c>
      <c r="B124" s="80"/>
      <c r="C124" s="81" t="s">
        <v>413</v>
      </c>
      <c r="D124" s="81" t="str">
        <f ca="1">TEXT(TODAY(),"YYYY-MM-DD")</f>
        <v>2023-08-09</v>
      </c>
      <c r="E124" s="82"/>
      <c r="F124" s="82">
        <v>11</v>
      </c>
      <c r="G124" s="82" t="s">
        <v>414</v>
      </c>
      <c r="H124" s="82">
        <f>F124</f>
        <v>11</v>
      </c>
      <c r="I124" s="81" t="s">
        <v>168</v>
      </c>
      <c r="J124" s="82" t="str">
        <f>TEXT(4,"0")</f>
        <v>4</v>
      </c>
      <c r="K124" s="82" t="str">
        <f>TEXT(H124*J124,"0")</f>
        <v>44</v>
      </c>
      <c r="L124" s="82"/>
      <c r="M124" s="82" t="str">
        <f>TEXT(52,"0")</f>
        <v>52</v>
      </c>
      <c r="N124" s="81" t="s">
        <v>179</v>
      </c>
      <c r="O124" s="81" t="s">
        <v>428</v>
      </c>
      <c r="P124" s="81" t="s">
        <v>419</v>
      </c>
      <c r="Q124" s="81" t="s">
        <v>420</v>
      </c>
      <c r="R124" s="81"/>
      <c r="S124" s="81" t="s">
        <v>199</v>
      </c>
      <c r="T124" s="81" t="s">
        <v>338</v>
      </c>
      <c r="U124" s="81">
        <v>8797366188</v>
      </c>
      <c r="V124" s="81" t="s">
        <v>415</v>
      </c>
      <c r="W124" s="81" t="s">
        <v>177</v>
      </c>
      <c r="X124" s="81" t="s">
        <v>416</v>
      </c>
      <c r="Y124" s="81" t="s">
        <v>417</v>
      </c>
      <c r="Z124" s="81"/>
      <c r="AU124" t="s">
        <v>671</v>
      </c>
      <c r="AV124" t="s">
        <v>672</v>
      </c>
    </row>
    <row r="125" spans="1:48" x14ac:dyDescent="0.35">
      <c r="A125" s="79" t="s">
        <v>200</v>
      </c>
      <c r="B125" s="80"/>
      <c r="C125" s="86" t="s">
        <v>422</v>
      </c>
      <c r="D125" s="86" t="str">
        <f ca="1">TEXT(TODAY()+30,"YYYY-MM-DD")</f>
        <v>2023-09-08</v>
      </c>
      <c r="E125" s="86"/>
      <c r="F125" s="86">
        <v>10</v>
      </c>
      <c r="G125" s="86" t="s">
        <v>414</v>
      </c>
      <c r="H125" s="86">
        <f>F125</f>
        <v>10</v>
      </c>
      <c r="I125" s="86" t="s">
        <v>168</v>
      </c>
      <c r="J125" s="86" t="str">
        <f>TEXT(4,"0")</f>
        <v>4</v>
      </c>
      <c r="K125" s="86" t="str">
        <f>TEXT(H125*J125,"0")</f>
        <v>40</v>
      </c>
      <c r="L125" s="86"/>
      <c r="M125" s="86" t="str">
        <f>TEXT(52,"0")</f>
        <v>52</v>
      </c>
      <c r="N125" s="86"/>
      <c r="O125" s="86" t="s">
        <v>421</v>
      </c>
      <c r="P125" s="86" t="s">
        <v>419</v>
      </c>
      <c r="Q125" s="86" t="s">
        <v>420</v>
      </c>
      <c r="R125" s="86"/>
      <c r="S125" s="86" t="s">
        <v>199</v>
      </c>
      <c r="T125" s="86" t="s">
        <v>338</v>
      </c>
      <c r="U125" s="86">
        <v>8797366188</v>
      </c>
      <c r="V125" s="86" t="s">
        <v>415</v>
      </c>
      <c r="W125" s="86" t="s">
        <v>177</v>
      </c>
      <c r="X125" s="86" t="s">
        <v>416</v>
      </c>
      <c r="Y125" s="86" t="s">
        <v>417</v>
      </c>
      <c r="Z125" s="86"/>
      <c r="AU125" t="s">
        <v>673</v>
      </c>
      <c r="AV125" t="s">
        <v>674</v>
      </c>
    </row>
    <row r="126" spans="1:48" x14ac:dyDescent="0.35">
      <c r="A126" s="79" t="s">
        <v>200</v>
      </c>
      <c r="B126" s="80"/>
      <c r="C126" s="83" t="s">
        <v>423</v>
      </c>
      <c r="D126" s="83" t="str">
        <f ca="1">TEXT(TODAY(),"YYYY-MM-DD")</f>
        <v>2023-08-09</v>
      </c>
      <c r="E126" s="83" t="str">
        <f ca="1">TEXT(TODAY()+29,"YYYY-MM-DD")</f>
        <v>2023-09-07</v>
      </c>
      <c r="F126" s="83">
        <v>11</v>
      </c>
      <c r="G126" s="83" t="s">
        <v>414</v>
      </c>
      <c r="H126" s="83">
        <f>F126</f>
        <v>11</v>
      </c>
      <c r="I126" s="83" t="s">
        <v>168</v>
      </c>
      <c r="J126" s="83" t="str">
        <f>TEXT(4,"0")</f>
        <v>4</v>
      </c>
      <c r="K126" s="83" t="str">
        <f>TEXT(H126*J126,"0")</f>
        <v>44</v>
      </c>
      <c r="L126" s="83"/>
      <c r="M126" s="83" t="str">
        <f>TEXT(52,"0")</f>
        <v>52</v>
      </c>
      <c r="N126" s="83"/>
      <c r="O126" s="83" t="s">
        <v>421</v>
      </c>
      <c r="P126" s="83" t="s">
        <v>419</v>
      </c>
      <c r="Q126" s="83" t="s">
        <v>420</v>
      </c>
      <c r="R126" s="83"/>
      <c r="S126" s="83" t="s">
        <v>199</v>
      </c>
      <c r="T126" s="83" t="s">
        <v>338</v>
      </c>
      <c r="U126" s="83">
        <v>8797366188</v>
      </c>
      <c r="V126" s="83" t="s">
        <v>415</v>
      </c>
      <c r="W126" s="83" t="s">
        <v>177</v>
      </c>
      <c r="X126" s="83" t="s">
        <v>416</v>
      </c>
      <c r="Y126" s="83" t="s">
        <v>417</v>
      </c>
      <c r="Z126" s="83"/>
      <c r="AU126" t="s">
        <v>481</v>
      </c>
    </row>
    <row r="128" spans="1:48" x14ac:dyDescent="0.35">
      <c r="A128" s="143" t="s">
        <v>427</v>
      </c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84"/>
      <c r="T128" s="84"/>
      <c r="U128" s="84"/>
      <c r="V128" s="84"/>
      <c r="W128" s="84"/>
      <c r="X128" s="84"/>
      <c r="Y128" s="84"/>
      <c r="Z128" s="84"/>
    </row>
    <row r="129" spans="1:48" x14ac:dyDescent="0.35">
      <c r="A129" s="78" t="s">
        <v>396</v>
      </c>
      <c r="B129" s="78" t="s">
        <v>397</v>
      </c>
      <c r="C129" s="78" t="s">
        <v>398</v>
      </c>
      <c r="D129" s="78" t="s">
        <v>283</v>
      </c>
      <c r="E129" s="78" t="s">
        <v>295</v>
      </c>
      <c r="F129" s="78" t="s">
        <v>187</v>
      </c>
      <c r="G129" s="78" t="s">
        <v>399</v>
      </c>
      <c r="H129" s="78" t="s">
        <v>400</v>
      </c>
      <c r="I129" s="78" t="s">
        <v>166</v>
      </c>
      <c r="J129" s="78" t="s">
        <v>401</v>
      </c>
      <c r="K129" s="78" t="s">
        <v>354</v>
      </c>
      <c r="L129" s="78" t="s">
        <v>402</v>
      </c>
      <c r="M129" s="78" t="s">
        <v>355</v>
      </c>
      <c r="N129" s="78" t="s">
        <v>403</v>
      </c>
      <c r="O129" s="78" t="s">
        <v>404</v>
      </c>
      <c r="P129" s="78" t="s">
        <v>362</v>
      </c>
      <c r="Q129" s="78" t="s">
        <v>405</v>
      </c>
      <c r="R129" s="78" t="s">
        <v>406</v>
      </c>
      <c r="S129" s="78" t="s">
        <v>407</v>
      </c>
      <c r="T129" s="78" t="s">
        <v>335</v>
      </c>
      <c r="U129" s="78" t="s">
        <v>334</v>
      </c>
      <c r="V129" s="78" t="s">
        <v>408</v>
      </c>
      <c r="W129" s="78" t="s">
        <v>409</v>
      </c>
      <c r="X129" s="78" t="s">
        <v>410</v>
      </c>
      <c r="Y129" s="78" t="s">
        <v>411</v>
      </c>
      <c r="Z129" s="78" t="s">
        <v>412</v>
      </c>
    </row>
    <row r="130" spans="1:48" ht="19" customHeight="1" x14ac:dyDescent="0.35">
      <c r="A130" s="80" t="s">
        <v>207</v>
      </c>
      <c r="B130" s="80"/>
      <c r="C130" s="81" t="s">
        <v>413</v>
      </c>
      <c r="D130" s="82" t="str">
        <f ca="1">TEXT(TODAY(),"YYYY-MM-DD")</f>
        <v>2023-08-09</v>
      </c>
      <c r="E130" s="81"/>
      <c r="F130" s="81" t="s">
        <v>424</v>
      </c>
      <c r="G130" s="81" t="s">
        <v>414</v>
      </c>
      <c r="H130" s="81" t="s">
        <v>210</v>
      </c>
      <c r="I130" s="81" t="s">
        <v>168</v>
      </c>
      <c r="J130" s="81" t="s">
        <v>431</v>
      </c>
      <c r="K130" s="81" t="s">
        <v>430</v>
      </c>
      <c r="L130" s="81"/>
      <c r="M130" s="81" t="s">
        <v>429</v>
      </c>
      <c r="N130" s="81" t="s">
        <v>179</v>
      </c>
      <c r="O130" s="81" t="s">
        <v>428</v>
      </c>
      <c r="P130" s="81" t="s">
        <v>425</v>
      </c>
      <c r="Q130" s="81"/>
      <c r="R130" s="81"/>
      <c r="S130" s="87" t="s">
        <v>426</v>
      </c>
      <c r="T130" s="81" t="s">
        <v>338</v>
      </c>
      <c r="U130" s="81">
        <v>8797366188</v>
      </c>
      <c r="V130" s="81" t="s">
        <v>415</v>
      </c>
      <c r="W130" s="81">
        <v>1</v>
      </c>
      <c r="X130" s="81">
        <v>0</v>
      </c>
      <c r="Y130" s="81"/>
      <c r="Z130" s="81"/>
      <c r="AU130" t="s">
        <v>675</v>
      </c>
      <c r="AV130" t="s">
        <v>676</v>
      </c>
    </row>
    <row r="131" spans="1:48" ht="19" customHeight="1" x14ac:dyDescent="0.35">
      <c r="A131" s="80" t="s">
        <v>207</v>
      </c>
      <c r="B131" s="80"/>
      <c r="C131" s="86" t="s">
        <v>422</v>
      </c>
      <c r="D131" s="86" t="str">
        <f ca="1">TEXT(TODAY()+30,"YYYY-MM-DD")</f>
        <v>2023-09-08</v>
      </c>
      <c r="E131" s="86"/>
      <c r="F131" s="86" t="s">
        <v>432</v>
      </c>
      <c r="G131" s="86" t="s">
        <v>414</v>
      </c>
      <c r="H131" s="86" t="s">
        <v>210</v>
      </c>
      <c r="I131" s="86" t="s">
        <v>168</v>
      </c>
      <c r="J131" s="86" t="s">
        <v>431</v>
      </c>
      <c r="K131" s="86" t="s">
        <v>430</v>
      </c>
      <c r="L131" s="86"/>
      <c r="M131" s="86" t="s">
        <v>429</v>
      </c>
      <c r="N131" s="86" t="s">
        <v>179</v>
      </c>
      <c r="O131" s="86" t="s">
        <v>428</v>
      </c>
      <c r="P131" s="86" t="s">
        <v>425</v>
      </c>
      <c r="Q131" s="86"/>
      <c r="R131" s="86"/>
      <c r="S131" s="86" t="s">
        <v>426</v>
      </c>
      <c r="T131" s="86" t="s">
        <v>338</v>
      </c>
      <c r="U131" s="86">
        <v>8797366188</v>
      </c>
      <c r="V131" s="86" t="s">
        <v>415</v>
      </c>
      <c r="W131" s="86">
        <v>1</v>
      </c>
      <c r="X131" s="86">
        <v>0</v>
      </c>
      <c r="Y131" s="86"/>
      <c r="Z131" s="86"/>
      <c r="AU131" t="s">
        <v>677</v>
      </c>
      <c r="AV131" t="s">
        <v>678</v>
      </c>
    </row>
    <row r="132" spans="1:48" ht="19" customHeight="1" x14ac:dyDescent="0.35">
      <c r="A132" s="80" t="s">
        <v>207</v>
      </c>
      <c r="B132" s="80"/>
      <c r="C132" s="83" t="s">
        <v>423</v>
      </c>
      <c r="D132" s="83" t="str">
        <f ca="1">TEXT(TODAY(),"YYYY-MM-DD")</f>
        <v>2023-08-09</v>
      </c>
      <c r="E132" s="83" t="str">
        <f ca="1">TEXT(TODAY()+29,"YYYY-MM-DD")</f>
        <v>2023-09-07</v>
      </c>
      <c r="F132" s="83" t="s">
        <v>424</v>
      </c>
      <c r="G132" s="83" t="s">
        <v>414</v>
      </c>
      <c r="H132" s="83" t="s">
        <v>210</v>
      </c>
      <c r="I132" s="83" t="s">
        <v>168</v>
      </c>
      <c r="J132" s="83" t="s">
        <v>431</v>
      </c>
      <c r="K132" s="83" t="s">
        <v>430</v>
      </c>
      <c r="L132" s="83"/>
      <c r="M132" s="83" t="s">
        <v>429</v>
      </c>
      <c r="N132" s="83" t="s">
        <v>179</v>
      </c>
      <c r="O132" s="83" t="s">
        <v>428</v>
      </c>
      <c r="P132" s="83" t="s">
        <v>425</v>
      </c>
      <c r="Q132" s="83"/>
      <c r="R132" s="83"/>
      <c r="S132" s="83" t="s">
        <v>426</v>
      </c>
      <c r="T132" s="83" t="s">
        <v>338</v>
      </c>
      <c r="U132" s="83">
        <v>8797366188</v>
      </c>
      <c r="V132" s="83" t="s">
        <v>415</v>
      </c>
      <c r="W132" s="83">
        <v>1</v>
      </c>
      <c r="X132" s="83">
        <v>0</v>
      </c>
      <c r="Y132" s="83"/>
      <c r="Z132" s="83"/>
      <c r="AU132" t="s">
        <v>482</v>
      </c>
    </row>
    <row r="134" spans="1:48" x14ac:dyDescent="0.35">
      <c r="A134" s="143" t="s">
        <v>433</v>
      </c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85"/>
      <c r="T134" s="85"/>
      <c r="U134" s="85"/>
      <c r="V134" s="85"/>
      <c r="W134" s="85"/>
      <c r="X134" s="85"/>
      <c r="Y134" s="85"/>
      <c r="Z134" s="85"/>
    </row>
    <row r="135" spans="1:48" x14ac:dyDescent="0.35">
      <c r="A135" s="78" t="s">
        <v>396</v>
      </c>
      <c r="B135" s="78" t="s">
        <v>397</v>
      </c>
      <c r="C135" s="78" t="s">
        <v>398</v>
      </c>
      <c r="D135" s="78" t="s">
        <v>283</v>
      </c>
      <c r="E135" s="78" t="s">
        <v>295</v>
      </c>
      <c r="F135" s="78" t="s">
        <v>187</v>
      </c>
      <c r="G135" s="78" t="s">
        <v>399</v>
      </c>
      <c r="H135" s="78" t="s">
        <v>400</v>
      </c>
      <c r="I135" s="78" t="s">
        <v>166</v>
      </c>
      <c r="J135" s="78" t="s">
        <v>401</v>
      </c>
      <c r="K135" s="78" t="s">
        <v>354</v>
      </c>
      <c r="L135" s="78" t="s">
        <v>402</v>
      </c>
      <c r="M135" s="78" t="s">
        <v>355</v>
      </c>
      <c r="N135" s="78" t="s">
        <v>403</v>
      </c>
      <c r="O135" s="78" t="s">
        <v>404</v>
      </c>
      <c r="P135" s="78" t="s">
        <v>362</v>
      </c>
      <c r="Q135" s="78" t="s">
        <v>405</v>
      </c>
      <c r="R135" s="78" t="s">
        <v>406</v>
      </c>
      <c r="S135" s="78" t="s">
        <v>407</v>
      </c>
      <c r="T135" s="78" t="s">
        <v>335</v>
      </c>
      <c r="U135" s="78" t="s">
        <v>334</v>
      </c>
      <c r="V135" s="78" t="s">
        <v>408</v>
      </c>
      <c r="W135" s="78" t="s">
        <v>409</v>
      </c>
      <c r="X135" s="78" t="s">
        <v>410</v>
      </c>
      <c r="Y135" s="78" t="s">
        <v>411</v>
      </c>
      <c r="Z135" s="78" t="s">
        <v>412</v>
      </c>
    </row>
    <row r="136" spans="1:48" ht="19" customHeight="1" x14ac:dyDescent="0.35">
      <c r="A136" s="80" t="s">
        <v>214</v>
      </c>
      <c r="B136" s="80"/>
      <c r="C136" s="81" t="s">
        <v>413</v>
      </c>
      <c r="D136" s="82" t="str">
        <f ca="1">TEXT(TODAY(),"YYYY-MM-DD")</f>
        <v>2023-08-09</v>
      </c>
      <c r="E136" s="81"/>
      <c r="F136" s="81" t="s">
        <v>424</v>
      </c>
      <c r="G136" s="81" t="s">
        <v>435</v>
      </c>
      <c r="H136" s="81" t="s">
        <v>210</v>
      </c>
      <c r="I136" s="81" t="s">
        <v>168</v>
      </c>
      <c r="J136" s="81" t="s">
        <v>431</v>
      </c>
      <c r="K136" s="81" t="s">
        <v>434</v>
      </c>
      <c r="L136" s="81"/>
      <c r="M136" s="81" t="s">
        <v>429</v>
      </c>
      <c r="N136" s="81" t="s">
        <v>179</v>
      </c>
      <c r="O136" s="81" t="s">
        <v>428</v>
      </c>
      <c r="P136" s="81" t="s">
        <v>425</v>
      </c>
      <c r="Q136" s="81"/>
      <c r="R136" s="81"/>
      <c r="S136" s="87" t="s">
        <v>426</v>
      </c>
      <c r="T136" s="81" t="s">
        <v>338</v>
      </c>
      <c r="U136" s="81">
        <v>8797366188</v>
      </c>
      <c r="V136" s="81" t="s">
        <v>415</v>
      </c>
      <c r="W136" s="81">
        <v>1</v>
      </c>
      <c r="X136" s="81">
        <v>0</v>
      </c>
      <c r="Y136" s="81"/>
      <c r="Z136" s="81"/>
      <c r="AU136" t="s">
        <v>679</v>
      </c>
      <c r="AV136" t="s">
        <v>680</v>
      </c>
    </row>
    <row r="137" spans="1:48" ht="19" customHeight="1" x14ac:dyDescent="0.35">
      <c r="A137" s="80" t="s">
        <v>214</v>
      </c>
      <c r="B137" s="80"/>
      <c r="C137" s="86" t="s">
        <v>422</v>
      </c>
      <c r="D137" s="86" t="str">
        <f ca="1">TEXT(TODAY()+30,"YYYY-MM-DD")</f>
        <v>2023-09-08</v>
      </c>
      <c r="E137" s="86"/>
      <c r="F137" s="86" t="s">
        <v>432</v>
      </c>
      <c r="G137" s="86" t="s">
        <v>435</v>
      </c>
      <c r="H137" s="86">
        <v>12.95</v>
      </c>
      <c r="I137" s="86" t="s">
        <v>168</v>
      </c>
      <c r="J137" s="86">
        <v>4</v>
      </c>
      <c r="K137" s="86" t="s">
        <v>434</v>
      </c>
      <c r="L137" s="86"/>
      <c r="M137" s="86" t="s">
        <v>429</v>
      </c>
      <c r="N137" s="86" t="s">
        <v>179</v>
      </c>
      <c r="O137" s="86" t="s">
        <v>428</v>
      </c>
      <c r="P137" s="86" t="s">
        <v>425</v>
      </c>
      <c r="Q137" s="86"/>
      <c r="R137" s="86"/>
      <c r="S137" s="86" t="s">
        <v>426</v>
      </c>
      <c r="T137" s="86" t="s">
        <v>338</v>
      </c>
      <c r="U137" s="86">
        <v>8797366188</v>
      </c>
      <c r="V137" s="86" t="s">
        <v>415</v>
      </c>
      <c r="W137" s="86">
        <v>1</v>
      </c>
      <c r="X137" s="86">
        <v>0</v>
      </c>
      <c r="Y137" s="86"/>
      <c r="Z137" s="86"/>
      <c r="AU137" t="s">
        <v>681</v>
      </c>
      <c r="AV137" t="s">
        <v>682</v>
      </c>
    </row>
    <row r="138" spans="1:48" ht="19" customHeight="1" x14ac:dyDescent="0.35">
      <c r="A138" s="80" t="s">
        <v>214</v>
      </c>
      <c r="B138" s="80"/>
      <c r="C138" s="83" t="s">
        <v>423</v>
      </c>
      <c r="D138" s="83" t="str">
        <f ca="1">TEXT(TODAY(),"YYYY-MM-DD")</f>
        <v>2023-08-09</v>
      </c>
      <c r="E138" s="83" t="str">
        <f ca="1">TEXT(TODAY()+29,"YYYY-MM-DD")</f>
        <v>2023-09-07</v>
      </c>
      <c r="F138" s="83" t="s">
        <v>424</v>
      </c>
      <c r="G138" s="83" t="s">
        <v>435</v>
      </c>
      <c r="H138" s="83" t="s">
        <v>210</v>
      </c>
      <c r="I138" s="83" t="s">
        <v>168</v>
      </c>
      <c r="J138" s="83" t="s">
        <v>431</v>
      </c>
      <c r="K138" s="83" t="s">
        <v>434</v>
      </c>
      <c r="L138" s="83"/>
      <c r="M138" s="83" t="s">
        <v>429</v>
      </c>
      <c r="N138" s="83" t="s">
        <v>179</v>
      </c>
      <c r="O138" s="83" t="s">
        <v>428</v>
      </c>
      <c r="P138" s="83" t="s">
        <v>425</v>
      </c>
      <c r="Q138" s="83"/>
      <c r="R138" s="83"/>
      <c r="S138" s="83" t="s">
        <v>426</v>
      </c>
      <c r="T138" s="83" t="s">
        <v>338</v>
      </c>
      <c r="U138" s="83">
        <v>8797366188</v>
      </c>
      <c r="V138" s="83" t="s">
        <v>415</v>
      </c>
      <c r="W138" s="83">
        <v>1</v>
      </c>
      <c r="X138" s="83">
        <v>0</v>
      </c>
      <c r="Y138" s="83"/>
      <c r="Z138" s="83"/>
      <c r="AU138" t="s">
        <v>483</v>
      </c>
    </row>
    <row r="140" spans="1:48" x14ac:dyDescent="0.35">
      <c r="A140" s="143" t="s">
        <v>436</v>
      </c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88"/>
      <c r="T140" s="88"/>
      <c r="U140" s="88"/>
      <c r="V140" s="88"/>
      <c r="W140" s="88"/>
      <c r="X140" s="88"/>
      <c r="Y140" s="88"/>
      <c r="Z140" s="88"/>
    </row>
    <row r="141" spans="1:48" x14ac:dyDescent="0.35">
      <c r="A141" s="78" t="s">
        <v>396</v>
      </c>
      <c r="B141" s="78" t="s">
        <v>397</v>
      </c>
      <c r="C141" s="78" t="s">
        <v>398</v>
      </c>
      <c r="D141" s="78" t="s">
        <v>283</v>
      </c>
      <c r="E141" s="78" t="s">
        <v>295</v>
      </c>
      <c r="F141" s="78" t="s">
        <v>187</v>
      </c>
      <c r="G141" s="78" t="s">
        <v>399</v>
      </c>
      <c r="H141" s="78" t="s">
        <v>400</v>
      </c>
      <c r="I141" s="78" t="s">
        <v>166</v>
      </c>
      <c r="J141" s="78" t="s">
        <v>401</v>
      </c>
      <c r="K141" s="78" t="s">
        <v>354</v>
      </c>
      <c r="L141" s="78" t="s">
        <v>402</v>
      </c>
      <c r="M141" s="78" t="s">
        <v>355</v>
      </c>
      <c r="N141" s="78" t="s">
        <v>403</v>
      </c>
      <c r="O141" s="78" t="s">
        <v>404</v>
      </c>
      <c r="P141" s="78" t="s">
        <v>362</v>
      </c>
      <c r="Q141" s="78" t="s">
        <v>405</v>
      </c>
      <c r="R141" s="78" t="s">
        <v>406</v>
      </c>
      <c r="S141" s="78" t="s">
        <v>407</v>
      </c>
      <c r="T141" s="78" t="s">
        <v>335</v>
      </c>
      <c r="U141" s="78" t="s">
        <v>334</v>
      </c>
      <c r="V141" s="78" t="s">
        <v>408</v>
      </c>
      <c r="W141" s="78" t="s">
        <v>409</v>
      </c>
      <c r="X141" s="78" t="s">
        <v>410</v>
      </c>
      <c r="Y141" s="78" t="s">
        <v>411</v>
      </c>
      <c r="Z141" s="78" t="s">
        <v>412</v>
      </c>
    </row>
    <row r="142" spans="1:48" ht="16" customHeight="1" x14ac:dyDescent="0.35">
      <c r="A142" s="79" t="s">
        <v>222</v>
      </c>
      <c r="B142" s="80" t="s">
        <v>437</v>
      </c>
      <c r="C142" s="81" t="s">
        <v>413</v>
      </c>
      <c r="D142" s="81" t="str">
        <f ca="1">TEXT(TODAY(),"YYYY-MM-DD")</f>
        <v>2023-08-09</v>
      </c>
      <c r="E142" s="81"/>
      <c r="F142" s="81" t="s">
        <v>440</v>
      </c>
      <c r="G142" s="81" t="str">
        <f>CONCATENATE("USD,FLAT ",TEXT(F142,"0.00"))</f>
        <v>USD,FLAT 3.00</v>
      </c>
      <c r="H142" s="81" t="s">
        <v>441</v>
      </c>
      <c r="I142" s="81" t="s">
        <v>168</v>
      </c>
      <c r="J142" s="81">
        <v>4</v>
      </c>
      <c r="K142" s="81" t="s">
        <v>434</v>
      </c>
      <c r="L142" s="81"/>
      <c r="M142" s="81">
        <f>10+(J142*3)</f>
        <v>22</v>
      </c>
      <c r="N142" s="81" t="s">
        <v>179</v>
      </c>
      <c r="O142" s="81" t="s">
        <v>428</v>
      </c>
      <c r="P142" s="81" t="s">
        <v>425</v>
      </c>
      <c r="Q142" s="81"/>
      <c r="R142" s="81"/>
      <c r="S142" s="87" t="s">
        <v>426</v>
      </c>
      <c r="T142" s="81" t="s">
        <v>338</v>
      </c>
      <c r="U142" s="81">
        <v>8797366188</v>
      </c>
      <c r="V142" s="81" t="s">
        <v>415</v>
      </c>
      <c r="W142" s="81" t="s">
        <v>177</v>
      </c>
      <c r="X142" s="81" t="s">
        <v>416</v>
      </c>
      <c r="Y142" s="81" t="s">
        <v>417</v>
      </c>
      <c r="Z142" s="81"/>
      <c r="AU142" t="s">
        <v>683</v>
      </c>
      <c r="AV142" t="s">
        <v>684</v>
      </c>
    </row>
    <row r="143" spans="1:48" ht="16" customHeight="1" x14ac:dyDescent="0.35">
      <c r="A143" s="79" t="s">
        <v>222</v>
      </c>
      <c r="B143" s="80" t="s">
        <v>437</v>
      </c>
      <c r="C143" s="86" t="s">
        <v>422</v>
      </c>
      <c r="D143" s="86" t="str">
        <f ca="1">TEXT(TODAY()+30,"YYYY-MM-DD")</f>
        <v>2023-09-08</v>
      </c>
      <c r="E143" s="86"/>
      <c r="F143" s="86" t="s">
        <v>342</v>
      </c>
      <c r="G143" s="86" t="str">
        <f>CONCATENATE("USD,FLAT ",TEXT(F143,"0.00"))</f>
        <v>USD,FLAT 2.00</v>
      </c>
      <c r="H143" s="86" t="s">
        <v>441</v>
      </c>
      <c r="I143" s="86" t="s">
        <v>168</v>
      </c>
      <c r="J143" s="86">
        <v>4</v>
      </c>
      <c r="K143" s="86" t="s">
        <v>434</v>
      </c>
      <c r="L143" s="86"/>
      <c r="M143" s="86">
        <f>10+(J143*3)</f>
        <v>22</v>
      </c>
      <c r="N143" s="86" t="s">
        <v>179</v>
      </c>
      <c r="O143" s="86" t="s">
        <v>428</v>
      </c>
      <c r="P143" s="86" t="s">
        <v>425</v>
      </c>
      <c r="Q143" s="86"/>
      <c r="R143" s="86"/>
      <c r="S143" s="86" t="s">
        <v>426</v>
      </c>
      <c r="T143" s="86" t="s">
        <v>338</v>
      </c>
      <c r="U143" s="86">
        <v>8797366188</v>
      </c>
      <c r="V143" s="86" t="s">
        <v>415</v>
      </c>
      <c r="W143" s="86" t="s">
        <v>177</v>
      </c>
      <c r="X143" s="86" t="s">
        <v>416</v>
      </c>
      <c r="Y143" s="86" t="s">
        <v>417</v>
      </c>
      <c r="Z143" s="86"/>
      <c r="AU143" t="s">
        <v>685</v>
      </c>
      <c r="AV143" t="s">
        <v>686</v>
      </c>
    </row>
    <row r="144" spans="1:48" ht="16" customHeight="1" x14ac:dyDescent="0.35">
      <c r="A144" s="79" t="s">
        <v>222</v>
      </c>
      <c r="B144" s="80" t="s">
        <v>437</v>
      </c>
      <c r="C144" s="83" t="s">
        <v>423</v>
      </c>
      <c r="D144" s="83" t="str">
        <f ca="1">TEXT(TODAY(),"YYYY-MM-DD")</f>
        <v>2023-08-09</v>
      </c>
      <c r="E144" s="83" t="str">
        <f ca="1">TEXT(TODAY()+29,"YYYY-MM-DD")</f>
        <v>2023-09-07</v>
      </c>
      <c r="F144" s="83" t="s">
        <v>440</v>
      </c>
      <c r="G144" s="83" t="str">
        <f>CONCATENATE("USD,FLAT ",TEXT(F144,"0.00"))</f>
        <v>USD,FLAT 3.00</v>
      </c>
      <c r="H144" s="83" t="s">
        <v>441</v>
      </c>
      <c r="I144" s="83" t="s">
        <v>168</v>
      </c>
      <c r="J144" s="83">
        <v>4</v>
      </c>
      <c r="K144" s="83" t="s">
        <v>434</v>
      </c>
      <c r="L144" s="83"/>
      <c r="M144" s="83">
        <f>10+(J144*3)</f>
        <v>22</v>
      </c>
      <c r="N144" s="83" t="s">
        <v>179</v>
      </c>
      <c r="O144" s="83" t="s">
        <v>428</v>
      </c>
      <c r="P144" s="83" t="s">
        <v>425</v>
      </c>
      <c r="Q144" s="83"/>
      <c r="R144" s="83"/>
      <c r="S144" s="83" t="s">
        <v>426</v>
      </c>
      <c r="T144" s="83" t="s">
        <v>338</v>
      </c>
      <c r="U144" s="83">
        <v>8797366188</v>
      </c>
      <c r="V144" s="83" t="s">
        <v>415</v>
      </c>
      <c r="W144" s="83" t="s">
        <v>177</v>
      </c>
      <c r="X144" s="83" t="s">
        <v>416</v>
      </c>
      <c r="Y144" s="83" t="s">
        <v>417</v>
      </c>
      <c r="Z144" s="83"/>
      <c r="AU144" t="s">
        <v>439</v>
      </c>
    </row>
    <row r="146" spans="1:48" x14ac:dyDescent="0.35">
      <c r="A146" s="143" t="s">
        <v>436</v>
      </c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89"/>
      <c r="T146" s="89"/>
      <c r="U146" s="89"/>
      <c r="V146" s="89"/>
      <c r="W146" s="89"/>
      <c r="X146" s="89"/>
      <c r="Y146" s="89"/>
      <c r="Z146" s="89"/>
    </row>
    <row r="147" spans="1:48" x14ac:dyDescent="0.35">
      <c r="A147" s="78" t="s">
        <v>396</v>
      </c>
      <c r="B147" s="78" t="s">
        <v>397</v>
      </c>
      <c r="C147" s="78" t="s">
        <v>398</v>
      </c>
      <c r="D147" s="78" t="s">
        <v>283</v>
      </c>
      <c r="E147" s="78" t="s">
        <v>295</v>
      </c>
      <c r="F147" s="78" t="s">
        <v>187</v>
      </c>
      <c r="G147" s="78" t="s">
        <v>399</v>
      </c>
      <c r="H147" s="78" t="s">
        <v>400</v>
      </c>
      <c r="I147" s="78" t="s">
        <v>166</v>
      </c>
      <c r="J147" s="78" t="s">
        <v>401</v>
      </c>
      <c r="K147" s="78" t="s">
        <v>354</v>
      </c>
      <c r="L147" s="78" t="s">
        <v>402</v>
      </c>
      <c r="M147" s="78" t="s">
        <v>355</v>
      </c>
      <c r="N147" s="78" t="s">
        <v>403</v>
      </c>
      <c r="O147" s="78" t="s">
        <v>404</v>
      </c>
      <c r="P147" s="78" t="s">
        <v>362</v>
      </c>
      <c r="Q147" s="78" t="s">
        <v>405</v>
      </c>
      <c r="R147" s="78" t="s">
        <v>406</v>
      </c>
      <c r="S147" s="78" t="s">
        <v>407</v>
      </c>
      <c r="T147" s="78" t="s">
        <v>335</v>
      </c>
      <c r="U147" s="78" t="s">
        <v>334</v>
      </c>
      <c r="V147" s="78" t="s">
        <v>408</v>
      </c>
      <c r="W147" s="78" t="s">
        <v>409</v>
      </c>
      <c r="X147" s="78" t="s">
        <v>410</v>
      </c>
      <c r="Y147" s="78" t="s">
        <v>411</v>
      </c>
      <c r="Z147" s="78" t="s">
        <v>412</v>
      </c>
    </row>
    <row r="148" spans="1:48" ht="16" customHeight="1" x14ac:dyDescent="0.35">
      <c r="A148" s="79" t="s">
        <v>247</v>
      </c>
      <c r="B148" s="80" t="s">
        <v>443</v>
      </c>
      <c r="C148" s="90" t="s">
        <v>438</v>
      </c>
      <c r="D148" s="91" t="str">
        <f ca="1">TEXT(TODAY(),"YYYY-MM-DD")</f>
        <v>2023-08-09</v>
      </c>
      <c r="E148" s="90"/>
      <c r="F148" s="90" t="s">
        <v>445</v>
      </c>
      <c r="G148" s="92" t="s">
        <v>414</v>
      </c>
      <c r="H148" s="92"/>
      <c r="I148" s="90" t="s">
        <v>168</v>
      </c>
      <c r="J148" s="92"/>
      <c r="K148" s="92"/>
      <c r="L148" s="92"/>
      <c r="M148" s="92"/>
      <c r="N148" s="90"/>
      <c r="O148" s="90" t="s">
        <v>421</v>
      </c>
      <c r="P148" s="90" t="s">
        <v>419</v>
      </c>
      <c r="Q148" s="90"/>
      <c r="R148" s="90"/>
      <c r="S148" s="90"/>
      <c r="T148" s="90" t="s">
        <v>338</v>
      </c>
      <c r="U148" s="90">
        <v>8797366188</v>
      </c>
      <c r="V148" s="90" t="s">
        <v>415</v>
      </c>
      <c r="W148" s="90" t="s">
        <v>177</v>
      </c>
      <c r="X148" s="90" t="s">
        <v>416</v>
      </c>
      <c r="Y148" s="90" t="s">
        <v>417</v>
      </c>
      <c r="Z148" s="90"/>
      <c r="AU148" t="s">
        <v>687</v>
      </c>
      <c r="AV148" t="s">
        <v>688</v>
      </c>
    </row>
    <row r="149" spans="1:48" ht="16" customHeight="1" x14ac:dyDescent="0.35">
      <c r="A149" s="79" t="s">
        <v>247</v>
      </c>
      <c r="B149" s="80" t="s">
        <v>443</v>
      </c>
      <c r="C149" s="86" t="s">
        <v>422</v>
      </c>
      <c r="D149" s="86" t="str">
        <f ca="1">TEXT(TODAY()+30,"YYYY-MM-DD")</f>
        <v>2023-09-08</v>
      </c>
      <c r="E149" s="86"/>
      <c r="F149" s="86" t="s">
        <v>446</v>
      </c>
      <c r="G149" s="86" t="s">
        <v>414</v>
      </c>
      <c r="H149" s="86"/>
      <c r="I149" s="86" t="s">
        <v>168</v>
      </c>
      <c r="J149" s="86"/>
      <c r="K149" s="86"/>
      <c r="L149" s="86"/>
      <c r="M149" s="86"/>
      <c r="N149" s="86"/>
      <c r="O149" s="86" t="s">
        <v>421</v>
      </c>
      <c r="P149" s="86" t="s">
        <v>419</v>
      </c>
      <c r="Q149" s="86"/>
      <c r="R149" s="86"/>
      <c r="S149" s="86"/>
      <c r="T149" s="86" t="s">
        <v>338</v>
      </c>
      <c r="U149" s="86">
        <v>8797366188</v>
      </c>
      <c r="V149" s="86" t="s">
        <v>415</v>
      </c>
      <c r="W149" s="86" t="s">
        <v>177</v>
      </c>
      <c r="X149" s="86" t="s">
        <v>416</v>
      </c>
      <c r="Y149" s="86" t="s">
        <v>417</v>
      </c>
      <c r="Z149" s="86"/>
      <c r="AU149" t="s">
        <v>689</v>
      </c>
      <c r="AV149" t="s">
        <v>690</v>
      </c>
    </row>
    <row r="151" spans="1:48" ht="16" customHeight="1" x14ac:dyDescent="0.35">
      <c r="A151" s="79" t="s">
        <v>247</v>
      </c>
      <c r="B151" s="80" t="s">
        <v>442</v>
      </c>
      <c r="C151" s="90" t="s">
        <v>438</v>
      </c>
      <c r="D151" s="91" t="str">
        <f ca="1">TEXT(TODAY(),"YYYY-MM-DD")</f>
        <v>2023-08-09</v>
      </c>
      <c r="E151" s="90"/>
      <c r="F151" s="90" t="s">
        <v>447</v>
      </c>
      <c r="G151" s="92" t="s">
        <v>414</v>
      </c>
      <c r="H151" s="92"/>
      <c r="I151" s="90" t="s">
        <v>168</v>
      </c>
      <c r="J151" s="92"/>
      <c r="K151" s="92"/>
      <c r="L151" s="92"/>
      <c r="M151" s="92"/>
      <c r="N151" s="90"/>
      <c r="O151" s="90" t="s">
        <v>421</v>
      </c>
      <c r="P151" s="90" t="s">
        <v>419</v>
      </c>
      <c r="Q151" s="90"/>
      <c r="R151" s="90"/>
      <c r="S151" s="90"/>
      <c r="T151" s="90" t="s">
        <v>338</v>
      </c>
      <c r="U151" s="90">
        <v>8797366188</v>
      </c>
      <c r="V151" s="90" t="s">
        <v>415</v>
      </c>
      <c r="W151" s="90" t="s">
        <v>177</v>
      </c>
      <c r="X151" s="90" t="s">
        <v>416</v>
      </c>
      <c r="Y151" s="90" t="s">
        <v>417</v>
      </c>
      <c r="Z151" s="90"/>
      <c r="AU151" t="s">
        <v>691</v>
      </c>
      <c r="AV151" t="s">
        <v>692</v>
      </c>
    </row>
    <row r="152" spans="1:48" ht="16" customHeight="1" x14ac:dyDescent="0.35">
      <c r="A152" s="79" t="s">
        <v>247</v>
      </c>
      <c r="B152" s="80" t="s">
        <v>442</v>
      </c>
      <c r="C152" s="86" t="s">
        <v>422</v>
      </c>
      <c r="D152" s="86" t="str">
        <f ca="1">TEXT(TODAY()+30,"YYYY-MM-DD")</f>
        <v>2023-09-08</v>
      </c>
      <c r="E152" s="86"/>
      <c r="F152" s="86" t="s">
        <v>448</v>
      </c>
      <c r="G152" s="86" t="s">
        <v>414</v>
      </c>
      <c r="H152" s="86"/>
      <c r="I152" s="86" t="s">
        <v>168</v>
      </c>
      <c r="J152" s="86"/>
      <c r="K152" s="86"/>
      <c r="L152" s="86"/>
      <c r="M152" s="86"/>
      <c r="N152" s="86"/>
      <c r="O152" s="86" t="s">
        <v>421</v>
      </c>
      <c r="P152" s="86" t="s">
        <v>419</v>
      </c>
      <c r="Q152" s="86"/>
      <c r="R152" s="86"/>
      <c r="S152" s="86"/>
      <c r="T152" s="86" t="s">
        <v>338</v>
      </c>
      <c r="U152" s="86">
        <v>8797366188</v>
      </c>
      <c r="V152" s="86" t="s">
        <v>415</v>
      </c>
      <c r="W152" s="86" t="s">
        <v>177</v>
      </c>
      <c r="X152" s="86" t="s">
        <v>416</v>
      </c>
      <c r="Y152" s="86" t="s">
        <v>417</v>
      </c>
      <c r="Z152" s="86"/>
      <c r="AU152" t="s">
        <v>693</v>
      </c>
      <c r="AV152" t="s">
        <v>694</v>
      </c>
    </row>
    <row r="154" spans="1:48" x14ac:dyDescent="0.35">
      <c r="A154" s="143" t="s">
        <v>433</v>
      </c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93"/>
      <c r="T154" s="93"/>
      <c r="U154" s="93"/>
      <c r="V154" s="93"/>
      <c r="W154" s="93"/>
      <c r="X154" s="93"/>
      <c r="Y154" s="93"/>
      <c r="Z154" s="93"/>
    </row>
    <row r="155" spans="1:48" x14ac:dyDescent="0.35">
      <c r="A155" s="78" t="s">
        <v>396</v>
      </c>
      <c r="B155" s="78" t="s">
        <v>397</v>
      </c>
      <c r="C155" s="78" t="s">
        <v>398</v>
      </c>
      <c r="D155" s="78" t="s">
        <v>283</v>
      </c>
      <c r="E155" s="78" t="s">
        <v>295</v>
      </c>
      <c r="F155" s="78" t="s">
        <v>187</v>
      </c>
      <c r="G155" s="78" t="s">
        <v>399</v>
      </c>
      <c r="H155" s="78" t="s">
        <v>400</v>
      </c>
      <c r="I155" s="78" t="s">
        <v>166</v>
      </c>
      <c r="J155" s="78" t="s">
        <v>401</v>
      </c>
      <c r="K155" s="78" t="s">
        <v>354</v>
      </c>
      <c r="L155" s="78" t="s">
        <v>402</v>
      </c>
      <c r="M155" s="78" t="s">
        <v>355</v>
      </c>
      <c r="N155" s="78" t="s">
        <v>403</v>
      </c>
      <c r="O155" s="78" t="s">
        <v>404</v>
      </c>
      <c r="P155" s="78" t="s">
        <v>362</v>
      </c>
      <c r="Q155" s="78" t="s">
        <v>405</v>
      </c>
      <c r="R155" s="78" t="s">
        <v>406</v>
      </c>
      <c r="S155" s="78" t="s">
        <v>407</v>
      </c>
      <c r="T155" s="78" t="s">
        <v>335</v>
      </c>
      <c r="U155" s="78" t="s">
        <v>334</v>
      </c>
      <c r="V155" s="78" t="s">
        <v>408</v>
      </c>
      <c r="W155" s="78" t="s">
        <v>409</v>
      </c>
      <c r="X155" s="78" t="s">
        <v>410</v>
      </c>
      <c r="Y155" s="78" t="s">
        <v>411</v>
      </c>
      <c r="Z155" s="78" t="s">
        <v>412</v>
      </c>
    </row>
    <row r="156" spans="1:48" ht="19" customHeight="1" x14ac:dyDescent="0.35">
      <c r="A156" s="80" t="s">
        <v>444</v>
      </c>
      <c r="B156" s="80"/>
      <c r="C156" s="81" t="s">
        <v>413</v>
      </c>
      <c r="D156" s="82" t="str">
        <f ca="1">TEXT(TODAY(),"YYYY-MM-DD")</f>
        <v>2023-08-09</v>
      </c>
      <c r="E156" s="81"/>
      <c r="F156" s="82">
        <v>11</v>
      </c>
      <c r="G156" s="82" t="s">
        <v>414</v>
      </c>
      <c r="H156" s="82">
        <f>F156</f>
        <v>11</v>
      </c>
      <c r="I156" s="81" t="s">
        <v>168</v>
      </c>
      <c r="J156" s="82"/>
      <c r="K156" s="82"/>
      <c r="L156" s="82"/>
      <c r="M156" s="82"/>
      <c r="N156" s="81" t="s">
        <v>179</v>
      </c>
      <c r="O156" s="81" t="s">
        <v>428</v>
      </c>
      <c r="P156" s="81" t="s">
        <v>419</v>
      </c>
      <c r="Q156" s="81" t="s">
        <v>420</v>
      </c>
      <c r="R156" s="81"/>
      <c r="S156" s="81" t="s">
        <v>199</v>
      </c>
      <c r="T156" s="81" t="s">
        <v>338</v>
      </c>
      <c r="U156" s="81">
        <v>8797366188</v>
      </c>
      <c r="V156" s="81" t="s">
        <v>415</v>
      </c>
      <c r="W156" s="81" t="s">
        <v>177</v>
      </c>
      <c r="X156" s="81" t="s">
        <v>416</v>
      </c>
      <c r="Y156" s="81" t="s">
        <v>417</v>
      </c>
      <c r="Z156" s="81"/>
      <c r="AU156" t="s">
        <v>695</v>
      </c>
      <c r="AV156" t="s">
        <v>696</v>
      </c>
    </row>
    <row r="157" spans="1:48" ht="19" customHeight="1" x14ac:dyDescent="0.35">
      <c r="A157" s="80" t="s">
        <v>444</v>
      </c>
      <c r="B157" s="80"/>
      <c r="C157" s="86" t="s">
        <v>422</v>
      </c>
      <c r="D157" s="86" t="str">
        <f ca="1">TEXT(TODAY()+30,"YYYY-MM-DD")</f>
        <v>2023-09-08</v>
      </c>
      <c r="E157" s="86"/>
      <c r="F157" s="86">
        <v>12</v>
      </c>
      <c r="G157" s="86" t="s">
        <v>414</v>
      </c>
      <c r="H157" s="86">
        <f>F157</f>
        <v>12</v>
      </c>
      <c r="I157" s="86" t="s">
        <v>168</v>
      </c>
      <c r="J157" s="86"/>
      <c r="K157" s="86"/>
      <c r="L157" s="86"/>
      <c r="M157" s="86"/>
      <c r="N157" s="86" t="s">
        <v>179</v>
      </c>
      <c r="O157" s="86" t="s">
        <v>428</v>
      </c>
      <c r="P157" s="86" t="s">
        <v>419</v>
      </c>
      <c r="Q157" s="86" t="s">
        <v>420</v>
      </c>
      <c r="R157" s="86"/>
      <c r="S157" s="86" t="s">
        <v>199</v>
      </c>
      <c r="T157" s="86" t="s">
        <v>338</v>
      </c>
      <c r="U157" s="86">
        <v>8797366188</v>
      </c>
      <c r="V157" s="86" t="s">
        <v>415</v>
      </c>
      <c r="W157" s="86" t="s">
        <v>177</v>
      </c>
      <c r="X157" s="86" t="s">
        <v>416</v>
      </c>
      <c r="Y157" s="86" t="s">
        <v>417</v>
      </c>
      <c r="Z157" s="86"/>
      <c r="AU157" t="s">
        <v>697</v>
      </c>
      <c r="AV157" t="s">
        <v>698</v>
      </c>
    </row>
    <row r="159" spans="1:48" x14ac:dyDescent="0.35">
      <c r="A159" s="143" t="s">
        <v>433</v>
      </c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94"/>
      <c r="T159" s="94"/>
      <c r="U159" s="94"/>
      <c r="V159" s="94"/>
      <c r="W159" s="94"/>
      <c r="X159" s="94"/>
      <c r="Y159" s="94"/>
      <c r="Z159" s="94"/>
    </row>
    <row r="160" spans="1:48" x14ac:dyDescent="0.35">
      <c r="A160" s="78" t="s">
        <v>396</v>
      </c>
      <c r="B160" s="78" t="s">
        <v>397</v>
      </c>
      <c r="C160" s="78" t="s">
        <v>398</v>
      </c>
      <c r="D160" s="78" t="s">
        <v>283</v>
      </c>
      <c r="E160" s="78" t="s">
        <v>295</v>
      </c>
      <c r="F160" s="78" t="s">
        <v>187</v>
      </c>
      <c r="G160" s="78" t="s">
        <v>399</v>
      </c>
      <c r="H160" s="78" t="s">
        <v>400</v>
      </c>
      <c r="I160" s="78" t="s">
        <v>166</v>
      </c>
      <c r="J160" s="78" t="s">
        <v>401</v>
      </c>
      <c r="K160" s="78" t="s">
        <v>354</v>
      </c>
      <c r="L160" s="78" t="s">
        <v>402</v>
      </c>
      <c r="M160" s="78" t="s">
        <v>355</v>
      </c>
      <c r="N160" s="78" t="s">
        <v>403</v>
      </c>
      <c r="O160" s="78" t="s">
        <v>404</v>
      </c>
      <c r="P160" s="78" t="s">
        <v>362</v>
      </c>
      <c r="Q160" s="78" t="s">
        <v>405</v>
      </c>
      <c r="R160" s="78" t="s">
        <v>406</v>
      </c>
      <c r="S160" s="78" t="s">
        <v>407</v>
      </c>
      <c r="T160" s="78" t="s">
        <v>335</v>
      </c>
      <c r="U160" s="78" t="s">
        <v>334</v>
      </c>
      <c r="V160" s="78" t="s">
        <v>408</v>
      </c>
      <c r="W160" s="78" t="s">
        <v>409</v>
      </c>
      <c r="X160" s="78" t="s">
        <v>410</v>
      </c>
      <c r="Y160" s="78" t="s">
        <v>411</v>
      </c>
      <c r="Z160" s="78" t="s">
        <v>412</v>
      </c>
    </row>
    <row r="161" spans="1:48" ht="19" customHeight="1" x14ac:dyDescent="0.35">
      <c r="A161" s="80" t="s">
        <v>219</v>
      </c>
      <c r="B161" s="80"/>
      <c r="C161" s="81" t="s">
        <v>413</v>
      </c>
      <c r="D161" s="82" t="str">
        <f ca="1">TEXT(TODAY(),"YYYY-MM-DD")</f>
        <v>2023-08-09</v>
      </c>
      <c r="E161" s="81"/>
      <c r="F161" s="82">
        <v>777</v>
      </c>
      <c r="G161" s="82" t="s">
        <v>414</v>
      </c>
      <c r="H161" s="82">
        <f>F161</f>
        <v>777</v>
      </c>
      <c r="I161" s="81" t="s">
        <v>168</v>
      </c>
      <c r="J161" s="82"/>
      <c r="K161" s="82"/>
      <c r="L161" s="82"/>
      <c r="M161" s="82"/>
      <c r="N161" s="81" t="s">
        <v>179</v>
      </c>
      <c r="O161" s="81" t="s">
        <v>428</v>
      </c>
      <c r="P161" s="81" t="s">
        <v>419</v>
      </c>
      <c r="Q161" s="81" t="s">
        <v>420</v>
      </c>
      <c r="R161" s="81"/>
      <c r="S161" s="81" t="s">
        <v>199</v>
      </c>
      <c r="T161" s="81" t="s">
        <v>338</v>
      </c>
      <c r="U161" s="81">
        <v>8797366188</v>
      </c>
      <c r="V161" s="81" t="s">
        <v>415</v>
      </c>
      <c r="W161" s="81" t="s">
        <v>177</v>
      </c>
      <c r="X161" s="81" t="s">
        <v>416</v>
      </c>
      <c r="Y161" s="81" t="s">
        <v>417</v>
      </c>
      <c r="Z161" s="81"/>
      <c r="AU161" t="s">
        <v>699</v>
      </c>
      <c r="AV161" t="s">
        <v>700</v>
      </c>
    </row>
    <row r="162" spans="1:48" ht="19" customHeight="1" x14ac:dyDescent="0.35">
      <c r="A162" s="80" t="s">
        <v>219</v>
      </c>
      <c r="B162" s="80"/>
      <c r="C162" s="86" t="s">
        <v>422</v>
      </c>
      <c r="D162" s="86" t="str">
        <f ca="1">TEXT(TODAY()+30,"YYYY-MM-DD")</f>
        <v>2023-09-08</v>
      </c>
      <c r="E162" s="86"/>
      <c r="F162" s="86">
        <v>775</v>
      </c>
      <c r="G162" s="86" t="s">
        <v>414</v>
      </c>
      <c r="H162" s="86">
        <f>F162</f>
        <v>775</v>
      </c>
      <c r="I162" s="86" t="s">
        <v>168</v>
      </c>
      <c r="J162" s="86"/>
      <c r="K162" s="86"/>
      <c r="L162" s="86"/>
      <c r="M162" s="86"/>
      <c r="N162" s="86" t="s">
        <v>179</v>
      </c>
      <c r="O162" s="86" t="s">
        <v>428</v>
      </c>
      <c r="P162" s="86" t="s">
        <v>419</v>
      </c>
      <c r="Q162" s="86" t="s">
        <v>420</v>
      </c>
      <c r="R162" s="86"/>
      <c r="S162" s="86" t="s">
        <v>199</v>
      </c>
      <c r="T162" s="86" t="s">
        <v>338</v>
      </c>
      <c r="U162" s="86">
        <v>8797366188</v>
      </c>
      <c r="V162" s="86" t="s">
        <v>415</v>
      </c>
      <c r="W162" s="86" t="s">
        <v>177</v>
      </c>
      <c r="X162" s="86" t="s">
        <v>416</v>
      </c>
      <c r="Y162" s="86" t="s">
        <v>417</v>
      </c>
      <c r="Z162" s="86"/>
      <c r="AU162" t="s">
        <v>701</v>
      </c>
      <c r="AV162" t="s">
        <v>702</v>
      </c>
    </row>
    <row r="164" spans="1:48" x14ac:dyDescent="0.35">
      <c r="A164" s="143" t="s">
        <v>433</v>
      </c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98"/>
      <c r="T164" s="98"/>
      <c r="U164" s="98"/>
      <c r="V164" s="98"/>
      <c r="W164" s="98"/>
      <c r="X164" s="98"/>
      <c r="Y164" s="98"/>
      <c r="Z164" s="98"/>
    </row>
    <row r="165" spans="1:48" x14ac:dyDescent="0.35">
      <c r="A165" s="78" t="s">
        <v>396</v>
      </c>
      <c r="B165" s="78" t="s">
        <v>397</v>
      </c>
      <c r="C165" s="78" t="s">
        <v>398</v>
      </c>
      <c r="D165" s="78" t="s">
        <v>283</v>
      </c>
      <c r="E165" s="78" t="s">
        <v>295</v>
      </c>
      <c r="F165" s="78" t="s">
        <v>187</v>
      </c>
      <c r="G165" s="78" t="s">
        <v>399</v>
      </c>
      <c r="H165" s="78" t="s">
        <v>400</v>
      </c>
      <c r="I165" s="78" t="s">
        <v>166</v>
      </c>
      <c r="J165" s="78" t="s">
        <v>401</v>
      </c>
      <c r="K165" s="78" t="s">
        <v>354</v>
      </c>
      <c r="L165" s="78" t="s">
        <v>402</v>
      </c>
      <c r="M165" s="78" t="s">
        <v>355</v>
      </c>
      <c r="N165" s="78" t="s">
        <v>403</v>
      </c>
      <c r="O165" s="78" t="s">
        <v>404</v>
      </c>
      <c r="P165" s="78" t="s">
        <v>362</v>
      </c>
      <c r="Q165" s="78" t="s">
        <v>405</v>
      </c>
      <c r="R165" s="78" t="s">
        <v>406</v>
      </c>
      <c r="S165" s="78" t="s">
        <v>407</v>
      </c>
      <c r="T165" s="78" t="s">
        <v>335</v>
      </c>
      <c r="U165" s="78" t="s">
        <v>334</v>
      </c>
      <c r="V165" s="78" t="s">
        <v>408</v>
      </c>
      <c r="W165" s="78" t="s">
        <v>409</v>
      </c>
      <c r="X165" s="78" t="s">
        <v>410</v>
      </c>
      <c r="Y165" s="78" t="s">
        <v>411</v>
      </c>
      <c r="Z165" s="78" t="s">
        <v>412</v>
      </c>
    </row>
    <row r="166" spans="1:48" ht="19" customHeight="1" x14ac:dyDescent="0.35">
      <c r="A166" s="80" t="s">
        <v>194</v>
      </c>
      <c r="B166" s="80"/>
      <c r="C166" s="81" t="s">
        <v>413</v>
      </c>
      <c r="D166" s="82" t="str">
        <f ca="1">TEXT(TODAY(),"YYYY-MM-DD")</f>
        <v>2023-08-09</v>
      </c>
      <c r="E166" s="81"/>
      <c r="F166" s="82">
        <v>13</v>
      </c>
      <c r="G166" s="82" t="s">
        <v>414</v>
      </c>
      <c r="H166" s="82">
        <f>F166</f>
        <v>13</v>
      </c>
      <c r="I166" s="81" t="s">
        <v>168</v>
      </c>
      <c r="J166" s="82"/>
      <c r="K166" s="82"/>
      <c r="L166" s="82"/>
      <c r="M166" s="82"/>
      <c r="N166" s="81"/>
      <c r="O166" s="81"/>
      <c r="P166" s="81"/>
      <c r="Q166" s="81"/>
      <c r="R166" s="81"/>
      <c r="S166" s="81" t="s">
        <v>199</v>
      </c>
      <c r="T166" s="81" t="s">
        <v>338</v>
      </c>
      <c r="U166" s="81">
        <v>8797366188</v>
      </c>
      <c r="V166" s="81" t="s">
        <v>415</v>
      </c>
      <c r="W166" s="81" t="s">
        <v>177</v>
      </c>
      <c r="X166" s="81" t="s">
        <v>416</v>
      </c>
      <c r="Y166" s="81" t="s">
        <v>417</v>
      </c>
      <c r="Z166" s="81"/>
      <c r="AU166" t="s">
        <v>703</v>
      </c>
      <c r="AV166" t="s">
        <v>704</v>
      </c>
    </row>
    <row r="167" spans="1:48" ht="19" customHeight="1" x14ac:dyDescent="0.35">
      <c r="A167" s="80" t="s">
        <v>194</v>
      </c>
      <c r="B167" s="80"/>
      <c r="C167" s="86" t="s">
        <v>422</v>
      </c>
      <c r="D167" s="86" t="str">
        <f ca="1">TEXT(TODAY()+30,"YYYY-MM-DD")</f>
        <v>2023-09-08</v>
      </c>
      <c r="E167" s="86"/>
      <c r="F167" s="86">
        <v>12</v>
      </c>
      <c r="G167" s="86" t="s">
        <v>414</v>
      </c>
      <c r="H167" s="86">
        <f>F167</f>
        <v>12</v>
      </c>
      <c r="I167" s="86" t="s">
        <v>168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 t="s">
        <v>199</v>
      </c>
      <c r="T167" s="86" t="s">
        <v>338</v>
      </c>
      <c r="U167" s="86">
        <v>8797366188</v>
      </c>
      <c r="V167" s="86" t="s">
        <v>415</v>
      </c>
      <c r="W167" s="86" t="s">
        <v>177</v>
      </c>
      <c r="X167" s="86" t="s">
        <v>416</v>
      </c>
      <c r="Y167" s="86" t="s">
        <v>417</v>
      </c>
      <c r="Z167" s="86"/>
      <c r="AU167" t="s">
        <v>705</v>
      </c>
      <c r="AV167" t="s">
        <v>706</v>
      </c>
    </row>
    <row r="169" spans="1:48" x14ac:dyDescent="0.35">
      <c r="A169" s="145" t="s">
        <v>451</v>
      </c>
      <c r="B169" s="145"/>
      <c r="C169" s="145"/>
      <c r="D169" s="145"/>
      <c r="E169" s="145"/>
    </row>
    <row r="170" spans="1:48" x14ac:dyDescent="0.35">
      <c r="A170" s="131" t="s">
        <v>452</v>
      </c>
      <c r="B170" s="132"/>
      <c r="C170" s="132"/>
      <c r="D170" s="132"/>
      <c r="E170" s="132"/>
      <c r="F170" s="132"/>
      <c r="G170" s="132"/>
      <c r="H170" s="132"/>
    </row>
    <row r="171" spans="1:48" x14ac:dyDescent="0.35">
      <c r="A171" s="44" t="s">
        <v>453</v>
      </c>
      <c r="B171" s="44" t="s">
        <v>454</v>
      </c>
      <c r="C171" s="44" t="s">
        <v>455</v>
      </c>
      <c r="D171" s="44" t="s">
        <v>130</v>
      </c>
      <c r="E171" s="44" t="s">
        <v>456</v>
      </c>
      <c r="F171" s="44" t="s">
        <v>457</v>
      </c>
      <c r="G171" s="44" t="s">
        <v>458</v>
      </c>
      <c r="H171" s="44"/>
    </row>
    <row r="172" spans="1:48" x14ac:dyDescent="0.35">
      <c r="A172" s="77">
        <v>10</v>
      </c>
      <c r="B172" s="77" t="s">
        <v>463</v>
      </c>
      <c r="C172" s="77">
        <v>1000</v>
      </c>
      <c r="D172" s="77" t="s">
        <v>358</v>
      </c>
      <c r="E172" s="77"/>
      <c r="F172" s="77" t="s">
        <v>459</v>
      </c>
      <c r="G172" s="77" t="s">
        <v>354</v>
      </c>
      <c r="H172" s="77"/>
    </row>
    <row r="173" spans="1:48" x14ac:dyDescent="0.35">
      <c r="A173" s="77">
        <v>20</v>
      </c>
      <c r="B173" s="77" t="s">
        <v>463</v>
      </c>
      <c r="C173" s="77">
        <v>1000</v>
      </c>
      <c r="D173" s="77" t="s">
        <v>358</v>
      </c>
      <c r="E173" s="77"/>
      <c r="F173" s="77" t="s">
        <v>460</v>
      </c>
      <c r="G173" s="77" t="s">
        <v>354</v>
      </c>
      <c r="H173" s="77"/>
    </row>
    <row r="174" spans="1:48" x14ac:dyDescent="0.35">
      <c r="A174" s="77">
        <v>30</v>
      </c>
      <c r="B174" s="77" t="s">
        <v>463</v>
      </c>
      <c r="C174" s="77">
        <v>1000</v>
      </c>
      <c r="D174" s="77" t="s">
        <v>358</v>
      </c>
      <c r="E174" s="77"/>
      <c r="F174" s="77" t="s">
        <v>461</v>
      </c>
      <c r="G174" s="77" t="s">
        <v>355</v>
      </c>
      <c r="H174" s="77"/>
    </row>
    <row r="175" spans="1:48" x14ac:dyDescent="0.35">
      <c r="A175" s="77">
        <v>40</v>
      </c>
      <c r="B175" s="77" t="s">
        <v>463</v>
      </c>
      <c r="C175" s="77">
        <v>1000</v>
      </c>
      <c r="D175" s="77" t="s">
        <v>358</v>
      </c>
      <c r="E175" s="77"/>
      <c r="F175" s="77" t="s">
        <v>462</v>
      </c>
      <c r="G175" s="77" t="s">
        <v>355</v>
      </c>
      <c r="H175" s="77"/>
    </row>
    <row r="177" spans="1:78" x14ac:dyDescent="0.35">
      <c r="A177" s="108" t="s">
        <v>371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78" x14ac:dyDescent="0.35">
      <c r="A178" s="101"/>
      <c r="B178" s="102"/>
      <c r="C178" s="105" t="s">
        <v>348</v>
      </c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6"/>
      <c r="P178" s="118" t="s">
        <v>466</v>
      </c>
      <c r="Q178" s="119"/>
      <c r="R178" s="119"/>
      <c r="S178" s="119"/>
    </row>
    <row r="179" spans="1:78" x14ac:dyDescent="0.35">
      <c r="A179" s="110" t="s">
        <v>349</v>
      </c>
      <c r="B179" s="110" t="s">
        <v>350</v>
      </c>
      <c r="C179" s="111" t="s">
        <v>351</v>
      </c>
      <c r="D179" s="112"/>
      <c r="E179" s="112"/>
      <c r="F179" s="113"/>
      <c r="G179" s="114" t="s">
        <v>352</v>
      </c>
      <c r="H179" s="115"/>
      <c r="I179" s="115"/>
      <c r="J179" s="116"/>
      <c r="K179" s="122" t="s">
        <v>503</v>
      </c>
      <c r="L179" s="122" t="s">
        <v>506</v>
      </c>
      <c r="M179" s="122" t="s">
        <v>504</v>
      </c>
      <c r="N179" s="122" t="s">
        <v>505</v>
      </c>
      <c r="O179" s="124" t="s">
        <v>353</v>
      </c>
      <c r="P179" s="118" t="s">
        <v>348</v>
      </c>
      <c r="Q179" s="119"/>
      <c r="R179" s="120"/>
      <c r="S179" s="120"/>
    </row>
    <row r="180" spans="1:78" ht="14.5" customHeight="1" x14ac:dyDescent="0.35">
      <c r="A180" s="117"/>
      <c r="B180" s="117"/>
      <c r="C180" s="66" t="s">
        <v>354</v>
      </c>
      <c r="D180" s="66" t="s">
        <v>355</v>
      </c>
      <c r="E180" s="66" t="s">
        <v>356</v>
      </c>
      <c r="F180" s="66" t="s">
        <v>357</v>
      </c>
      <c r="G180" s="67" t="s">
        <v>354</v>
      </c>
      <c r="H180" s="67" t="s">
        <v>355</v>
      </c>
      <c r="I180" s="67" t="s">
        <v>356</v>
      </c>
      <c r="J180" s="67" t="s">
        <v>357</v>
      </c>
      <c r="K180" s="123"/>
      <c r="L180" s="123"/>
      <c r="M180" s="123"/>
      <c r="N180" s="123"/>
      <c r="O180" s="125"/>
      <c r="P180" s="97" t="s">
        <v>354</v>
      </c>
      <c r="Q180" s="97" t="s">
        <v>355</v>
      </c>
      <c r="R180" s="97" t="s">
        <v>356</v>
      </c>
      <c r="S180" s="97" t="s">
        <v>357</v>
      </c>
    </row>
    <row r="181" spans="1:78" x14ac:dyDescent="0.35">
      <c r="A181" s="42" t="s">
        <v>358</v>
      </c>
      <c r="B181" s="42" t="s">
        <v>359</v>
      </c>
      <c r="C181" s="30" t="str">
        <f>"$"&amp;TEXT(61382.86,"0.00")</f>
        <v>$61382.86</v>
      </c>
      <c r="D181" s="30" t="str">
        <f>"$"&amp;TEXT(4041,"0.00")</f>
        <v>$4041.00</v>
      </c>
      <c r="E181" s="30" t="str">
        <f>"$"&amp;TEXT(57341.86,"0.00")</f>
        <v>$57341.86</v>
      </c>
      <c r="F181" s="30" t="str">
        <f>TEXT(93.42,"0.00")</f>
        <v>93.42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TEXT(620.71,"0.00")</f>
        <v>620.71</v>
      </c>
      <c r="L181" s="30"/>
      <c r="M181" s="30"/>
      <c r="N181" s="30"/>
      <c r="O181" s="42" t="s">
        <v>155</v>
      </c>
      <c r="P181" s="107"/>
      <c r="Q181" s="107"/>
      <c r="R181" s="107"/>
      <c r="S181" s="107"/>
    </row>
    <row r="183" spans="1:78" ht="13.25" customHeight="1" x14ac:dyDescent="0.35">
      <c r="A183" s="131" t="s">
        <v>360</v>
      </c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</row>
    <row r="184" spans="1:78" x14ac:dyDescent="0.35">
      <c r="A184" s="133" t="s">
        <v>131</v>
      </c>
      <c r="B184" s="133" t="s">
        <v>361</v>
      </c>
      <c r="C184" s="136" t="s">
        <v>362</v>
      </c>
      <c r="D184" s="139" t="s">
        <v>363</v>
      </c>
      <c r="E184" s="142" t="s">
        <v>348</v>
      </c>
      <c r="F184" s="142"/>
      <c r="G184" s="142"/>
      <c r="H184" s="142"/>
      <c r="I184" s="126" t="s">
        <v>364</v>
      </c>
      <c r="J184" s="126"/>
      <c r="K184" s="126"/>
      <c r="L184" s="126"/>
    </row>
    <row r="185" spans="1:78" x14ac:dyDescent="0.35">
      <c r="A185" s="134"/>
      <c r="B185" s="134"/>
      <c r="C185" s="137"/>
      <c r="D185" s="140"/>
      <c r="E185" s="127" t="s">
        <v>365</v>
      </c>
      <c r="F185" s="128"/>
      <c r="G185" s="129" t="s">
        <v>352</v>
      </c>
      <c r="H185" s="130"/>
      <c r="I185" s="127" t="s">
        <v>365</v>
      </c>
      <c r="J185" s="128"/>
      <c r="K185" s="129" t="s">
        <v>352</v>
      </c>
      <c r="L185" s="130"/>
    </row>
    <row r="186" spans="1:78" x14ac:dyDescent="0.35">
      <c r="A186" s="135"/>
      <c r="B186" s="135" t="s">
        <v>130</v>
      </c>
      <c r="C186" s="138"/>
      <c r="D186" s="141"/>
      <c r="E186" s="66" t="s">
        <v>366</v>
      </c>
      <c r="F186" s="66" t="s">
        <v>367</v>
      </c>
      <c r="G186" s="67" t="s">
        <v>368</v>
      </c>
      <c r="H186" s="67" t="s">
        <v>369</v>
      </c>
      <c r="I186" s="66" t="s">
        <v>366</v>
      </c>
      <c r="J186" s="66" t="s">
        <v>367</v>
      </c>
      <c r="K186" s="67" t="s">
        <v>368</v>
      </c>
      <c r="L186" s="67" t="s">
        <v>369</v>
      </c>
    </row>
    <row r="187" spans="1:78" x14ac:dyDescent="0.35">
      <c r="A187" s="28" t="s">
        <v>470</v>
      </c>
      <c r="B187" s="42" t="s">
        <v>358</v>
      </c>
      <c r="C187" s="57" t="s">
        <v>370</v>
      </c>
      <c r="D187" s="30" t="str">
        <f>TEXT(597.23,"0.00")</f>
        <v>597.23</v>
      </c>
      <c r="E187" s="69" t="str">
        <f>"$"&amp;TEXT(59382.86,"0.00")</f>
        <v>$59382.86</v>
      </c>
      <c r="F187" s="69" t="str">
        <f>"$"&amp;TEXT(2041,"0.00")</f>
        <v>$2041.00</v>
      </c>
      <c r="G187" s="69" t="str">
        <f>"$"&amp;TEXT(8517,"0.00")</f>
        <v>$8517.00</v>
      </c>
      <c r="H187" s="69" t="str">
        <f>"$"&amp;TEXT(1092,"0.00")</f>
        <v>$1092.00</v>
      </c>
      <c r="I187" s="70" t="str">
        <f>"$"&amp;TEXT(59382.86,"0.00")</f>
        <v>$59382.86</v>
      </c>
      <c r="J187" s="70" t="str">
        <f>"$"&amp;TEXT(2041,"0.00")</f>
        <v>$2041.00</v>
      </c>
      <c r="K187" s="70" t="str">
        <f>"$"&amp;TEXT(8517,"0.00")</f>
        <v>$8517.00</v>
      </c>
      <c r="L187" s="70" t="str">
        <f>"$"&amp;TEXT(1092,"0.00")</f>
        <v>$1092.00</v>
      </c>
    </row>
    <row r="188" spans="1:78" x14ac:dyDescent="0.35">
      <c r="A188" s="57" t="s">
        <v>479</v>
      </c>
      <c r="B188" s="42" t="s">
        <v>358</v>
      </c>
      <c r="C188" s="57" t="s">
        <v>370</v>
      </c>
      <c r="D188" s="68" t="str">
        <f>TEXT(237.02,"0.00")</f>
        <v>237.02</v>
      </c>
      <c r="E188" s="69" t="str">
        <f>"$"&amp;TEXT(22258.34,"0.00")</f>
        <v>$22258.34</v>
      </c>
      <c r="F188" s="69" t="str">
        <f>"$"&amp;TEXT(1300,"0.00")</f>
        <v>$1300.00</v>
      </c>
      <c r="G188" s="69" t="str">
        <f>"$"&amp;TEXT(6604.5,"0.00")</f>
        <v>$6604.50</v>
      </c>
      <c r="H188" s="69" t="str">
        <f>"$"&amp;TEXT(1092,"0.00")</f>
        <v>$1092.00</v>
      </c>
      <c r="I188" s="70" t="str">
        <f>"$"&amp;TEXT(22258.34,"0.00")</f>
        <v>$22258.34</v>
      </c>
      <c r="J188" s="70" t="str">
        <f>"$"&amp;TEXT(1300,"0.00")</f>
        <v>$1300.00</v>
      </c>
      <c r="K188" s="70" t="str">
        <f>"$"&amp;TEXT(6604.5,"0.00")</f>
        <v>$6604.50</v>
      </c>
      <c r="L188" s="70" t="str">
        <f>"$"&amp;TEXT(1092,"0.00")</f>
        <v>$1092.00</v>
      </c>
    </row>
    <row r="189" spans="1:78" x14ac:dyDescent="0.35">
      <c r="A189" s="57" t="s">
        <v>480</v>
      </c>
      <c r="B189" s="42" t="s">
        <v>358</v>
      </c>
      <c r="C189" s="57" t="s">
        <v>370</v>
      </c>
      <c r="D189" s="68" t="str">
        <f>TEXT(2154.88,"0.00")</f>
        <v>2154.88</v>
      </c>
      <c r="E189" s="69" t="str">
        <f>"$"&amp;TEXT(14374.84,"0.00")</f>
        <v>$14374.84</v>
      </c>
      <c r="F189" s="69" t="str">
        <f>"$"&amp;TEXT(247,"0.00")</f>
        <v>$247.00</v>
      </c>
      <c r="G189" s="69" t="str">
        <f>"$"&amp;TEXT(637.5,"0.00")</f>
        <v>$637.50</v>
      </c>
      <c r="H189" s="69" t="str">
        <f>"$"&amp;TEXT(0,"0.00")</f>
        <v>$0.00</v>
      </c>
      <c r="I189" s="70" t="str">
        <f>"$"&amp;TEXT(14374.84,"0.00")</f>
        <v>$14374.84</v>
      </c>
      <c r="J189" s="70" t="str">
        <f>"$"&amp;TEXT(247,"0.00")</f>
        <v>$247.00</v>
      </c>
      <c r="K189" s="70" t="str">
        <f>"$"&amp;TEXT(637.5,"0.00")</f>
        <v>$637.50</v>
      </c>
      <c r="L189" s="70" t="str">
        <f>"$"&amp;TEXT(0,"0.00")</f>
        <v>$0.00</v>
      </c>
    </row>
    <row r="191" spans="1:78" x14ac:dyDescent="0.35">
      <c r="A191" s="46" t="s">
        <v>276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78" x14ac:dyDescent="0.35">
      <c r="A192" s="48" t="s">
        <v>277</v>
      </c>
      <c r="B192" s="48" t="s">
        <v>278</v>
      </c>
      <c r="C192" s="48" t="s">
        <v>279</v>
      </c>
      <c r="D192" s="48" t="s">
        <v>280</v>
      </c>
      <c r="E192" s="48" t="s">
        <v>281</v>
      </c>
      <c r="F192" s="48" t="s">
        <v>282</v>
      </c>
      <c r="G192" s="48" t="s">
        <v>283</v>
      </c>
      <c r="H192" s="48" t="s">
        <v>284</v>
      </c>
      <c r="I192" s="48" t="s">
        <v>285</v>
      </c>
      <c r="J192" s="48" t="s">
        <v>286</v>
      </c>
      <c r="K192" s="48" t="s">
        <v>287</v>
      </c>
      <c r="L192" s="48" t="s">
        <v>288</v>
      </c>
      <c r="M192" s="48" t="s">
        <v>289</v>
      </c>
      <c r="N192" s="48" t="s">
        <v>290</v>
      </c>
      <c r="O192" s="48" t="s">
        <v>291</v>
      </c>
      <c r="P192" s="48" t="s">
        <v>292</v>
      </c>
      <c r="Q192" s="48" t="s">
        <v>293</v>
      </c>
      <c r="R192" s="48" t="s">
        <v>294</v>
      </c>
      <c r="S192" s="49" t="s">
        <v>295</v>
      </c>
      <c r="T192" s="159" t="s">
        <v>296</v>
      </c>
      <c r="U192" s="160"/>
      <c r="V192" s="161"/>
      <c r="W192" s="159" t="s">
        <v>297</v>
      </c>
      <c r="X192" s="161"/>
      <c r="Y192" s="95"/>
      <c r="Z192" s="156" t="s">
        <v>298</v>
      </c>
      <c r="AA192" s="157"/>
      <c r="AB192" s="157"/>
      <c r="AC192" s="157"/>
      <c r="AD192" s="157"/>
      <c r="AE192" s="157"/>
      <c r="AF192" s="158"/>
      <c r="AG192" s="156" t="s">
        <v>299</v>
      </c>
      <c r="AH192" s="157"/>
      <c r="AI192" s="157"/>
      <c r="AJ192" s="157"/>
      <c r="AK192" s="157"/>
      <c r="AL192" s="158"/>
      <c r="AM192" s="51"/>
      <c r="AN192" s="52"/>
      <c r="AO192" s="52"/>
      <c r="AP192" s="5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</row>
    <row r="193" spans="1:78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5" t="s">
        <v>300</v>
      </c>
      <c r="U193" s="55" t="s">
        <v>301</v>
      </c>
      <c r="V193" s="55" t="s">
        <v>302</v>
      </c>
      <c r="W193" s="55" t="s">
        <v>303</v>
      </c>
      <c r="X193" s="55" t="s">
        <v>304</v>
      </c>
      <c r="Y193" s="55" t="s">
        <v>305</v>
      </c>
      <c r="Z193" s="55" t="s">
        <v>306</v>
      </c>
      <c r="AA193" s="55" t="s">
        <v>307</v>
      </c>
      <c r="AB193" s="55" t="s">
        <v>308</v>
      </c>
      <c r="AC193" s="55" t="s">
        <v>309</v>
      </c>
      <c r="AD193" s="55" t="s">
        <v>310</v>
      </c>
      <c r="AE193" s="55" t="s">
        <v>311</v>
      </c>
      <c r="AF193" s="55" t="s">
        <v>312</v>
      </c>
      <c r="AG193" s="55" t="s">
        <v>313</v>
      </c>
      <c r="AH193" s="55" t="s">
        <v>314</v>
      </c>
      <c r="AI193" s="55" t="s">
        <v>315</v>
      </c>
      <c r="AJ193" s="55" t="s">
        <v>316</v>
      </c>
      <c r="AK193" s="55" t="s">
        <v>317</v>
      </c>
      <c r="AL193" s="55" t="s">
        <v>318</v>
      </c>
      <c r="AM193" s="54" t="s">
        <v>319</v>
      </c>
      <c r="AN193" s="55" t="s">
        <v>320</v>
      </c>
      <c r="AO193" s="55" t="s">
        <v>321</v>
      </c>
      <c r="AP193" s="56" t="s">
        <v>322</v>
      </c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</row>
    <row r="194" spans="1:78" x14ac:dyDescent="0.35">
      <c r="A194" s="57" t="s">
        <v>323</v>
      </c>
      <c r="B194" s="28">
        <v>8797366188</v>
      </c>
      <c r="C194" s="57" t="s">
        <v>418</v>
      </c>
      <c r="D194" s="58" t="s">
        <v>344</v>
      </c>
      <c r="E194" s="42" t="s">
        <v>155</v>
      </c>
      <c r="F194" s="57" t="s">
        <v>324</v>
      </c>
      <c r="G194" s="59" t="str">
        <f ca="1">TEXT(TODAY(),"YYYY-MM-DD")</f>
        <v>2023-08-09</v>
      </c>
      <c r="H194" s="59" t="str">
        <f ca="1">TEXT(TODAY(),"YYYY-MM-DD")</f>
        <v>2023-08-09</v>
      </c>
      <c r="I194" s="57">
        <v>12</v>
      </c>
      <c r="J194" s="57">
        <v>12</v>
      </c>
      <c r="K194" s="57">
        <v>12</v>
      </c>
      <c r="L194" s="57" t="s">
        <v>345</v>
      </c>
      <c r="M194" s="57" t="s">
        <v>346</v>
      </c>
      <c r="N194" s="30" t="s">
        <v>325</v>
      </c>
      <c r="O194" s="30" t="s">
        <v>325</v>
      </c>
      <c r="P194" s="30" t="s">
        <v>326</v>
      </c>
      <c r="Q194" s="30" t="s">
        <v>326</v>
      </c>
      <c r="R194" s="30" t="s">
        <v>325</v>
      </c>
      <c r="S194" s="42"/>
      <c r="T194" s="42" t="s">
        <v>327</v>
      </c>
      <c r="U194" s="42" t="s">
        <v>328</v>
      </c>
      <c r="V194" s="42"/>
      <c r="W194" s="42" t="s">
        <v>329</v>
      </c>
      <c r="X194" s="42" t="s">
        <v>330</v>
      </c>
      <c r="Y194" s="42"/>
      <c r="Z194" s="42"/>
      <c r="AA194" s="42"/>
      <c r="AB194" s="42"/>
      <c r="AC194" s="42"/>
      <c r="AD194" s="42" t="s">
        <v>326</v>
      </c>
      <c r="AE194" s="42" t="s">
        <v>326</v>
      </c>
      <c r="AF194" s="42" t="s">
        <v>326</v>
      </c>
      <c r="AG194" s="42"/>
      <c r="AH194" s="42"/>
      <c r="AI194" s="42"/>
      <c r="AJ194" s="42" t="s">
        <v>326</v>
      </c>
      <c r="AK194" s="42" t="s">
        <v>326</v>
      </c>
      <c r="AL194" s="42" t="s">
        <v>326</v>
      </c>
      <c r="AM194" s="57"/>
      <c r="AN194" s="57">
        <v>26</v>
      </c>
      <c r="AO194" s="57">
        <v>35</v>
      </c>
      <c r="AP194" s="57">
        <v>24</v>
      </c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</row>
    <row r="196" spans="1:78" x14ac:dyDescent="0.35">
      <c r="A196" s="46" t="s">
        <v>373</v>
      </c>
      <c r="B196" s="47"/>
      <c r="C196" s="47"/>
    </row>
    <row r="197" spans="1:78" x14ac:dyDescent="0.35">
      <c r="A197" s="44" t="s">
        <v>373</v>
      </c>
      <c r="B197" s="44" t="s">
        <v>374</v>
      </c>
      <c r="C197" s="44" t="s">
        <v>375</v>
      </c>
      <c r="D197" s="44" t="s">
        <v>376</v>
      </c>
      <c r="E197" s="44" t="s">
        <v>286</v>
      </c>
      <c r="F197" s="44" t="s">
        <v>183</v>
      </c>
      <c r="G197" s="44" t="s">
        <v>184</v>
      </c>
      <c r="H197" s="44" t="s">
        <v>377</v>
      </c>
      <c r="I197" s="44" t="s">
        <v>378</v>
      </c>
      <c r="J197" s="44" t="s">
        <v>379</v>
      </c>
      <c r="K197" s="44" t="s">
        <v>283</v>
      </c>
      <c r="L197" s="44" t="s">
        <v>281</v>
      </c>
    </row>
    <row r="198" spans="1:78" ht="58" x14ac:dyDescent="0.35">
      <c r="A198" s="73" t="s">
        <v>484</v>
      </c>
      <c r="B198" s="74" t="s">
        <v>449</v>
      </c>
      <c r="C198" s="74" t="s">
        <v>450</v>
      </c>
      <c r="D198" s="74" t="s">
        <v>382</v>
      </c>
      <c r="E198" s="74" t="s">
        <v>382</v>
      </c>
      <c r="F198" s="74"/>
      <c r="G198" s="74"/>
      <c r="H198" s="74"/>
      <c r="I198" s="74"/>
      <c r="J198" s="75">
        <f ca="1">TODAY()</f>
        <v>45147</v>
      </c>
      <c r="K198" s="75">
        <v>234</v>
      </c>
      <c r="L198" s="74" t="s">
        <v>155</v>
      </c>
    </row>
    <row r="200" spans="1:78" x14ac:dyDescent="0.35">
      <c r="A200" s="143" t="s">
        <v>433</v>
      </c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96"/>
      <c r="T200" s="96"/>
      <c r="U200" s="96"/>
      <c r="V200" s="96"/>
      <c r="W200" s="96"/>
      <c r="X200" s="96"/>
      <c r="Y200" s="96"/>
      <c r="Z200" s="96"/>
    </row>
    <row r="201" spans="1:78" x14ac:dyDescent="0.35">
      <c r="A201" s="78" t="s">
        <v>396</v>
      </c>
      <c r="B201" s="78" t="s">
        <v>397</v>
      </c>
      <c r="C201" s="78" t="s">
        <v>398</v>
      </c>
      <c r="D201" s="78" t="s">
        <v>283</v>
      </c>
      <c r="E201" s="78" t="s">
        <v>295</v>
      </c>
      <c r="F201" s="78" t="s">
        <v>187</v>
      </c>
      <c r="G201" s="78" t="s">
        <v>399</v>
      </c>
      <c r="H201" s="78" t="s">
        <v>400</v>
      </c>
      <c r="I201" s="78" t="s">
        <v>166</v>
      </c>
      <c r="J201" s="78" t="s">
        <v>401</v>
      </c>
      <c r="K201" s="78" t="s">
        <v>354</v>
      </c>
      <c r="L201" s="78" t="s">
        <v>402</v>
      </c>
      <c r="M201" s="78" t="s">
        <v>355</v>
      </c>
      <c r="N201" s="78" t="s">
        <v>403</v>
      </c>
      <c r="O201" s="78" t="s">
        <v>404</v>
      </c>
      <c r="P201" s="78" t="s">
        <v>362</v>
      </c>
      <c r="Q201" s="78" t="s">
        <v>405</v>
      </c>
      <c r="R201" s="78" t="s">
        <v>406</v>
      </c>
      <c r="S201" s="78" t="s">
        <v>407</v>
      </c>
      <c r="T201" s="78" t="s">
        <v>335</v>
      </c>
      <c r="U201" s="78" t="s">
        <v>334</v>
      </c>
      <c r="V201" s="78" t="s">
        <v>408</v>
      </c>
      <c r="W201" s="78" t="s">
        <v>409</v>
      </c>
      <c r="X201" s="78" t="s">
        <v>410</v>
      </c>
      <c r="Y201" s="78" t="s">
        <v>411</v>
      </c>
      <c r="Z201" s="78" t="s">
        <v>412</v>
      </c>
    </row>
    <row r="202" spans="1:78" ht="16" customHeight="1" x14ac:dyDescent="0.35">
      <c r="A202" s="79" t="s">
        <v>171</v>
      </c>
      <c r="B202" s="80"/>
      <c r="C202" s="81" t="s">
        <v>464</v>
      </c>
      <c r="D202" s="81"/>
      <c r="E202" s="81"/>
      <c r="F202" s="81" t="s">
        <v>465</v>
      </c>
      <c r="G202" s="81" t="str">
        <f>CONCATENATE("USD,FLAT ",TEXT(F202,"0.00"))</f>
        <v>USD,FLAT 12.00</v>
      </c>
      <c r="H202" s="81" t="s">
        <v>441</v>
      </c>
      <c r="I202" s="81" t="s">
        <v>168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426</v>
      </c>
      <c r="T202" s="81" t="s">
        <v>338</v>
      </c>
      <c r="U202" s="81">
        <v>8797366188</v>
      </c>
      <c r="V202" s="81" t="s">
        <v>415</v>
      </c>
      <c r="W202" s="81" t="s">
        <v>177</v>
      </c>
      <c r="X202" s="81" t="s">
        <v>416</v>
      </c>
      <c r="Y202" s="81" t="s">
        <v>417</v>
      </c>
      <c r="Z202" s="81"/>
      <c r="AU202" t="s">
        <v>707</v>
      </c>
      <c r="AV202" t="s">
        <v>708</v>
      </c>
    </row>
    <row r="203" spans="1:78" ht="16" customHeight="1" x14ac:dyDescent="0.35">
      <c r="A203" s="79" t="s">
        <v>171</v>
      </c>
      <c r="B203" s="80"/>
      <c r="C203" s="81" t="s">
        <v>438</v>
      </c>
      <c r="D203" s="81"/>
      <c r="E203" s="81"/>
      <c r="F203" s="81" t="s">
        <v>465</v>
      </c>
      <c r="G203" s="81"/>
      <c r="H203" s="81" t="s">
        <v>441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7" t="s">
        <v>426</v>
      </c>
      <c r="T203" s="81" t="s">
        <v>338</v>
      </c>
      <c r="U203" s="81">
        <v>8797366188</v>
      </c>
      <c r="V203" s="81" t="s">
        <v>415</v>
      </c>
      <c r="W203" s="81" t="s">
        <v>177</v>
      </c>
      <c r="X203" s="81" t="s">
        <v>416</v>
      </c>
      <c r="Y203" s="81" t="s">
        <v>417</v>
      </c>
      <c r="Z203" s="81"/>
      <c r="AU203" t="s">
        <v>709</v>
      </c>
      <c r="AV203" t="s">
        <v>710</v>
      </c>
    </row>
    <row r="205" spans="1:78" x14ac:dyDescent="0.35">
      <c r="A205" s="108" t="s">
        <v>371</v>
      </c>
      <c r="B205" s="109"/>
      <c r="C205" s="109"/>
      <c r="D205" s="109"/>
      <c r="E205" s="109"/>
      <c r="F205" s="109"/>
      <c r="G205" s="109"/>
      <c r="H205" s="109"/>
      <c r="I205" s="109"/>
      <c r="J205" s="109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78" x14ac:dyDescent="0.35">
      <c r="A206" s="101"/>
      <c r="B206" s="102"/>
      <c r="C206" s="105" t="s">
        <v>348</v>
      </c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6"/>
      <c r="P206" s="118" t="s">
        <v>466</v>
      </c>
      <c r="Q206" s="119"/>
      <c r="R206" s="119"/>
      <c r="S206" s="119"/>
    </row>
    <row r="207" spans="1:78" x14ac:dyDescent="0.35">
      <c r="A207" s="110" t="s">
        <v>349</v>
      </c>
      <c r="B207" s="110" t="s">
        <v>350</v>
      </c>
      <c r="C207" s="111" t="s">
        <v>351</v>
      </c>
      <c r="D207" s="112"/>
      <c r="E207" s="112"/>
      <c r="F207" s="113"/>
      <c r="G207" s="114" t="s">
        <v>352</v>
      </c>
      <c r="H207" s="115"/>
      <c r="I207" s="115"/>
      <c r="J207" s="116"/>
      <c r="K207" s="122" t="s">
        <v>503</v>
      </c>
      <c r="L207" s="122" t="s">
        <v>506</v>
      </c>
      <c r="M207" s="122" t="s">
        <v>504</v>
      </c>
      <c r="N207" s="122" t="s">
        <v>505</v>
      </c>
      <c r="O207" s="124" t="s">
        <v>353</v>
      </c>
      <c r="P207" s="118" t="s">
        <v>348</v>
      </c>
      <c r="Q207" s="119"/>
      <c r="R207" s="120"/>
      <c r="S207" s="120"/>
    </row>
    <row r="208" spans="1:78" x14ac:dyDescent="0.35">
      <c r="A208" s="117"/>
      <c r="B208" s="117"/>
      <c r="C208" s="66" t="s">
        <v>354</v>
      </c>
      <c r="D208" s="66" t="s">
        <v>355</v>
      </c>
      <c r="E208" s="66" t="s">
        <v>356</v>
      </c>
      <c r="F208" s="66" t="s">
        <v>357</v>
      </c>
      <c r="G208" s="67" t="s">
        <v>354</v>
      </c>
      <c r="H208" s="67" t="s">
        <v>355</v>
      </c>
      <c r="I208" s="67" t="s">
        <v>356</v>
      </c>
      <c r="J208" s="67" t="s">
        <v>357</v>
      </c>
      <c r="K208" s="123"/>
      <c r="L208" s="123"/>
      <c r="M208" s="123"/>
      <c r="N208" s="123"/>
      <c r="O208" s="125"/>
      <c r="P208" s="97" t="s">
        <v>354</v>
      </c>
      <c r="Q208" s="97" t="s">
        <v>355</v>
      </c>
      <c r="R208" s="97" t="s">
        <v>356</v>
      </c>
      <c r="S208" s="97" t="s">
        <v>357</v>
      </c>
    </row>
    <row r="209" spans="1:19" x14ac:dyDescent="0.35">
      <c r="A209" s="42" t="s">
        <v>358</v>
      </c>
      <c r="B209" s="42" t="s">
        <v>359</v>
      </c>
      <c r="C209" s="30" t="str">
        <f>"$"&amp;TEXT(59317.36,"0.00")</f>
        <v>$59317.36</v>
      </c>
      <c r="D209" s="30" t="str">
        <f>"$"&amp;TEXT(4041,"0.00")</f>
        <v>$4041.00</v>
      </c>
      <c r="E209" s="30" t="str">
        <f>"$"&amp;TEXT(55276.36,"0.00")</f>
        <v>$55276.36</v>
      </c>
      <c r="F209" s="30" t="str">
        <f>TEXT(93.19,"0.00")</f>
        <v>93.19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TEXT(596.46,"0.00")</f>
        <v>596.46</v>
      </c>
      <c r="L209" s="30"/>
      <c r="M209" s="30"/>
      <c r="N209" s="30"/>
      <c r="O209" s="42" t="s">
        <v>155</v>
      </c>
      <c r="P209" s="30" t="str">
        <f>"$"&amp;TEXT(59317.36,"0.00")</f>
        <v>$59317.36</v>
      </c>
      <c r="Q209" s="30"/>
      <c r="R209" s="30" t="str">
        <f>"$"&amp;TEXT(55276.36,"0.00")</f>
        <v>$55276.36</v>
      </c>
      <c r="S209" s="30" t="str">
        <f>TEXT(93.19,"0.00")</f>
        <v>93.19</v>
      </c>
    </row>
    <row r="211" spans="1:19" ht="13.25" customHeight="1" x14ac:dyDescent="0.35">
      <c r="A211" s="131" t="s">
        <v>360</v>
      </c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</row>
    <row r="212" spans="1:19" x14ac:dyDescent="0.35">
      <c r="A212" s="133" t="s">
        <v>131</v>
      </c>
      <c r="B212" s="133" t="s">
        <v>361</v>
      </c>
      <c r="C212" s="136" t="s">
        <v>362</v>
      </c>
      <c r="D212" s="139" t="s">
        <v>363</v>
      </c>
      <c r="E212" s="142" t="s">
        <v>348</v>
      </c>
      <c r="F212" s="142"/>
      <c r="G212" s="142"/>
      <c r="H212" s="142"/>
      <c r="I212" s="126" t="s">
        <v>364</v>
      </c>
      <c r="J212" s="126"/>
      <c r="K212" s="126"/>
      <c r="L212" s="126"/>
    </row>
    <row r="213" spans="1:19" x14ac:dyDescent="0.35">
      <c r="A213" s="134"/>
      <c r="B213" s="134"/>
      <c r="C213" s="137"/>
      <c r="D213" s="140"/>
      <c r="E213" s="127" t="s">
        <v>365</v>
      </c>
      <c r="F213" s="128"/>
      <c r="G213" s="129" t="s">
        <v>352</v>
      </c>
      <c r="H213" s="130"/>
      <c r="I213" s="127" t="s">
        <v>365</v>
      </c>
      <c r="J213" s="128"/>
      <c r="K213" s="129" t="s">
        <v>352</v>
      </c>
      <c r="L213" s="130"/>
    </row>
    <row r="214" spans="1:19" x14ac:dyDescent="0.35">
      <c r="A214" s="135"/>
      <c r="B214" s="135" t="s">
        <v>130</v>
      </c>
      <c r="C214" s="138"/>
      <c r="D214" s="141"/>
      <c r="E214" s="66" t="s">
        <v>366</v>
      </c>
      <c r="F214" s="66" t="s">
        <v>367</v>
      </c>
      <c r="G214" s="67" t="s">
        <v>368</v>
      </c>
      <c r="H214" s="67" t="s">
        <v>369</v>
      </c>
      <c r="I214" s="66" t="s">
        <v>366</v>
      </c>
      <c r="J214" s="66" t="s">
        <v>367</v>
      </c>
      <c r="K214" s="67" t="s">
        <v>368</v>
      </c>
      <c r="L214" s="67" t="s">
        <v>369</v>
      </c>
    </row>
    <row r="215" spans="1:19" x14ac:dyDescent="0.35">
      <c r="A215" s="28" t="s">
        <v>470</v>
      </c>
      <c r="B215" s="42" t="s">
        <v>358</v>
      </c>
      <c r="C215" s="57" t="s">
        <v>370</v>
      </c>
      <c r="D215" s="30" t="str">
        <f>TEXT(572.98,"0.00")</f>
        <v>572.98</v>
      </c>
      <c r="E215" s="69" t="str">
        <f>"$"&amp;TEXT(57317.36,"0.00")</f>
        <v>$57317.36</v>
      </c>
      <c r="F215" s="69" t="str">
        <f>"$"&amp;TEXT(2041,"0.00")</f>
        <v>$2041.00</v>
      </c>
      <c r="G215" s="69" t="str">
        <f>"$"&amp;TEXT(8517,"0.00")</f>
        <v>$8517.00</v>
      </c>
      <c r="H215" s="69" t="str">
        <f>"$"&amp;TEXT(1092,"0.00")</f>
        <v>$1092.00</v>
      </c>
      <c r="I215" s="70" t="str">
        <f>"$"&amp;TEXT(57317.36,"0.00")</f>
        <v>$57317.36</v>
      </c>
      <c r="J215" s="70" t="str">
        <f>"$"&amp;TEXT(2041,"0.00")</f>
        <v>$2041.00</v>
      </c>
      <c r="K215" s="70" t="str">
        <f>"$"&amp;TEXT(8517,"0.00")</f>
        <v>$8517.00</v>
      </c>
      <c r="L215" s="70" t="str">
        <f>"$"&amp;TEXT(1092,"0.00")</f>
        <v>$1092.00</v>
      </c>
    </row>
    <row r="216" spans="1:19" x14ac:dyDescent="0.35">
      <c r="A216" s="57" t="s">
        <v>479</v>
      </c>
      <c r="B216" s="42" t="s">
        <v>358</v>
      </c>
      <c r="C216" s="57" t="s">
        <v>370</v>
      </c>
      <c r="D216" s="68" t="str">
        <f>TEXT(206.36,"0.00")</f>
        <v>206.36</v>
      </c>
      <c r="E216" s="69" t="str">
        <f>"$"&amp;TEXT(20233.34,"0.00")</f>
        <v>$20233.34</v>
      </c>
      <c r="F216" s="69" t="str">
        <f>"$"&amp;TEXT(1300,"0.00")</f>
        <v>$1300.00</v>
      </c>
      <c r="G216" s="69" t="str">
        <f>"$"&amp;TEXT(6604.5,"0.00")</f>
        <v>$6604.50</v>
      </c>
      <c r="H216" s="69" t="str">
        <f>"$"&amp;TEXT(1092,"0.00")</f>
        <v>$1092.00</v>
      </c>
      <c r="I216" s="70" t="str">
        <f>"$"&amp;TEXT(20233.34,"0.00")</f>
        <v>$20233.34</v>
      </c>
      <c r="J216" s="70" t="str">
        <f>"$"&amp;TEXT(1300,"0.00")</f>
        <v>$1300.00</v>
      </c>
      <c r="K216" s="70" t="str">
        <f>"$"&amp;TEXT(6604.5,"0.00")</f>
        <v>$6604.50</v>
      </c>
      <c r="L216" s="70" t="str">
        <f>"$"&amp;TEXT(1092,"0.00")</f>
        <v>$1092.00</v>
      </c>
    </row>
    <row r="217" spans="1:19" x14ac:dyDescent="0.35">
      <c r="A217" s="57" t="s">
        <v>480</v>
      </c>
      <c r="B217" s="42" t="s">
        <v>358</v>
      </c>
      <c r="C217" s="57" t="s">
        <v>370</v>
      </c>
      <c r="D217" s="68" t="str">
        <f>TEXT(2152.76,"0.00")</f>
        <v>2152.76</v>
      </c>
      <c r="E217" s="69" t="str">
        <f>"$"&amp;TEXT(14361.34,"0.00")</f>
        <v>$14361.34</v>
      </c>
      <c r="F217" s="69" t="str">
        <f>"$"&amp;TEXT(247,"0.00")</f>
        <v>$247.00</v>
      </c>
      <c r="G217" s="69" t="str">
        <f>"$"&amp;TEXT(637.5,"0.00")</f>
        <v>$637.50</v>
      </c>
      <c r="H217" s="69" t="str">
        <f>"$"&amp;TEXT(0,"0.00")</f>
        <v>$0.00</v>
      </c>
      <c r="I217" s="70" t="str">
        <f>"$"&amp;TEXT(14361.34,"0.00")</f>
        <v>$14361.34</v>
      </c>
      <c r="J217" s="70" t="str">
        <f>"$"&amp;TEXT(247,"0.00")</f>
        <v>$247.00</v>
      </c>
      <c r="K217" s="70" t="str">
        <f>"$"&amp;TEXT(637.5,"0.00")</f>
        <v>$637.50</v>
      </c>
      <c r="L217" s="70" t="str">
        <f>"$"&amp;TEXT(0,"0.00")</f>
        <v>$0.00</v>
      </c>
    </row>
    <row r="219" spans="1:19" x14ac:dyDescent="0.35">
      <c r="A219" s="46" t="s">
        <v>373</v>
      </c>
      <c r="B219" s="47"/>
      <c r="C219" s="47"/>
    </row>
    <row r="220" spans="1:19" x14ac:dyDescent="0.35">
      <c r="A220" s="44" t="s">
        <v>373</v>
      </c>
      <c r="B220" s="44" t="s">
        <v>374</v>
      </c>
      <c r="C220" s="44" t="s">
        <v>375</v>
      </c>
      <c r="D220" s="44" t="s">
        <v>376</v>
      </c>
      <c r="E220" s="44" t="s">
        <v>286</v>
      </c>
      <c r="F220" s="44" t="s">
        <v>183</v>
      </c>
      <c r="G220" s="44" t="s">
        <v>184</v>
      </c>
      <c r="H220" s="44" t="s">
        <v>377</v>
      </c>
      <c r="I220" s="44" t="s">
        <v>378</v>
      </c>
      <c r="J220" s="44" t="s">
        <v>379</v>
      </c>
      <c r="K220" s="44" t="s">
        <v>283</v>
      </c>
      <c r="L220" s="44" t="s">
        <v>281</v>
      </c>
    </row>
    <row r="221" spans="1:19" ht="58" x14ac:dyDescent="0.35">
      <c r="A221" s="73" t="s">
        <v>484</v>
      </c>
      <c r="B221" s="74" t="s">
        <v>468</v>
      </c>
      <c r="C221" s="74" t="s">
        <v>450</v>
      </c>
      <c r="D221" s="74" t="s">
        <v>382</v>
      </c>
      <c r="E221" s="74" t="s">
        <v>382</v>
      </c>
      <c r="F221" s="74"/>
      <c r="G221" s="74"/>
      <c r="H221" s="74"/>
      <c r="I221" s="74"/>
      <c r="J221" s="75">
        <f ca="1">TODAY()</f>
        <v>45147</v>
      </c>
      <c r="K221" s="75">
        <v>234</v>
      </c>
      <c r="L221" s="74" t="s">
        <v>155</v>
      </c>
    </row>
    <row r="223" spans="1:19" x14ac:dyDescent="0.35">
      <c r="A223" s="108" t="s">
        <v>371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47"/>
      <c r="L223" s="47"/>
      <c r="M223" s="47"/>
      <c r="N223" s="47"/>
      <c r="O223" s="47"/>
    </row>
    <row r="224" spans="1:19" x14ac:dyDescent="0.35">
      <c r="A224" s="101"/>
      <c r="B224" s="102"/>
      <c r="C224" s="105" t="s">
        <v>348</v>
      </c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6"/>
    </row>
    <row r="225" spans="1:33" x14ac:dyDescent="0.35">
      <c r="A225" s="110" t="s">
        <v>349</v>
      </c>
      <c r="B225" s="110" t="s">
        <v>350</v>
      </c>
      <c r="C225" s="111" t="s">
        <v>351</v>
      </c>
      <c r="D225" s="112"/>
      <c r="E225" s="112"/>
      <c r="F225" s="113"/>
      <c r="G225" s="114" t="s">
        <v>352</v>
      </c>
      <c r="H225" s="115"/>
      <c r="I225" s="115"/>
      <c r="J225" s="116"/>
      <c r="K225" s="122" t="s">
        <v>503</v>
      </c>
      <c r="L225" s="122" t="s">
        <v>506</v>
      </c>
      <c r="M225" s="122" t="s">
        <v>504</v>
      </c>
      <c r="N225" s="122" t="s">
        <v>505</v>
      </c>
      <c r="O225" s="124" t="s">
        <v>353</v>
      </c>
    </row>
    <row r="226" spans="1:33" x14ac:dyDescent="0.35">
      <c r="A226" s="117"/>
      <c r="B226" s="117"/>
      <c r="C226" s="66" t="s">
        <v>354</v>
      </c>
      <c r="D226" s="66" t="s">
        <v>355</v>
      </c>
      <c r="E226" s="66" t="s">
        <v>356</v>
      </c>
      <c r="F226" s="66" t="s">
        <v>357</v>
      </c>
      <c r="G226" s="67" t="s">
        <v>354</v>
      </c>
      <c r="H226" s="67" t="s">
        <v>355</v>
      </c>
      <c r="I226" s="67" t="s">
        <v>356</v>
      </c>
      <c r="J226" s="67" t="s">
        <v>357</v>
      </c>
      <c r="K226" s="123"/>
      <c r="L226" s="123"/>
      <c r="M226" s="123"/>
      <c r="N226" s="123"/>
      <c r="O226" s="125"/>
    </row>
    <row r="227" spans="1:33" x14ac:dyDescent="0.35">
      <c r="A227" s="42" t="s">
        <v>358</v>
      </c>
      <c r="B227" s="42" t="s">
        <v>467</v>
      </c>
      <c r="C227" s="30" t="str">
        <f>"$"&amp;TEXT(59317.36,"0.00")</f>
        <v>$59317.36</v>
      </c>
      <c r="D227" s="30" t="str">
        <f>"$"&amp;TEXT(4041,"0.00")</f>
        <v>$4041.00</v>
      </c>
      <c r="E227" s="30" t="str">
        <f>"$"&amp;TEXT(55276.36,"0.00")</f>
        <v>$55276.36</v>
      </c>
      <c r="F227" s="30" t="str">
        <f>TEXT(93.19,"0.00")</f>
        <v>93.19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TEXT(596.46,"0.00")</f>
        <v>596.46</v>
      </c>
      <c r="L227" s="30"/>
      <c r="M227" s="30"/>
      <c r="N227" s="30"/>
      <c r="O227" s="42" t="s">
        <v>155</v>
      </c>
    </row>
    <row r="229" spans="1:33" x14ac:dyDescent="0.35">
      <c r="A229" s="131" t="s">
        <v>360</v>
      </c>
      <c r="B229" s="132"/>
      <c r="C229" s="132"/>
      <c r="D229" s="132"/>
      <c r="E229" s="132"/>
      <c r="F229" s="132"/>
      <c r="G229" s="132"/>
      <c r="H229" s="132"/>
      <c r="AF229" s="99"/>
      <c r="AG229" s="99"/>
    </row>
    <row r="230" spans="1:33" x14ac:dyDescent="0.35">
      <c r="A230" s="133" t="s">
        <v>131</v>
      </c>
      <c r="B230" s="133" t="s">
        <v>361</v>
      </c>
      <c r="C230" s="136" t="s">
        <v>362</v>
      </c>
      <c r="D230" s="139" t="s">
        <v>363</v>
      </c>
      <c r="E230" s="142" t="s">
        <v>348</v>
      </c>
      <c r="F230" s="142"/>
      <c r="G230" s="142"/>
      <c r="H230" s="142"/>
      <c r="I230" s="126" t="s">
        <v>364</v>
      </c>
      <c r="J230" s="126"/>
      <c r="K230" s="126"/>
      <c r="L230" s="126"/>
      <c r="AF230" s="99"/>
      <c r="AG230" s="99"/>
    </row>
    <row r="231" spans="1:33" x14ac:dyDescent="0.35">
      <c r="A231" s="134"/>
      <c r="B231" s="134"/>
      <c r="C231" s="137"/>
      <c r="D231" s="140"/>
      <c r="E231" s="127" t="s">
        <v>365</v>
      </c>
      <c r="F231" s="128"/>
      <c r="G231" s="129" t="s">
        <v>352</v>
      </c>
      <c r="H231" s="130"/>
      <c r="I231" s="127" t="s">
        <v>365</v>
      </c>
      <c r="J231" s="128"/>
      <c r="K231" s="129" t="s">
        <v>352</v>
      </c>
      <c r="L231" s="130"/>
      <c r="AF231" s="99"/>
      <c r="AG231" s="99"/>
    </row>
    <row r="232" spans="1:33" x14ac:dyDescent="0.35">
      <c r="A232" s="135"/>
      <c r="B232" s="135" t="s">
        <v>130</v>
      </c>
      <c r="C232" s="138"/>
      <c r="D232" s="141"/>
      <c r="E232" s="66" t="s">
        <v>366</v>
      </c>
      <c r="F232" s="66" t="s">
        <v>367</v>
      </c>
      <c r="G232" s="67" t="s">
        <v>368</v>
      </c>
      <c r="H232" s="67" t="s">
        <v>369</v>
      </c>
      <c r="I232" s="66" t="s">
        <v>366</v>
      </c>
      <c r="J232" s="66" t="s">
        <v>367</v>
      </c>
      <c r="K232" s="67" t="s">
        <v>368</v>
      </c>
      <c r="L232" s="67" t="s">
        <v>369</v>
      </c>
      <c r="AF232" s="99"/>
      <c r="AG232" s="99"/>
    </row>
    <row r="233" spans="1:33" x14ac:dyDescent="0.35">
      <c r="A233" s="28" t="s">
        <v>470</v>
      </c>
      <c r="B233" s="42" t="s">
        <v>358</v>
      </c>
      <c r="C233" s="42" t="s">
        <v>467</v>
      </c>
      <c r="D233" s="30" t="str">
        <f>TEXT(572.98,"0.00")</f>
        <v>572.98</v>
      </c>
      <c r="E233" s="69" t="str">
        <f>"$"&amp;TEXT(57317.36,"0.00")</f>
        <v>$57317.36</v>
      </c>
      <c r="F233" s="69" t="str">
        <f>"$"&amp;TEXT(2041,"0.00")</f>
        <v>$2041.00</v>
      </c>
      <c r="G233" s="69" t="str">
        <f>"$"&amp;TEXT(8517,"0.00")</f>
        <v>$8517.00</v>
      </c>
      <c r="H233" s="69" t="str">
        <f>"$"&amp;TEXT(1092,"0.00")</f>
        <v>$1092.00</v>
      </c>
      <c r="I233" s="70" t="str">
        <f>"$"&amp;TEXT(57317.36,"0.00")</f>
        <v>$57317.36</v>
      </c>
      <c r="J233" s="70" t="str">
        <f>"$"&amp;TEXT(2041,"0.00")</f>
        <v>$2041.00</v>
      </c>
      <c r="K233" s="70" t="str">
        <f>"$"&amp;TEXT(8517,"0.00")</f>
        <v>$8517.00</v>
      </c>
      <c r="L233" s="70" t="str">
        <f>"$"&amp;TEXT(1092,"0.00")</f>
        <v>$1092.00</v>
      </c>
      <c r="AF233" s="99" t="s">
        <v>469</v>
      </c>
      <c r="AG233" s="99" t="s">
        <v>254</v>
      </c>
    </row>
    <row r="235" spans="1:33" x14ac:dyDescent="0.35">
      <c r="A235" s="46" t="s">
        <v>384</v>
      </c>
      <c r="B235" s="47"/>
      <c r="C235" s="47"/>
      <c r="D235" s="47"/>
    </row>
    <row r="236" spans="1:33" x14ac:dyDescent="0.35">
      <c r="A236" s="44" t="s">
        <v>385</v>
      </c>
      <c r="B236" s="44" t="s">
        <v>386</v>
      </c>
      <c r="C236" s="44" t="s">
        <v>387</v>
      </c>
      <c r="D236" s="44" t="s">
        <v>388</v>
      </c>
    </row>
    <row r="237" spans="1:33" x14ac:dyDescent="0.35">
      <c r="A237" s="76" t="str">
        <f ca="1">TEXT(TODAY(),"YYYY-MM-DD")</f>
        <v>2023-08-09</v>
      </c>
      <c r="B237" s="100" t="s">
        <v>485</v>
      </c>
      <c r="C237" s="100" t="s">
        <v>389</v>
      </c>
      <c r="D237" s="100" t="s">
        <v>390</v>
      </c>
    </row>
    <row r="238" spans="1:33" x14ac:dyDescent="0.35">
      <c r="A238" s="76" t="str">
        <f t="shared" ref="A238:A262" ca="1" si="0">TEXT(TODAY(),"YYYY-MM-DD")</f>
        <v>2023-08-09</v>
      </c>
      <c r="B238" s="100" t="s">
        <v>486</v>
      </c>
      <c r="C238" s="100" t="s">
        <v>487</v>
      </c>
      <c r="D238" s="100" t="s">
        <v>488</v>
      </c>
    </row>
    <row r="239" spans="1:33" x14ac:dyDescent="0.35">
      <c r="A239" s="76" t="str">
        <f t="shared" ca="1" si="0"/>
        <v>2023-08-09</v>
      </c>
      <c r="B239" s="100" t="s">
        <v>489</v>
      </c>
      <c r="C239" s="100" t="s">
        <v>487</v>
      </c>
      <c r="D239" s="100" t="s">
        <v>390</v>
      </c>
    </row>
    <row r="240" spans="1:33" x14ac:dyDescent="0.35">
      <c r="A240" s="76" t="str">
        <f t="shared" ca="1" si="0"/>
        <v>2023-08-09</v>
      </c>
      <c r="B240" s="100" t="s">
        <v>490</v>
      </c>
      <c r="C240" s="100" t="s">
        <v>487</v>
      </c>
      <c r="D240" s="100" t="s">
        <v>488</v>
      </c>
    </row>
    <row r="241" spans="1:4" x14ac:dyDescent="0.35">
      <c r="A241" s="76" t="str">
        <f t="shared" ca="1" si="0"/>
        <v>2023-08-09</v>
      </c>
      <c r="B241" s="100" t="s">
        <v>491</v>
      </c>
      <c r="C241" s="100" t="s">
        <v>487</v>
      </c>
      <c r="D241" s="100" t="s">
        <v>390</v>
      </c>
    </row>
    <row r="242" spans="1:4" x14ac:dyDescent="0.35">
      <c r="A242" s="76" t="str">
        <f t="shared" ca="1" si="0"/>
        <v>2023-08-09</v>
      </c>
      <c r="B242" s="100" t="s">
        <v>492</v>
      </c>
      <c r="C242" s="100" t="s">
        <v>389</v>
      </c>
      <c r="D242" s="100" t="s">
        <v>390</v>
      </c>
    </row>
    <row r="243" spans="1:4" x14ac:dyDescent="0.35">
      <c r="A243" s="76" t="str">
        <f t="shared" ca="1" si="0"/>
        <v>2023-08-09</v>
      </c>
      <c r="B243" s="100" t="s">
        <v>493</v>
      </c>
      <c r="C243" s="100" t="s">
        <v>494</v>
      </c>
      <c r="D243" s="100" t="s">
        <v>488</v>
      </c>
    </row>
    <row r="244" spans="1:4" x14ac:dyDescent="0.35">
      <c r="A244" s="76" t="str">
        <f t="shared" ca="1" si="0"/>
        <v>2023-08-09</v>
      </c>
      <c r="B244" s="100" t="s">
        <v>495</v>
      </c>
      <c r="C244" s="100" t="s">
        <v>494</v>
      </c>
      <c r="D244" s="100" t="s">
        <v>488</v>
      </c>
    </row>
    <row r="245" spans="1:4" x14ac:dyDescent="0.35">
      <c r="A245" s="76" t="str">
        <f t="shared" ca="1" si="0"/>
        <v>2023-08-09</v>
      </c>
      <c r="B245" s="100" t="s">
        <v>493</v>
      </c>
      <c r="C245" s="100" t="s">
        <v>389</v>
      </c>
      <c r="D245" s="100" t="s">
        <v>488</v>
      </c>
    </row>
    <row r="246" spans="1:4" x14ac:dyDescent="0.35">
      <c r="A246" s="76" t="str">
        <f t="shared" ca="1" si="0"/>
        <v>2023-08-09</v>
      </c>
      <c r="B246" s="100" t="s">
        <v>496</v>
      </c>
      <c r="C246" s="100" t="s">
        <v>389</v>
      </c>
      <c r="D246" s="100" t="s">
        <v>390</v>
      </c>
    </row>
    <row r="247" spans="1:4" x14ac:dyDescent="0.35">
      <c r="A247" s="76" t="str">
        <f t="shared" ca="1" si="0"/>
        <v>2023-08-09</v>
      </c>
      <c r="B247" s="100" t="s">
        <v>497</v>
      </c>
      <c r="C247" s="100" t="s">
        <v>389</v>
      </c>
      <c r="D247" s="100" t="s">
        <v>488</v>
      </c>
    </row>
    <row r="248" spans="1:4" x14ac:dyDescent="0.35">
      <c r="A248" s="76" t="str">
        <f t="shared" ca="1" si="0"/>
        <v>2023-08-09</v>
      </c>
      <c r="B248" s="100" t="s">
        <v>498</v>
      </c>
      <c r="C248" s="100" t="s">
        <v>389</v>
      </c>
      <c r="D248" s="100" t="s">
        <v>390</v>
      </c>
    </row>
    <row r="249" spans="1:4" x14ac:dyDescent="0.35">
      <c r="A249" s="76" t="str">
        <f t="shared" ca="1" si="0"/>
        <v>2023-08-09</v>
      </c>
      <c r="B249" s="100" t="s">
        <v>499</v>
      </c>
      <c r="C249" s="100" t="s">
        <v>389</v>
      </c>
      <c r="D249" s="100" t="s">
        <v>390</v>
      </c>
    </row>
    <row r="250" spans="1:4" x14ac:dyDescent="0.35">
      <c r="A250" s="76" t="str">
        <f t="shared" ca="1" si="0"/>
        <v>2023-08-09</v>
      </c>
      <c r="B250" s="100" t="s">
        <v>500</v>
      </c>
      <c r="C250" s="100" t="s">
        <v>389</v>
      </c>
      <c r="D250" s="100" t="s">
        <v>390</v>
      </c>
    </row>
    <row r="251" spans="1:4" x14ac:dyDescent="0.35">
      <c r="A251" s="76" t="str">
        <f t="shared" ca="1" si="0"/>
        <v>2023-08-09</v>
      </c>
      <c r="B251" s="100" t="s">
        <v>501</v>
      </c>
      <c r="C251" s="100" t="s">
        <v>494</v>
      </c>
      <c r="D251" s="100" t="s">
        <v>390</v>
      </c>
    </row>
    <row r="252" spans="1:4" x14ac:dyDescent="0.35">
      <c r="A252" s="76" t="str">
        <f t="shared" ca="1" si="0"/>
        <v>2023-08-09</v>
      </c>
      <c r="B252" s="100" t="s">
        <v>502</v>
      </c>
      <c r="C252" s="100" t="s">
        <v>494</v>
      </c>
      <c r="D252" s="100" t="s">
        <v>488</v>
      </c>
    </row>
    <row r="253" spans="1:4" x14ac:dyDescent="0.35">
      <c r="A253" s="76" t="str">
        <f t="shared" ca="1" si="0"/>
        <v>2023-08-09</v>
      </c>
      <c r="B253" s="121" t="s">
        <v>550</v>
      </c>
      <c r="C253" s="100" t="s">
        <v>494</v>
      </c>
      <c r="D253" s="100" t="s">
        <v>488</v>
      </c>
    </row>
    <row r="254" spans="1:4" x14ac:dyDescent="0.35">
      <c r="A254" s="76" t="str">
        <f t="shared" ca="1" si="0"/>
        <v>2023-08-09</v>
      </c>
      <c r="B254" s="100" t="s">
        <v>493</v>
      </c>
      <c r="C254" s="100" t="s">
        <v>389</v>
      </c>
      <c r="D254" s="100" t="s">
        <v>488</v>
      </c>
    </row>
    <row r="255" spans="1:4" x14ac:dyDescent="0.35">
      <c r="A255" s="76" t="str">
        <f t="shared" ca="1" si="0"/>
        <v>2023-08-09</v>
      </c>
      <c r="B255" s="100" t="s">
        <v>496</v>
      </c>
      <c r="C255" s="100" t="s">
        <v>389</v>
      </c>
      <c r="D255" s="100" t="s">
        <v>390</v>
      </c>
    </row>
    <row r="256" spans="1:4" x14ac:dyDescent="0.35">
      <c r="A256" s="76" t="str">
        <f t="shared" ca="1" si="0"/>
        <v>2023-08-09</v>
      </c>
      <c r="B256" s="100" t="s">
        <v>497</v>
      </c>
      <c r="C256" s="100" t="s">
        <v>389</v>
      </c>
      <c r="D256" s="100" t="s">
        <v>488</v>
      </c>
    </row>
    <row r="257" spans="1:4" x14ac:dyDescent="0.35">
      <c r="A257" s="76" t="str">
        <f t="shared" ca="1" si="0"/>
        <v>2023-08-09</v>
      </c>
      <c r="B257" s="100" t="s">
        <v>498</v>
      </c>
      <c r="C257" s="100" t="s">
        <v>389</v>
      </c>
      <c r="D257" s="100" t="s">
        <v>390</v>
      </c>
    </row>
    <row r="258" spans="1:4" x14ac:dyDescent="0.35">
      <c r="A258" s="76" t="str">
        <f t="shared" ca="1" si="0"/>
        <v>2023-08-09</v>
      </c>
      <c r="B258" s="100" t="s">
        <v>499</v>
      </c>
      <c r="C258" s="100" t="s">
        <v>389</v>
      </c>
      <c r="D258" s="100" t="s">
        <v>390</v>
      </c>
    </row>
    <row r="259" spans="1:4" x14ac:dyDescent="0.35">
      <c r="A259" s="76" t="str">
        <f t="shared" ca="1" si="0"/>
        <v>2023-08-09</v>
      </c>
      <c r="B259" s="100" t="s">
        <v>500</v>
      </c>
      <c r="C259" s="100" t="s">
        <v>389</v>
      </c>
      <c r="D259" s="100" t="s">
        <v>390</v>
      </c>
    </row>
    <row r="260" spans="1:4" x14ac:dyDescent="0.35">
      <c r="A260" s="76" t="str">
        <f t="shared" ca="1" si="0"/>
        <v>2023-08-09</v>
      </c>
      <c r="B260" s="100" t="s">
        <v>499</v>
      </c>
      <c r="C260" s="100" t="s">
        <v>389</v>
      </c>
      <c r="D260" s="100" t="s">
        <v>390</v>
      </c>
    </row>
    <row r="261" spans="1:4" x14ac:dyDescent="0.35">
      <c r="A261" s="76" t="str">
        <f t="shared" ca="1" si="0"/>
        <v>2023-08-09</v>
      </c>
      <c r="B261" s="100" t="s">
        <v>500</v>
      </c>
      <c r="C261" s="100" t="s">
        <v>389</v>
      </c>
      <c r="D261" s="100" t="s">
        <v>390</v>
      </c>
    </row>
    <row r="262" spans="1:4" x14ac:dyDescent="0.35">
      <c r="A262" s="76" t="str">
        <f t="shared" ca="1" si="0"/>
        <v>2023-08-09</v>
      </c>
      <c r="B262" s="100" t="s">
        <v>393</v>
      </c>
      <c r="C262" s="100" t="s">
        <v>389</v>
      </c>
      <c r="D262" s="100" t="s">
        <v>394</v>
      </c>
    </row>
  </sheetData>
  <mergeCells count="97">
    <mergeCell ref="A200:R200"/>
    <mergeCell ref="L207:L208"/>
    <mergeCell ref="A211:L211"/>
    <mergeCell ref="K207:K208"/>
    <mergeCell ref="M207:M208"/>
    <mergeCell ref="N207:N208"/>
    <mergeCell ref="O207:O208"/>
    <mergeCell ref="E212:H212"/>
    <mergeCell ref="I212:L212"/>
    <mergeCell ref="E213:F213"/>
    <mergeCell ref="G213:H213"/>
    <mergeCell ref="I213:J213"/>
    <mergeCell ref="K213:L213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C99:C101"/>
    <mergeCell ref="A106:J106"/>
    <mergeCell ref="K94:K95"/>
    <mergeCell ref="A99:A101"/>
    <mergeCell ref="B99:B101"/>
    <mergeCell ref="D99:D101"/>
    <mergeCell ref="I99:L99"/>
    <mergeCell ref="A76:K76"/>
    <mergeCell ref="A78:D78"/>
    <mergeCell ref="A18:C18"/>
    <mergeCell ref="A23:P23"/>
    <mergeCell ref="A68:I68"/>
    <mergeCell ref="A62:D62"/>
    <mergeCell ref="A58:D58"/>
    <mergeCell ref="A140:R140"/>
    <mergeCell ref="A128:R128"/>
    <mergeCell ref="A154:R154"/>
    <mergeCell ref="A146:R146"/>
    <mergeCell ref="C107:K107"/>
    <mergeCell ref="A108:A109"/>
    <mergeCell ref="A134:R134"/>
    <mergeCell ref="C108:F108"/>
    <mergeCell ref="A122:R122"/>
    <mergeCell ref="E100:F100"/>
    <mergeCell ref="G100:H100"/>
    <mergeCell ref="I100:J100"/>
    <mergeCell ref="K100:L100"/>
    <mergeCell ref="E99:H99"/>
    <mergeCell ref="M225:M226"/>
    <mergeCell ref="N225:N226"/>
    <mergeCell ref="O225:O226"/>
    <mergeCell ref="A159:R159"/>
    <mergeCell ref="K179:K180"/>
    <mergeCell ref="L179:L180"/>
    <mergeCell ref="A169:E169"/>
    <mergeCell ref="A164:R164"/>
    <mergeCell ref="A170:H170"/>
    <mergeCell ref="M179:M180"/>
    <mergeCell ref="N179:N180"/>
    <mergeCell ref="O179:O180"/>
    <mergeCell ref="A212:A214"/>
    <mergeCell ref="B212:B214"/>
    <mergeCell ref="C212:C214"/>
    <mergeCell ref="D212:D214"/>
    <mergeCell ref="M94:M95"/>
    <mergeCell ref="N94:N95"/>
    <mergeCell ref="O94:O95"/>
    <mergeCell ref="I230:L230"/>
    <mergeCell ref="E231:F231"/>
    <mergeCell ref="G231:H231"/>
    <mergeCell ref="I231:J231"/>
    <mergeCell ref="K231:L231"/>
    <mergeCell ref="A229:H229"/>
    <mergeCell ref="A230:A232"/>
    <mergeCell ref="B230:B232"/>
    <mergeCell ref="C230:C232"/>
    <mergeCell ref="D230:D232"/>
    <mergeCell ref="E230:H230"/>
    <mergeCell ref="K225:K226"/>
    <mergeCell ref="L225:L226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 N23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customWidth="true" width="21.453125" collapsed="true"/>
    <col min="14" max="14" customWidth="true" width="13.26953125" collapsed="true"/>
    <col min="15" max="15" customWidth="true" width="36.90625" collapsed="true"/>
    <col min="16" max="16" customWidth="true" width="42.0" collapsed="true"/>
    <col min="17" max="17" customWidth="true" width="44.90625" collapsed="true"/>
    <col min="18" max="18" customWidth="true" width="59.26953125" collapsed="true"/>
    <col min="19" max="19" customWidth="true" width="22.54296875" collapsed="true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63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64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3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64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63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65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64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2023-08-09T15:56:25Z</dcterms:modified>
</cp:coreProperties>
</file>