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229" i="2" l="1"/>
  <c r="B225" i="2"/>
  <c r="A225" i="2"/>
  <c r="J221" i="2" l="1"/>
  <c r="J217" i="2"/>
  <c r="J213" i="2" l="1"/>
  <c r="A203" i="2" l="1"/>
  <c r="J203" i="2"/>
  <c r="I203" i="2"/>
  <c r="D203" i="2"/>
  <c r="N209" i="2"/>
  <c r="M209" i="2"/>
  <c r="L209" i="2"/>
  <c r="I209" i="2"/>
  <c r="K209" i="2"/>
  <c r="F209" i="2"/>
  <c r="E209" i="2"/>
  <c r="F203" i="2"/>
  <c r="D209" i="2"/>
  <c r="E203" i="2"/>
  <c r="C209" i="2"/>
  <c r="J209" i="2" l="1"/>
  <c r="H209" i="2"/>
  <c r="G209" i="2"/>
  <c r="L203" i="2"/>
  <c r="K203" i="2"/>
  <c r="H203" i="2"/>
  <c r="G203" i="2"/>
  <c r="J197" i="2"/>
  <c r="J193" i="2" l="1"/>
  <c r="U187" i="2" l="1"/>
  <c r="U189" i="2"/>
  <c r="D189" i="2"/>
  <c r="D187" i="2"/>
  <c r="U185" i="2" l="1"/>
  <c r="E185" i="2" l="1"/>
  <c r="D185" i="2"/>
  <c r="K150" i="2" l="1"/>
  <c r="K154" i="2" l="1"/>
  <c r="K156" i="2"/>
  <c r="L160" i="2"/>
  <c r="L157" i="2"/>
  <c r="K164" i="2"/>
  <c r="K163" i="2"/>
  <c r="K161" i="2"/>
  <c r="K160" i="2"/>
  <c r="K158" i="2"/>
  <c r="K157" i="2"/>
  <c r="H164" i="2"/>
  <c r="H163" i="2"/>
  <c r="H161" i="2"/>
  <c r="H160" i="2"/>
  <c r="H158" i="2"/>
  <c r="H157" i="2"/>
  <c r="D144" i="2"/>
  <c r="K144" i="2"/>
  <c r="J144" i="2"/>
  <c r="I144" i="2"/>
  <c r="G144" i="2"/>
  <c r="F144" i="2"/>
  <c r="E144" i="2"/>
  <c r="J150" i="2"/>
  <c r="I150" i="2"/>
  <c r="H150" i="2"/>
  <c r="G150" i="2"/>
  <c r="F150" i="2"/>
  <c r="E150" i="2"/>
  <c r="D150" i="2"/>
  <c r="C150" i="2"/>
  <c r="H130" i="2" l="1"/>
  <c r="H129" i="2"/>
  <c r="K130" i="2" l="1"/>
  <c r="K129" i="2"/>
  <c r="K123" i="2"/>
  <c r="K122" i="2"/>
  <c r="H123" i="2"/>
  <c r="H122" i="2"/>
  <c r="K116" i="2"/>
  <c r="K115" i="2"/>
  <c r="H116" i="2"/>
  <c r="H115" i="2"/>
  <c r="D101" i="2" l="1"/>
  <c r="K101" i="2"/>
  <c r="J101" i="2"/>
  <c r="I101" i="2"/>
  <c r="L101" i="2"/>
  <c r="G101" i="2"/>
  <c r="F101" i="2"/>
  <c r="E101" i="2"/>
  <c r="J107" i="2"/>
  <c r="I107" i="2"/>
  <c r="H107" i="2"/>
  <c r="G107" i="2"/>
  <c r="F107" i="2"/>
  <c r="E107" i="2"/>
  <c r="D107" i="2"/>
  <c r="C107" i="2"/>
  <c r="J180" i="2" l="1"/>
  <c r="J176" i="2"/>
  <c r="E184" i="2"/>
  <c r="D184" i="2"/>
  <c r="A168" i="2" l="1"/>
  <c r="K155" i="2" l="1"/>
  <c r="M155" i="2"/>
  <c r="M156" i="2"/>
  <c r="M154" i="2"/>
  <c r="L144" i="2" l="1"/>
  <c r="H144" i="2"/>
  <c r="M130" i="2" l="1"/>
  <c r="M129" i="2"/>
  <c r="M123" i="2"/>
  <c r="M122" i="2"/>
  <c r="M116" i="2"/>
  <c r="M115" i="2"/>
  <c r="J130" i="2"/>
  <c r="J123" i="2"/>
  <c r="J116" i="2"/>
  <c r="H101" i="2" l="1"/>
  <c r="K107" i="2" l="1"/>
  <c r="M161" i="2" l="1"/>
  <c r="M160" i="2"/>
  <c r="M164" i="2"/>
  <c r="M163" i="2"/>
  <c r="M158" i="2"/>
  <c r="M157" i="2"/>
  <c r="J163" i="2" l="1"/>
  <c r="E160" i="2"/>
  <c r="E157" i="2"/>
  <c r="L163" i="2" l="1"/>
  <c r="D160" i="2"/>
  <c r="D157" i="2"/>
  <c r="L129" i="2" l="1"/>
  <c r="F129" i="2"/>
  <c r="D129" i="2"/>
  <c r="L122" i="2"/>
  <c r="D122" i="2"/>
  <c r="L115" i="2"/>
  <c r="D115" i="2"/>
  <c r="L90" i="2" l="1"/>
  <c r="A144" i="2" l="1"/>
  <c r="D124" i="2" l="1"/>
  <c r="D117" i="2"/>
  <c r="F130" i="2"/>
  <c r="L130" i="2"/>
  <c r="L123" i="2"/>
  <c r="L116" i="2"/>
  <c r="A101" i="2" l="1"/>
  <c r="G90" i="2" l="1"/>
  <c r="H90" i="2"/>
  <c r="B90" i="2" l="1"/>
  <c r="U184" i="2" s="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<sst xmlns="http://schemas.openxmlformats.org/spreadsheetml/2006/main" count="1553" uniqueCount="670">
  <si>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</si>
  <si>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</si>
  <si>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</si>
  <si>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</si>
  <si>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</si>
  <si>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</si>
  <si>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</si>
  <si>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</si>
  <si>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</si>
  <si>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</si>
  <si>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</si>
  <si>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</si>
  <si>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</si>
  <si>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</si>
  <si>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</si>
  <si>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</si>
  <si>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</si>
  <si>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</si>
  <si>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</si>
  <si>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</si>
  <si>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</si>
  <si>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</si>
  <si>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</si>
  <si>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</si>
  <si>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</si>
  <si>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</si>
  <si>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</si>
  <si>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</si>
  <si>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</si>
  <si>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</si>
  <si>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</si>
  <si>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</si>
  <si>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</si>
  <si>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</si>
  <si>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</si>
  <si>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</si>
  <si>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</si>
  <si>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</si>
  <si>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</si>
  <si>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</si>
  <si>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</si>
  <si>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</si>
  <si>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</si>
  <si>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</si>
  <si>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</si>
  <si>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</si>
  <si>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</si>
  <si>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</si>
  <si>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</si>
  <si>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</si>
  <si>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</si>
  <si>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</si>
  <si>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</si>
  <si>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</si>
  <si>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</si>
  <si>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</si>
  <si>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</si>
  <si>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</si>
  <si>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</si>
  <si>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</si>
  <si>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</si>
  <si>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</si>
  <si>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</si>
  <si>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</si>
  <si>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</si>
  <si>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</si>
  <si>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</si>
  <si>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</si>
  <si>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</si>
  <si>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</si>
  <si>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</si>
  <si>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</si>
  <si>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</si>
  <si>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</si>
  <si>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</si>
  <si>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</si>
  <si>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</si>
  <si>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</si>
  <si>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</si>
  <si>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</si>
  <si>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</si>
  <si>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</si>
  <si>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</si>
  <si>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</si>
  <si>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</si>
  <si>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</si>
  <si>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</si>
  <si>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</si>
  <si>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</si>
  <si>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</si>
  <si>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</si>
  <si>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</si>
  <si>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</si>
  <si>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</si>
  <si>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</si>
  <si>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</si>
  <si>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</si>
  <si>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</si>
  <si>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</si>
  <si>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</si>
  <si>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</si>
  <si>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</si>
  <si>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</si>
  <si>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</si>
  <si>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</si>
  <si>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</si>
  <si>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</si>
  <si>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</si>
  <si>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</si>
  <si>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</si>
  <si>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</si>
  <si>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</si>
  <si>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</si>
  <si>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</si>
  <si>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</si>
  <si>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</si>
  <si>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</si>
  <si>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</si>
  <si>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</si>
  <si>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</si>
  <si>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</si>
  <si>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</si>
  <si>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</si>
  <si>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</si>
  <si>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</si>
  <si>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</si>
  <si>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</si>
  <si>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</si>
  <si>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</si>
  <si>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</si>
  <si>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</si>
  <si>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</si>
  <si>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</si>
  <si>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</si>
  <si>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</si>
  <si>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</si>
  <si>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</si>
  <si>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</si>
  <si>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</si>
  <si>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</si>
  <si>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</si>
  <si>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</si>
  <si>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</si>
  <si>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</si>
  <si>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</si>
  <si>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</si>
  <si>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</si>
  <si>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</si>
  <si>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</si>
  <si>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</si>
  <si>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</si>
  <si>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</si>
  <si>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</si>
  <si>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</si>
  <si>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</si>
  <si>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</si>
  <si>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</si>
  <si>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</si>
  <si>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</si>
  <si>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</si>
  <si>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</si>
  <si>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</si>
  <si>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</si>
  <si>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</si>
  <si>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</si>
  <si>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</si>
  <si>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</si>
  <si>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</si>
  <si>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</si>
  <si>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</si>
  <si>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</si>
  <si>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</si>
  <si>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</si>
  <si>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</si>
  <si>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</si>
  <si>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</si>
  <si>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</si>
  <si>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</si>
  <si>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</si>
  <si>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</si>
  <si>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</si>
  <si>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</si>
  <si>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</si>
  <si>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</si>
  <si>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</si>
  <si>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</si>
  <si>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</si>
  <si>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</si>
  <si>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</si>
  <si>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</si>
  <si>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</si>
  <si>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</si>
  <si>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</si>
  <si>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</si>
  <si>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</si>
  <si>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</si>
  <si>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</si>
  <si>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</si>
  <si>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</si>
  <si>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</si>
  <si>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</si>
  <si>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</si>
  <si>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</si>
  <si>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</si>
  <si>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</si>
  <si>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</si>
  <si>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</si>
  <si>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</si>
  <si>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</si>
  <si>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</si>
  <si>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</si>
  <si>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</si>
  <si>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</si>
  <si>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</si>
  <si>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</si>
  <si>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</si>
  <si>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</si>
  <si>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</si>
  <si>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</si>
  <si>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</si>
  <si>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</si>
  <si>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</si>
  <si>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</si>
  <si>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</si>
  <si>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</si>
  <si>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</si>
  <si>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</si>
  <si>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</si>
  <si>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</si>
  <si>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</si>
  <si>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</si>
  <si>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</si>
  <si>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</si>
  <si>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</si>
  <si>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</si>
  <si>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</si>
  <si>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</si>
  <si>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</si>
  <si>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</si>
  <si>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</si>
  <si>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</si>
  <si>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</si>
  <si>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</si>
  <si>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</si>
  <si>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</si>
  <si>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</si>
  <si>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</si>
  <si>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</si>
  <si>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</si>
  <si>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</si>
  <si>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</si>
  <si>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</si>
  <si>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</si>
  <si>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</si>
  <si>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</si>
  <si>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</si>
  <si>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</si>
  <si>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</si>
  <si>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</si>
  <si>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</si>
  <si>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</si>
  <si>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</si>
  <si>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</si>
  <si>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</si>
  <si>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</si>
  <si>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</si>
  <si>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</si>
  <si>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</si>
  <si>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</si>
  <si>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</si>
  <si>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</si>
  <si>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</si>
  <si>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</si>
  <si>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</si>
  <si>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</si>
  <si>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</si>
  <si>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</si>
  <si>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</si>
  <si>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</si>
  <si>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</si>
  <si>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</si>
  <si>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</si>
  <si>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</si>
  <si>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</si>
  <si>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</si>
  <si>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</si>
  <si>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</si>
  <si>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</si>
  <si>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</si>
  <si>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</si>
  <si>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</si>
  <si>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</si>
  <si>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</si>
  <si>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</si>
  <si>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</si>
  <si>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</si>
  <si>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</si>
  <si>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</si>
  <si>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</si>
  <si>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</si>
  <si>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</si>
  <si>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</si>
  <si>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</si>
  <si>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</si>
  <si>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</si>
  <si>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</si>
  <si>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</si>
  <si>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</si>
  <si>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</si>
  <si>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</si>
  <si>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</si>
  <si>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</si>
  <si>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</si>
  <si>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</si>
  <si>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</si>
  <si>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</si>
  <si>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</si>
  <si>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</si>
  <si>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</si>
  <si>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</si>
  <si>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</si>
  <si>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</si>
  <si>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</si>
  <si>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</si>
  <si>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</si>
  <si>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</si>
  <si>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</si>
  <si>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</si>
  <si>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</si>
  <si>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</si>
  <si>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</si>
  <si>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</si>
  <si>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</si>
  <si>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</si>
  <si>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</si>
  <si>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</si>
  <si>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</si>
  <si>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</si>
  <si>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</si>
  <si>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</si>
  <si>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</si>
  <si>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</si>
  <si>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</si>
  <si>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</si>
  <si>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</si>
  <si>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</si>
  <si>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</si>
  <si>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</si>
  <si>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</si>
  <si>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</si>
  <si>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</si>
  <si>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</si>
  <si>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</si>
  <si>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</si>
  <si>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</si>
  <si>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</si>
  <si>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</si>
  <si>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</si>
  <si>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</si>
  <si>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</si>
  <si>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</si>
  <si>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</si>
  <si>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</si>
  <si>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</si>
  <si>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</si>
  <si>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</si>
  <si>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</si>
  <si>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</si>
  <si>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</si>
  <si>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</si>
  <si>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</si>
  <si>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</si>
  <si>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</si>
  <si>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</si>
  <si>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</si>
  <si>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</si>
  <si>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</si>
  <si>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</si>
  <si>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</si>
  <si>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</si>
  <si>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</si>
  <si>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</si>
  <si>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</si>
  <si>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</si>
  <si>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</si>
  <si>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</si>
  <si>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</si>
  <si>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</si>
  <si>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</si>
  <si>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</si>
  <si>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</si>
  <si>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</si>
  <si>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</si>
  <si>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</si>
  <si>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</si>
  <si>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</si>
  <si>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</si>
  <si>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</si>
  <si>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</si>
  <si>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</si>
  <si>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</si>
  <si>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</si>
  <si>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</si>
  <si>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</si>
  <si>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</si>
  <si>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</si>
  <si>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</si>
  <si>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</si>
  <si>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</si>
  <si>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</si>
  <si>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</si>
  <si>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</si>
  <si>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</si>
  <si>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</si>
  <si>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</si>
  <si>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</si>
  <si>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</si>
  <si>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</si>
  <si>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DealManagement_Test_39774</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</si>
  <si>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</si>
  <si>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</si>
  <si>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</si>
  <si>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</si>
  <si>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</si>
  <si>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</si>
  <si>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</si>
  <si>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</si>
  <si>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</si>
  <si>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</si>
  <si>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</si>
  <si>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</si>
  <si>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</si>
  <si>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</si>
  <si>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</si>
  <si>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</si>
  <si>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</si>
  <si>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</si>
  <si>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</si>
  <si>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</si>
  <si>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</si>
  <si>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</si>
  <si>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</si>
  <si>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</si>
  <si>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</si>
  <si>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</si>
  <si>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</si>
  <si>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</si>
  <si>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</si>
  <si>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</si>
  <si>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</si>
  <si>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0668475067","valueAmt":"12","priceCompDesc":"Price per transaction - Step Tier 1","rcMapId":"2567418376","displaySw":"true","tieredFlag":"STEP","priceCompTier":{"tierSeqNum":"10","upperLimit":"1000.00","lowerLimit":"0.00","priceCriteria":"NBRTRAN"},"priceCompSequenceNo":"100"},{"priceCompId":"0668475068","valueAmt":"13","priceCompDesc":"Price per transaction - Step Tier 2","rcMapId":"7769990702","displaySw":"true","tieredFlag":"STEP","priceCompTier":{"tierSeqNum":"10","upperLimit":"5000.00","lowerLimit":"1000.00","priceCriteria":"NBRTRAN"},"priceCompSequenceNo":"110"},{"priceCompId":"0668475069","valueAmt":"14","priceCompDesc":"Price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0660010737","pricingStatus":"PRPD","printIfZero":"Y","ignoreSw":"N","actionFlag":"OVRD","isEligible":"false","scheduleCode":"MONTHLY","rateSchedule":"DM-NBRST","startDate":"2023-02-21","assignmentLevel":"Customer Agreed"}]}}}</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</si>
  <si>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</si>
  <si>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0668475073","valueAmt":"12","priceCompDesc":"Threshold price per transaction","rcMapId":"1109655113","displaySw":"true","tieredFlag":"THRS","priceCompTier":{"tierSeqNum":"10","upperLimit":"1000.00","lowerLimit":"0.00","priceCriteria":"NBRTRAN"},"priceCompSequenceNo":"100"},{"priceCompId":"0668475074","valueAmt":"13","priceCompDesc":"Threshold price per transaction","rcMapId":"1109655113","displaySw":"true","tieredFlag":"THRS","priceCompTier":{"tierSeqNum":"10","upperLimit":"5000.00","lowerLimit":"1000.00","priceCriteria":"NBRTRAN"},"priceCompSequenceNo":"110"},{"priceCompId":"0668475075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0660010739","pricingStatus":"PRPD","printIfZero":"Y","ignoreSw":"N","actionFlag":"OVRD","isEligible":"false","scheduleCode":"MONTHLY","rateSchedule":"DM-NBRTH","startDate":"2023-02-21","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</si>
  <si>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RECM","printIfZero":"Y","ignoreSw":"N","actionFlag":"RECM","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</si>
  <si>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PRPD","printIfZero":"Y","ignoreSw":"N","actionFlag":"UPD","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</si>
  <si>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-22","assignmentLevel":"Customer Price List"}]}}}</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</si>
  <si>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-01-22","assignmentLevel":"Customer Price List"}]}}}</t>
  </si>
  <si>
    <t>RECOMMENDED SUMMARY</t>
  </si>
  <si>
    <t>Approved</t>
  </si>
  <si>
    <t>Customer Accpeted Screen</t>
  </si>
  <si>
    <t>Effective End date</t>
  </si>
  <si>
    <t xml:space="preserve">Comments </t>
  </si>
  <si>
    <t xml:space="preserve">Deal has been accepted </t>
  </si>
  <si>
    <t>Customer Accepted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</si>
  <si>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</si>
  <si>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9318404762","valueAmt":"12","priceCompDesc":"Price per transaction - Step Tier 1","rcMapId":"2567418376","displaySw":"true","tieredFlag":"STEP","priceCompTier":{"tierSeqNum":"10","upperLimit":"1000.00","lowerLimit":"0.00","priceCriteria":"NBRTRAN"},"priceCompSequenceNo":"100"},{"priceCompId":"9318404763","valueAmt":"13","priceCompDesc":"Price per transaction - Step Tier 2","rcMapId":"7769990702","displaySw":"true","tieredFlag":"STEP","priceCompTier":{"tierSeqNum":"10","upperLimit":"5000.00","lowerLimit":"1000.00","priceCriteria":"NBRTRAN"},"priceCompSequenceNo":"110"},{"priceCompId":"9318404764","valueAmt":"14","priceCompDesc":"Price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9310013535","pricingStatus":"PRPD","printIfZero":"Y","ignoreSw":"N","actionFlag":"OVRD","isEligible":"false","scheduleCode":"MONTHLY","rateSchedule":"DM-NBRST","startDate":"2023-03-04","assignmentLevel":"Customer Agreed"}]}}}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</si>
  <si>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</si>
  <si>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9318404768","valueAmt":"12","priceCompDesc":"Threshold price per transaction","rcMapId":"1109655113","displaySw":"true","tieredFlag":"THRS","priceCompTier":{"tierSeqNum":"10","upperLimit":"1000.00","lowerLimit":"0.00","priceCriteria":"NBRTRAN"},"priceCompSequenceNo":"100"},{"priceCompId":"9318404769","valueAmt":"13","priceCompDesc":"Threshold price per transaction","rcMapId":"1109655113","displaySw":"true","tieredFlag":"THRS","priceCompTier":{"tierSeqNum":"10","upperLimit":"5000.00","lowerLimit":"1000.00","priceCriteria":"NBRTRAN"},"priceCompSequenceNo":"110"},{"priceCompId":"9318404770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9310013537","pricingStatus":"PRPD","printIfZero":"Y","ignoreSw":"N","actionFlag":"OVRD","isEligible":"false","scheduleCode":"MONTHLY","rateSchedule":"DM-NBRTH","startDate":"2023-03-04","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</si>
  <si>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RECM","printIfZero":"Y","ignoreSw":"N","actionFlag":"RECM","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</si>
  <si>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PRPD","printIfZero":"Y","ignoreSw":"N","actionFlag":"UPD","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</si>
  <si>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-02","assignmentLevel":"Customer Price List"}]}}}</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</si>
  <si>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-02","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</si>
  <si>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</si>
  <si>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3678475775","valueAmt":"12","priceCompDesc":"Price per transaction - Step Tier 1","rcMapId":"2567418376","displaySw":"true","tieredFlag":"STEP","priceCompTier":{"tierSeqNum":"10","upperLimit":"1000.00","lowerLimit":"0.00","priceCriteria":"NBRTRAN"},"priceCompSequenceNo":"100"},{"priceCompId":"3678475776","valueAmt":"13","priceCompDesc":"Price per transaction - Step Tier 2","rcMapId":"7769990702","displaySw":"true","tieredFlag":"STEP","priceCompTier":{"tierSeqNum":"10","upperLimit":"5000.00","lowerLimit":"1000.00","priceCriteria":"NBRTRAN"},"priceCompSequenceNo":"110"},{"priceCompId":"3678475777","valueAmt":"14","priceCompDesc":"Price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3670017775","pricingStatus":"PRPD","printIfZero":"Y","ignoreSw":"N","actionFlag":"OVRD","isEligible":"false","scheduleCode":"MONTHLY","rateSchedule":"DM-NBRST","startDate":"2023-03-06","assignmentLevel":"Customer Agreed"}]}}}</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</si>
  <si>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</si>
  <si>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3678475781","valueAmt":"12","priceCompDesc":"Threshold price per transaction","rcMapId":"1109655113","displaySw":"true","tieredFlag":"THRS","priceCompTier":{"tierSeqNum":"10","upperLimit":"1000.00","lowerLimit":"0.00","priceCriteria":"NBRTRAN"},"priceCompSequenceNo":"100"},{"priceCompId":"3678475782","valueAmt":"13","priceCompDesc":"Threshold price per transaction","rcMapId":"1109655113","displaySw":"true","tieredFlag":"THRS","priceCompTier":{"tierSeqNum":"10","upperLimit":"5000.00","lowerLimit":"1000.00","priceCriteria":"NBRTRAN"},"priceCompSequenceNo":"110"},{"priceCompId":"3678475783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3670017777","pricingStatus":"PRPD","printIfZero":"Y","ignoreSw":"N","actionFlag":"OVRD","isEligible":"false","scheduleCode":"MONTHLY","rateSchedule":"DM-NBRTH","startDate":"2023-03-06","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</si>
  <si>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RECM","printIfZero":"Y","ignoreSw":"N","actionFlag":"RECM","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</si>
  <si>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PRPD","printIfZero":"Y","ignoreSw":"N","actionFlag":"UPD","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</si>
  <si>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-04","assignmentLevel":"Customer Price List"}]}}}</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</si>
  <si>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-04","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</si>
  <si>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</si>
  <si>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7368402055","valueAmt":"12","priceCompDesc":"Price per transaction - Step Tier 1","rcMapId":"2567418376","displaySw":"true","tieredFlag":"STEP","priceCompTier":{"tierSeqNum":"10","upperLimit":"1000.00","lowerLimit":"0.00","priceCriteria":"NBRTRAN"},"priceCompSequenceNo":"100"},{"priceCompId":"7368402056","valueAmt":"13","priceCompDesc":"Price per transaction - Step Tier 2","rcMapId":"7769990702","displaySw":"true","tieredFlag":"STEP","priceCompTier":{"tierSeqNum":"10","upperLimit":"5000.00","lowerLimit":"1000.00","priceCriteria":"NBRTRAN"},"priceCompSequenceNo":"110"},{"priceCompId":"7368402057","valueAmt":"14","priceCompDesc":"Price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7360011959","pricingStatus":"PRPD","printIfZero":"Y","ignoreSw":"N","actionFlag":"OVRD","isEligible":"false","scheduleCode":"MONTHLY","rateSchedule":"DM-NBRST","startDate":"2023-03-09","assignmentLevel":"Customer Agreed"}]}}}</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</si>
  <si>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</si>
  <si>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7368402061","valueAmt":"12","priceCompDesc":"Threshold price per transaction","rcMapId":"1109655113","displaySw":"true","tieredFlag":"THRS","priceCompTier":{"tierSeqNum":"10","upperLimit":"1000.00","lowerLimit":"0.00","priceCriteria":"NBRTRAN"},"priceCompSequenceNo":"100"},{"priceCompId":"7368402062","valueAmt":"13","priceCompDesc":"Threshold price per transaction","rcMapId":"1109655113","displaySw":"true","tieredFlag":"THRS","priceCompTier":{"tierSeqNum":"10","upperLimit":"5000.00","lowerLimit":"1000.00","priceCriteria":"NBRTRAN"},"priceCompSequenceNo":"110"},{"priceCompId":"7368402063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7360011961","pricingStatus":"PRPD","printIfZero":"Y","ignoreSw":"N","actionFlag":"OVRD","isEligible":"false","scheduleCode":"MONTHLY","rateSchedule":"DM-NBRTH","startDate":"2023-03-09","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</si>
  <si>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RECM","printIfZero":"Y","ignoreSw":"N","actionFlag":"RECM","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</si>
  <si>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PRPD","printIfZero":"Y","ignoreSw":"N","actionFlag":"UPD","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</si>
  <si>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</si>
  <si>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</si>
  <si>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</si>
  <si>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3538425502","valueAmt":"12","priceCompDesc":"Price per transaction - Step Tier 1","rcMapId":"2567418376","displaySw":"true","tieredFlag":"STEP","priceCompTier":{"tierSeqNum":"10","upperLimit":"1000.00","lowerLimit":"0.00","priceCriteria":"NBRTRAN"},"priceCompSequenceNo":"100"},{"priceCompId":"3538425503","valueAmt":"13","priceCompDesc":"Price per transaction - Step Tier 2","rcMapId":"7769990702","displaySw":"true","tieredFlag":"STEP","priceCompTier":{"tierSeqNum":"10","upperLimit":"5000.00","lowerLimit":"1000.00","priceCriteria":"NBRTRAN"},"priceCompSequenceNo":"110"},{"priceCompId":"3538425504","valueAmt":"14","priceCompDesc":"Price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3530012934","pricingStatus":"PRPD","printIfZero":"Y","ignoreSw":"N","actionFlag":"OVRD","isEligible":"false","scheduleCode":"MONTHLY","rateSchedule":"DM-NBRST","startDate":"2023-03-12","assignmentLevel":"Customer Agreed"}]}}}</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</si>
  <si>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</si>
  <si>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3538425508","valueAmt":"12","priceCompDesc":"Threshold price per transaction","rcMapId":"1109655113","displaySw":"true","tieredFlag":"THRS","priceCompTier":{"tierSeqNum":"10","upperLimit":"1000.00","lowerLimit":"0.00","priceCriteria":"NBRTRAN"},"priceCompSequenceNo":"100"},{"priceCompId":"3538425509","valueAmt":"13","priceCompDesc":"Threshold price per transaction","rcMapId":"1109655113","displaySw":"true","tieredFlag":"THRS","priceCompTier":{"tierSeqNum":"10","upperLimit":"5000.00","lowerLimit":"1000.00","priceCriteria":"NBRTRAN"},"priceCompSequenceNo":"110"},{"priceCompId":"3538425510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3530012936","pricingStatus":"PRPD","printIfZero":"Y","ignoreSw":"N","actionFlag":"OVRD","isEligible":"false","scheduleCode":"MONTHLY","rateSchedule":"DM-NBRTH","startDate":"2023-03-12","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</si>
  <si>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RECM","printIfZero":"Y","ignoreSw":"N","actionFlag":"RECM","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</si>
  <si>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PRPD","printIfZero":"Y","ignoreSw":"N","actionFlag":"UPD","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</si>
  <si>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Customer Price List"}]}}}</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</si>
  <si>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</si>
  <si>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</si>
  <si>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5638575668","valueAmt":"12","priceCompDesc":"Price per transaction - Step Tier 1","rcMapId":"2567418376","displaySw":"true","tieredFlag":"STEP","priceCompTier":{"tierSeqNum":"10","upperLimit":"1000.00","lowerLimit":"0.00","priceCriteria":"NBRTRAN"},"priceCompSequenceNo":"100"},{"priceCompId":"5638575669","valueAmt":"13","priceCompDesc":"Price per transaction - Step Tier 2","rcMapId":"7769990702","displaySw":"true","tieredFlag":"STEP","priceCompTier":{"tierSeqNum":"10","upperLimit":"5000.00","lowerLimit":"1000.00","priceCriteria":"NBRTRAN"},"priceCompSequenceNo":"110"},{"priceCompId":"5638575670","valueAmt":"14","priceCompDesc":"Price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5630013828","pricingStatus":"PRPD","printIfZero":"Y","ignoreSw":"N","actionFlag":"OVRD","isEligible":"false","scheduleCode":"MONTHLY","rateSchedule":"DM-NBRST","startDate":"2023-06-09","assignmentLevel":"Customer Agreed"}]}}}</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</si>
  <si>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</si>
  <si>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5638575674","valueAmt":"12","priceCompDesc":"Threshold price per transaction","rcMapId":"1109655113","displaySw":"true","tieredFlag":"THRS","priceCompTier":{"tierSeqNum":"10","upperLimit":"1000.00","lowerLimit":"0.00","priceCriteria":"NBRTRAN"},"priceCompSequenceNo":"100"},{"priceCompId":"5638575675","valueAmt":"13","priceCompDesc":"Threshold price per transaction","rcMapId":"1109655113","displaySw":"true","tieredFlag":"THRS","priceCompTier":{"tierSeqNum":"10","upperLimit":"5000.00","lowerLimit":"1000.00","priceCriteria":"NBRTRAN"},"priceCompSequenceNo":"110"},{"priceCompId":"5638575676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5630013830","pricingStatus":"PRPD","printIfZero":"Y","ignoreSw":"N","actionFlag":"OVRD","isEligible":"false","scheduleCode":"MONTHLY","rateSchedule":"DM-NBRTH","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</si>
  <si>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</si>
  <si>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3598575680","valueAmt":"12","priceCompDesc":"Price per transaction - Step Tier 1","rcMapId":"2567418376","displaySw":"true","tieredFlag":"STEP","priceCompTier":{"tierSeqNum":"10","upperLimit":"1000.00","lowerLimit":"0.00","priceCriteria":"NBRTRAN"},"priceCompSequenceNo":"100"},{"priceCompId":"3598575681","valueAmt":"13","priceCompDesc":"Price per transaction - Step Tier 2","rcMapId":"7769990702","displaySw":"true","tieredFlag":"STEP","priceCompTier":{"tierSeqNum":"10","upperLimit":"5000.00","lowerLimit":"1000.00","priceCriteria":"NBRTRAN"},"priceCompSequenceNo":"110"},{"priceCompId":"3598575682","valueAmt":"14","priceCompDesc":"Price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3590013832","pricingStatus":"PRPD","printIfZero":"Y","ignoreSw":"N","actionFlag":"OVRD","isEligible":"false","scheduleCode":"MONTHLY","rateSchedule":"DM-NBRST","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</si>
  <si>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</si>
  <si>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3598575686","valueAmt":"12","priceCompDesc":"Threshold price per transaction","rcMapId":"1109655113","displaySw":"true","tieredFlag":"THRS","priceCompTier":{"tierSeqNum":"10","upperLimit":"1000.00","lowerLimit":"0.00","priceCriteria":"NBRTRAN"},"priceCompSequenceNo":"100"},{"priceCompId":"3598575687","valueAmt":"13","priceCompDesc":"Threshold price per transaction","rcMapId":"1109655113","displaySw":"true","tieredFlag":"THRS","priceCompTier":{"tierSeqNum":"10","upperLimit":"5000.00","lowerLimit":"1000.00","priceCriteria":"NBRTRAN"},"priceCompSequenceNo":"110"},{"priceCompId":"3598575688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3590013834","pricingStatus":"PRPD","printIfZero":"Y","ignoreSw":"N","actionFlag":"OVRD","isEligible":"false","scheduleCode":"MONTHLY","rateSchedule":"DM-NBRTH","startDate":"2023-06-09","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</si>
  <si>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</si>
  <si>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2178575692","valueAmt":"12","priceCompDesc":"Price per transaction - Step Tier 1","rcMapId":"2567418376","displaySw":"true","tieredFlag":"STEP","priceCompTier":{"tierSeqNum":"10","upperLimit":"1000.00","lowerLimit":"0.00","priceCriteria":"NBRTRAN"},"priceCompSequenceNo":"100"},{"priceCompId":"2178575693","valueAmt":"13","priceCompDesc":"Price per transaction - Step Tier 2","rcMapId":"7769990702","displaySw":"true","tieredFlag":"STEP","priceCompTier":{"tierSeqNum":"10","upperLimit":"5000.00","lowerLimit":"1000.00","priceCriteria":"NBRTRAN"},"priceCompSequenceNo":"110"},{"priceCompId":"2178575694","valueAmt":"14","priceCompDesc":"Price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2170013836","pricingStatus":"PRPD","printIfZero":"Y","ignoreSw":"N","actionFlag":"OVRD","isEligible":"false","scheduleCode":"MONTHLY","rateSchedule":"DM-NBRST","startDate":"2023-06-10","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</si>
  <si>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</si>
  <si>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2178575698","valueAmt":"12","priceCompDesc":"Threshold price per transaction","rcMapId":"1109655113","displaySw":"true","tieredFlag":"THRS","priceCompTier":{"tierSeqNum":"10","upperLimit":"1000.00","lowerLimit":"0.00","priceCriteria":"NBRTRAN"},"priceCompSequenceNo":"100"},{"priceCompId":"2178575699","valueAmt":"13","priceCompDesc":"Threshold price per transaction","rcMapId":"1109655113","displaySw":"true","tieredFlag":"THRS","priceCompTier":{"tierSeqNum":"10","upperLimit":"5000.00","lowerLimit":"1000.00","priceCriteria":"NBRTRAN"},"priceCompSequenceNo":"110"},{"priceCompId":"2178575700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2170013838","pricingStatus":"PRPD","printIfZero":"Y","ignoreSw":"N","actionFlag":"OVRD","isEligible":"false","scheduleCode":"MONTHLY","rateSchedule":"DM-NBRTH","startDate":"2023-06-10","assignmentLevel":"Customer Agreed"}]}}}</t>
  </si>
  <si>
    <t>{"C1-DealPriceAsgnCommitmentsREST":{"modelId":"2328072909","dealId":"3887388423","entityType":"PERS","entityId":"7947575323","pricingAndCommitmentsDetails":{"entityDivision":"IND","entityIdentifierType":"COREG","entityType":"PERS","entityId":"7947575323","entityIdentifierValue":"Reg_STACKING_COMT_PARENT","pricingDetails":[{"txnDailyRatingCrt":"DNRT","priceCompDetails":[{"priceCompId":"0098575704","valueAmt":"13","priceCompDesc":"Price per transaction - Step Tier 1","rcMapId":"2567418376","displaySw":"true","tieredFlag":"STEP","priceCompTier":{"tierSeqNum":"10","upperLimit":"1000.00","lowerLimit":"0.00","priceCriteria":"NBRTRAN"},"priceCompSequenceNo":"100"},{"priceCompId":"0098575705","valueAmt":"13","priceCompDesc":"Price per transaction - Step Tier 2","rcMapId":"7769990702","displaySw":"true","tieredFlag":"STEP","priceCompTier":{"tierSeqNum":"10","upperLimit":"5000.00","lowerLimit":"1000.00","priceCriteria":"NBRTRAN"},"priceCompSequenceNo":"110"},{"priceCompId":"0098575706","valueAmt":"13","priceCompDesc":"Price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0090013840","pricingStatus":"RECM","printIfZero":"Y","ignoreSw":"N","actionFlag":"RECM","isEligible":"false","scheduleCode":"MONTHLY","rateSchedule":"DM-NBRST","startDate":"2023-05-11","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</si>
  <si>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</si>
  <si>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4288575719","valueAmt":"12","priceCompDesc":"Price per transaction - Step Tier 1","rcMapId":"2567418376","displaySw":"true","tieredFlag":"STEP","priceCompTier":{"tierSeqNum":"10","upperLimit":"1000.00","lowerLimit":"0.00","priceCriteria":"NBRTRAN"},"priceCompSequenceNo":"100"},{"priceCompId":"4288575720","valueAmt":"13","priceCompDesc":"Price per transaction - Step Tier 2","rcMapId":"7769990702","displaySw":"true","tieredFlag":"STEP","priceCompTier":{"tierSeqNum":"10","upperLimit":"5000.00","lowerLimit":"1000.00","priceCriteria":"NBRTRAN"},"priceCompSequenceNo":"110"},{"priceCompId":"4288575721","valueAmt":"14","priceCompDesc":"Price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4280013845","pricingStatus":"PRPD","printIfZero":"Y","ignoreSw":"N","actionFlag":"OVRD","isEligible":"false","scheduleCode":"MONTHLY","rateSchedule":"DM-NBRST","startDate":"2023-06-10","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</si>
  <si>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</si>
  <si>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4288575725","valueAmt":"12","priceCompDesc":"Threshold price per transaction","rcMapId":"1109655113","displaySw":"true","tieredFlag":"THRS","priceCompTier":{"tierSeqNum":"10","upperLimit":"1000.00","lowerLimit":"0.00","priceCriteria":"NBRTRAN"},"priceCompSequenceNo":"100"},{"priceCompId":"4288575726","valueAmt":"13","priceCompDesc":"Threshold price per transaction","rcMapId":"1109655113","displaySw":"true","tieredFlag":"THRS","priceCompTier":{"tierSeqNum":"10","upperLimit":"5000.00","lowerLimit":"1000.00","priceCriteria":"NBRTRAN"},"priceCompSequenceNo":"110"},{"priceCompId":"4288575727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4280013847","pricingStatus":"PRPD","printIfZero":"Y","ignoreSw":"N","actionFlag":"OVRD","isEligible":"false","scheduleCode":"MONTHLY","rateSchedule":"DM-NBRTH","startDate":"2023-06-10","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</si>
  <si>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RECM","printIfZero":"Y","ignoreSw":"N","actionFlag":"RECM","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</si>
  <si>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PRPD","printIfZero":"Y","ignoreSw":"N","actionFlag":"UPD","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</si>
  <si>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</si>
  <si>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</si>
  <si>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</si>
  <si>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7158575748","valueAmt":"12","priceCompDesc":"Price per transaction - Step Tier 1","rcMapId":"2567418376","displaySw":"true","tieredFlag":"STEP","priceCompTier":{"tierSeqNum":"10","upperLimit":"1000.00","lowerLimit":"0.00","priceCriteria":"NBRTRAN"},"priceCompSequenceNo":"100"},{"priceCompId":"7158575749","valueAmt":"13","priceCompDesc":"Price per transaction - Step Tier 2","rcMapId":"7769990702","displaySw":"true","tieredFlag":"STEP","priceCompTier":{"tierSeqNum":"10","upperLimit":"5000.00","lowerLimit":"1000.00","priceCriteria":"NBRTRAN"},"priceCompSequenceNo":"110"},{"priceCompId":"7158575750","valueAmt":"14","priceCompDesc":"Price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7150013856","pricingStatus":"PRPD","printIfZero":"Y","ignoreSw":"N","actionFlag":"OVRD","isEligible":"false","scheduleCode":"MONTHLY","rateSchedule":"DM-NBRST","startDate":"2023-06-10","assignmentLevel":"Customer Agreed"}]}}}</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</si>
  <si>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</si>
  <si>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7158575754","valueAmt":"12","priceCompDesc":"Threshold price per transaction","rcMapId":"1109655113","displaySw":"true","tieredFlag":"THRS","priceCompTier":{"tierSeqNum":"10","upperLimit":"1000.00","lowerLimit":"0.00","priceCriteria":"NBRTRAN"},"priceCompSequenceNo":"100"},{"priceCompId":"7158575755","valueAmt":"13","priceCompDesc":"Threshold price per transaction","rcMapId":"1109655113","displaySw":"true","tieredFlag":"THRS","priceCompTier":{"tierSeqNum":"10","upperLimit":"5000.00","lowerLimit":"1000.00","priceCriteria":"NBRTRAN"},"priceCompSequenceNo":"110"},{"priceCompId":"7158575756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7150013858","pricingStatus":"PRPD","printIfZero":"Y","ignoreSw":"N","actionFlag":"OVRD","isEligible":"false","scheduleCode":"MONTHLY","rateSchedule":"DM-NBRTH","startDate":"2023-06-10","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</si>
  <si>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RECM","printIfZero":"Y","ignoreSw":"N","actionFlag":"RECM","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</si>
  <si>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PRPD","printIfZero":"Y","ignoreSw":"N","actionFlag":"UPD","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</si>
  <si>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</si>
  <si>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</si>
  <si>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</si>
  <si>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</si>
  <si>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1420014291","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</si>
  <si>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1428600427","valueAmt":"12","priceCompDesc":"Price per transaction - Step Tier 1","rcMapId":"2567418376","displaySw":"true","tieredFlag":"STEP","priceCompTier":{"tierSeqNum":"10","upperLimit":"1000.00","lowerLimit":"0.00","priceCriteria":"NBRTRAN"},"priceCompSequenceNo":"100"},{"priceCompId":"1428600428","valueAmt":"13","priceCompDesc":"Price per transaction - Step Tier 2","rcMapId":"7769990702","displaySw":"true","tieredFlag":"STEP","priceCompTier":{"tierSeqNum":"10","upperLimit":"5000.00","lowerLimit":"1000.00","priceCriteria":"NBRTRAN"},"priceCompSequenceNo":"110"},{"priceCompId":"1428600429","valueAmt":"14","priceCompDesc":"Price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1420014291","pricingStatus":"PRPD","printIfZero":"Y","ignoreSw":"N","actionFlag":"OVRD","isEligible":"false","scheduleCode":"MONTHLY","rateSchedule":"DM-NBRST","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</si>
  <si>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1420014292","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1428600427","priceCompDesc":"Price per transaction - Step Tier 1","valueAmt":"12","displaySw":"true","rcMapId":"2567418376","tieredFlag":"STEP","priceCompSequenceNo":"100"},{"priceCompTier":{"upperLimit":"5000.00","lowerLimit":"1000.00","priceCriteria":"NBRTRAN","tierSeqNum":"10"},"priceCompId":"1428600428","priceCompDesc":"Price per transaction - Step Tier 2","valueAmt":"13","displaySw":"true","rcMapId":"7769990702","tieredFlag":"STEP","priceCompSequenceNo":"110"},{"priceCompTier":{"upperLimit":"999999999999.99","lowerLimit":"5000.00","priceCriteria":"NBRTRAN","tierSeqNum":"10"},"priceCompId":"1428600429","priceCompDesc":"Price per transaction - Step Tier 3","valueAmt":"14","displaySw":"true","rcMapId":"4322456059","tieredFlag":"STEP","priceCompSequenceNo":"120"}]}}}}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</si>
  <si>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</si>
  <si>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1420014293","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</si>
  <si>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1428600433","valueAmt":"12","priceCompDesc":"Threshold price per transaction","rcMapId":"1109655113","displaySw":"true","tieredFlag":"THRS","priceCompTier":{"tierSeqNum":"10","upperLimit":"1000.00","lowerLimit":"0.00","priceCriteria":"NBRTRAN"},"priceCompSequenceNo":"100"},{"priceCompId":"1428600434","valueAmt":"13","priceCompDesc":"Threshold price per transaction","rcMapId":"1109655113","displaySw":"true","tieredFlag":"THRS","priceCompTier":{"tierSeqNum":"10","upperLimit":"5000.00","lowerLimit":"1000.00","priceCriteria":"NBRTRAN"},"priceCompSequenceNo":"110"},{"priceCompId":"1428600435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1420014293","pricingStatus":"PRPD","printIfZero":"Y","ignoreSw":"N","actionFlag":"OVRD","isEligible":"false","scheduleCode":"MONTHLY","rateSchedule":"DM-NBRTH","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</si>
  <si>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1420014294","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1428600433","priceCompDesc":"Threshold price per transaction","valueAmt":"12","displaySw":"true","rcMapId":"1109655113","tieredFlag":"THRS","priceCompSequenceNo":"100"},{"priceCompTier":{"upperLimit":"5000.00","lowerLimit":"1000.00","priceCriteria":"NBRTRAN","tierSeqNum":"10"},"priceCompId":"1428600434","priceCompDesc":"Threshold price per transaction","valueAmt":"13","displaySw":"true","rcMapId":"1109655113","tieredFlag":"THRS","priceCompSequenceNo":"110"},{"priceCompTier":{"upperLimit":"999999999999.99","lowerLimit":"5000.00","priceCriteria":"NBRTRAN","tierSeqNum":"10"},"priceCompId":"1428600435","priceCompDesc":"Threshold price per transaction","valueAmt":"14","displaySw":"true","rcMapId":"1109655113","tieredFlag":"THRS","priceCompSequenceNo":"120"}]}}}}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</si>
  <si>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</si>
  <si>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3280014295","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</si>
  <si>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3288600439","valueAmt":"12","priceCompDesc":"Price per transaction - Step Tier 1","rcMapId":"2567418376","displaySw":"true","tieredFlag":"STEP","priceCompTier":{"tierSeqNum":"10","upperLimit":"1000.00","lowerLimit":"0.00","priceCriteria":"NBRTRAN"},"priceCompSequenceNo":"100"},{"priceCompId":"3288600440","valueAmt":"13","priceCompDesc":"Price per transaction - Step Tier 2","rcMapId":"7769990702","displaySw":"true","tieredFlag":"STEP","priceCompTier":{"tierSeqNum":"10","upperLimit":"5000.00","lowerLimit":"1000.00","priceCriteria":"NBRTRAN"},"priceCompSequenceNo":"110"},{"priceCompId":"3288600441","valueAmt":"14","priceCompDesc":"Price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3280014295","pricingStatus":"PRPD","printIfZero":"Y","ignoreSw":"N","actionFlag":"OVRD","isEligible":"false","scheduleCode":"MONTHLY","rateSchedule":"DM-NBRST","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</si>
  <si>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3280014296","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3288600439","priceCompDesc":"Price per transaction - Step Tier 1","valueAmt":"12","displaySw":"true","rcMapId":"2567418376","tieredFlag":"STEP","priceCompSequenceNo":"100"},{"priceCompTier":{"upperLimit":"5000.00","lowerLimit":"1000.00","priceCriteria":"NBRTRAN","tierSeqNum":"10"},"priceCompId":"3288600440","priceCompDesc":"Price per transaction - Step Tier 2","valueAmt":"13","displaySw":"true","rcMapId":"7769990702","tieredFlag":"STEP","priceCompSequenceNo":"110"},{"priceCompTier":{"upperLimit":"999999999999.99","lowerLimit":"5000.00","priceCriteria":"NBRTRAN","tierSeqNum":"10"},"priceCompId":"3288600441","priceCompDesc":"Price per transaction - Step Tier 3","valueAmt":"14","displaySw":"true","rcMapId":"4322456059","tieredFlag":"STEP","priceCompSequenceNo":"120"}]}}}}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</si>
  <si>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</si>
  <si>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3280014297","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</si>
  <si>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3288600445","valueAmt":"12","priceCompDesc":"Threshold price per transaction","rcMapId":"1109655113","displaySw":"true","tieredFlag":"THRS","priceCompTier":{"tierSeqNum":"10","upperLimit":"1000.00","lowerLimit":"0.00","priceCriteria":"NBRTRAN"},"priceCompSequenceNo":"100"},{"priceCompId":"3288600446","valueAmt":"13","priceCompDesc":"Threshold price per transaction","rcMapId":"1109655113","displaySw":"true","tieredFlag":"THRS","priceCompTier":{"tierSeqNum":"10","upperLimit":"5000.00","lowerLimit":"1000.00","priceCriteria":"NBRTRAN"},"priceCompSequenceNo":"110"},{"priceCompId":"3288600447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3280014297","pricingStatus":"PRPD","printIfZero":"Y","ignoreSw":"N","actionFlag":"OVRD","isEligible":"false","scheduleCode":"MONTHLY","rateSchedule":"DM-NBRTH","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</si>
  <si>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3280014298","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3288600445","priceCompDesc":"Threshold price per transaction","valueAmt":"12","displaySw":"true","rcMapId":"1109655113","tieredFlag":"THRS","priceCompSequenceNo":"100"},{"priceCompTier":{"upperLimit":"5000.00","lowerLimit":"1000.00","priceCriteria":"NBRTRAN","tierSeqNum":"10"},"priceCompId":"3288600446","priceCompDesc":"Threshold price per transaction","valueAmt":"13","displaySw":"true","rcMapId":"1109655113","tieredFlag":"THRS","priceCompSequenceNo":"110"},{"priceCompTier":{"upperLimit":"999999999999.99","lowerLimit":"5000.00","priceCriteria":"NBRTRAN","tierSeqNum":"10"},"priceCompId":"3288600447","priceCompDesc":"Threshold price per transaction","valueAmt":"14","displaySw":"true","rcMapId":"1109655113","tieredFlag":"THRS","priceCompSequenceNo":"120"}]}}}}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</si>
  <si>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</si>
  <si>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3420014299","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</si>
  <si>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3428600451","valueAmt":"12","priceCompDesc":"Price per transaction - Step Tier 1","rcMapId":"2567418376","displaySw":"true","tieredFlag":"STEP","priceCompTier":{"tierSeqNum":"10","upperLimit":"1000.00","lowerLimit":"0.00","priceCriteria":"NBRTRAN"},"priceCompSequenceNo":"100"},{"priceCompId":"3428600452","valueAmt":"13","priceCompDesc":"Price per transaction - Step Tier 2","rcMapId":"7769990702","displaySw":"true","tieredFlag":"STEP","priceCompTier":{"tierSeqNum":"10","upperLimit":"5000.00","lowerLimit":"1000.00","priceCriteria":"NBRTRAN"},"priceCompSequenceNo":"110"},{"priceCompId":"3428600453","valueAmt":"14","priceCompDesc":"Price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3420014299","pricingStatus":"PRPD","printIfZero":"Y","ignoreSw":"N","actionFlag":"OVRD","isEligible":"false","scheduleCode":"MONTHLY","rateSchedule":"DM-NBRST","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</si>
  <si>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3420014300","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3428600451","priceCompDesc":"Price per transaction - Step Tier 1","valueAmt":"12","displaySw":"true","rcMapId":"2567418376","tieredFlag":"STEP","priceCompSequenceNo":"100"},{"priceCompTier":{"upperLimit":"5000.00","lowerLimit":"1000.00","priceCriteria":"NBRTRAN","tierSeqNum":"10"},"priceCompId":"3428600452","priceCompDesc":"Price per transaction - Step Tier 2","valueAmt":"13","displaySw":"true","rcMapId":"7769990702","tieredFlag":"STEP","priceCompSequenceNo":"110"},{"priceCompTier":{"upperLimit":"999999999999.99","lowerLimit":"5000.00","priceCriteria":"NBRTRAN","tierSeqNum":"10"},"priceCompId":"3428600453","priceCompDesc":"Price per transaction - Step Tier 3","valueAmt":"14","displaySw":"true","rcMapId":"4322456059","tieredFlag":"STEP","priceCompSequenceNo":"120"}]}}}}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</si>
  <si>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</si>
  <si>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3420014301","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</si>
  <si>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3428600457","valueAmt":"12","priceCompDesc":"Threshold price per transaction","rcMapId":"1109655113","displaySw":"true","tieredFlag":"THRS","priceCompTier":{"tierSeqNum":"10","upperLimit":"1000.00","lowerLimit":"0.00","priceCriteria":"NBRTRAN"},"priceCompSequenceNo":"100"},{"priceCompId":"3428600458","valueAmt":"13","priceCompDesc":"Threshold price per transaction","rcMapId":"1109655113","displaySw":"true","tieredFlag":"THRS","priceCompTier":{"tierSeqNum":"10","upperLimit":"5000.00","lowerLimit":"1000.00","priceCriteria":"NBRTRAN"},"priceCompSequenceNo":"110"},{"priceCompId":"3428600459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3420014301","pricingStatus":"PRPD","printIfZero":"Y","ignoreSw":"N","actionFlag":"OVRD","isEligible":"false","scheduleCode":"MONTHLY","rateSchedule":"DM-NBRTH","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</si>
  <si>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3420014302","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3428600457","priceCompDesc":"Threshold price per transaction","valueAmt":"12","displaySw":"true","rcMapId":"1109655113","tieredFlag":"THRS","priceCompSequenceNo":"100"},{"priceCompTier":{"upperLimit":"5000.00","lowerLimit":"1000.00","priceCriteria":"NBRTRAN","tierSeqNum":"10"},"priceCompId":"3428600458","priceCompDesc":"Threshold price per transaction","valueAmt":"13","displaySw":"true","rcMapId":"1109655113","tieredFlag":"THRS","priceCompSequenceNo":"110"},{"priceCompTier":{"upperLimit":"999999999999.99","lowerLimit":"5000.00","priceCriteria":"NBRTRAN","tierSeqNum":"10"},"priceCompId":"3428600459","priceCompDesc":"Threshold price per transaction","valueAmt":"14","displaySw":"true","rcMapId":"1109655113","tieredFlag":"THRS","priceCompSequenceNo":"120"}]}}}}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</si>
  <si>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RECM","printIfZero":"Y","ignoreSw":"N","actionFlag":"RECM","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</si>
  <si>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9040014307","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</si>
  <si>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PRPD","printIfZero":"Y","ignoreSw":"N","actionFlag":"UPD","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</si>
  <si>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9040014303","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</si>
  <si>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</si>
  <si>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9040014308","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</si>
  <si>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</si>
  <si>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9040014309","actionFlag":"OVRD","priceItemCode":"PI_022","priceItemDescription":"V2-Monthly Acct Serv Fee","pricingStatus":"PRPD","priceCurrencyCode":"USD","rateSchedule":"DM-RT01","startDate":"2023-08-02","isEligible":"false","assignmentLevel":"Customer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</si>
  <si>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</si>
  <si>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1110014458","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</si>
  <si>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1118600798","valueAmt":"12","priceCompDesc":"Price per transaction - Step Tier 1","rcMapId":"2567418376","displaySw":"true","tieredFlag":"STEP","priceCompTier":{"tierSeqNum":"10","upperLimit":"1000.00","lowerLimit":"0.00","priceCriteria":"NBRTRAN"},"priceCompSequenceNo":"100"},{"priceCompId":"1118600799","valueAmt":"13","priceCompDesc":"Price per transaction - Step Tier 2","rcMapId":"7769990702","displaySw":"true","tieredFlag":"STEP","priceCompTier":{"tierSeqNum":"10","upperLimit":"5000.00","lowerLimit":"1000.00","priceCriteria":"NBRTRAN"},"priceCompSequenceNo":"110"},{"priceCompId":"1118600800","valueAmt":"14","priceCompDesc":"Price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1110014458","pricingStatus":"PRPD","printIfZero":"Y","ignoreSw":"N","actionFlag":"OVRD","isEligible":"false","scheduleCode":"MONTHLY","rateSchedule":"DM-NBRST","startDate":"2023-09-07","assignmentLevel":"Customer Agreed"}]}}}</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</si>
  <si>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1110014459","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1118600798","priceCompDesc":"Price per transaction - Step Tier 1","valueAmt":"12","displaySw":"true","rcMapId":"2567418376","tieredFlag":"STEP","priceCompSequenceNo":"100"},{"priceCompTier":{"upperLimit":"5000.00","lowerLimit":"1000.00","priceCriteria":"NBRTRAN","tierSeqNum":"10"},"priceCompId":"1118600799","priceCompDesc":"Price per transaction - Step Tier 2","valueAmt":"13","displaySw":"true","rcMapId":"7769990702","tieredFlag":"STEP","priceCompSequenceNo":"110"},{"priceCompTier":{"upperLimit":"999999999999.99","lowerLimit":"5000.00","priceCriteria":"NBRTRAN","tierSeqNum":"10"},"priceCompId":"1118600800","priceCompDesc":"Price per transaction - Step Tier 3","valueAmt":"14","displaySw":"true","rcMapId":"4322456059","tieredFlag":"STEP","priceCompSequenceNo":"120"}]}}}}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</si>
  <si>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</si>
  <si>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1110014460","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</si>
  <si>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7248787470","dealId":"6148751419","entityType":"PERS","entityId":"7947575323","pricingAndCommitmentsDetails":{"entityDivision":"IND","entityIdentifierType":"COREG","entityType":"PERS","entityId":"7947575323","entityIdentifierValue":"Reg_STACKING_COMT_PARENT","pricingDetails":[{"txnDailyRatingCrt":"DNRT","priceCompDetails":[{"priceCompId":"1118600804","valueAmt":"12","priceCompDesc":"Threshold price per transaction","rcMapId":"1109655113","displaySw":"true","tieredFlag":"THRS","priceCompTier":{"tierSeqNum":"10","upperLimit":"1000.00","lowerLimit":"0.00","priceCriteria":"NBRTRAN"},"priceCompSequenceNo":"100"},{"priceCompId":"1118600805","valueAmt":"13","priceCompDesc":"Threshold price per transaction","rcMapId":"1109655113","displaySw":"true","tieredFlag":"THRS","priceCompTier":{"tierSeqNum":"10","upperLimit":"5000.00","lowerLimit":"1000.00","priceCriteria":"NBRTRAN"},"priceCompSequenceNo":"110"},{"priceCompId":"1118600806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1110014460","pricingStatus":"PRPD","printIfZero":"Y","ignoreSw":"N","actionFlag":"OVRD","isEligible":"false","scheduleCode":"MONTHLY","rateSchedule":"DM-NBRTH","startDate":"2023-09-07","assignmentLevel":"Customer Agreed"}]}}}</t>
  </si>
  <si>
    <t>{"C1-DealPriceAsgnCommitmentsREST":{"dealId":"6148751419","modelId":"7248787470","entityId":"7947575323","entityType":"PERS","pricingAndCommitmentsDetails":{"entityId":"7947575323","entityType":"PERS","entityIdentifierValue":"Reg_STACKING_COMT_PARENT","entityIdentifierType":"COREG","entityDivision":"IND","pricingDetails":{"priceAsgnId":"1110014461","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1118600804","priceCompDesc":"Threshold price per transaction","valueAmt":"12","displaySw":"true","rcMapId":"1109655113","tieredFlag":"THRS","priceCompSequenceNo":"100"},{"priceCompTier":{"upperLimit":"5000.00","lowerLimit":"1000.00","priceCriteria":"NBRTRAN","tierSeqNum":"10"},"priceCompId":"1118600805","priceCompDesc":"Threshold price per transaction","valueAmt":"13","displaySw":"true","rcMapId":"1109655113","tieredFlag":"THRS","priceCompSequenceNo":"110"},{"priceCompTier":{"upperLimit":"999999999999.99","lowerLimit":"5000.00","priceCriteria":"NBRTRAN","tierSeqNum":"10"},"priceCompId":"1118600806","priceCompDesc":"Threshold price per transaction","valueAmt":"14","displaySw":"true","rcMapId":"1109655113","tieredFlag":"THRS","priceCompSequenceNo":"120"}]}}}}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</si>
  <si>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</si>
  <si>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1020014713","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</si>
  <si>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1028601285","valueAmt":"12","priceCompDesc":"Price per transaction - Step Tier 1","rcMapId":"2567418376","displaySw":"true","tieredFlag":"STEP","priceCompTier":{"tierSeqNum":"10","upperLimit":"1000.00","lowerLimit":"0.00","priceCriteria":"NBRTRAN"},"priceCompSequenceNo":"100"},{"priceCompId":"1028601286","valueAmt":"13","priceCompDesc":"Price per transaction - Step Tier 2","rcMapId":"7769990702","displaySw":"true","tieredFlag":"STEP","priceCompTier":{"tierSeqNum":"10","upperLimit":"5000.00","lowerLimit":"1000.00","priceCriteria":"NBRTRAN"},"priceCompSequenceNo":"110"},{"priceCompId":"1028601287","valueAmt":"14","priceCompDesc":"Price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1020014713","pricingStatus":"PRPD","printIfZero":"Y","ignoreSw":"N","actionFlag":"OVRD","isEligible":"false","scheduleCode":"MONTHLY","rateSchedule":"DM-NBRST","startDate":"2023-09-07","assignmentLevel":"Customer Agreed"}]}}}</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</si>
  <si>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1020014714","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1028601285","priceCompDesc":"Price per transaction - Step Tier 1","valueAmt":"12","displaySw":"true","rcMapId":"2567418376","tieredFlag":"STEP","priceCompSequenceNo":"100"},{"priceCompTier":{"upperLimit":"5000.00","lowerLimit":"1000.00","priceCriteria":"NBRTRAN","tierSeqNum":"10"},"priceCompId":"1028601286","priceCompDesc":"Price per transaction - Step Tier 2","valueAmt":"13","displaySw":"true","rcMapId":"7769990702","tieredFlag":"STEP","priceCompSequenceNo":"110"},{"priceCompTier":{"upperLimit":"999999999999.99","lowerLimit":"5000.00","priceCriteria":"NBRTRAN","tierSeqNum":"10"},"priceCompId":"1028601287","priceCompDesc":"Price per transaction - Step Tier 3","valueAmt":"14","displaySw":"true","rcMapId":"4322456059","tieredFlag":"STEP","priceCompSequenceNo":"120"}]}}}}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</si>
  <si>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</si>
  <si>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1020014715","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</si>
  <si>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7258302243","dealId":"8498382277","entityType":"PERS","entityId":"7947575323","pricingAndCommitmentsDetails":{"entityDivision":"IND","entityIdentifierType":"COREG","entityType":"PERS","entityId":"7947575323","entityIdentifierValue":"Reg_STACKING_COMT_PARENT","pricingDetails":[{"txnDailyRatingCrt":"DNRT","priceCompDetails":[{"priceCompId":"1028601291","valueAmt":"12","priceCompDesc":"Threshold price per transaction","rcMapId":"1109655113","displaySw":"true","tieredFlag":"THRS","priceCompTier":{"tierSeqNum":"10","upperLimit":"1000.00","lowerLimit":"0.00","priceCriteria":"NBRTRAN"},"priceCompSequenceNo":"100"},{"priceCompId":"1028601292","valueAmt":"13","priceCompDesc":"Threshold price per transaction","rcMapId":"1109655113","displaySw":"true","tieredFlag":"THRS","priceCompTier":{"tierSeqNum":"10","upperLimit":"5000.00","lowerLimit":"1000.00","priceCriteria":"NBRTRAN"},"priceCompSequenceNo":"110"},{"priceCompId":"1028601293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1020014715","pricingStatus":"PRPD","printIfZero":"Y","ignoreSw":"N","actionFlag":"OVRD","isEligible":"false","scheduleCode":"MONTHLY","rateSchedule":"DM-NBRTH","startDate":"2023-09-07","assignmentLevel":"Customer Agreed"}]}}}</t>
  </si>
  <si>
    <t>{"C1-DealPriceAsgnCommitmentsREST":{"dealId":"8498382277","modelId":"7258302243","entityId":"7947575323","entityType":"PERS","pricingAndCommitmentsDetails":{"entityId":"7947575323","entityType":"PERS","entityIdentifierValue":"Reg_STACKING_COMT_PARENT","entityIdentifierType":"COREG","entityDivision":"IND","pricingDetails":{"priceAsgnId":"1020014716","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1028601291","priceCompDesc":"Threshold price per transaction","valueAmt":"12","displaySw":"true","rcMapId":"1109655113","tieredFlag":"THRS","priceCompSequenceNo":"100"},{"priceCompTier":{"upperLimit":"5000.00","lowerLimit":"1000.00","priceCriteria":"NBRTRAN","tierSeqNum":"10"},"priceCompId":"1028601292","priceCompDesc":"Threshold price per transaction","valueAmt":"13","displaySw":"true","rcMapId":"1109655113","tieredFlag":"THRS","priceCompSequenceNo":"110"},{"priceCompTier":{"upperLimit":"999999999999.99","lowerLimit":"5000.00","priceCriteria":"NBRTRAN","tierSeqNum":"10"},"priceCompId":"1028601293","priceCompDesc":"Threshold price per transaction","valueAmt":"14","displaySw":"true","rcMapId":"1109655113","tieredFlag":"THRS","priceCompSequenceNo":"120"}]}}}}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</si>
  <si>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</si>
  <si>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4160014721","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</si>
  <si>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4168601309","valueAmt":"12","priceCompDesc":"Price per transaction - Step Tier 1","rcMapId":"2567418376","displaySw":"true","tieredFlag":"STEP","priceCompTier":{"tierSeqNum":"10","upperLimit":"1000.00","lowerLimit":"0.00","priceCriteria":"NBRTRAN"},"priceCompSequenceNo":"100"},{"priceCompId":"4168601310","valueAmt":"13","priceCompDesc":"Price per transaction - Step Tier 2","rcMapId":"7769990702","displaySw":"true","tieredFlag":"STEP","priceCompTier":{"tierSeqNum":"10","upperLimit":"5000.00","lowerLimit":"1000.00","priceCriteria":"NBRTRAN"},"priceCompSequenceNo":"110"},{"priceCompId":"4168601311","valueAmt":"14","priceCompDesc":"Price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4160014721","pricingStatus":"PRPD","printIfZero":"Y","ignoreSw":"N","actionFlag":"OVRD","isEligible":"false","scheduleCode":"MONTHLY","rateSchedule":"DM-NBRST","startDate":"2023-09-07","assignmentLevel":"Customer Agreed"}]}}}</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</si>
  <si>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4160014722","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4168601309","priceCompDesc":"Price per transaction - Step Tier 1","valueAmt":"12","displaySw":"true","rcMapId":"2567418376","tieredFlag":"STEP","priceCompSequenceNo":"100"},{"priceCompTier":{"upperLimit":"5000.00","lowerLimit":"1000.00","priceCriteria":"NBRTRAN","tierSeqNum":"10"},"priceCompId":"4168601310","priceCompDesc":"Price per transaction - Step Tier 2","valueAmt":"13","displaySw":"true","rcMapId":"7769990702","tieredFlag":"STEP","priceCompSequenceNo":"110"},{"priceCompTier":{"upperLimit":"999999999999.99","lowerLimit":"5000.00","priceCriteria":"NBRTRAN","tierSeqNum":"10"},"priceCompId":"4168601311","priceCompDesc":"Price per transaction - Step Tier 3","valueAmt":"14","displaySw":"true","rcMapId":"4322456059","tieredFlag":"STEP","priceCompSequenceNo":"120"}]}}}}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</si>
  <si>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</si>
  <si>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4160014723","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</si>
  <si>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5180980116","dealId":"8250105315","entityType":"PERS","entityId":"7947575323","pricingAndCommitmentsDetails":{"entityDivision":"IND","entityIdentifierType":"COREG","entityType":"PERS","entityId":"7947575323","entityIdentifierValue":"Reg_STACKING_COMT_PARENT","pricingDetails":[{"txnDailyRatingCrt":"DNRT","priceCompDetails":[{"priceCompId":"4168601315","valueAmt":"12","priceCompDesc":"Threshold price per transaction","rcMapId":"1109655113","displaySw":"true","tieredFlag":"THRS","priceCompTier":{"tierSeqNum":"10","upperLimit":"1000.00","lowerLimit":"0.00","priceCriteria":"NBRTRAN"},"priceCompSequenceNo":"100"},{"priceCompId":"4168601316","valueAmt":"13","priceCompDesc":"Threshold price per transaction","rcMapId":"1109655113","displaySw":"true","tieredFlag":"THRS","priceCompTier":{"tierSeqNum":"10","upperLimit":"5000.00","lowerLimit":"1000.00","priceCriteria":"NBRTRAN"},"priceCompSequenceNo":"110"},{"priceCompId":"4168601317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4160014723","pricingStatus":"PRPD","printIfZero":"Y","ignoreSw":"N","actionFlag":"OVRD","isEligible":"false","scheduleCode":"MONTHLY","rateSchedule":"DM-NBRTH","startDate":"2023-09-07","assignmentLevel":"Customer Agreed"}]}}}</t>
  </si>
  <si>
    <t>{"C1-DealPriceAsgnCommitmentsREST":{"dealId":"8250105315","modelId":"5180980116","entityId":"7947575323","entityType":"PERS","pricingAndCommitmentsDetails":{"entityId":"7947575323","entityType":"PERS","entityIdentifierValue":"Reg_STACKING_COMT_PARENT","entityIdentifierType":"COREG","entityDivision":"IND","pricingDetails":{"priceAsgnId":"4160014724","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4168601315","priceCompDesc":"Threshold price per transaction","valueAmt":"12","displaySw":"true","rcMapId":"1109655113","tieredFlag":"THRS","priceCompSequenceNo":"100"},{"priceCompTier":{"upperLimit":"5000.00","lowerLimit":"1000.00","priceCriteria":"NBRTRAN","tierSeqNum":"10"},"priceCompId":"4168601316","priceCompDesc":"Threshold price per transaction","valueAmt":"13","displaySw":"true","rcMapId":"1109655113","tieredFlag":"THRS","priceCompSequenceNo":"110"},{"priceCompTier":{"upperLimit":"999999999999.99","lowerLimit":"5000.00","priceCriteria":"NBRTRAN","tierSeqNum":"10"},"priceCompId":"4168601317","priceCompDesc":"Threshold price per transaction","valueAmt":"14","displaySw":"true","rcMapId":"1109655113","tieredFlag":"THRS","priceCompSequenceNo":"120"}]}}}}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</si>
  <si>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-08","assignmentLevel":"Customer Price List"}]}}}</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</si>
  <si>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9780014725","actionFlag":"OVRD","priceItemCode":"PI_024","priceItemDescription":"V4-SEPA Transfers","pricingStatus":"PRPD","priceCurrencyCode":"USD","rateSchedule":"DM-NBRST","startDate":"2023-08-08","isEligible":"false","assignmentLevel":"Customer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</si>
  <si>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9788601321","valueAmt":"12","priceCompDesc":"Price per transaction - Step Tier 1","rcMapId":"2567418376","displaySw":"true","tieredFlag":"STEP","priceCompTier":{"tierSeqNum":"10","upperLimit":"1000.00","lowerLimit":"0.00","priceCriteria":"NBRTRAN"},"priceCompSequenceNo":"100"},{"priceCompId":"9788601322","valueAmt":"13","priceCompDesc":"Price per transaction - Step Tier 2","rcMapId":"7769990702","displaySw":"true","tieredFlag":"STEP","priceCompTier":{"tierSeqNum":"10","upperLimit":"5000.00","lowerLimit":"1000.00","priceCriteria":"NBRTRAN"},"priceCompSequenceNo":"110"},{"priceCompId":"9788601323","valueAmt":"14","priceCompDesc":"Price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9780014725","pricingStatus":"PRPD","printIfZero":"Y","ignoreSw":"N","actionFlag":"OVRD","isEligible":"false","scheduleCode":"MONTHLY","rateSchedule":"DM-NBRST","startDate":"2023-09-07","assignmentLevel":"Customer Agreed"}]}}}</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</si>
  <si>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9780014726","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9788601321","priceCompDesc":"Price per transaction - Step Tier 1","valueAmt":"12","displaySw":"true","rcMapId":"2567418376","tieredFlag":"STEP","priceCompSequenceNo":"100"},{"priceCompTier":{"upperLimit":"5000.00","lowerLimit":"1000.00","priceCriteria":"NBRTRAN","tierSeqNum":"10"},"priceCompId":"9788601322","priceCompDesc":"Price per transaction - Step Tier 2","valueAmt":"13","displaySw":"true","rcMapId":"7769990702","tieredFlag":"STEP","priceCompSequenceNo":"110"},{"priceCompTier":{"upperLimit":"999999999999.99","lowerLimit":"5000.00","priceCriteria":"NBRTRAN","tierSeqNum":"10"},"priceCompId":"9788601323","priceCompDesc":"Price per transaction - Step Tier 3","valueAmt":"14","displaySw":"true","rcMapId":"4322456059","tieredFlag":"STEP","priceCompSequenceNo":"120"}]}}}}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</si>
  <si>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-08","assignmentLevel":"Customer Price List"}]}}}</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</si>
  <si>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9780014727","actionFlag":"OVRD","priceItemCode":"PI_025","priceItemDescription":"V5-Domestic Funds Transfer Fee","pricingStatus":"PRPD","priceCurrencyCode":"USD","rateSchedule":"DM-NBRTH","startDate":"2023-08-08","isEligible":"false","assignmentLevel":"Customer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</si>
  <si>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3483632619","dealId":"6101426273","entityType":"PERS","entityId":"7947575323","pricingAndCommitmentsDetails":{"entityDivision":"IND","entityIdentifierType":"COREG","entityType":"PERS","entityId":"7947575323","entityIdentifierValue":"Reg_STACKING_COMT_PARENT","pricingDetails":[{"txnDailyRatingCrt":"DNRT","priceCompDetails":[{"priceCompId":"9788601327","valueAmt":"12","priceCompDesc":"Threshold price per transaction","rcMapId":"1109655113","displaySw":"true","tieredFlag":"THRS","priceCompTier":{"tierSeqNum":"10","upperLimit":"1000.00","lowerLimit":"0.00","priceCriteria":"NBRTRAN"},"priceCompSequenceNo":"100"},{"priceCompId":"9788601328","valueAmt":"13","priceCompDesc":"Threshold price per transaction","rcMapId":"1109655113","displaySw":"true","tieredFlag":"THRS","priceCompTier":{"tierSeqNum":"10","upperLimit":"5000.00","lowerLimit":"1000.00","priceCriteria":"NBRTRAN"},"priceCompSequenceNo":"110"},{"priceCompId":"9788601329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9780014727","pricingStatus":"PRPD","printIfZero":"Y","ignoreSw":"N","actionFlag":"OVRD","isEligible":"false","scheduleCode":"MONTHLY","rateSchedule":"DM-NBRTH","startDate":"2023-09-07","assignmentLevel":"Customer Agreed"}]}}}</t>
  </si>
  <si>
    <t>{"C1-DealPriceAsgnCommitmentsREST":{"dealId":"6101426273","modelId":"3483632619","entityId":"7947575323","entityType":"PERS","pricingAndCommitmentsDetails":{"entityId":"7947575323","entityType":"PERS","entityIdentifierValue":"Reg_STACKING_COMT_PARENT","entityIdentifierType":"COREG","entityDivision":"IND","pricingDetails":{"priceAsgnId":"9780014728","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9788601327","priceCompDesc":"Threshold price per transaction","valueAmt":"12","displaySw":"true","rcMapId":"1109655113","tieredFlag":"THRS","priceCompSequenceNo":"100"},{"priceCompTier":{"upperLimit":"5000.00","lowerLimit":"1000.00","priceCriteria":"NBRTRAN","tierSeqNum":"10"},"priceCompId":"9788601328","priceCompDesc":"Threshold price per transaction","valueAmt":"13","displaySw":"true","rcMapId":"1109655113","tieredFlag":"THRS","priceCompSequenceNo":"110"},{"priceCompTier":{"upperLimit":"999999999999.99","lowerLimit":"5000.00","priceCriteria":"NBRTRAN","tierSeqNum":"10"},"priceCompId":"9788601329","priceCompDesc":"Threshold price per transaction","valueAmt":"14","displaySw":"true","rcMapId":"1109655113","tieredFlag":"THRS","priceCompSequenceNo":"120"}]}}}}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</si>
  <si>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-09","assignmentLevel":"Customer Price List"}]}}}</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</si>
  <si>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6130014729","actionFlag":"OVRD","priceItemCode":"PI_024","priceItemDescription":"V4-SEPA Transfers","pricingStatus":"PRPD","priceCurrencyCode":"USD","rateSchedule":"DM-NBRST","startDate":"2023-08-09","isEligible":"false","assignmentLevel":"Customer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</si>
  <si>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6138601333","valueAmt":"12","priceCompDesc":"Price per transaction - Step Tier 1","rcMapId":"2567418376","displaySw":"true","tieredFlag":"STEP","priceCompTier":{"tierSeqNum":"10","upperLimit":"1000.00","lowerLimit":"0.00","priceCriteria":"NBRTRAN"},"priceCompSequenceNo":"100"},{"priceCompId":"6138601334","valueAmt":"13","priceCompDesc":"Price per transaction - Step Tier 2","rcMapId":"7769990702","displaySw":"true","tieredFlag":"STEP","priceCompTier":{"tierSeqNum":"10","upperLimit":"5000.00","lowerLimit":"1000.00","priceCriteria":"NBRTRAN"},"priceCompSequenceNo":"110"},{"priceCompId":"6138601335","valueAmt":"14","priceCompDesc":"Price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6130014729","pricingStatus":"PRPD","printIfZero":"Y","ignoreSw":"N","actionFlag":"OVRD","isEligible":"false","scheduleCode":"MONTHLY","rateSchedule":"DM-NBRST","startDate":"2023-09-08","assignmentLevel":"Customer Agreed"}]}}}</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</si>
  <si>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6130014730","actionFlag":"OVRD","priceItemCode":"PI_024","priceItemDescription":"V4-SEPA Transfers","pricingStatus":"PRPD","priceCurrencyCode":"USD","rateSchedule":"DM-NBRST","startDate":"2023-09-08","isEligible":"false","assignmentLevel":"Customer Agreed","paTypeFlag":"RGLR","printIfZero":"Y","txnDailyRatingCrt":"DNRT","ignoreSw":"N","aggregateSw":"N","scheduleCode":"MONTHLY","priceCompDetails":[{"priceCompTier":{"upperLimit":"1000.00","lowerLimit":"0.00","priceCriteria":"NBRTRAN","tierSeqNum":"10"},"priceCompId":"6138601333","priceCompDesc":"Price per transaction - Step Tier 1","valueAmt":"12","displaySw":"true","rcMapId":"2567418376","tieredFlag":"STEP","priceCompSequenceNo":"100"},{"priceCompTier":{"upperLimit":"5000.00","lowerLimit":"1000.00","priceCriteria":"NBRTRAN","tierSeqNum":"10"},"priceCompId":"6138601334","priceCompDesc":"Price per transaction - Step Tier 2","valueAmt":"13","displaySw":"true","rcMapId":"7769990702","tieredFlag":"STEP","priceCompSequenceNo":"110"},{"priceCompTier":{"upperLimit":"999999999999.99","lowerLimit":"5000.00","priceCriteria":"NBRTRAN","tierSeqNum":"10"},"priceCompId":"6138601335","priceCompDesc":"Price per transaction - Step Tier 3","valueAmt":"14","displaySw":"true","rcMapId":"4322456059","tieredFlag":"STEP","priceCompSequenceNo":"120"}]}}}}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</si>
  <si>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-09","assignmentLevel":"Customer Price List"}]}}}</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</si>
  <si>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6130014731","actionFlag":"OVRD","priceItemCode":"PI_025","priceItemDescription":"V5-Domestic Funds Transfer Fee","pricingStatus":"PRPD","priceCurrencyCode":"USD","rateSchedule":"DM-NBRTH","startDate":"2023-08-09","isEligible":"false","assignmentLevel":"Customer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</si>
  <si>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3615505801","dealId":"7253098135","entityType":"PERS","entityId":"7947575323","pricingAndCommitmentsDetails":{"entityDivision":"IND","entityIdentifierType":"COREG","entityType":"PERS","entityId":"7947575323","entityIdentifierValue":"Reg_STACKING_COMT_PARENT","pricingDetails":[{"txnDailyRatingCrt":"DNRT","priceCompDetails":[{"priceCompId":"6138601339","valueAmt":"12","priceCompDesc":"Threshold price per transaction","rcMapId":"1109655113","displaySw":"true","tieredFlag":"THRS","priceCompTier":{"tierSeqNum":"10","upperLimit":"1000.00","lowerLimit":"0.00","priceCriteria":"NBRTRAN"},"priceCompSequenceNo":"100"},{"priceCompId":"6138601340","valueAmt":"13","priceCompDesc":"Threshold price per transaction","rcMapId":"1109655113","displaySw":"true","tieredFlag":"THRS","priceCompTier":{"tierSeqNum":"10","upperLimit":"5000.00","lowerLimit":"1000.00","priceCriteria":"NBRTRAN"},"priceCompSequenceNo":"110"},{"priceCompId":"6138601341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6130014731","pricingStatus":"PRPD","printIfZero":"Y","ignoreSw":"N","actionFlag":"OVRD","isEligible":"false","scheduleCode":"MONTHLY","rateSchedule":"DM-NBRTH","startDate":"2023-09-08","assignmentLevel":"Customer Agreed"}]}}}</t>
  </si>
  <si>
    <t>{"C1-DealPriceAsgnCommitmentsREST":{"dealId":"7253098135","modelId":"3615505801","entityId":"7947575323","entityType":"PERS","pricingAndCommitmentsDetails":{"entityId":"7947575323","entityType":"PERS","entityIdentifierValue":"Reg_STACKING_COMT_PARENT","entityIdentifierType":"COREG","entityDivision":"IND","pricingDetails":{"priceAsgnId":"6130014732","actionFlag":"OVRD","priceItemCode":"PI_025","priceItemDescription":"V5-Domestic Funds Transfer Fee","pricingStatus":"PRPD","priceCurrencyCode":"USD","rateSchedule":"DM-NBRTH","startDate":"2023-09-08","isEligible":"false","assignmentLevel":"Customer Agreed","paTypeFlag":"RGLR","printIfZero":"Y","txnDailyRatingCrt":"DNRT","ignoreSw":"N","aggregateSw":"N","scheduleCode":"MONTHLY","priceCompDetails":[{"priceCompTier":{"upperLimit":"1000.00","lowerLimit":"0.00","priceCriteria":"NBRTRAN","tierSeqNum":"10"},"priceCompId":"6138601339","priceCompDesc":"Threshold price per transaction","valueAmt":"12","displaySw":"true","rcMapId":"1109655113","tieredFlag":"THRS","priceCompSequenceNo":"100"},{"priceCompTier":{"upperLimit":"5000.00","lowerLimit":"1000.00","priceCriteria":"NBRTRAN","tierSeqNum":"10"},"priceCompId":"6138601340","priceCompDesc":"Threshold price per transaction","valueAmt":"13","displaySw":"true","rcMapId":"1109655113","tieredFlag":"THRS","priceCompSequenceNo":"110"},{"priceCompTier":{"upperLimit":"999999999999.99","lowerLimit":"5000.00","priceCriteria":"NBRTRAN","tierSeqNum":"10"},"priceCompId":"6138601341","priceCompDesc":"Threshold price per transaction","valueAmt":"14","displaySw":"true","rcMapId":"1109655113","tieredFlag":"THRS","priceCompSequenceNo":"120"}]}}}}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</si>
  <si>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1858601345","valueAmt":"13","priceCompDesc":"Price per transaction - Step Tier 1","rcMapId":"2567418376","displaySw":"true","tieredFlag":"STEP","priceCompTier":{"tierSeqNum":"10","upperLimit":"1000.00","lowerLimit":"0.00","priceCriteria":"NBRTRAN"},"priceCompSequenceNo":"100"},{"priceCompId":"1858601346","valueAmt":"13","priceCompDesc":"Price per transaction - Step Tier 2","rcMapId":"7769990702","displaySw":"true","tieredFlag":"STEP","priceCompTier":{"tierSeqNum":"10","upperLimit":"5000.00","lowerLimit":"1000.00","priceCriteria":"NBRTRAN"},"priceCompSequenceNo":"110"},{"priceCompId":"1858601347","valueAmt":"13","priceCompDesc":"Price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1850014733","pricingStatus":"RECM","printIfZero":"Y","ignoreSw":"N","actionFlag":"RECM","isEligible":"false","scheduleCode":"MONTHLY","rateSchedule":"DM-NBRST","startDate":"2023-08-09","assignmentLevel":"Customer Agreed"}]}}}</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</si>
  <si>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1850014737","actionFlag":"RECM","priceItemCode":"PI_024","priceItemDescription":"V4-SEPA Transfers","pricingStatus":"RECM","priceCurrencyCode":"USD","rateSchedule":"DM-NBRST","startDate":"2023-08-09","endDate":"2023-09-07","isEligible":"false","assignmentLevel":"Customer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1858601345","priceCompDesc":"Price per transaction - Step Tier 1","valueAmt":"13","displaySw":"true","rcMapId":"2567418376","tieredFlag":"STEP","priceCompSequenceNo":"100"},{"priceCompTier":{"upperLimit":"5000.00","lowerLimit":"1000.00","priceCriteria":"NBRTRAN","tierSeqNum":"10"},"priceCompId":"1858601346","priceCompDesc":"Price per transaction - Step Tier 2","valueAmt":"13","displaySw":"true","rcMapId":"7769990702","tieredFlag":"STEP","priceCompSequenceNo":"110"},{"priceCompTier":{"upperLimit":"999999999999.99","lowerLimit":"5000.00","priceCriteria":"NBRTRAN","tierSeqNum":"10"},"priceCompId":"1858601347","priceCompDesc":"Price per transaction - Step Tier 3","valueAmt":"13","displaySw":"true","rcMapId":"4322456059","tieredFlag":"STEP","priceCompSequenceNo":"120"}]}}}}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</si>
  <si>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1858601345","valueAmt":"13","priceCompDesc":"Price per transaction - Step Tier 1","rcMapId":"2567418376","displaySw":"true","tieredFlag":"STEP","priceCompTier":{"tierSeqNum":"10","upperLimit":"1000.00","lowerLimit":"0.00","priceCriteria":"NBRTRAN"},"priceCompSequenceNo":"100"},{"priceCompId":"1858601346","valueAmt":"13","priceCompDesc":"Price per transaction - Step Tier 2","rcMapId":"7769990702","displaySw":"true","tieredFlag":"STEP","priceCompTier":{"tierSeqNum":"10","upperLimit":"5000.00","lowerLimit":"1000.00","priceCriteria":"NBRTRAN"},"priceCompSequenceNo":"110"},{"priceCompId":"1858601347","valueAmt":"13","priceCompDesc":"Price per transaction - Step Tier 3","rcMapId":"4322456059","displaySw":"true","tieredFlag":"STEP","priceCompTier":{"tierSeqNum":"10","upperLimit":"999999999999.99","lowerLimit":"5000.00","priceCriteria":"NBRTRAN"},"priceCompSequenceNo":"120"}],"paTypeFlag":"RGLR","priceItemDescription":"V4-SEPA Transfers","endDate":"2023-09-07","aggregateSw":"N","priceItemCode":"PI_024","priceCurrencyCode":"USD","priceAsgnId":"1850014733","pricingStatus":"PRPD","printIfZero":"Y","ignoreSw":"N","actionFlag":"UPD","isEligible":"false","scheduleCode":"MONTHLY","rateSchedule":"DM-NBRST","startDate":"2023-08-09","assignmentLevel":"Customer Agreed"}]}}}</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</si>
  <si>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1850014733","actionFlag":"UPD","priceItemCode":"PI_024","priceItemDescription":"V4-SEPA Transfers","pricingStatus":"PRPD","priceCurrencyCode":"USD","rateSchedule":"DM-NBRST","startDate":"2023-08-09","endDate":"2023-09-07","isEligible":"false","assignmentLevel":"Customer Agreed","paTypeFlag":"RGLR","printIfZero":"Y","txnDailyRatingCrt":"DNRT","ignoreSw":"N","aggregateSw":"N","scheduleCode":"MONTHLY","priceCompDetails":[{"priceCompTier":{"upperLimit":"1000.00","lowerLimit":"0.00","priceCriteria":"NBRTRAN","tierSeqNum":"10"},"priceCompId":"1858601345","priceCompDesc":"Price per transaction - Step Tier 1","valueAmt":"13","displaySw":"true","rcMapId":"2567418376","tieredFlag":"STEP","priceCompSequenceNo":"100"},{"priceCompTier":{"upperLimit":"5000.00","lowerLimit":"1000.00","priceCriteria":"NBRTRAN","tierSeqNum":"10"},"priceCompId":"1858601346","priceCompDesc":"Price per transaction - Step Tier 2","valueAmt":"13","displaySw":"true","rcMapId":"7769990702","tieredFlag":"STEP","priceCompSequenceNo":"110"},{"priceCompTier":{"upperLimit":"999999999999.99","lowerLimit":"5000.00","priceCriteria":"NBRTRAN","tierSeqNum":"10"},"priceCompId":"1858601347","priceCompDesc":"Price per transaction - Step Tier 3","valueAmt":"13","displaySw":"true","rcMapId":"4322456059","tieredFlag":"STEP","priceCompSequenceNo":"120"}]}}}}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</si>
  <si>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</si>
  <si>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1850014738","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</si>
  <si>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3926243906","dealId":"7253098135","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-09","assignmentLevel":"Customer Price List"}]}}}</t>
  </si>
  <si>
    <t>{"C1-DealPriceAsgnCommitmentsREST":{"dealId":"7253098135","modelId":"3926243906","entityId":"7947575323","entityType":"PERS","pricingAndCommitmentsDetails":{"entityId":"7947575323","entityType":"PERS","entityIdentifierValue":"Reg_STACKING_COMT_PARENT","entityIdentifierType":"COREG","entityDivision":"IND","pricingDetails":{"priceAsgnId":"1850014739","actionFlag":"OVRD","priceItemCode":"PI_022","priceItemDescription":"V2-Monthly Acct Serv Fee","pricingStatus":"PRPD","priceCurrencyCode":"USD","rateSchedule":"DM-RT01","startDate":"2023-08-09","isEligible":"false","assignmentLevel":"Customer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</si>
  <si>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</si>
  <si>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0110014219","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</si>
  <si>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0118600357","valueAmt":"12","priceCompDesc":"Price per transaction - Step Tier 1","rcMapId":"2567418376","displaySw":"true","tieredFlag":"STEP","priceCompTier":{"tierSeqNum":"10","upperLimit":"1000.00","lowerLimit":"0.00","priceCriteria":"NBRTRAN"},"priceCompSequenceNo":"100"},{"priceCompId":"0118600358","valueAmt":"13","priceCompDesc":"Price per transaction - Step Tier 2","rcMapId":"7769990702","displaySw":"true","tieredFlag":"STEP","priceCompTier":{"tierSeqNum":"10","upperLimit":"5000.00","lowerLimit":"1000.00","priceCriteria":"NBRTRAN"},"priceCompSequenceNo":"110"},{"priceCompId":"0118600359","valueAmt":"14","priceCompDesc":"Price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0110014219","pricingStatus":"PRPD","printIfZero":"Y","ignoreSw":"N","actionFlag":"OVRD","isEligible":"false","scheduleCode":"MONTHLY","rateSchedule":"DM-NBRST","startDate":"2023-09-09","assignmentLevel":"Customer Agreed"}]}}}</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</si>
  <si>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0110014220","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0118600357","priceCompDesc":"Price per transaction - Step Tier 1","valueAmt":"12","displaySw":"true","rcMapId":"2567418376","tieredFlag":"STEP","priceCompSequenceNo":"100"},{"priceCompTier":{"upperLimit":"5000.00","lowerLimit":"1000.00","priceCriteria":"NBRTRAN","tierSeqNum":"10"},"priceCompId":"0118600358","priceCompDesc":"Price per transaction - Step Tier 2","valueAmt":"13","displaySw":"true","rcMapId":"7769990702","tieredFlag":"STEP","priceCompSequenceNo":"110"},{"priceCompTier":{"upperLimit":"999999999999.99","lowerLimit":"5000.00","priceCriteria":"NBRTRAN","tierSeqNum":"10"},"priceCompId":"0118600359","priceCompDesc":"Price per transaction - Step Tier 3","valueAmt":"14","displaySw":"true","rcMapId":"4322456059","tieredFlag":"STEP","priceCompSequenceNo":"120"}]}}}}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</si>
  <si>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</si>
  <si>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0110014221","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</si>
  <si>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6997203356","dealId":"6485707686","entityType":"PERS","entityId":"7947575323","pricingAndCommitmentsDetails":{"entityDivision":"IND","entityIdentifierType":"COREG","entityType":"PERS","entityId":"7947575323","entityIdentifierValue":"Reg_STACKING_COMT_PARENT","pricingDetails":[{"txnDailyRatingCrt":"DNRT","priceCompDetails":[{"priceCompId":"0118600363","valueAmt":"12","priceCompDesc":"Threshold price per transaction","rcMapId":"1109655113","displaySw":"true","tieredFlag":"THRS","priceCompTier":{"tierSeqNum":"10","upperLimit":"1000.00","lowerLimit":"0.00","priceCriteria":"NBRTRAN"},"priceCompSequenceNo":"100"},{"priceCompId":"0118600364","valueAmt":"13","priceCompDesc":"Threshold price per transaction","rcMapId":"1109655113","displaySw":"true","tieredFlag":"THRS","priceCompTier":{"tierSeqNum":"10","upperLimit":"5000.00","lowerLimit":"1000.00","priceCriteria":"NBRTRAN"},"priceCompSequenceNo":"110"},{"priceCompId":"0118600365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0110014221","pricingStatus":"PRPD","printIfZero":"Y","ignoreSw":"N","actionFlag":"OVRD","isEligible":"false","scheduleCode":"MONTHLY","rateSchedule":"DM-NBRTH","startDate":"2023-09-09","assignmentLevel":"Customer Agreed"}]}}}</t>
  </si>
  <si>
    <t>{"C1-DealPriceAsgnCommitmentsREST":{"dealId":"6485707686","modelId":"6997203356","entityId":"7947575323","entityType":"PERS","pricingAndCommitmentsDetails":{"entityId":"7947575323","entityType":"PERS","entityIdentifierValue":"Reg_STACKING_COMT_PARENT","entityIdentifierType":"COREG","entityDivision":"IND","pricingDetails":{"priceAsgnId":"0110014222","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0118600363","priceCompDesc":"Threshold price per transaction","valueAmt":"12","displaySw":"true","rcMapId":"1109655113","tieredFlag":"THRS","priceCompSequenceNo":"100"},{"priceCompTier":{"upperLimit":"5000.00","lowerLimit":"1000.00","priceCriteria":"NBRTRAN","tierSeqNum":"10"},"priceCompId":"0118600364","priceCompDesc":"Threshold price per transaction","valueAmt":"13","displaySw":"true","rcMapId":"1109655113","tieredFlag":"THRS","priceCompSequenceNo":"110"},{"priceCompTier":{"upperLimit":"999999999999.99","lowerLimit":"5000.00","priceCriteria":"NBRTRAN","tierSeqNum":"10"},"priceCompId":"0118600365","priceCompDesc":"Threshold price per transaction","valueAmt":"14","displaySw":"true","rcMapId":"1109655113","tieredFlag":"THRS","priceCompSequenceNo":"120"}]}}}}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</si>
  <si>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4838600369","valueAmt":"13","priceCompDesc":"Price per transaction - Step Tier 1","rcMapId":"2567418376","displaySw":"true","tieredFlag":"STEP","priceCompTier":{"tierSeqNum":"10","upperLimit":"1000.00","lowerLimit":"0.00","priceCriteria":"NBRTRAN"},"priceCompSequenceNo":"100"},{"priceCompId":"4838600370","valueAmt":"13","priceCompDesc":"Price per transaction - Step Tier 2","rcMapId":"7769990702","displaySw":"true","tieredFlag":"STEP","priceCompTier":{"tierSeqNum":"10","upperLimit":"5000.00","lowerLimit":"1000.00","priceCriteria":"NBRTRAN"},"priceCompSequenceNo":"110"},{"priceCompId":"4838600371","valueAmt":"13","priceCompDesc":"Price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4830014223","pricingStatus":"RECM","printIfZero":"Y","ignoreSw":"N","actionFlag":"RECM","isEligible":"false","scheduleCode":"MONTHLY","rateSchedule":"DM-NBRST","startDate":"2023-08-10","assignmentLevel":"Customer Agreed"}]}}}</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</si>
  <si>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4830014227","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4838600369","priceCompDesc":"Price per transaction - Step Tier 1","valueAmt":"13","displaySw":"true","rcMapId":"2567418376","tieredFlag":"STEP","priceCompSequenceNo":"100"},{"priceCompTier":{"upperLimit":"5000.00","lowerLimit":"1000.00","priceCriteria":"NBRTRAN","tierSeqNum":"10"},"priceCompId":"4838600370","priceCompDesc":"Price per transaction - Step Tier 2","valueAmt":"13","displaySw":"true","rcMapId":"7769990702","tieredFlag":"STEP","priceCompSequenceNo":"110"},{"priceCompTier":{"upperLimit":"999999999999.99","lowerLimit":"5000.00","priceCriteria":"NBRTRAN","tierSeqNum":"10"},"priceCompId":"4838600371","priceCompDesc":"Price per transaction - Step Tier 3","valueAmt":"13","displaySw":"true","rcMapId":"4322456059","tieredFlag":"STEP","priceCompSequenceNo":"120"}]}}}}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</si>
  <si>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4838600369","valueAmt":"13","priceCompDesc":"Price per transaction - Step Tier 1","rcMapId":"2567418376","displaySw":"true","tieredFlag":"STEP","priceCompTier":{"tierSeqNum":"10","upperLimit":"1000.00","lowerLimit":"0.00","priceCriteria":"NBRTRAN"},"priceCompSequenceNo":"100"},{"priceCompId":"4838600370","valueAmt":"13","priceCompDesc":"Price per transaction - Step Tier 2","rcMapId":"7769990702","displaySw":"true","tieredFlag":"STEP","priceCompTier":{"tierSeqNum":"10","upperLimit":"5000.00","lowerLimit":"1000.00","priceCriteria":"NBRTRAN"},"priceCompSequenceNo":"110"},{"priceCompId":"4838600371","valueAmt":"13","priceCompDesc":"Price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4830014223","pricingStatus":"PRPD","printIfZero":"Y","ignoreSw":"N","actionFlag":"UPD","isEligible":"false","scheduleCode":"MONTHLY","rateSchedule":"DM-NBRST","startDate":"2023-08-10","assignmentLevel":"Customer Agreed"}]}}}</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</si>
  <si>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4830014223","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4838600369","priceCompDesc":"Price per transaction - Step Tier 1","valueAmt":"13","displaySw":"true","rcMapId":"2567418376","tieredFlag":"STEP","priceCompSequenceNo":"100"},{"priceCompTier":{"upperLimit":"5000.00","lowerLimit":"1000.00","priceCriteria":"NBRTRAN","tierSeqNum":"10"},"priceCompId":"4838600370","priceCompDesc":"Price per transaction - Step Tier 2","valueAmt":"13","displaySw":"true","rcMapId":"7769990702","tieredFlag":"STEP","priceCompSequenceNo":"110"},{"priceCompTier":{"upperLimit":"999999999999.99","lowerLimit":"5000.00","priceCriteria":"NBRTRAN","tierSeqNum":"10"},"priceCompId":"4838600371","priceCompDesc":"Price per transaction - Step Tier 3","valueAmt":"13","displaySw":"true","rcMapId":"4322456059","tieredFlag":"STEP","priceCompSequenceNo":"120"}]}}}}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</si>
  <si>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</si>
  <si>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4830014228","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</si>
  <si>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8896799432","dealId":"6485707686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</si>
  <si>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6485707686","modelId":"8896799432","entityId":"7947575323","entityType":"PERS","pricingAndCommitmentsDetails":{"entityId":"7947575323","entityType":"PERS","entityIdentifierValue":"Reg_STACKING_COMT_PARENT","entityIdentifierType":"COREG","entityDivision":"IND","pricingDetails":{"priceAsgnId":"4830014229","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</si>
  <si>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</si>
  <si>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7850014293","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</si>
  <si>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7858600507","valueAmt":"12","priceCompDesc":"Price per transaction - Step Tier 1","rcMapId":"2567418376","displaySw":"true","tieredFlag":"STEP","priceCompTier":{"tierSeqNum":"10","upperLimit":"1000.00","lowerLimit":"0.00","priceCriteria":"NBRTRAN"},"priceCompSequenceNo":"100"},{"priceCompId":"7858600508","valueAmt":"13","priceCompDesc":"Price per transaction - Step Tier 2","rcMapId":"7769990702","displaySw":"true","tieredFlag":"STEP","priceCompTier":{"tierSeqNum":"10","upperLimit":"5000.00","lowerLimit":"1000.00","priceCriteria":"NBRTRAN"},"priceCompSequenceNo":"110"},{"priceCompId":"7858600509","valueAmt":"14","priceCompDesc":"Price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7850014293","pricingStatus":"PRPD","printIfZero":"Y","ignoreSw":"N","actionFlag":"OVRD","isEligible":"false","scheduleCode":"MONTHLY","rateSchedule":"DM-NBRST","startDate":"2023-09-09","assignmentLevel":"Customer Agreed"}]}}}</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</si>
  <si>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7850014294","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7858600507","priceCompDesc":"Price per transaction - Step Tier 1","valueAmt":"12","displaySw":"true","rcMapId":"2567418376","tieredFlag":"STEP","priceCompSequenceNo":"100"},{"priceCompTier":{"upperLimit":"5000.00","lowerLimit":"1000.00","priceCriteria":"NBRTRAN","tierSeqNum":"10"},"priceCompId":"7858600508","priceCompDesc":"Price per transaction - Step Tier 2","valueAmt":"13","displaySw":"true","rcMapId":"7769990702","tieredFlag":"STEP","priceCompSequenceNo":"110"},{"priceCompTier":{"upperLimit":"999999999999.99","lowerLimit":"5000.00","priceCriteria":"NBRTRAN","tierSeqNum":"10"},"priceCompId":"7858600509","priceCompDesc":"Price per transaction - Step Tier 3","valueAmt":"14","displaySw":"true","rcMapId":"4322456059","tieredFlag":"STEP","priceCompSequenceNo":"120"}]}}}}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</si>
  <si>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</si>
  <si>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7850014295","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</si>
  <si>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5858261297","dealId":"8859829968","entityType":"PERS","entityId":"7947575323","pricingAndCommitmentsDetails":{"entityDivision":"IND","entityIdentifierType":"COREG","entityType":"PERS","entityId":"7947575323","entityIdentifierValue":"Reg_STACKING_COMT_PARENT","pricingDetails":[{"txnDailyRatingCrt":"DNRT","priceCompDetails":[{"priceCompId":"7858600513","valueAmt":"12","priceCompDesc":"Threshold price per transaction","rcMapId":"1109655113","displaySw":"true","tieredFlag":"THRS","priceCompTier":{"tierSeqNum":"10","upperLimit":"1000.00","lowerLimit":"0.00","priceCriteria":"NBRTRAN"},"priceCompSequenceNo":"100"},{"priceCompId":"7858600514","valueAmt":"13","priceCompDesc":"Threshold price per transaction","rcMapId":"1109655113","displaySw":"true","tieredFlag":"THRS","priceCompTier":{"tierSeqNum":"10","upperLimit":"5000.00","lowerLimit":"1000.00","priceCriteria":"NBRTRAN"},"priceCompSequenceNo":"110"},{"priceCompId":"7858600515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7850014295","pricingStatus":"PRPD","printIfZero":"Y","ignoreSw":"N","actionFlag":"OVRD","isEligible":"false","scheduleCode":"MONTHLY","rateSchedule":"DM-NBRTH","startDate":"2023-09-09","assignmentLevel":"Customer Agreed"}]}}}</t>
  </si>
  <si>
    <t>{"C1-DealPriceAsgnCommitmentsREST":{"dealId":"8859829968","modelId":"5858261297","entityId":"7947575323","entityType":"PERS","pricingAndCommitmentsDetails":{"entityId":"7947575323","entityType":"PERS","entityIdentifierValue":"Reg_STACKING_COMT_PARENT","entityIdentifierType":"COREG","entityDivision":"IND","pricingDetails":{"priceAsgnId":"7850014296","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7858600513","priceCompDesc":"Threshold price per transaction","valueAmt":"12","displaySw":"true","rcMapId":"1109655113","tieredFlag":"THRS","priceCompSequenceNo":"100"},{"priceCompTier":{"upperLimit":"5000.00","lowerLimit":"1000.00","priceCriteria":"NBRTRAN","tierSeqNum":"10"},"priceCompId":"7858600514","priceCompDesc":"Threshold price per transaction","valueAmt":"13","displaySw":"true","rcMapId":"1109655113","tieredFlag":"THRS","priceCompSequenceNo":"110"},{"priceCompTier":{"upperLimit":"999999999999.99","lowerLimit":"5000.00","priceCriteria":"NBRTRAN","tierSeqNum":"10"},"priceCompId":"7858600515","priceCompDesc":"Threshold price per transaction","valueAmt":"14","displaySw":"true","rcMapId":"1109655113","tieredFlag":"THRS","priceCompSequenceNo":"120"}]}}}}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</si>
  <si>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1098600519","valueAmt":"13","priceCompDesc":"Price per transaction - Step Tier 1","rcMapId":"2567418376","displaySw":"true","tieredFlag":"STEP","priceCompTier":{"tierSeqNum":"10","upperLimit":"1000.00","lowerLimit":"0.00","priceCriteria":"NBRTRAN"},"priceCompSequenceNo":"100"},{"priceCompId":"1098600520","valueAmt":"13","priceCompDesc":"Price per transaction - Step Tier 2","rcMapId":"7769990702","displaySw":"true","tieredFlag":"STEP","priceCompTier":{"tierSeqNum":"10","upperLimit":"5000.00","lowerLimit":"1000.00","priceCriteria":"NBRTRAN"},"priceCompSequenceNo":"110"},{"priceCompId":"1098600521","valueAmt":"13","priceCompDesc":"Price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1090014297","pricingStatus":"RECM","printIfZero":"Y","ignoreSw":"N","actionFlag":"RECM","isEligible":"false","scheduleCode":"MONTHLY","rateSchedule":"DM-NBRST","startDate":"2023-08-10","assignmentLevel":"Customer Agreed"}]}}}</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</si>
  <si>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1090014301","actionFlag":"RECM","priceItemCode":"PI_024","priceItemDescription":"V4-SEPA Transfers","pricingStatus":"RECM","priceCurrencyCode":"USD","rateSchedule":"DM-NBRST","startDate":"2023-08-10","endDate":"2023-09-08","isEligible":"false","assignmentLevel":"Customer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1098600519","priceCompDesc":"Price per transaction - Step Tier 1","valueAmt":"13","displaySw":"true","rcMapId":"2567418376","tieredFlag":"STEP","priceCompSequenceNo":"100"},{"priceCompTier":{"upperLimit":"5000.00","lowerLimit":"1000.00","priceCriteria":"NBRTRAN","tierSeqNum":"10"},"priceCompId":"1098600520","priceCompDesc":"Price per transaction - Step Tier 2","valueAmt":"13","displaySw":"true","rcMapId":"7769990702","tieredFlag":"STEP","priceCompSequenceNo":"110"},{"priceCompTier":{"upperLimit":"999999999999.99","lowerLimit":"5000.00","priceCriteria":"NBRTRAN","tierSeqNum":"10"},"priceCompId":"1098600521","priceCompDesc":"Price per transaction - Step Tier 3","valueAmt":"13","displaySw":"true","rcMapId":"4322456059","tieredFlag":"STEP","priceCompSequenceNo":"120"}]}}}}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</si>
  <si>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1098600519","valueAmt":"13","priceCompDesc":"Price per transaction - Step Tier 1","rcMapId":"2567418376","displaySw":"true","tieredFlag":"STEP","priceCompTier":{"tierSeqNum":"10","upperLimit":"1000.00","lowerLimit":"0.00","priceCriteria":"NBRTRAN"},"priceCompSequenceNo":"100"},{"priceCompId":"1098600520","valueAmt":"13","priceCompDesc":"Price per transaction - Step Tier 2","rcMapId":"7769990702","displaySw":"true","tieredFlag":"STEP","priceCompTier":{"tierSeqNum":"10","upperLimit":"5000.00","lowerLimit":"1000.00","priceCriteria":"NBRTRAN"},"priceCompSequenceNo":"110"},{"priceCompId":"1098600521","valueAmt":"13","priceCompDesc":"Price per transaction - Step Tier 3","rcMapId":"4322456059","displaySw":"true","tieredFlag":"STEP","priceCompTier":{"tierSeqNum":"10","upperLimit":"999999999999.99","lowerLimit":"5000.00","priceCriteria":"NBRTRAN"},"priceCompSequenceNo":"120"}],"paTypeFlag":"RGLR","priceItemDescription":"V4-SEPA Transfers","endDate":"2023-09-08","aggregateSw":"N","priceItemCode":"PI_024","priceCurrencyCode":"USD","priceAsgnId":"1090014297","pricingStatus":"PRPD","printIfZero":"Y","ignoreSw":"N","actionFlag":"UPD","isEligible":"false","scheduleCode":"MONTHLY","rateSchedule":"DM-NBRST","startDate":"2023-08-10","assignmentLevel":"Customer Agreed"}]}}}</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</si>
  <si>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1090014297","actionFlag":"UPD","priceItemCode":"PI_024","priceItemDescription":"V4-SEPA Transfers","pricingStatus":"PRPD","priceCurrencyCode":"USD","rateSchedule":"DM-NBRST","startDate":"2023-08-10","endDate":"2023-09-08","isEligible":"false","assignmentLevel":"Customer Agreed","paTypeFlag":"RGLR","printIfZero":"Y","txnDailyRatingCrt":"DNRT","ignoreSw":"N","aggregateSw":"N","scheduleCode":"MONTHLY","priceCompDetails":[{"priceCompTier":{"upperLimit":"1000.00","lowerLimit":"0.00","priceCriteria":"NBRTRAN","tierSeqNum":"10"},"priceCompId":"1098600519","priceCompDesc":"Price per transaction - Step Tier 1","valueAmt":"13","displaySw":"true","rcMapId":"2567418376","tieredFlag":"STEP","priceCompSequenceNo":"100"},{"priceCompTier":{"upperLimit":"5000.00","lowerLimit":"1000.00","priceCriteria":"NBRTRAN","tierSeqNum":"10"},"priceCompId":"1098600520","priceCompDesc":"Price per transaction - Step Tier 2","valueAmt":"13","displaySw":"true","rcMapId":"7769990702","tieredFlag":"STEP","priceCompSequenceNo":"110"},{"priceCompTier":{"upperLimit":"999999999999.99","lowerLimit":"5000.00","priceCriteria":"NBRTRAN","tierSeqNum":"10"},"priceCompId":"1098600521","priceCompDesc":"Price per transaction - Step Tier 3","valueAmt":"13","displaySw":"true","rcMapId":"4322456059","tieredFlag":"STEP","priceCompSequenceNo":"120"}]}}}}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</si>
  <si>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</si>
  <si>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1090014302","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</si>
  <si>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2733650899","dealId":"8859829968","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-10","assignmentLevel":"Customer Price List"}]}}}</t>
  </si>
  <si>
    <t>{"C1-DealPriceAsgnCommitmentsREST":{"dealId":"8859829968","modelId":"2733650899","entityId":"7947575323","entityType":"PERS","pricingAndCommitmentsDetails":{"entityId":"7947575323","entityType":"PERS","entityIdentifierValue":"Reg_STACKING_COMT_PARENT","entityIdentifierType":"COREG","entityDivision":"IND","pricingDetails":{"priceAsgnId":"1090014303","actionFlag":"OVRD","priceItemCode":"PI_022","priceItemDescription":"V2-Monthly Acct Serv Fee","pricingStatus":"PRPD","priceCurrencyCode":"USD","rateSchedule":"DM-RT01","startDate":"2023-08-10","isEligible":"false","assignmentLevel":"Customer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</si>
  <si>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5562084180","dealId":"7442892436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-11","assignmentLevel":"Customer Price List"}]}}}</t>
  </si>
  <si>
    <t>{"C1-DealPriceAsgnCommitmentsREST":{"dealId":"7442892436","modelId":"5562084180","entityId":"7947575323","entityType":"PERS","pricingAndCommitmentsDetails":{"entityId":"7947575323","entityType":"PERS","entityIdentifierValue":"Reg_STACKING_COMT_PARENT","entityIdentifierType":"COREG","entityDivision":"IND","pricingDetails":{"priceAsgnId":"7310014489","actionFlag":"OVRD","priceItemCode":"PI_024","priceItemDescription":"V4-SEPA Transfers","pricingStatus":"PRPD","priceCurrencyCode":"USD","rateSchedule":"DM-NBRST","startDate":"2023-08-11","isEligible":"false","assignmentLevel":"Customer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</si>
  <si>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5562084180","dealId":"7442892436","entityType":"PERS","entityId":"7947575323","pricingAndCommitmentsDetails":{"entityDivision":"IND","entityIdentifierType":"COREG","entityType":"PERS","entityId":"7947575323","entityIdentifierValue":"Reg_STACKING_COMT_PARENT","pricingDetails":[{"txnDailyRatingCrt":"DNRT","priceCompDetails":[{"priceCompId":"7318600934","valueAmt":"12","priceCompDesc":"Price per transaction - Step Tier 1","rcMapId":"2567418376","displaySw":"true","tieredFlag":"STEP","priceCompTier":{"tierSeqNum":"10","upperLimit":"1000.00","lowerLimit":"0.00","priceCriteria":"NBRTRAN"},"priceCompSequenceNo":"100"},{"priceCompId":"7318600935","valueAmt":"13","priceCompDesc":"Price per transaction - Step Tier 2","rcMapId":"7769990702","displaySw":"true","tieredFlag":"STEP","priceCompTier":{"tierSeqNum":"10","upperLimit":"5000.00","lowerLimit":"1000.00","priceCriteria":"NBRTRAN"},"priceCompSequenceNo":"110"},{"priceCompId":"7318600936","valueAmt":"14","priceCompDesc":"Price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7310014489","pricingStatus":"PRPD","printIfZero":"Y","ignoreSw":"N","actionFlag":"OVRD","isEligible":"false","scheduleCode":"MONTHLY","rateSchedule":"DM-NBRST","startDate":"2023-09-10","assignmentLevel":"Customer Agreed"}]}}}</t>
  </si>
  <si>
    <t>{"C1-DealPriceAsgnCommitmentsREST":{"dealId":"7442892436","modelId":"5562084180","entityId":"7947575323","entityType":"PERS","pricingAndCommitmentsDetails":{"entityId":"7947575323","entityType":"PERS","entityIdentifierValue":"Reg_STACKING_COMT_PARENT","entityIdentifierType":"COREG","entityDivision":"IND","pricingDetails":{"priceAsgnId":"7310014490","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7318600934","priceCompDesc":"Price per transaction - Step Tier 1","valueAmt":"12","displaySw":"true","rcMapId":"2567418376","tieredFlag":"STEP","priceCompSequenceNo":"100"},{"priceCompTier":{"upperLimit":"5000.00","lowerLimit":"1000.00","priceCriteria":"NBRTRAN","tierSeqNum":"10"},"priceCompId":"7318600935","priceCompDesc":"Price per transaction - Step Tier 2","valueAmt":"13","displaySw":"true","rcMapId":"7769990702","tieredFlag":"STEP","priceCompSequenceNo":"110"},{"priceCompTier":{"upperLimit":"999999999999.99","lowerLimit":"5000.00","priceCriteria":"NBRTRAN","tierSeqNum":"10"},"priceCompId":"7318600936","priceCompDesc":"Price per transaction - Step Tier 3","valueAmt":"14","displaySw":"true","rcMapId":"4322456059","tieredFlag":"STEP","priceCompSequenceNo":"120"}]}}}}</t>
  </si>
  <si>
    <t>{"C1-DealPriceAsgnCommitmentsREST":{"modelId":"5562084180","dealId":"7442892436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-11","assignmentLevel":"Customer Price List"}]}}}</t>
  </si>
  <si>
    <t>{"C1-DealPriceAsgnCommitmentsREST":{"dealId":"7442892436","modelId":"5562084180","entityId":"7947575323","entityType":"PERS","pricingAndCommitmentsDetails":{"entityId":"7947575323","entityType":"PERS","entityIdentifierValue":"Reg_STACKING_COMT_PARENT","entityIdentifierType":"COREG","entityDivision":"IND","pricingDetails":{"priceAsgnId":"7310014491","actionFlag":"OVRD","priceItemCode":"PI_025","priceItemDescription":"V5-Domestic Funds Transfer Fee","pricingStatus":"PRPD","priceCurrencyCode":"USD","rateSchedule":"DM-NBRTH","startDate":"2023-08-11","isEligible":"false","assignmentLevel":"Customer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</si>
  <si>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5562084180","dealId":"7442892436","entityType":"PERS","entityId":"7947575323","pricingAndCommitmentsDetails":{"entityDivision":"IND","entityIdentifierType":"COREG","entityType":"PERS","entityId":"7947575323","entityIdentifierValue":"Reg_STACKING_COMT_PARENT","pricingDetails":[{"txnDailyRatingCrt":"DNRT","priceCompDetails":[{"priceCompId":"7318600940","valueAmt":"12","priceCompDesc":"Threshold price per transaction","rcMapId":"1109655113","displaySw":"true","tieredFlag":"THRS","priceCompTier":{"tierSeqNum":"10","upperLimit":"1000.00","lowerLimit":"0.00","priceCriteria":"NBRTRAN"},"priceCompSequenceNo":"100"},{"priceCompId":"7318600941","valueAmt":"13","priceCompDesc":"Threshold price per transaction","rcMapId":"1109655113","displaySw":"true","tieredFlag":"THRS","priceCompTier":{"tierSeqNum":"10","upperLimit":"5000.00","lowerLimit":"1000.00","priceCriteria":"NBRTRAN"},"priceCompSequenceNo":"110"},{"priceCompId":"7318600942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7310014491","pricingStatus":"PRPD","printIfZero":"Y","ignoreSw":"N","actionFlag":"OVRD","isEligible":"false","scheduleCode":"MONTHLY","rateSchedule":"DM-NBRTH","startDate":"2023-09-10","assignmentLevel":"Customer Agreed"}]}}}</t>
  </si>
  <si>
    <t>{"C1-DealPriceAsgnCommitmentsREST":{"dealId":"7442892436","modelId":"5562084180","entityId":"7947575323","entityType":"PERS","pricingAndCommitmentsDetails":{"entityId":"7947575323","entityType":"PERS","entityIdentifierValue":"Reg_STACKING_COMT_PARENT","entityIdentifierType":"COREG","entityDivision":"IND","pricingDetails":{"priceAsgnId":"7310014492","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7318600940","priceCompDesc":"Threshold price per transaction","valueAmt":"12","displaySw":"true","rcMapId":"1109655113","tieredFlag":"THRS","priceCompSequenceNo":"100"},{"priceCompTier":{"upperLimit":"5000.00","lowerLimit":"1000.00","priceCriteria":"NBRTRAN","tierSeqNum":"10"},"priceCompId":"7318600941","priceCompDesc":"Threshold price per transaction","valueAmt":"13","displaySw":"true","rcMapId":"1109655113","tieredFlag":"THRS","priceCompSequenceNo":"110"},{"priceCompTier":{"upperLimit":"999999999999.99","lowerLimit":"5000.00","priceCriteria":"NBRTRAN","tierSeqNum":"10"},"priceCompId":"7318600942","priceCompDesc":"Threshold price per transaction","valueAmt":"14","displaySw":"true","rcMapId":"1109655113","tieredFlag":"THRS","priceCompSequenceNo":"120"}]}}}}</t>
  </si>
  <si>
    <t>{"C1-DealPriceAsgnCommitmentsREST":{"modelId":"9634713899","dealId":"7442892436","entityType":"PERS","entityId":"7947575323","pricingAndCommitmentsDetails":{"entityDivision":"IND","entityIdentifierType":"COREG","entityType":"PERS","entityId":"7947575323","entityIdentifierValue":"Reg_STACKING_COMT_PARENT","pricingDetails":[{"txnDailyRatingCrt":"DNRT","priceCompDetails":[{"priceCompId":"5648600946","valueAmt":"13","priceCompDesc":"Price per transaction - Step Tier 1","rcMapId":"2567418376","displaySw":"true","tieredFlag":"STEP","priceCompTier":{"tierSeqNum":"10","upperLimit":"1000.00","lowerLimit":"0.00","priceCriteria":"NBRTRAN"},"priceCompSequenceNo":"100"},{"priceCompId":"5648600947","valueAmt":"13","priceCompDesc":"Price per transaction - Step Tier 2","rcMapId":"7769990702","displaySw":"true","tieredFlag":"STEP","priceCompTier":{"tierSeqNum":"10","upperLimit":"5000.00","lowerLimit":"1000.00","priceCriteria":"NBRTRAN"},"priceCompSequenceNo":"110"},{"priceCompId":"5648600948","valueAmt":"13","priceCompDesc":"Price per transaction - Step Tier 3","rcMapId":"4322456059","displaySw":"true","tieredFlag":"STEP","priceCompTier":{"tierSeqNum":"10","upperLimit":"999999999999.99","lowerLimit":"5000.00","priceCriteria":"NBRTRAN"},"priceCompSequenceNo":"120"}],"paTypeFlag":"RGLR","priceItemDescription":"V4-SEPA Transfers","endDate":"2023-09-09","aggregateSw":"N","priceItemCode":"PI_024","priceCurrencyCode":"USD","priceAsgnId":"5640014493","pricingStatus":"RECM","printIfZero":"Y","ignoreSw":"N","actionFlag":"RECM","isEligible":"false","scheduleCode":"MONTHLY","rateSchedule":"DM-NBRST","startDate":"2023-08-11","assignmentLevel":"Customer Agreed"}]}}}</t>
  </si>
  <si>
    <t>{"C1-DealPriceAsgnCommitmentsREST":{"dealId":"7442892436","modelId":"9634713899","entityId":"7947575323","entityType":"PERS","pricingAndCommitmentsDetails":{"entityId":"7947575323","entityType":"PERS","entityIdentifierValue":"Reg_STACKING_COMT_PARENT","entityIdentifierType":"COREG","entityDivision":"IND","pricingDetails":{"priceAsgnId":"5640014497","actionFlag":"RECM","priceItemCode":"PI_024","priceItemDescription":"V4-SEPA Transfers","pricingStatus":"RECM","priceCurrencyCode":"USD","rateSchedule":"DM-NBRST","startDate":"2023-08-11","endDate":"2023-09-09","isEligible":"false","assignmentLevel":"Customer Agreed","paTypeFlag":"RGLR","printIfZero":"Y","txnDailyRatingCrt":"DNRT","ignoreSw":"N","aggregateSw":"N","scheduleCode":"MONTHLY","priceCompDetails":[{"priceCompTier":{"upperLimit":"1000.00","lowerLimit":"0.00","priceCriteria":"NBRTRAN","tierSeqNum":"10"},"priceCompId":"5648600946","priceCompDesc":"Price per transaction - Step Tier 1","valueAmt":"13","displaySw":"true","rcMapId":"2567418376","tieredFlag":"STEP","priceCompSequenceNo":"100"},{"priceCompTier":{"upperLimit":"5000.00","lowerLimit":"1000.00","priceCriteria":"NBRTRAN","tierSeqNum":"10"},"priceCompId":"5648600947","priceCompDesc":"Price per transaction - Step Tier 2","valueAmt":"13","displaySw":"true","rcMapId":"7769990702","tieredFlag":"STEP","priceCompSequenceNo":"110"},{"priceCompTier":{"upperLimit":"999999999999.99","lowerLimit":"5000.00","priceCriteria":"NBRTRAN","tierSeqNum":"10"},"priceCompId":"5648600948","priceCompDesc":"Price per transaction - Step Tier 3","valueAmt":"13","displaySw":"true","rcMapId":"4322456059","tieredFlag":"STEP","priceCompSequenceNo":"120"}]}}}}</t>
  </si>
  <si>
    <t>{"C1-DealPriceAsgnCommitmentsREST":{"modelId":"9634713899","dealId":"7442892436","entityType":"PERS","entityId":"7947575323","pricingAndCommitmentsDetails":{"entityDivision":"IND","entityIdentifierType":"COREG","entityType":"PERS","entityId":"7947575323","entityIdentifierValue":"Reg_STACKING_COMT_PARENT","pricingDetails":[{"txnDailyRatingCrt":"DNRT","priceCompDetails":[{"priceCompId":"5648600946","valueAmt":"13","priceCompDesc":"Price per transaction - Step Tier 1","rcMapId":"2567418376","displaySw":"true","tieredFlag":"STEP","priceCompTier":{"tierSeqNum":"10","upperLimit":"1000.00","lowerLimit":"0.00","priceCriteria":"NBRTRAN"},"priceCompSequenceNo":"100"},{"priceCompId":"5648600947","valueAmt":"13","priceCompDesc":"Price per transaction - Step Tier 2","rcMapId":"7769990702","displaySw":"true","tieredFlag":"STEP","priceCompTier":{"tierSeqNum":"10","upperLimit":"5000.00","lowerLimit":"1000.00","priceCriteria":"NBRTRAN"},"priceCompSequenceNo":"110"},{"priceCompId":"5648600948","valueAmt":"13","priceCompDesc":"Price per transaction - Step Tier 3","rcMapId":"4322456059","displaySw":"true","tieredFlag":"STEP","priceCompTier":{"tierSeqNum":"10","upperLimit":"999999999999.99","lowerLimit":"5000.00","priceCriteria":"NBRTRAN"},"priceCompSequenceNo":"120"}],"paTypeFlag":"RGLR","priceItemDescription":"V4-SEPA Transfers","endDate":"2023-09-09","aggregateSw":"N","priceItemCode":"PI_024","priceCurrencyCode":"USD","priceAsgnId":"5640014493","pricingStatus":"PRPD","printIfZero":"Y","ignoreSw":"N","actionFlag":"UPD","isEligible":"false","scheduleCode":"MONTHLY","rateSchedule":"DM-NBRST","startDate":"2023-08-11","assignmentLevel":"Customer Agreed"}]}}}</t>
  </si>
  <si>
    <t>{"C1-DealPriceAsgnCommitmentsREST":{"dealId":"7442892436","modelId":"9634713899","entityId":"7947575323","entityType":"PERS","pricingAndCommitmentsDetails":{"entityId":"7947575323","entityType":"PERS","entityIdentifierValue":"Reg_STACKING_COMT_PARENT","entityIdentifierType":"COREG","entityDivision":"IND","pricingDetails":{"priceAsgnId":"5640014493","actionFlag":"UPD","priceItemCode":"PI_024","priceItemDescription":"V4-SEPA Transfers","pricingStatus":"PRPD","priceCurrencyCode":"USD","rateSchedule":"DM-NBRST","startDate":"2023-08-11","endDate":"2023-09-09","isEligible":"false","assignmentLevel":"Customer Agreed","paTypeFlag":"RGLR","printIfZero":"Y","txnDailyRatingCrt":"DNRT","ignoreSw":"N","aggregateSw":"N","scheduleCode":"MONTHLY","priceCompDetails":[{"priceCompTier":{"upperLimit":"1000.00","lowerLimit":"0.00","priceCriteria":"NBRTRAN","tierSeqNum":"10"},"priceCompId":"5648600946","priceCompDesc":"Price per transaction - Step Tier 1","valueAmt":"13","displaySw":"true","rcMapId":"2567418376","tieredFlag":"STEP","priceCompSequenceNo":"100"},{"priceCompTier":{"upperLimit":"5000.00","lowerLimit":"1000.00","priceCriteria":"NBRTRAN","tierSeqNum":"10"},"priceCompId":"5648600947","priceCompDesc":"Price per transaction - Step Tier 2","valueAmt":"13","displaySw":"true","rcMapId":"7769990702","tieredFlag":"STEP","priceCompSequenceNo":"110"},{"priceCompTier":{"upperLimit":"999999999999.99","lowerLimit":"5000.00","priceCriteria":"NBRTRAN","tierSeqNum":"10"},"priceCompId":"5648600948","priceCompDesc":"Price per transaction - Step Tier 3","valueAmt":"13","displaySw":"true","rcMapId":"4322456059","tieredFlag":"STEP","priceCompSequenceNo":"120"}]}}}}</t>
  </si>
  <si>
    <t>{"C1-DealPriceAsgnCommitmentsREST":{"modelId":"9634713899","dealId":"7442892436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-11","assignmentLevel":"Customer Price List"}]}}}</t>
  </si>
  <si>
    <t>{"C1-DealPriceAsgnCommitmentsREST":{"dealId":"7442892436","modelId":"9634713899","entityId":"7947575323","entityType":"PERS","pricingAndCommitmentsDetails":{"entityId":"7947575323","entityType":"PERS","entityIdentifierValue":"Reg_STACKING_COMT_PARENT","entityIdentifierType":"COREG","entityDivision":"IND","pricingDetails":{"priceAsgnId":"5640014498","actionFlag":"OVRD","priceItemCode":"PI_021","priceItemDescription":"V1-Account Opening Fee","pricingStatus":"PRPD","priceCurrencyCode":"USD","rateSchedule":"DM-RT01","startDate":"2023-08-11","isEligible":"false","assignmentLevel":"Customer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</si>
  <si>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9634713899","dealId":"7442892436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-11","assignmentLevel":"Customer Price List"}]}}}</t>
  </si>
  <si>
    <t>{"C1-DealPriceAsgnCommitmentsREST":{"dealId":"7442892436","modelId":"9634713899","entityId":"7947575323","entityType":"PERS","pricingAndCommitmentsDetails":{"entityId":"7947575323","entityType":"PERS","entityIdentifierValue":"Reg_STACKING_COMT_PARENT","entityIdentifierType":"COREG","entityDivision":"IND","pricingDetails":{"priceAsgnId":"5640014499","actionFlag":"OVRD","priceItemCode":"PI_022","priceItemDescription":"V2-Monthly Acct Serv Fee","pricingStatus":"PRPD","priceCurrencyCode":"USD","rateSchedule":"DM-RT01","startDate":"2023-08-11","isEligible":"false","assignmentLevel":"Customer Price List","paTypeFlag":"RGLR","printIfZero":"Y","txnDailyRatingCrt":"DNRT","ignoreSw":"N","aggregateSw":"Y","scheduleCode":"MONTHLY","priceCompDetails":{"priceCompId":"5417300006","priceCompDesc":"FLAT","valueAmt":"10","displaySw":"true","rcMapId":"1705351562","tieredFlag":"FLAT","priceCompSequenceNo":"10"}}}}}</t>
  </si>
  <si>
    <t>{"C1-DealPriceAsgnCommitmentsREST":{"modelId":"9912853905","dealId":"2383688006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-12","assignmentLevel":"Customer Price List"}]}}}</t>
  </si>
  <si>
    <t>{"C1-DealPriceAsgnCommitmentsREST":{"dealId":"2383688006","modelId":"9912853905","entityId":"7947575323","entityType":"PERS","pricingAndCommitmentsDetails":{"entityId":"7947575323","entityType":"PERS","entityIdentifierValue":"Reg_STACKING_COMT_PARENT","entityIdentifierType":"COREG","entityDivision":"IND","pricingDetails":{"priceAsgnId":"5630014787","actionFlag":"OVRD","priceItemCode":"PI_024","priceItemDescription":"V4-SEPA Transfers","pricingStatus":"PRPD","priceCurrencyCode":"USD","rateSchedule":"DM-NBRST","startDate":"2023-08-12","isEligible":"false","assignmentLevel":"Customer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</si>
  <si>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9912853905","dealId":"2383688006","entityType":"PERS","entityId":"7947575323","pricingAndCommitmentsDetails":{"entityDivision":"IND","entityIdentifierType":"COREG","entityType":"PERS","entityId":"7947575323","entityIdentifierValue":"Reg_STACKING_COMT_PARENT","pricingDetails":[{"txnDailyRatingCrt":"DNRT","priceCompDetails":[{"priceCompId":"5638601475","valueAmt":"12","priceCompDesc":"Price per transaction - Step Tier 1","rcMapId":"2567418376","displaySw":"true","tieredFlag":"STEP","priceCompTier":{"tierSeqNum":"10","upperLimit":"1000.00","lowerLimit":"0.00","priceCriteria":"NBRTRAN"},"priceCompSequenceNo":"100"},{"priceCompId":"5638601476","valueAmt":"13","priceCompDesc":"Price per transaction - Step Tier 2","rcMapId":"7769990702","displaySw":"true","tieredFlag":"STEP","priceCompTier":{"tierSeqNum":"10","upperLimit":"5000.00","lowerLimit":"1000.00","priceCriteria":"NBRTRAN"},"priceCompSequenceNo":"110"},{"priceCompId":"5638601477","valueAmt":"14","priceCompDesc":"Price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5630014787","pricingStatus":"PRPD","printIfZero":"Y","ignoreSw":"N","actionFlag":"OVRD","isEligible":"false","scheduleCode":"MONTHLY","rateSchedule":"DM-NBRST","startDate":"2023-09-11","assignmentLevel":"Customer Agreed"}]}}}</t>
  </si>
  <si>
    <t>{"C1-DealPriceAsgnCommitmentsREST":{"dealId":"2383688006","modelId":"9912853905","entityId":"7947575323","entityType":"PERS","pricingAndCommitmentsDetails":{"entityId":"7947575323","entityType":"PERS","entityIdentifierValue":"Reg_STACKING_COMT_PARENT","entityIdentifierType":"COREG","entityDivision":"IND","pricingDetails":{"priceAsgnId":"5630014788","actionFlag":"OVRD","priceItemCode":"PI_024","priceItemDescription":"V4-SEPA Transfers","pricingStatus":"PRPD","priceCurrencyCode":"USD","rateSchedule":"DM-NBRST","startDate":"2023-09-11","isEligible":"false","assignmentLevel":"Customer Agreed","paTypeFlag":"RGLR","printIfZero":"Y","txnDailyRatingCrt":"DNRT","ignoreSw":"N","aggregateSw":"N","scheduleCode":"MONTHLY","priceCompDetails":[{"priceCompTier":{"upperLimit":"1000.00","lowerLimit":"0.00","priceCriteria":"NBRTRAN","tierSeqNum":"10"},"priceCompId":"5638601475","priceCompDesc":"Price per transaction - Step Tier 1","valueAmt":"12","displaySw":"true","rcMapId":"2567418376","tieredFlag":"STEP","priceCompSequenceNo":"100"},{"priceCompTier":{"upperLimit":"5000.00","lowerLimit":"1000.00","priceCriteria":"NBRTRAN","tierSeqNum":"10"},"priceCompId":"5638601476","priceCompDesc":"Price per transaction - Step Tier 2","valueAmt":"13","displaySw":"true","rcMapId":"7769990702","tieredFlag":"STEP","priceCompSequenceNo":"110"},{"priceCompTier":{"upperLimit":"999999999999.99","lowerLimit":"5000.00","priceCriteria":"NBRTRAN","tierSeqNum":"10"},"priceCompId":"5638601477","priceCompDesc":"Price per transaction - Step Tier 3","valueAmt":"14","displaySw":"true","rcMapId":"4322456059","tieredFlag":"STEP","priceCompSequenceNo":"120"}]}}}}</t>
  </si>
  <si>
    <t>{"C1-DealPriceAsgnCommitmentsREST":{"modelId":"9912853905","dealId":"2383688006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-12","assignmentLevel":"Customer Price List"}]}}}</t>
  </si>
  <si>
    <t>{"C1-DealPriceAsgnCommitmentsREST":{"dealId":"2383688006","modelId":"9912853905","entityId":"7947575323","entityType":"PERS","pricingAndCommitmentsDetails":{"entityId":"7947575323","entityType":"PERS","entityIdentifierValue":"Reg_STACKING_COMT_PARENT","entityIdentifierType":"COREG","entityDivision":"IND","pricingDetails":{"priceAsgnId":"5630014789","actionFlag":"OVRD","priceItemCode":"PI_025","priceItemDescription":"V5-Domestic Funds Transfer Fee","pricingStatus":"PRPD","priceCurrencyCode":"USD","rateSchedule":"DM-NBRTH","startDate":"2023-08-12","isEligible":"false","assignmentLevel":"Customer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</si>
  <si>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9912853905","dealId":"2383688006","entityType":"PERS","entityId":"7947575323","pricingAndCommitmentsDetails":{"entityDivision":"IND","entityIdentifierType":"COREG","entityType":"PERS","entityId":"7947575323","entityIdentifierValue":"Reg_STACKING_COMT_PARENT","pricingDetails":[{"txnDailyRatingCrt":"DNRT","priceCompDetails":[{"priceCompId":"5638601481","valueAmt":"12","priceCompDesc":"Threshold price per transaction","rcMapId":"1109655113","displaySw":"true","tieredFlag":"THRS","priceCompTier":{"tierSeqNum":"10","upperLimit":"1000.00","lowerLimit":"0.00","priceCriteria":"NBRTRAN"},"priceCompSequenceNo":"100"},{"priceCompId":"5638601482","valueAmt":"13","priceCompDesc":"Threshold price per transaction","rcMapId":"1109655113","displaySw":"true","tieredFlag":"THRS","priceCompTier":{"tierSeqNum":"10","upperLimit":"5000.00","lowerLimit":"1000.00","priceCriteria":"NBRTRAN"},"priceCompSequenceNo":"110"},{"priceCompId":"5638601483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5630014789","pricingStatus":"PRPD","printIfZero":"Y","ignoreSw":"N","actionFlag":"OVRD","isEligible":"false","scheduleCode":"MONTHLY","rateSchedule":"DM-NBRTH","startDate":"2023-09-11","assignmentLevel":"Customer Agreed"}]}}}</t>
  </si>
  <si>
    <t>{"C1-DealPriceAsgnCommitmentsREST":{"dealId":"2383688006","modelId":"9912853905","entityId":"7947575323","entityType":"PERS","pricingAndCommitmentsDetails":{"entityId":"7947575323","entityType":"PERS","entityIdentifierValue":"Reg_STACKING_COMT_PARENT","entityIdentifierType":"COREG","entityDivision":"IND","pricingDetails":{"priceAsgnId":"5630014790","actionFlag":"OVRD","priceItemCode":"PI_025","priceItemDescription":"V5-Domestic Funds Transfer Fee","pricingStatus":"PRPD","priceCurrencyCode":"USD","rateSchedule":"DM-NBRTH","startDate":"2023-09-11","isEligible":"false","assignmentLevel":"Customer Agreed","paTypeFlag":"RGLR","printIfZero":"Y","txnDailyRatingCrt":"DNRT","ignoreSw":"N","aggregateSw":"N","scheduleCode":"MONTHLY","priceCompDetails":[{"priceCompTier":{"upperLimit":"1000.00","lowerLimit":"0.00","priceCriteria":"NBRTRAN","tierSeqNum":"10"},"priceCompId":"5638601481","priceCompDesc":"Threshold price per transaction","valueAmt":"12","displaySw":"true","rcMapId":"1109655113","tieredFlag":"THRS","priceCompSequenceNo":"100"},{"priceCompTier":{"upperLimit":"5000.00","lowerLimit":"1000.00","priceCriteria":"NBRTRAN","tierSeqNum":"10"},"priceCompId":"5638601482","priceCompDesc":"Threshold price per transaction","valueAmt":"13","displaySw":"true","rcMapId":"1109655113","tieredFlag":"THRS","priceCompSequenceNo":"110"},{"priceCompTier":{"upperLimit":"999999999999.99","lowerLimit":"5000.00","priceCriteria":"NBRTRAN","tierSeqNum":"10"},"priceCompId":"5638601483","priceCompDesc":"Threshold price per transaction","valueAmt":"14","displaySw":"true","rcMapId":"1109655113","tieredFlag":"THRS","priceCompSequenceNo":"120"}]}}}}</t>
  </si>
  <si>
    <t>{"C1-DealPriceAsgnCommitmentsREST":{"modelId":"9456121347","dealId":"2383688006","entityType":"PERS","entityId":"7947575323","pricingAndCommitmentsDetails":{"entityDivision":"IND","entityIdentifierType":"COREG","entityType":"PERS","entityId":"7947575323","entityIdentifierValue":"Reg_STACKING_COMT_PARENT","pricingDetails":[{"txnDailyRatingCrt":"DNRT","priceCompDetails":[{"priceCompId":"0738601487","valueAmt":"13","priceCompDesc":"Price per transaction - Step Tier 1","rcMapId":"2567418376","displaySw":"true","tieredFlag":"STEP","priceCompTier":{"tierSeqNum":"10","upperLimit":"1000.00","lowerLimit":"0.00","priceCriteria":"NBRTRAN"},"priceCompSequenceNo":"100"},{"priceCompId":"0738601488","valueAmt":"13","priceCompDesc":"Price per transaction - Step Tier 2","rcMapId":"7769990702","displaySw":"true","tieredFlag":"STEP","priceCompTier":{"tierSeqNum":"10","upperLimit":"5000.00","lowerLimit":"1000.00","priceCriteria":"NBRTRAN"},"priceCompSequenceNo":"110"},{"priceCompId":"0738601489","valueAmt":"13","priceCompDesc":"Price per transaction - Step Tier 3","rcMapId":"4322456059","displaySw":"true","tieredFlag":"STEP","priceCompTier":{"tierSeqNum":"10","upperLimit":"999999999999.99","lowerLimit":"5000.00","priceCriteria":"NBRTRAN"},"priceCompSequenceNo":"120"}],"paTypeFlag":"RGLR","priceItemDescription":"V4-SEPA Transfers","endDate":"2023-09-10","aggregateSw":"N","priceItemCode":"PI_024","priceCurrencyCode":"USD","priceAsgnId":"0730014791","pricingStatus":"RECM","printIfZero":"Y","ignoreSw":"N","actionFlag":"RECM","isEligible":"false","scheduleCode":"MONTHLY","rateSchedule":"DM-NBRST","startDate":"2023-08-12","assignmentLevel":"Customer Agreed"}]}}}</t>
  </si>
  <si>
    <t>{"C1-DealPriceAsgnCommitmentsREST":{"dealId":"2383688006","modelId":"9456121347","entityId":"7947575323","entityType":"PERS","pricingAndCommitmentsDetails":{"entityId":"7947575323","entityType":"PERS","entityIdentifierValue":"Reg_STACKING_COMT_PARENT","entityIdentifierType":"COREG","entityDivision":"IND","pricingDetails":{"priceAsgnId":"0730014795","actionFlag":"RECM","priceItemCode":"PI_024","priceItemDescription":"V4-SEPA Transfers","pricingStatus":"RECM","priceCurrencyCode":"USD","rateSchedule":"DM-NBRST","startDate":"2023-08-12","endDate":"2023-09-10","isEligible":"false","assignmentLevel":"Customer Agreed","paTypeFlag":"RGLR","printIfZero":"Y","txnDailyRatingCrt":"DNRT","ignoreSw":"N","aggregateSw":"N","scheduleCode":"MONTHLY","priceCompDetails":[{"priceCompTier":{"upperLimit":"1000.00","lowerLimit":"0.00","priceCriteria":"NBRTRAN","tierSeqNum":"10"},"priceCompId":"0738601487","priceCompDesc":"Price per transaction - Step Tier 1","valueAmt":"13","displaySw":"true","rcMapId":"2567418376","tieredFlag":"STEP","priceCompSequenceNo":"100"},{"priceCompTier":{"upperLimit":"5000.00","lowerLimit":"1000.00","priceCriteria":"NBRTRAN","tierSeqNum":"10"},"priceCompId":"0738601488","priceCompDesc":"Price per transaction - Step Tier 2","valueAmt":"13","displaySw":"true","rcMapId":"7769990702","tieredFlag":"STEP","priceCompSequenceNo":"110"},{"priceCompTier":{"upperLimit":"999999999999.99","lowerLimit":"5000.00","priceCriteria":"NBRTRAN","tierSeqNum":"10"},"priceCompId":"0738601489","priceCompDesc":"Price per transaction - Step Tier 3","valueAmt":"13","displaySw":"true","rcMapId":"4322456059","tieredFlag":"STEP","priceCompSequenceNo":"120"}]}}}}</t>
  </si>
  <si>
    <t>{"C1-DealPriceAsgnCommitmentsREST":{"modelId":"9456121347","dealId":"2383688006","entityType":"PERS","entityId":"7947575323","pricingAndCommitmentsDetails":{"entityDivision":"IND","entityIdentifierType":"COREG","entityType":"PERS","entityId":"7947575323","entityIdentifierValue":"Reg_STACKING_COMT_PARENT","pricingDetails":[{"txnDailyRatingCrt":"DNRT","priceCompDetails":[{"priceCompId":"0738601487","valueAmt":"13","priceCompDesc":"Price per transaction - Step Tier 1","rcMapId":"2567418376","displaySw":"true","tieredFlag":"STEP","priceCompTier":{"tierSeqNum":"10","upperLimit":"1000.00","lowerLimit":"0.00","priceCriteria":"NBRTRAN"},"priceCompSequenceNo":"100"},{"priceCompId":"0738601488","valueAmt":"13","priceCompDesc":"Price per transaction - Step Tier 2","rcMapId":"7769990702","displaySw":"true","tieredFlag":"STEP","priceCompTier":{"tierSeqNum":"10","upperLimit":"5000.00","lowerLimit":"1000.00","priceCriteria":"NBRTRAN"},"priceCompSequenceNo":"110"},{"priceCompId":"0738601489","valueAmt":"13","priceCompDesc":"Price per transaction - Step Tier 3","rcMapId":"4322456059","displaySw":"true","tieredFlag":"STEP","priceCompTier":{"tierSeqNum":"10","upperLimit":"999999999999.99","lowerLimit":"5000.00","priceCriteria":"NBRTRAN"},"priceCompSequenceNo":"120"}],"paTypeFlag":"RGLR","priceItemDescription":"V4-SEPA Transfers","endDate":"2023-09-10","aggregateSw":"N","priceItemCode":"PI_024","priceCurrencyCode":"USD","priceAsgnId":"0730014791","pricingStatus":"PRPD","printIfZero":"Y","ignoreSw":"N","actionFlag":"UPD","isEligible":"false","scheduleCode":"MONTHLY","rateSchedule":"DM-NBRST","startDate":"2023-08-12","assignmentLevel":"Customer Agreed"}]}}}</t>
  </si>
  <si>
    <t>{"C1-DealPriceAsgnCommitmentsREST":{"dealId":"2383688006","modelId":"9456121347","entityId":"7947575323","entityType":"PERS","pricingAndCommitmentsDetails":{"entityId":"7947575323","entityType":"PERS","entityIdentifierValue":"Reg_STACKING_COMT_PARENT","entityIdentifierType":"COREG","entityDivision":"IND","pricingDetails":{"priceAsgnId":"0730014791","actionFlag":"UPD","priceItemCode":"PI_024","priceItemDescription":"V4-SEPA Transfers","pricingStatus":"PRPD","priceCurrencyCode":"USD","rateSchedule":"DM-NBRST","startDate":"2023-08-12","endDate":"2023-09-10","isEligible":"false","assignmentLevel":"Customer Agreed","paTypeFlag":"RGLR","printIfZero":"Y","txnDailyRatingCrt":"DNRT","ignoreSw":"N","aggregateSw":"N","scheduleCode":"MONTHLY","priceCompDetails":[{"priceCompTier":{"upperLimit":"1000.00","lowerLimit":"0.00","priceCriteria":"NBRTRAN","tierSeqNum":"10"},"priceCompId":"0738601487","priceCompDesc":"Price per transaction - Step Tier 1","valueAmt":"13","displaySw":"true","rcMapId":"2567418376","tieredFlag":"STEP","priceCompSequenceNo":"100"},{"priceCompTier":{"upperLimit":"5000.00","lowerLimit":"1000.00","priceCriteria":"NBRTRAN","tierSeqNum":"10"},"priceCompId":"0738601488","priceCompDesc":"Price per transaction - Step Tier 2","valueAmt":"13","displaySw":"true","rcMapId":"7769990702","tieredFlag":"STEP","priceCompSequenceNo":"110"},{"priceCompTier":{"upperLimit":"999999999999.99","lowerLimit":"5000.00","priceCriteria":"NBRTRAN","tierSeqNum":"10"},"priceCompId":"0738601489","priceCompDesc":"Price per transaction - Step Tier 3","valueAmt":"13","displaySw":"true","rcMapId":"4322456059","tieredFlag":"STEP","priceCompSequenceNo":"120"}]}}}}</t>
  </si>
  <si>
    <t>{"C1-DealPriceAsgnCommitmentsREST":{"modelId":"9456121347","dealId":"2383688006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-12","assignmentLevel":"Customer Price List"}]}}}</t>
  </si>
  <si>
    <t>{"C1-DealPriceAsgnCommitmentsREST":{"dealId":"2383688006","modelId":"9456121347","entityId":"7947575323","entityType":"PERS","pricingAndCommitmentsDetails":{"entityId":"7947575323","entityType":"PERS","entityIdentifierValue":"Reg_STACKING_COMT_PARENT","entityIdentifierType":"COREG","entityDivision":"IND","pricingDetails":{"priceAsgnId":"0730014796","actionFlag":"OVRD","priceItemCode":"PI_021","priceItemDescription":"V1-Account Opening Fee","pricingStatus":"PRPD","priceCurrencyCode":"USD","rateSchedule":"DM-RT01","startDate":"2023-08-12","isEligible":"false","assignmentLevel":"Customer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</si>
  <si>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9456121347","dealId":"2383688006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-12","assignmentLevel":"Customer Price List"}]}}}</t>
  </si>
  <si>
    <t>{"C1-DealPriceAsgnCommitmentsREST":{"dealId":"2383688006","modelId":"9456121347","entityId":"7947575323","entityType":"PERS","pricingAndCommitmentsDetails":{"entityId":"7947575323","entityType":"PERS","entityIdentifierValue":"Reg_STACKING_COMT_PARENT","entityIdentifierType":"COREG","entityDivision":"IND","pricingDetails":{"priceAsgnId":"0730014797","actionFlag":"OVRD","priceItemCode":"PI_022","priceItemDescription":"V2-Monthly Acct Serv Fee","pricingStatus":"PRPD","priceCurrencyCode":"USD","rateSchedule":"DM-RT01","startDate":"2023-08-12","isEligible":"false","assignmentLevel":"Customer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</si>
</sst>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1" xfId="0" quotePrefix="1" applyNumberForma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29"/>
  <sheetViews>
    <sheetView tabSelected="1" topLeftCell="A202" zoomScale="54" zoomScaleNormal="54" workbookViewId="0">
      <selection activeCell="B232" sqref="B232"/>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421</v>
      </c>
      <c r="D18" s="31" t="s">
        <v>153</v>
      </c>
      <c r="E18" s="32" t="s">
        <v>164</v>
      </c>
      <c r="F18" s="31" t="s">
        <v>235</v>
      </c>
      <c r="G18" s="32"/>
      <c r="H18" s="31" t="s">
        <v>165</v>
      </c>
      <c r="I18" s="14"/>
    </row>
    <row r="19" spans="1:117" x14ac:dyDescent="0.35">
      <c r="A19" s="86" t="str">
        <f>C5</f>
        <v>STACKING_COMT_PARENT_CH1,IND</v>
      </c>
      <c r="B19" s="28">
        <v>1711658996</v>
      </c>
      <c r="C19" s="28" t="s">
        <v>422</v>
      </c>
      <c r="D19" s="31" t="s">
        <v>153</v>
      </c>
      <c r="E19" s="32" t="s">
        <v>164</v>
      </c>
      <c r="F19" s="31" t="s">
        <v>411</v>
      </c>
      <c r="G19" s="32"/>
      <c r="H19" s="31" t="s">
        <v>165</v>
      </c>
      <c r="I19" s="14"/>
    </row>
    <row r="20" spans="1:117" x14ac:dyDescent="0.35">
      <c r="A20" s="86" t="str">
        <f>C6</f>
        <v>STACKING_COMT_PARENT_CH1CH1,IND</v>
      </c>
      <c r="B20" s="28">
        <v>3965174232</v>
      </c>
      <c r="C20" s="28" t="s">
        <v>423</v>
      </c>
      <c r="D20" s="31" t="s">
        <v>153</v>
      </c>
      <c r="E20" s="32" t="s">
        <v>164</v>
      </c>
      <c r="F20" s="31" t="s">
        <v>412</v>
      </c>
      <c r="G20" s="32"/>
      <c r="H20" s="31" t="s">
        <v>165</v>
      </c>
      <c r="I20" s="14"/>
    </row>
    <row r="22" spans="1:117" ht="18.5" x14ac:dyDescent="0.35">
      <c r="A22" s="132" t="s">
        <v>172</v>
      </c>
      <c r="B22" s="132"/>
      <c r="C22" s="132"/>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3" t="s">
        <v>180</v>
      </c>
      <c r="B27" s="134"/>
      <c r="C27" s="134"/>
      <c r="D27" s="134"/>
      <c r="E27" s="134"/>
      <c r="F27" s="134"/>
      <c r="G27" s="134"/>
      <c r="H27" s="134"/>
      <c r="I27" s="134"/>
      <c r="J27" s="134"/>
      <c r="K27" s="134"/>
      <c r="L27" s="134"/>
      <c r="M27" s="134"/>
      <c r="N27" s="134"/>
      <c r="O27" s="134"/>
      <c r="P27" s="134"/>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5" t="s">
        <v>255</v>
      </c>
      <c r="B62" s="136"/>
      <c r="C62" s="136"/>
      <c r="D62" s="137"/>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5" t="s">
        <v>237</v>
      </c>
      <c r="B66" s="136"/>
      <c r="C66" s="136"/>
      <c r="D66" s="136"/>
      <c r="E66" s="136"/>
      <c r="F66" s="136"/>
      <c r="G66" s="136"/>
      <c r="H66" s="136"/>
      <c r="I66" s="137"/>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12-23-2022</v>
      </c>
      <c r="K68" s="41" t="str">
        <f t="shared" ref="K68:K79" ca="1" si="1">TEXT(TODAY()-1,"MM-DD-YYYY")</f>
        <v>01-21-2023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12-23-2022</v>
      </c>
      <c r="K69" s="41" t="str">
        <f t="shared" ca="1" si="1"/>
        <v>01-21-2023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12-23-2022</v>
      </c>
      <c r="K70" s="41" t="str">
        <f t="shared" ca="1" si="1"/>
        <v>01-21-2023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12-23-2022</v>
      </c>
      <c r="K71" s="41" t="str">
        <f t="shared" ca="1" si="1"/>
        <v>01-21-2023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12-23-2022</v>
      </c>
      <c r="K72" s="41" t="str">
        <f t="shared" ca="1" si="1"/>
        <v>01-21-2023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12-23-2022</v>
      </c>
      <c r="K73" s="41" t="str">
        <f t="shared" ca="1" si="1"/>
        <v>01-21-2023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12-23-2022</v>
      </c>
      <c r="K74" s="41" t="str">
        <f t="shared" ca="1" si="1"/>
        <v>01-21-2023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12-23-2022</v>
      </c>
      <c r="K75" s="41" t="str">
        <f t="shared" ca="1" si="1"/>
        <v>01-21-2023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12-23-2022</v>
      </c>
      <c r="K76" s="41" t="str">
        <f t="shared" ca="1" si="1"/>
        <v>01-21-2023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12-23-2022</v>
      </c>
      <c r="K77" s="41" t="str">
        <f t="shared" ca="1" si="1"/>
        <v>01-21-2023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12-23-2022</v>
      </c>
      <c r="K78" s="41" t="str">
        <f t="shared" ca="1" si="1"/>
        <v>01-21-2023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12-23-2022</v>
      </c>
      <c r="K79" s="41" t="str">
        <f t="shared" ca="1" si="1"/>
        <v>01-21-2023</v>
      </c>
      <c r="L79" s="32" t="s">
        <v>168</v>
      </c>
      <c r="M79" s="32">
        <v>250</v>
      </c>
      <c r="N79" s="39">
        <v>396446056581</v>
      </c>
      <c r="O79" s="32" t="s">
        <v>393</v>
      </c>
    </row>
    <row r="81" spans="1:78" ht="50.4" customHeight="1" x14ac:dyDescent="0.35">
      <c r="A81" s="138" t="s">
        <v>260</v>
      </c>
      <c r="B81" s="138"/>
      <c r="C81" s="138"/>
      <c r="D81" s="138"/>
      <c r="E81" s="138"/>
      <c r="F81" s="138"/>
      <c r="G81" s="138"/>
      <c r="H81" s="138"/>
      <c r="I81" s="138"/>
      <c r="J81" s="138"/>
      <c r="K81" s="138"/>
    </row>
    <row r="83" spans="1:78" ht="16.75" customHeight="1" x14ac:dyDescent="0.35">
      <c r="A83" s="139" t="s">
        <v>261</v>
      </c>
      <c r="B83" s="139"/>
      <c r="C83" s="139"/>
      <c r="D83" s="139"/>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3" t="s">
        <v>286</v>
      </c>
      <c r="U88" s="104"/>
      <c r="V88" s="105"/>
      <c r="W88" s="103" t="s">
        <v>287</v>
      </c>
      <c r="X88" s="105"/>
      <c r="Y88" s="48"/>
      <c r="Z88" s="100" t="s">
        <v>288</v>
      </c>
      <c r="AA88" s="101"/>
      <c r="AB88" s="101"/>
      <c r="AC88" s="101"/>
      <c r="AD88" s="101"/>
      <c r="AE88" s="101"/>
      <c r="AF88" s="102"/>
      <c r="AG88" s="100" t="s">
        <v>289</v>
      </c>
      <c r="AH88" s="101"/>
      <c r="AI88" s="101"/>
      <c r="AJ88" s="101"/>
      <c r="AK88" s="101"/>
      <c r="AL88" s="102"/>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447</v>
      </c>
      <c r="E90" s="40" t="s">
        <v>155</v>
      </c>
      <c r="F90" s="55" t="s">
        <v>417</v>
      </c>
      <c r="G90" s="57" t="str">
        <f ca="1">TEXT(TODAY(),"YYYY-MM-DD")</f>
        <v>2023-01-22</v>
      </c>
      <c r="H90" s="57" t="str">
        <f ca="1">TEXT(TODAY(),"YYYY-MM-DD")</f>
        <v>2023-01-22</v>
      </c>
      <c r="I90" s="55"/>
      <c r="J90" s="55">
        <v>3</v>
      </c>
      <c r="K90" s="55">
        <v>1</v>
      </c>
      <c r="L90" s="55" t="str">
        <f>C90&amp;TEXT(" Desc","0")</f>
        <v>DealManagement_Test_39774 Desc</v>
      </c>
      <c r="M90" s="55" t="str">
        <f>C90&amp;TEXT(" Ver Desc","0")</f>
        <v>DealManagement_Test_39774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2023-03-08</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2023-03-08</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3" t="s">
        <v>342</v>
      </c>
      <c r="B97" s="114"/>
      <c r="C97" s="114"/>
      <c r="D97" s="114"/>
      <c r="E97" s="114"/>
      <c r="F97" s="114"/>
      <c r="G97" s="114"/>
      <c r="H97" s="114"/>
      <c r="I97" s="114"/>
      <c r="J97" s="114"/>
      <c r="K97" s="114"/>
      <c r="L97" s="114"/>
    </row>
    <row r="98" spans="1:26" x14ac:dyDescent="0.35">
      <c r="A98" s="127" t="s">
        <v>131</v>
      </c>
      <c r="B98" s="127" t="s">
        <v>343</v>
      </c>
      <c r="C98" s="115" t="s">
        <v>344</v>
      </c>
      <c r="D98" s="124" t="s">
        <v>345</v>
      </c>
      <c r="E98" s="108" t="s">
        <v>332</v>
      </c>
      <c r="F98" s="108"/>
      <c r="G98" s="108"/>
      <c r="H98" s="108"/>
      <c r="I98" s="121" t="s">
        <v>346</v>
      </c>
      <c r="J98" s="121"/>
      <c r="K98" s="121"/>
      <c r="L98" s="121"/>
    </row>
    <row r="99" spans="1:26" x14ac:dyDescent="0.35">
      <c r="A99" s="128"/>
      <c r="B99" s="128"/>
      <c r="C99" s="116"/>
      <c r="D99" s="125"/>
      <c r="E99" s="122" t="s">
        <v>347</v>
      </c>
      <c r="F99" s="123"/>
      <c r="G99" s="119" t="s">
        <v>336</v>
      </c>
      <c r="H99" s="120"/>
      <c r="I99" s="122" t="s">
        <v>347</v>
      </c>
      <c r="J99" s="123"/>
      <c r="K99" s="119" t="s">
        <v>336</v>
      </c>
      <c r="L99" s="120"/>
    </row>
    <row r="100" spans="1:26" x14ac:dyDescent="0.35">
      <c r="A100" s="129"/>
      <c r="B100" s="129" t="s">
        <v>130</v>
      </c>
      <c r="C100" s="117"/>
      <c r="D100" s="126"/>
      <c r="E100" s="64" t="s">
        <v>348</v>
      </c>
      <c r="F100" s="64" t="s">
        <v>349</v>
      </c>
      <c r="G100" s="65" t="s">
        <v>350</v>
      </c>
      <c r="H100" s="65" t="s">
        <v>351</v>
      </c>
      <c r="I100" s="64" t="s">
        <v>348</v>
      </c>
      <c r="J100" s="64" t="s">
        <v>349</v>
      </c>
      <c r="K100" s="65" t="s">
        <v>350</v>
      </c>
      <c r="L100" s="65" t="s">
        <v>351</v>
      </c>
    </row>
    <row r="101" spans="1:26" x14ac:dyDescent="0.35">
      <c r="A101" s="40" t="str">
        <f>C4</f>
        <v>STACKING_COMT_PARENT,IND</v>
      </c>
      <c r="B101" s="40" t="s">
        <v>341</v>
      </c>
      <c r="C101" s="55" t="s">
        <v>352</v>
      </c>
      <c r="D101" s="30" t="str">
        <f>TEXT(0.06,"0.00")</f>
        <v>0.06</v>
      </c>
      <c r="E101" s="67" t="str">
        <f>"$"&amp;TEXT(953384.41,"0.00")</f>
        <v>$953384.41</v>
      </c>
      <c r="F101" s="67" t="str">
        <f>"$"&amp;TEXT(136938,"0.00")</f>
        <v>$136938.00</v>
      </c>
      <c r="G101" s="67" t="str">
        <f>"$"&amp;TEXT(952825.53,"0.00")</f>
        <v>$952825.53</v>
      </c>
      <c r="H101" s="67" t="str">
        <f>"$"&amp;TEXT(136470,"0.00")</f>
        <v>$136470.00</v>
      </c>
      <c r="I101" s="68" t="str">
        <f>"$"&amp;TEXT(953384.41,"0.00")</f>
        <v>$953384.41</v>
      </c>
      <c r="J101" s="68" t="str">
        <f>"$"&amp;TEXT(136938,"0.00")</f>
        <v>$136938.00</v>
      </c>
      <c r="K101" s="68" t="str">
        <f>"$"&amp;TEXT(952825.53,"0.00")</f>
        <v>$952825.53</v>
      </c>
      <c r="L101" s="68" t="str">
        <f>"$"&amp;TEXT(136470,"0.00")</f>
        <v>$136470.00</v>
      </c>
    </row>
    <row r="103" spans="1:26" x14ac:dyDescent="0.35">
      <c r="A103" s="113" t="s">
        <v>353</v>
      </c>
      <c r="B103" s="114"/>
      <c r="C103" s="114"/>
      <c r="D103" s="114"/>
      <c r="E103" s="114"/>
      <c r="F103" s="114"/>
      <c r="G103" s="114"/>
      <c r="H103" s="114"/>
      <c r="I103" s="114"/>
      <c r="J103" s="114"/>
    </row>
    <row r="104" spans="1:26" x14ac:dyDescent="0.35">
      <c r="A104" s="62"/>
      <c r="B104" s="63"/>
      <c r="C104" s="118" t="s">
        <v>332</v>
      </c>
      <c r="D104" s="118"/>
      <c r="E104" s="118"/>
      <c r="F104" s="118"/>
      <c r="G104" s="118"/>
      <c r="H104" s="118"/>
      <c r="I104" s="118"/>
      <c r="J104" s="118"/>
      <c r="K104" s="118"/>
      <c r="Z104" s="69"/>
    </row>
    <row r="105" spans="1:26" x14ac:dyDescent="0.35">
      <c r="A105" s="109" t="s">
        <v>333</v>
      </c>
      <c r="B105" s="109" t="s">
        <v>334</v>
      </c>
      <c r="C105" s="122" t="s">
        <v>335</v>
      </c>
      <c r="D105" s="130"/>
      <c r="E105" s="130"/>
      <c r="F105" s="123"/>
      <c r="G105" s="119" t="s">
        <v>336</v>
      </c>
      <c r="H105" s="131"/>
      <c r="I105" s="131"/>
      <c r="J105" s="120"/>
      <c r="K105" s="111" t="s">
        <v>354</v>
      </c>
    </row>
    <row r="106" spans="1:26" x14ac:dyDescent="0.35">
      <c r="A106" s="110"/>
      <c r="B106" s="110"/>
      <c r="C106" s="64" t="s">
        <v>337</v>
      </c>
      <c r="D106" s="64" t="s">
        <v>338</v>
      </c>
      <c r="E106" s="64" t="s">
        <v>339</v>
      </c>
      <c r="F106" s="64" t="s">
        <v>340</v>
      </c>
      <c r="G106" s="65" t="s">
        <v>337</v>
      </c>
      <c r="H106" s="65" t="s">
        <v>338</v>
      </c>
      <c r="I106" s="65" t="s">
        <v>339</v>
      </c>
      <c r="J106" s="65" t="s">
        <v>340</v>
      </c>
      <c r="K106" s="112"/>
    </row>
    <row r="107" spans="1:26" x14ac:dyDescent="0.35">
      <c r="A107" s="55" t="s">
        <v>341</v>
      </c>
      <c r="B107" s="70"/>
      <c r="C107" s="30" t="str">
        <f>"$"&amp;TEXT(953384.41,"0.00")</f>
        <v>$953384.41</v>
      </c>
      <c r="D107" s="30" t="str">
        <f>"$"&amp;TEXT(136938,"0.00")</f>
        <v>$136938.00</v>
      </c>
      <c r="E107" s="30" t="str">
        <f>"$"&amp;TEXT(816446.41,"0.00")</f>
        <v>$816446.41</v>
      </c>
      <c r="F107" s="30" t="str">
        <f>TEXT(85.64,"0.00")</f>
        <v>85.64</v>
      </c>
      <c r="G107" s="30" t="str">
        <f>"$"&amp;TEXT(952825.53,"0.00")</f>
        <v>$952825.53</v>
      </c>
      <c r="H107" s="30" t="str">
        <f>"$"&amp;TEXT(136470,"0.00")</f>
        <v>$136470.00</v>
      </c>
      <c r="I107" s="30" t="str">
        <f>"$"&amp;TEXT(816355.53,"0.00")</f>
        <v>$816355.53</v>
      </c>
      <c r="J107" s="30" t="str">
        <f>TEXT(85.68,"0.00")</f>
        <v>85.68</v>
      </c>
      <c r="K107" s="30" t="str">
        <f>TEXT(0.06,"0.00")</f>
        <v>0.06</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437</v>
      </c>
      <c r="B111" s="72" t="s">
        <v>362</v>
      </c>
      <c r="C111" s="72" t="s">
        <v>362</v>
      </c>
      <c r="D111" s="72" t="s">
        <v>363</v>
      </c>
      <c r="E111" s="72" t="s">
        <v>364</v>
      </c>
      <c r="F111" s="72"/>
      <c r="G111" s="72"/>
      <c r="H111" s="72"/>
      <c r="I111" s="72"/>
      <c r="J111" s="73">
        <f ca="1">TODAY()</f>
        <v>44948</v>
      </c>
      <c r="K111" s="73">
        <v>234</v>
      </c>
      <c r="L111" s="72" t="s">
        <v>155</v>
      </c>
    </row>
    <row r="113" spans="1:47" x14ac:dyDescent="0.35">
      <c r="A113" s="106" t="s">
        <v>398</v>
      </c>
      <c r="B113" s="107"/>
      <c r="C113" s="107"/>
      <c r="D113" s="107"/>
      <c r="E113" s="107"/>
      <c r="F113" s="107"/>
      <c r="G113" s="107"/>
      <c r="H113" s="107"/>
      <c r="I113" s="107"/>
      <c r="J113" s="107"/>
      <c r="K113" s="107"/>
      <c r="L113" s="107"/>
      <c r="M113" s="107"/>
      <c r="N113" s="107"/>
      <c r="O113" s="107"/>
      <c r="P113" s="107"/>
      <c r="Q113" s="107"/>
      <c r="R113" s="107"/>
      <c r="S113" s="79"/>
      <c r="T113" s="79"/>
      <c r="U113" s="79"/>
      <c r="V113" s="79"/>
      <c r="W113" s="79"/>
      <c r="X113" s="79"/>
      <c r="Y113" s="79"/>
      <c r="Z113" s="79"/>
    </row>
    <row r="114" spans="1:47"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7" ht="19" customHeight="1" x14ac:dyDescent="0.35">
      <c r="A115" s="75" t="s">
        <v>207</v>
      </c>
      <c r="B115" s="75"/>
      <c r="C115" s="78" t="s">
        <v>419</v>
      </c>
      <c r="D115" s="78" t="str">
        <f ca="1">TEXT(TODAY(),"YYYY-MM-DD")</f>
        <v>2023-01-22</v>
      </c>
      <c r="E115" s="78"/>
      <c r="F115" s="78"/>
      <c r="G115" s="78" t="s">
        <v>383</v>
      </c>
      <c r="H115" s="78" t="str">
        <f>TEXT(12.31,"0.00")</f>
        <v>12.31</v>
      </c>
      <c r="I115" s="78" t="s">
        <v>168</v>
      </c>
      <c r="J115" s="78"/>
      <c r="K115" s="78" t="str">
        <f>TEXT(186442.5,"0.0")</f>
        <v>186442.5</v>
      </c>
      <c r="L115" s="78" t="str">
        <f>TEXT(0,"0.00")</f>
        <v>0.00</v>
      </c>
      <c r="M115" s="78" t="str">
        <f>TEXT(45490,"0")</f>
        <v>45490</v>
      </c>
      <c r="N115" s="78" t="s">
        <v>179</v>
      </c>
      <c r="O115" s="78" t="s">
        <v>390</v>
      </c>
      <c r="P115" s="78" t="s">
        <v>425</v>
      </c>
      <c r="Q115" s="78"/>
      <c r="R115" s="78"/>
      <c r="S115" s="78" t="s">
        <v>389</v>
      </c>
      <c r="T115" s="78" t="s">
        <v>326</v>
      </c>
      <c r="U115" s="78"/>
      <c r="V115" s="78"/>
      <c r="W115" s="78"/>
      <c r="X115" s="78"/>
      <c r="Y115" s="78"/>
      <c r="Z115" s="78"/>
      <c r="AA115" s="78"/>
      <c r="AU115" t="s">
        <v>404</v>
      </c>
    </row>
    <row r="116" spans="1:47" ht="19" customHeight="1" x14ac:dyDescent="0.35">
      <c r="A116" s="75" t="s">
        <v>207</v>
      </c>
      <c r="B116" s="75"/>
      <c r="C116" s="78" t="s">
        <v>416</v>
      </c>
      <c r="D116" s="78" t="str">
        <f ca="1">TEXT(TODAY(),"YYYY-MM-DD")</f>
        <v>2023-01-22</v>
      </c>
      <c r="E116" s="78"/>
      <c r="F116" s="78"/>
      <c r="G116" s="78" t="s">
        <v>383</v>
      </c>
      <c r="H116" s="78" t="str">
        <f>TEXT(12.31,"0.00")</f>
        <v>12.31</v>
      </c>
      <c r="I116" s="78" t="s">
        <v>168</v>
      </c>
      <c r="J116" s="78" t="str">
        <f>TEXT(15150,"0")</f>
        <v>15150</v>
      </c>
      <c r="K116" s="78" t="str">
        <f>TEXT(186442.5,"0.0")</f>
        <v>186442.5</v>
      </c>
      <c r="L116" s="78" t="str">
        <f>TEXT(0,"0.00")</f>
        <v>0.00</v>
      </c>
      <c r="M116" s="78" t="str">
        <f>TEXT(45490,"0")</f>
        <v>45490</v>
      </c>
      <c r="N116" s="78" t="s">
        <v>179</v>
      </c>
      <c r="O116" s="78" t="s">
        <v>390</v>
      </c>
      <c r="P116" s="78"/>
      <c r="Q116" s="78"/>
      <c r="R116" s="78"/>
      <c r="S116" s="78" t="s">
        <v>389</v>
      </c>
      <c r="T116" s="78" t="s">
        <v>326</v>
      </c>
      <c r="U116" s="78"/>
      <c r="V116" s="78"/>
      <c r="W116" s="78"/>
      <c r="X116" s="78"/>
      <c r="Y116" s="78"/>
      <c r="Z116" s="78"/>
      <c r="AA116" s="78"/>
      <c r="AU116" t="s">
        <v>404</v>
      </c>
    </row>
    <row r="117" spans="1:47" ht="19" customHeight="1" x14ac:dyDescent="0.35">
      <c r="A117" s="75" t="s">
        <v>207</v>
      </c>
      <c r="B117" s="75"/>
      <c r="C117" s="76" t="s">
        <v>382</v>
      </c>
      <c r="D117" s="77" t="str">
        <f ca="1">TEXT(TODAY(),"YYYY-MM-DD")</f>
        <v>2023-01-22</v>
      </c>
      <c r="E117" s="76"/>
      <c r="F117" s="76" t="s">
        <v>387</v>
      </c>
      <c r="G117" s="76" t="s">
        <v>383</v>
      </c>
      <c r="H117" s="76"/>
      <c r="I117" s="76"/>
      <c r="J117" s="76"/>
      <c r="K117" s="76"/>
      <c r="L117" s="76"/>
      <c r="M117" s="76"/>
      <c r="N117" s="76" t="s">
        <v>179</v>
      </c>
      <c r="O117" s="76" t="s">
        <v>390</v>
      </c>
      <c r="P117" s="76" t="s">
        <v>388</v>
      </c>
      <c r="Q117" s="76"/>
      <c r="R117" s="76"/>
      <c r="S117" s="82" t="s">
        <v>389</v>
      </c>
      <c r="T117" s="76" t="s">
        <v>326</v>
      </c>
      <c r="U117" s="76">
        <f>B90</f>
        <v>7947575323</v>
      </c>
      <c r="V117" s="76" t="s">
        <v>384</v>
      </c>
      <c r="W117" s="76">
        <v>1</v>
      </c>
      <c r="X117" s="76">
        <v>0</v>
      </c>
      <c r="Y117" s="76" t="s">
        <v>385</v>
      </c>
      <c r="Z117" s="76"/>
      <c r="AU117" t="s">
        <v>654</v>
      </c>
      <c r="AV117" t="s">
        <v>655</v>
      </c>
    </row>
    <row r="118" spans="1:47" ht="19" customHeight="1" x14ac:dyDescent="0.35">
      <c r="A118" s="75" t="s">
        <v>207</v>
      </c>
      <c r="B118" s="75"/>
      <c r="C118" s="81" t="s">
        <v>386</v>
      </c>
      <c r="D118" s="81" t="str">
        <f ca="1">TEXT(TODAY()+30,"YYYY-MM-DD")</f>
        <v>2023-02-21</v>
      </c>
      <c r="E118" s="81"/>
      <c r="F118" s="81" t="s">
        <v>391</v>
      </c>
      <c r="G118" s="81" t="s">
        <v>383</v>
      </c>
      <c r="H118" s="81"/>
      <c r="I118" s="81"/>
      <c r="J118" s="81"/>
      <c r="K118" s="81"/>
      <c r="L118" s="81"/>
      <c r="M118" s="81"/>
      <c r="N118" s="81" t="s">
        <v>179</v>
      </c>
      <c r="O118" s="81" t="s">
        <v>390</v>
      </c>
      <c r="P118" s="81" t="s">
        <v>388</v>
      </c>
      <c r="Q118" s="81"/>
      <c r="R118" s="81"/>
      <c r="S118" s="81" t="s">
        <v>389</v>
      </c>
      <c r="T118" s="81" t="s">
        <v>326</v>
      </c>
      <c r="U118" s="76">
        <f>B90</f>
        <v>7947575323</v>
      </c>
      <c r="V118" s="81" t="s">
        <v>384</v>
      </c>
      <c r="W118" s="81">
        <v>1</v>
      </c>
      <c r="X118" s="81">
        <v>0</v>
      </c>
      <c r="Y118" s="81" t="s">
        <v>385</v>
      </c>
      <c r="Z118" s="81"/>
      <c r="AU118" t="s">
        <v>656</v>
      </c>
      <c r="AV118" t="s">
        <v>657</v>
      </c>
    </row>
    <row r="120" spans="1:47" x14ac:dyDescent="0.35">
      <c r="A120" s="106" t="s">
        <v>397</v>
      </c>
      <c r="B120" s="107"/>
      <c r="C120" s="107"/>
      <c r="D120" s="107"/>
      <c r="E120" s="107"/>
      <c r="F120" s="107"/>
      <c r="G120" s="107"/>
      <c r="H120" s="107"/>
      <c r="I120" s="107"/>
      <c r="J120" s="107"/>
      <c r="K120" s="107"/>
      <c r="L120" s="107"/>
      <c r="M120" s="107"/>
      <c r="N120" s="107"/>
      <c r="O120" s="107"/>
      <c r="P120" s="107"/>
      <c r="Q120" s="107"/>
      <c r="R120" s="107"/>
      <c r="S120" s="80"/>
      <c r="T120" s="80"/>
      <c r="U120" s="80"/>
      <c r="V120" s="80"/>
      <c r="W120" s="80"/>
      <c r="X120" s="80"/>
      <c r="Y120" s="80"/>
      <c r="Z120" s="80"/>
    </row>
    <row r="121" spans="1:47"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7" ht="19" customHeight="1" x14ac:dyDescent="0.35">
      <c r="A122" s="75" t="s">
        <v>214</v>
      </c>
      <c r="B122" s="75"/>
      <c r="C122" s="78" t="s">
        <v>419</v>
      </c>
      <c r="D122" s="78" t="str">
        <f ca="1">TEXT(TODAY(),"YYYY-MM-DD")</f>
        <v>2023-01-22</v>
      </c>
      <c r="E122" s="78"/>
      <c r="F122" s="78"/>
      <c r="G122" s="78" t="s">
        <v>392</v>
      </c>
      <c r="H122" s="78" t="str">
        <f>TEXT(11.95,"0.00")</f>
        <v>11.95</v>
      </c>
      <c r="I122" s="78" t="s">
        <v>168</v>
      </c>
      <c r="J122" s="78"/>
      <c r="K122" s="78" t="str">
        <f>TEXT(181042.5,"0.0")</f>
        <v>181042.5</v>
      </c>
      <c r="L122" s="78" t="str">
        <f>TEXT(0,"0.00")</f>
        <v>0.00</v>
      </c>
      <c r="M122" s="78" t="str">
        <f>TEXT(45490,"0")</f>
        <v>45490</v>
      </c>
      <c r="N122" s="78" t="s">
        <v>179</v>
      </c>
      <c r="O122" s="78" t="s">
        <v>390</v>
      </c>
      <c r="P122" s="78" t="s">
        <v>425</v>
      </c>
      <c r="Q122" s="78"/>
      <c r="R122" s="78"/>
      <c r="S122" s="78" t="s">
        <v>389</v>
      </c>
      <c r="T122" s="78" t="s">
        <v>326</v>
      </c>
      <c r="U122" s="78"/>
      <c r="V122" s="78"/>
      <c r="W122" s="78"/>
      <c r="X122" s="78"/>
      <c r="Y122" s="78"/>
      <c r="Z122" s="78"/>
      <c r="AA122" s="78"/>
      <c r="AU122" t="s">
        <v>405</v>
      </c>
    </row>
    <row r="123" spans="1:47" ht="19" customHeight="1" x14ac:dyDescent="0.35">
      <c r="A123" s="75" t="s">
        <v>214</v>
      </c>
      <c r="B123" s="75"/>
      <c r="C123" s="78" t="s">
        <v>416</v>
      </c>
      <c r="D123" s="78" t="str">
        <f ca="1">TEXT(TODAY(),"YYYY-MM-DD")</f>
        <v>2023-01-22</v>
      </c>
      <c r="E123" s="78"/>
      <c r="F123" s="78"/>
      <c r="G123" s="78" t="s">
        <v>392</v>
      </c>
      <c r="H123" s="78" t="str">
        <f>TEXT(11.95,"0.00")</f>
        <v>11.95</v>
      </c>
      <c r="I123" s="78" t="s">
        <v>168</v>
      </c>
      <c r="J123" s="78" t="str">
        <f>TEXT(15150,"0")</f>
        <v>15150</v>
      </c>
      <c r="K123" s="78" t="str">
        <f>TEXT(181042.5,"0.0")</f>
        <v>181042.5</v>
      </c>
      <c r="L123" s="78" t="str">
        <f>TEXT(0,"0.00")</f>
        <v>0.00</v>
      </c>
      <c r="M123" s="78" t="str">
        <f>TEXT(45490,"0")</f>
        <v>45490</v>
      </c>
      <c r="N123" s="78" t="s">
        <v>179</v>
      </c>
      <c r="O123" s="78" t="s">
        <v>390</v>
      </c>
      <c r="P123" s="78"/>
      <c r="Q123" s="78"/>
      <c r="R123" s="78"/>
      <c r="S123" s="78" t="s">
        <v>389</v>
      </c>
      <c r="T123" s="78" t="s">
        <v>326</v>
      </c>
      <c r="U123" s="78"/>
      <c r="V123" s="78"/>
      <c r="W123" s="78"/>
      <c r="X123" s="78"/>
      <c r="Y123" s="78"/>
      <c r="Z123" s="78"/>
      <c r="AA123" s="78"/>
      <c r="AU123" t="s">
        <v>405</v>
      </c>
    </row>
    <row r="124" spans="1:47" ht="19" customHeight="1" x14ac:dyDescent="0.35">
      <c r="A124" s="75" t="s">
        <v>214</v>
      </c>
      <c r="B124" s="75"/>
      <c r="C124" s="76" t="s">
        <v>382</v>
      </c>
      <c r="D124" s="77" t="str">
        <f ca="1">TEXT(TODAY(),"YYYY-MM-DD")</f>
        <v>2023-01-22</v>
      </c>
      <c r="E124" s="76"/>
      <c r="F124" s="76" t="s">
        <v>387</v>
      </c>
      <c r="G124" s="76" t="s">
        <v>392</v>
      </c>
      <c r="H124" s="76"/>
      <c r="I124" s="76"/>
      <c r="J124" s="76"/>
      <c r="K124" s="76"/>
      <c r="L124" s="76"/>
      <c r="M124" s="76"/>
      <c r="N124" s="76" t="s">
        <v>179</v>
      </c>
      <c r="O124" s="76" t="s">
        <v>390</v>
      </c>
      <c r="P124" s="76" t="s">
        <v>388</v>
      </c>
      <c r="Q124" s="76"/>
      <c r="R124" s="76"/>
      <c r="S124" s="82" t="s">
        <v>389</v>
      </c>
      <c r="T124" s="76" t="s">
        <v>326</v>
      </c>
      <c r="U124" s="76">
        <f>B90</f>
        <v>7947575323</v>
      </c>
      <c r="V124" s="76" t="s">
        <v>384</v>
      </c>
      <c r="W124" s="76">
        <v>1</v>
      </c>
      <c r="X124" s="76">
        <v>0</v>
      </c>
      <c r="Y124" s="76" t="s">
        <v>385</v>
      </c>
      <c r="Z124" s="76"/>
      <c r="AU124" t="s">
        <v>658</v>
      </c>
      <c r="AV124" t="s">
        <v>659</v>
      </c>
    </row>
    <row r="125" spans="1:47" ht="19" customHeight="1" x14ac:dyDescent="0.35">
      <c r="A125" s="75" t="s">
        <v>214</v>
      </c>
      <c r="B125" s="75"/>
      <c r="C125" s="81" t="s">
        <v>386</v>
      </c>
      <c r="D125" s="81" t="str">
        <f ca="1">TEXT(TODAY()+30,"YYYY-MM-DD")</f>
        <v>2023-02-21</v>
      </c>
      <c r="E125" s="81"/>
      <c r="F125" s="81" t="s">
        <v>391</v>
      </c>
      <c r="G125" s="81" t="s">
        <v>392</v>
      </c>
      <c r="H125" s="81"/>
      <c r="I125" s="81"/>
      <c r="J125" s="81"/>
      <c r="K125" s="81"/>
      <c r="L125" s="81"/>
      <c r="M125" s="81"/>
      <c r="N125" s="81" t="s">
        <v>179</v>
      </c>
      <c r="O125" s="81" t="s">
        <v>390</v>
      </c>
      <c r="P125" s="81" t="s">
        <v>388</v>
      </c>
      <c r="Q125" s="81"/>
      <c r="R125" s="81"/>
      <c r="S125" s="81" t="s">
        <v>389</v>
      </c>
      <c r="T125" s="81" t="s">
        <v>326</v>
      </c>
      <c r="U125" s="76">
        <f>B90</f>
        <v>7947575323</v>
      </c>
      <c r="V125" s="81" t="s">
        <v>384</v>
      </c>
      <c r="W125" s="81">
        <v>1</v>
      </c>
      <c r="X125" s="81">
        <v>0</v>
      </c>
      <c r="Y125" s="81" t="s">
        <v>385</v>
      </c>
      <c r="Z125" s="81"/>
      <c r="AU125" t="s">
        <v>660</v>
      </c>
      <c r="AV125" t="s">
        <v>661</v>
      </c>
    </row>
    <row r="127" spans="1:47" x14ac:dyDescent="0.35">
      <c r="A127" s="106" t="s">
        <v>399</v>
      </c>
      <c r="B127" s="107"/>
      <c r="C127" s="107"/>
      <c r="D127" s="107"/>
      <c r="E127" s="107"/>
      <c r="F127" s="107"/>
      <c r="G127" s="107"/>
      <c r="H127" s="107"/>
      <c r="I127" s="107"/>
      <c r="J127" s="107"/>
      <c r="K127" s="107"/>
      <c r="L127" s="107"/>
      <c r="M127" s="107"/>
      <c r="N127" s="107"/>
      <c r="O127" s="107"/>
      <c r="P127" s="107"/>
      <c r="Q127" s="107"/>
      <c r="R127" s="107"/>
      <c r="S127" s="83"/>
      <c r="T127" s="83"/>
      <c r="U127" s="83"/>
      <c r="V127" s="83"/>
      <c r="W127" s="83"/>
      <c r="X127" s="83"/>
      <c r="Y127" s="83"/>
      <c r="Z127" s="83"/>
    </row>
    <row r="128" spans="1:47"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419</v>
      </c>
      <c r="D129" s="78" t="str">
        <f ca="1">TEXT(TODAY(),"YYYY-MM-DD")</f>
        <v>2023-01-22</v>
      </c>
      <c r="E129" s="78"/>
      <c r="F129" s="78" t="str">
        <f>TEXT(37.43,"0.00")</f>
        <v>37.43</v>
      </c>
      <c r="G129" s="78" t="s">
        <v>427</v>
      </c>
      <c r="H129" s="78" t="str">
        <f>TEXT(36.07,"0.00")</f>
        <v>36.07</v>
      </c>
      <c r="I129" s="78" t="s">
        <v>168</v>
      </c>
      <c r="J129" s="78"/>
      <c r="K129" s="78" t="str">
        <f>TEXT(546511.53,"0.00")</f>
        <v>546511.53</v>
      </c>
      <c r="L129" s="78" t="str">
        <f>TEXT(0,"0.00")</f>
        <v>0.00</v>
      </c>
      <c r="M129" s="78" t="str">
        <f>TEXT(45490,"0")</f>
        <v>45490</v>
      </c>
      <c r="N129" s="78" t="s">
        <v>179</v>
      </c>
      <c r="O129" s="78" t="s">
        <v>390</v>
      </c>
      <c r="P129" s="78" t="s">
        <v>425</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2023-01-22</v>
      </c>
      <c r="E130" s="78"/>
      <c r="F130" s="78" t="str">
        <f>TEXT(37.43,"0.00")</f>
        <v>37.43</v>
      </c>
      <c r="G130" s="78" t="s">
        <v>427</v>
      </c>
      <c r="H130" s="78" t="str">
        <f>TEXT(36.07,"0.00")</f>
        <v>36.07</v>
      </c>
      <c r="I130" s="78" t="s">
        <v>168</v>
      </c>
      <c r="J130" s="78" t="str">
        <f>TEXT(15150,"0")</f>
        <v>15150</v>
      </c>
      <c r="K130" s="78" t="str">
        <f>TEXT(546511.53,"0.00")</f>
        <v>546511.53</v>
      </c>
      <c r="L130" s="78" t="str">
        <f>TEXT(0,"0.00")</f>
        <v>0.00</v>
      </c>
      <c r="M130" s="78" t="str">
        <f>TEXT(45490,"0")</f>
        <v>45490</v>
      </c>
      <c r="N130" s="78" t="s">
        <v>179</v>
      </c>
      <c r="O130" s="78" t="s">
        <v>390</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437</v>
      </c>
      <c r="B134" s="72" t="s">
        <v>400</v>
      </c>
      <c r="C134" s="72" t="s">
        <v>400</v>
      </c>
      <c r="D134" s="72" t="s">
        <v>363</v>
      </c>
      <c r="E134" s="72" t="s">
        <v>364</v>
      </c>
      <c r="F134" s="72"/>
      <c r="G134" s="72"/>
      <c r="H134" s="72"/>
      <c r="I134" s="72"/>
      <c r="J134" s="73">
        <f ca="1">TODAY()</f>
        <v>44948</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437</v>
      </c>
      <c r="B138" s="72" t="s">
        <v>362</v>
      </c>
      <c r="C138" s="72" t="s">
        <v>362</v>
      </c>
      <c r="D138" s="72" t="s">
        <v>363</v>
      </c>
      <c r="E138" s="72" t="s">
        <v>364</v>
      </c>
      <c r="F138" s="72"/>
      <c r="G138" s="72"/>
      <c r="H138" s="72"/>
      <c r="I138" s="72"/>
      <c r="J138" s="73">
        <f ca="1">TODAY()</f>
        <v>44948</v>
      </c>
      <c r="K138" s="73">
        <v>234</v>
      </c>
      <c r="L138" s="72" t="s">
        <v>155</v>
      </c>
    </row>
    <row r="140" spans="1:47" ht="13.25" customHeight="1" x14ac:dyDescent="0.35">
      <c r="A140" s="113" t="s">
        <v>342</v>
      </c>
      <c r="B140" s="114"/>
      <c r="C140" s="114"/>
      <c r="D140" s="114"/>
      <c r="E140" s="114"/>
      <c r="F140" s="114"/>
      <c r="G140" s="114"/>
      <c r="H140" s="114"/>
      <c r="I140" s="114"/>
      <c r="J140" s="114"/>
      <c r="K140" s="114"/>
      <c r="L140" s="114"/>
    </row>
    <row r="141" spans="1:47" x14ac:dyDescent="0.35">
      <c r="A141" s="127" t="s">
        <v>131</v>
      </c>
      <c r="B141" s="127" t="s">
        <v>343</v>
      </c>
      <c r="C141" s="115" t="s">
        <v>344</v>
      </c>
      <c r="D141" s="124" t="s">
        <v>345</v>
      </c>
      <c r="E141" s="108" t="s">
        <v>332</v>
      </c>
      <c r="F141" s="108"/>
      <c r="G141" s="108"/>
      <c r="H141" s="108"/>
      <c r="I141" s="121" t="s">
        <v>346</v>
      </c>
      <c r="J141" s="121"/>
      <c r="K141" s="121"/>
      <c r="L141" s="121"/>
    </row>
    <row r="142" spans="1:47" x14ac:dyDescent="0.35">
      <c r="A142" s="128"/>
      <c r="B142" s="128"/>
      <c r="C142" s="116"/>
      <c r="D142" s="125"/>
      <c r="E142" s="122" t="s">
        <v>347</v>
      </c>
      <c r="F142" s="123"/>
      <c r="G142" s="119" t="s">
        <v>336</v>
      </c>
      <c r="H142" s="120"/>
      <c r="I142" s="122" t="s">
        <v>347</v>
      </c>
      <c r="J142" s="123"/>
      <c r="K142" s="119" t="s">
        <v>336</v>
      </c>
      <c r="L142" s="120"/>
    </row>
    <row r="143" spans="1:47" x14ac:dyDescent="0.35">
      <c r="A143" s="129"/>
      <c r="B143" s="129" t="s">
        <v>130</v>
      </c>
      <c r="C143" s="117"/>
      <c r="D143" s="126"/>
      <c r="E143" s="64" t="s">
        <v>348</v>
      </c>
      <c r="F143" s="64" t="s">
        <v>349</v>
      </c>
      <c r="G143" s="65" t="s">
        <v>350</v>
      </c>
      <c r="H143" s="65" t="s">
        <v>351</v>
      </c>
      <c r="I143" s="64" t="s">
        <v>348</v>
      </c>
      <c r="J143" s="64" t="s">
        <v>349</v>
      </c>
      <c r="K143" s="65" t="s">
        <v>350</v>
      </c>
      <c r="L143" s="65" t="s">
        <v>351</v>
      </c>
    </row>
    <row r="144" spans="1:47" x14ac:dyDescent="0.35">
      <c r="A144" s="40" t="str">
        <f>C4</f>
        <v>STACKING_COMT_PARENT,IND</v>
      </c>
      <c r="B144" s="40" t="s">
        <v>341</v>
      </c>
      <c r="C144" s="55" t="s">
        <v>352</v>
      </c>
      <c r="D144" s="66" t="str">
        <f>TEXT(0.94,"0.00")</f>
        <v>0.94</v>
      </c>
      <c r="E144" s="67" t="str">
        <f>"$"&amp;TEXT(961799.41,"0.00")</f>
        <v>$961799.41</v>
      </c>
      <c r="F144" s="67" t="str">
        <f>"$"&amp;TEXT(136938,"0.00")</f>
        <v>$136938.00</v>
      </c>
      <c r="G144" s="67" t="str">
        <f>"$"&amp;TEXT(952825.53,"0.00")</f>
        <v>$952825.53</v>
      </c>
      <c r="H144" s="67" t="str">
        <f>"$"&amp;TEXT(136470,"0.00")</f>
        <v>$136470.00</v>
      </c>
      <c r="I144" s="68" t="str">
        <f>"$"&amp;TEXT(961799.41,"0.00")</f>
        <v>$961799.41</v>
      </c>
      <c r="J144" s="68" t="str">
        <f>"$"&amp;TEXT(136938,"0.00")</f>
        <v>$136938.00</v>
      </c>
      <c r="K144" s="68" t="str">
        <f>"$"&amp;TEXT(952825.53,"0.00")</f>
        <v>$952825.53</v>
      </c>
      <c r="L144" s="68" t="str">
        <f>"$"&amp;TEXT(136470,"0.00")</f>
        <v>$136470.00</v>
      </c>
    </row>
    <row r="146" spans="1:47" x14ac:dyDescent="0.35">
      <c r="A146" s="113" t="s">
        <v>353</v>
      </c>
      <c r="B146" s="114"/>
      <c r="C146" s="114"/>
      <c r="D146" s="114"/>
      <c r="E146" s="114"/>
      <c r="F146" s="114"/>
      <c r="G146" s="114"/>
      <c r="H146" s="114"/>
      <c r="I146" s="114"/>
      <c r="J146" s="114"/>
    </row>
    <row r="147" spans="1:47" x14ac:dyDescent="0.35">
      <c r="A147" s="84"/>
      <c r="B147" s="85"/>
      <c r="C147" s="118" t="s">
        <v>332</v>
      </c>
      <c r="D147" s="118"/>
      <c r="E147" s="118"/>
      <c r="F147" s="118"/>
      <c r="G147" s="118"/>
      <c r="H147" s="118"/>
      <c r="I147" s="118"/>
      <c r="J147" s="118"/>
      <c r="K147" s="118"/>
      <c r="Z147" s="69"/>
    </row>
    <row r="148" spans="1:47" x14ac:dyDescent="0.35">
      <c r="A148" s="109" t="s">
        <v>333</v>
      </c>
      <c r="B148" s="109" t="s">
        <v>334</v>
      </c>
      <c r="C148" s="122" t="s">
        <v>335</v>
      </c>
      <c r="D148" s="130"/>
      <c r="E148" s="130"/>
      <c r="F148" s="123"/>
      <c r="G148" s="119" t="s">
        <v>336</v>
      </c>
      <c r="H148" s="131"/>
      <c r="I148" s="131"/>
      <c r="J148" s="120"/>
      <c r="K148" s="111" t="s">
        <v>354</v>
      </c>
    </row>
    <row r="149" spans="1:47" x14ac:dyDescent="0.35">
      <c r="A149" s="110"/>
      <c r="B149" s="110"/>
      <c r="C149" s="64" t="s">
        <v>337</v>
      </c>
      <c r="D149" s="64" t="s">
        <v>338</v>
      </c>
      <c r="E149" s="64" t="s">
        <v>339</v>
      </c>
      <c r="F149" s="64" t="s">
        <v>340</v>
      </c>
      <c r="G149" s="65" t="s">
        <v>337</v>
      </c>
      <c r="H149" s="65" t="s">
        <v>338</v>
      </c>
      <c r="I149" s="65" t="s">
        <v>339</v>
      </c>
      <c r="J149" s="65" t="s">
        <v>340</v>
      </c>
      <c r="K149" s="112"/>
    </row>
    <row r="150" spans="1:47" x14ac:dyDescent="0.35">
      <c r="A150" s="55" t="s">
        <v>341</v>
      </c>
      <c r="B150" s="70"/>
      <c r="C150" s="30" t="str">
        <f>"$"&amp;TEXT(961799.41,"0.00")</f>
        <v>$961799.41</v>
      </c>
      <c r="D150" s="30" t="str">
        <f>"$"&amp;TEXT(136938,"0.00")</f>
        <v>$136938.00</v>
      </c>
      <c r="E150" s="30" t="str">
        <f>"$"&amp;TEXT(824861.41,"0.00")</f>
        <v>$824861.41</v>
      </c>
      <c r="F150" s="30" t="str">
        <f>TEXT(85.76,"0.00")</f>
        <v>85.76</v>
      </c>
      <c r="G150" s="30" t="str">
        <f>"$"&amp;TEXT(952825.53,"0.00")</f>
        <v>$952825.53</v>
      </c>
      <c r="H150" s="30" t="str">
        <f>"$"&amp;TEXT(136470,"0.00")</f>
        <v>$136470.00</v>
      </c>
      <c r="I150" s="30" t="str">
        <f>"$"&amp;TEXT(816355.53,"0.00")</f>
        <v>$816355.53</v>
      </c>
      <c r="J150" s="30" t="str">
        <f>TEXT(85.68,"0.00")</f>
        <v>85.68</v>
      </c>
      <c r="K150" s="30" t="str">
        <f>TEXT(0.94,"0.00")</f>
        <v>0.94</v>
      </c>
    </row>
    <row r="152" spans="1:47" x14ac:dyDescent="0.35">
      <c r="A152" s="106" t="s">
        <v>420</v>
      </c>
      <c r="B152" s="107"/>
      <c r="C152" s="107"/>
      <c r="D152" s="107"/>
      <c r="E152" s="107"/>
      <c r="F152" s="107"/>
      <c r="G152" s="107"/>
      <c r="H152" s="107"/>
      <c r="I152" s="107"/>
      <c r="J152" s="107"/>
      <c r="K152" s="107"/>
      <c r="L152" s="107"/>
      <c r="M152" s="107"/>
      <c r="N152" s="107"/>
      <c r="O152" s="107"/>
      <c r="P152" s="107"/>
      <c r="Q152" s="107"/>
      <c r="R152" s="107"/>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428</v>
      </c>
      <c r="B154" s="91"/>
      <c r="C154" s="91" t="s">
        <v>419</v>
      </c>
      <c r="D154" s="91"/>
      <c r="E154" s="91"/>
      <c r="F154" s="91"/>
      <c r="G154" s="91"/>
      <c r="H154" s="91"/>
      <c r="I154" s="91"/>
      <c r="J154" s="91"/>
      <c r="K154" s="91" t="str">
        <f>"$"&amp;TEXT("557814.19","0.00")</f>
        <v>$557814.19</v>
      </c>
      <c r="L154" s="91"/>
      <c r="M154" s="91" t="str">
        <f>"$"&amp;TEXT("81147.00","0.00")</f>
        <v>$81147.00</v>
      </c>
      <c r="N154" s="91"/>
      <c r="O154" s="91"/>
      <c r="P154" s="91"/>
      <c r="Q154" s="91"/>
      <c r="R154" s="91"/>
      <c r="S154" s="91"/>
      <c r="T154" s="91"/>
      <c r="U154" s="91"/>
      <c r="V154" s="91"/>
      <c r="W154" s="91"/>
      <c r="X154" s="91"/>
      <c r="Y154" s="91"/>
      <c r="Z154" s="91"/>
    </row>
    <row r="155" spans="1:47" x14ac:dyDescent="0.35">
      <c r="A155" s="91" t="s">
        <v>430</v>
      </c>
      <c r="B155" s="91"/>
      <c r="C155" s="91" t="s">
        <v>419</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429</v>
      </c>
      <c r="B156" s="91"/>
      <c r="C156" s="91" t="s">
        <v>419</v>
      </c>
      <c r="D156" s="91"/>
      <c r="E156" s="91"/>
      <c r="F156" s="91"/>
      <c r="G156" s="91"/>
      <c r="H156" s="91"/>
      <c r="I156" s="91"/>
      <c r="J156" s="91"/>
      <c r="K156" s="91" t="str">
        <f>"$"&amp;TEXT(547967.22,"0.00")</f>
        <v>$547967.22</v>
      </c>
      <c r="L156" s="91"/>
      <c r="M156" s="91" t="str">
        <f>"$"&amp;TEXT("81030.00","0.00")</f>
        <v>$81030.00</v>
      </c>
      <c r="N156" s="91"/>
      <c r="O156" s="91"/>
      <c r="P156" s="91"/>
      <c r="Q156" s="91"/>
      <c r="R156" s="91"/>
      <c r="S156" s="91"/>
      <c r="T156" s="91"/>
      <c r="U156" s="91"/>
      <c r="V156" s="91"/>
      <c r="W156" s="91"/>
      <c r="X156" s="91"/>
      <c r="Y156" s="91"/>
      <c r="Z156" s="91"/>
    </row>
    <row r="157" spans="1:47" ht="19" customHeight="1" x14ac:dyDescent="0.35">
      <c r="A157" s="75" t="s">
        <v>207</v>
      </c>
      <c r="B157" s="75"/>
      <c r="C157" s="78" t="s">
        <v>419</v>
      </c>
      <c r="D157" s="78" t="str">
        <f ca="1">TEXT(TODAY(),"YYYY-MM-DD")</f>
        <v>2023-01-22</v>
      </c>
      <c r="E157" s="78" t="str">
        <f ca="1">TEXT(TODAY()+29,"YYYY-MM-DD")</f>
        <v>2023-02-20</v>
      </c>
      <c r="F157" s="78"/>
      <c r="G157" s="78" t="s">
        <v>383</v>
      </c>
      <c r="H157" s="78" t="str">
        <f>"$"&amp;TEXT(11.81,"0.00")</f>
        <v>$11.81</v>
      </c>
      <c r="I157" s="78" t="s">
        <v>168</v>
      </c>
      <c r="J157" s="88">
        <v>9000</v>
      </c>
      <c r="K157" s="89" t="str">
        <f>"$"&amp;TEXT(106306.93,"0.00")</f>
        <v>$106306.93</v>
      </c>
      <c r="L157" s="78" t="str">
        <f>TEXT(-4.02,"0.00")</f>
        <v>-4.02</v>
      </c>
      <c r="M157" s="78" t="str">
        <f>"$"&amp;TEXT(27010,"0.00")</f>
        <v>$27010.00</v>
      </c>
      <c r="N157" s="78"/>
      <c r="O157" s="78" t="s">
        <v>424</v>
      </c>
      <c r="P157" s="78" t="s">
        <v>425</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"$"&amp;TEXT(12.31,"0.00")</f>
        <v>$12.31</v>
      </c>
      <c r="I158" s="78"/>
      <c r="J158" s="78"/>
      <c r="K158" s="78" t="str">
        <f>"$"&amp;TEXT(110757.92,"0.00")</f>
        <v>$110757.92</v>
      </c>
      <c r="L158" s="78"/>
      <c r="M158" s="78" t="str">
        <f>"$"&amp;TEXT(27010,"0.00")</f>
        <v>$27010.00</v>
      </c>
      <c r="N158" s="78" t="s">
        <v>179</v>
      </c>
      <c r="O158" s="78" t="s">
        <v>390</v>
      </c>
      <c r="P158" s="78"/>
      <c r="Q158" s="78"/>
      <c r="R158" s="78"/>
      <c r="S158" s="78"/>
      <c r="T158" s="78"/>
      <c r="U158" s="78"/>
      <c r="V158" s="78"/>
      <c r="W158" s="78"/>
      <c r="X158" s="78"/>
      <c r="Y158" s="78"/>
      <c r="Z158" s="78"/>
      <c r="AU158" t="s">
        <v>404</v>
      </c>
    </row>
    <row r="159" spans="1:47" x14ac:dyDescent="0.35">
      <c r="A159" s="106"/>
      <c r="B159" s="107"/>
      <c r="C159" s="107"/>
      <c r="D159" s="107"/>
      <c r="E159" s="107"/>
      <c r="F159" s="107"/>
      <c r="G159" s="107"/>
      <c r="H159" s="107"/>
      <c r="I159" s="107"/>
      <c r="J159" s="107"/>
      <c r="K159" s="107"/>
      <c r="L159" s="107"/>
      <c r="M159" s="107"/>
      <c r="N159" s="107"/>
      <c r="O159" s="107"/>
      <c r="P159" s="107"/>
      <c r="Q159" s="107"/>
      <c r="R159" s="107"/>
      <c r="S159" s="87"/>
      <c r="T159" s="87"/>
      <c r="U159" s="87"/>
      <c r="V159" s="87"/>
      <c r="W159" s="87"/>
      <c r="X159" s="87"/>
      <c r="Y159" s="87"/>
      <c r="Z159" s="87"/>
    </row>
    <row r="160" spans="1:47" ht="19" customHeight="1" x14ac:dyDescent="0.35">
      <c r="A160" s="75" t="s">
        <v>214</v>
      </c>
      <c r="B160" s="75"/>
      <c r="C160" s="78" t="s">
        <v>419</v>
      </c>
      <c r="D160" s="78" t="str">
        <f ca="1">TEXT(TODAY(),"YYYY-MM-DD")</f>
        <v>2023-01-22</v>
      </c>
      <c r="E160" s="78" t="str">
        <f ca="1">TEXT(TODAY()+29,"YYYY-MM-DD")</f>
        <v>2023-02-20</v>
      </c>
      <c r="F160" s="78"/>
      <c r="G160" s="78" t="s">
        <v>392</v>
      </c>
      <c r="H160" s="78" t="str">
        <f>"$"&amp;TEXT(13,"0.00")</f>
        <v>$13.00</v>
      </c>
      <c r="I160" s="78" t="s">
        <v>168</v>
      </c>
      <c r="J160" s="78">
        <v>9000</v>
      </c>
      <c r="K160" s="78" t="str">
        <f>"$"&amp;TEXT(117000,"0.00")</f>
        <v>$117000.00</v>
      </c>
      <c r="L160" s="78" t="str">
        <f>TEXT(8.79,"0.00")</f>
        <v>8.79</v>
      </c>
      <c r="M160" s="78" t="str">
        <f>"$"&amp;TEXT(27010,"0.00")</f>
        <v>$27010.00</v>
      </c>
      <c r="N160" s="78"/>
      <c r="O160" s="78" t="s">
        <v>424</v>
      </c>
      <c r="P160" s="78" t="s">
        <v>425</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"$"&amp;TEXT(11.95,"0.00")</f>
        <v>$11.95</v>
      </c>
      <c r="I161" s="78"/>
      <c r="J161" s="78"/>
      <c r="K161" s="78" t="str">
        <f>"$"&amp;TEXT(107550,"0.00")</f>
        <v>$107550.00</v>
      </c>
      <c r="L161" s="78"/>
      <c r="M161" s="78" t="str">
        <f>"$"&amp;TEXT(27010,"0.00")</f>
        <v>$27010.00</v>
      </c>
      <c r="N161" s="78" t="s">
        <v>179</v>
      </c>
      <c r="O161" s="78" t="s">
        <v>390</v>
      </c>
      <c r="P161" s="78"/>
      <c r="Q161" s="78"/>
      <c r="R161" s="78"/>
      <c r="S161" s="78"/>
      <c r="T161" s="78"/>
      <c r="U161" s="78"/>
      <c r="V161" s="78"/>
      <c r="W161" s="78"/>
      <c r="X161" s="78"/>
      <c r="Y161" s="78"/>
      <c r="Z161" s="78"/>
      <c r="AU161" t="s">
        <v>405</v>
      </c>
    </row>
    <row r="162" spans="1:47" x14ac:dyDescent="0.35">
      <c r="A162" s="106"/>
      <c r="B162" s="107"/>
      <c r="C162" s="107"/>
      <c r="D162" s="107"/>
      <c r="E162" s="107"/>
      <c r="F162" s="107"/>
      <c r="G162" s="107"/>
      <c r="H162" s="107"/>
      <c r="I162" s="107"/>
      <c r="J162" s="107"/>
      <c r="K162" s="107"/>
      <c r="L162" s="107"/>
      <c r="M162" s="107"/>
      <c r="N162" s="107"/>
      <c r="O162" s="107"/>
      <c r="P162" s="107"/>
      <c r="Q162" s="107"/>
      <c r="R162" s="107"/>
      <c r="S162" s="87"/>
      <c r="T162" s="87"/>
      <c r="U162" s="87"/>
      <c r="V162" s="87"/>
      <c r="W162" s="87"/>
      <c r="X162" s="87"/>
      <c r="Y162" s="87"/>
      <c r="Z162" s="87"/>
    </row>
    <row r="163" spans="1:47" ht="19" customHeight="1" x14ac:dyDescent="0.35">
      <c r="A163" s="75" t="s">
        <v>216</v>
      </c>
      <c r="B163" s="75"/>
      <c r="C163" s="78" t="s">
        <v>419</v>
      </c>
      <c r="D163" s="90" t="s">
        <v>426</v>
      </c>
      <c r="E163" s="78"/>
      <c r="F163" s="78"/>
      <c r="G163" s="78" t="s">
        <v>427</v>
      </c>
      <c r="H163" s="78" t="str">
        <f>"$"&amp;TEXT(36.07,"0.00")</f>
        <v>$36.07</v>
      </c>
      <c r="I163" s="78" t="s">
        <v>168</v>
      </c>
      <c r="J163" s="78" t="str">
        <f>TEXT(9000,"0")</f>
        <v>9000</v>
      </c>
      <c r="K163" s="78" t="str">
        <f>"$"&amp;TEXT(324660.29,"0.00")</f>
        <v>$324660.29</v>
      </c>
      <c r="L163" s="78" t="str">
        <f>TEXT(0,"0.00")</f>
        <v>0.00</v>
      </c>
      <c r="M163" s="78" t="str">
        <f>"$"&amp;TEXT(27010,"0.00")</f>
        <v>$27010.00</v>
      </c>
      <c r="N163" s="78" t="s">
        <v>179</v>
      </c>
      <c r="O163" s="78" t="s">
        <v>390</v>
      </c>
      <c r="P163" s="78" t="s">
        <v>425</v>
      </c>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427</v>
      </c>
      <c r="H164" s="78" t="str">
        <f>"$"&amp;TEXT(36.07,"0.00")</f>
        <v>$36.07</v>
      </c>
      <c r="I164" s="78"/>
      <c r="J164" s="78"/>
      <c r="K164" s="78" t="str">
        <f>"$"&amp;TEXT(324660.29,"0.00")</f>
        <v>$324660.29</v>
      </c>
      <c r="L164" s="78"/>
      <c r="M164" s="78" t="str">
        <f>"$"&amp;TEXT(27010,"0.00")</f>
        <v>$27010.00</v>
      </c>
      <c r="N164" s="78" t="s">
        <v>179</v>
      </c>
      <c r="O164" s="78" t="s">
        <v>390</v>
      </c>
      <c r="P164" s="78"/>
      <c r="Q164" s="78"/>
      <c r="R164" s="78"/>
      <c r="S164" s="78"/>
      <c r="T164" s="78"/>
      <c r="U164" s="78"/>
      <c r="V164" s="78"/>
      <c r="W164" s="78"/>
      <c r="X164" s="78"/>
      <c r="Y164" s="78"/>
      <c r="Z164" s="78"/>
      <c r="AU164" t="s">
        <v>406</v>
      </c>
    </row>
    <row r="166" spans="1:47" x14ac:dyDescent="0.35">
      <c r="A166" s="44" t="s">
        <v>431</v>
      </c>
      <c r="B166" s="45"/>
    </row>
    <row r="167" spans="1:47" x14ac:dyDescent="0.35">
      <c r="A167" s="42" t="s">
        <v>432</v>
      </c>
      <c r="B167" s="42" t="s">
        <v>433</v>
      </c>
    </row>
    <row r="168" spans="1:47" x14ac:dyDescent="0.35">
      <c r="A168" s="71" t="str">
        <f>C90&amp;" Version Description 1"</f>
        <v>DealManagement_Test_39774 Version Description 1</v>
      </c>
      <c r="B168" s="72" t="s">
        <v>434</v>
      </c>
      <c r="D168" s="75" t="s">
        <v>435</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438</v>
      </c>
      <c r="B172" s="72" t="s">
        <v>362</v>
      </c>
      <c r="C172" s="72" t="s">
        <v>436</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437</v>
      </c>
      <c r="B176" s="72" t="s">
        <v>362</v>
      </c>
      <c r="C176" s="72" t="s">
        <v>362</v>
      </c>
      <c r="D176" s="72" t="s">
        <v>363</v>
      </c>
      <c r="E176" s="72" t="s">
        <v>364</v>
      </c>
      <c r="F176" s="72"/>
      <c r="G176" s="72"/>
      <c r="H176" s="72"/>
      <c r="I176" s="72"/>
      <c r="J176" s="73">
        <f ca="1">TODAY()</f>
        <v>44948</v>
      </c>
      <c r="K176" s="73">
        <v>234</v>
      </c>
      <c r="L176" s="72" t="s">
        <v>155</v>
      </c>
    </row>
    <row r="178" spans="1:47" x14ac:dyDescent="0.35">
      <c r="A178" s="44" t="s">
        <v>355</v>
      </c>
      <c r="B178" s="45"/>
      <c r="C178" s="45"/>
    </row>
    <row r="179" spans="1:47"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7" ht="29" x14ac:dyDescent="0.35">
      <c r="A180" s="71" t="s">
        <v>437</v>
      </c>
      <c r="B180" s="72" t="s">
        <v>445</v>
      </c>
      <c r="C180" s="72" t="s">
        <v>446</v>
      </c>
      <c r="D180" s="72" t="s">
        <v>363</v>
      </c>
      <c r="E180" s="72" t="s">
        <v>364</v>
      </c>
      <c r="F180" s="72"/>
      <c r="G180" s="72"/>
      <c r="H180" s="72"/>
      <c r="I180" s="72"/>
      <c r="J180" s="73">
        <f ca="1">TODAY()</f>
        <v>44948</v>
      </c>
      <c r="K180" s="73">
        <v>234</v>
      </c>
      <c r="L180" s="72" t="s">
        <v>155</v>
      </c>
    </row>
    <row r="182" spans="1:47" x14ac:dyDescent="0.35">
      <c r="A182" s="106" t="s">
        <v>443</v>
      </c>
      <c r="B182" s="107"/>
      <c r="C182" s="107"/>
      <c r="D182" s="107"/>
      <c r="E182" s="107"/>
      <c r="F182" s="107"/>
      <c r="G182" s="107"/>
      <c r="H182" s="107"/>
      <c r="I182" s="107"/>
      <c r="J182" s="107"/>
      <c r="K182" s="107"/>
      <c r="L182" s="107"/>
      <c r="M182" s="107"/>
      <c r="N182" s="107"/>
      <c r="O182" s="107"/>
      <c r="P182" s="107"/>
      <c r="Q182" s="107"/>
      <c r="R182" s="107"/>
      <c r="S182" s="92"/>
      <c r="T182" s="92"/>
      <c r="U182" s="92"/>
      <c r="V182" s="92"/>
      <c r="W182" s="92"/>
      <c r="X182" s="92"/>
      <c r="Y182" s="92"/>
      <c r="Z182" s="92"/>
    </row>
    <row r="183" spans="1:47"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7" ht="19" customHeight="1" x14ac:dyDescent="0.35">
      <c r="A184" s="75" t="s">
        <v>207</v>
      </c>
      <c r="B184" s="75"/>
      <c r="C184" s="76" t="s">
        <v>439</v>
      </c>
      <c r="D184" s="77" t="str">
        <f ca="1">TEXT(TODAY(),"YYYY-MM-DD")</f>
        <v>2023-01-22</v>
      </c>
      <c r="E184" s="77" t="str">
        <f ca="1">TEXT(TODAY()+29,"YYYY-MM-DD")</f>
        <v>2023-02-20</v>
      </c>
      <c r="F184" s="76" t="s">
        <v>444</v>
      </c>
      <c r="G184" s="76" t="s">
        <v>383</v>
      </c>
      <c r="H184" s="76" t="s">
        <v>210</v>
      </c>
      <c r="I184" s="76" t="s">
        <v>168</v>
      </c>
      <c r="J184" s="76" t="s">
        <v>440</v>
      </c>
      <c r="K184" s="76" t="s">
        <v>441</v>
      </c>
      <c r="L184" s="76"/>
      <c r="M184" s="76" t="s">
        <v>442</v>
      </c>
      <c r="N184" s="76" t="s">
        <v>179</v>
      </c>
      <c r="O184" s="76" t="s">
        <v>390</v>
      </c>
      <c r="P184" s="76" t="s">
        <v>388</v>
      </c>
      <c r="Q184" s="76"/>
      <c r="R184" s="76"/>
      <c r="S184" s="82" t="s">
        <v>389</v>
      </c>
      <c r="T184" s="76" t="s">
        <v>326</v>
      </c>
      <c r="U184" s="76">
        <f>B90</f>
        <v>7947575323</v>
      </c>
      <c r="V184" s="76" t="s">
        <v>384</v>
      </c>
      <c r="W184" s="76">
        <v>1</v>
      </c>
      <c r="X184" s="76">
        <v>0</v>
      </c>
      <c r="Y184" s="76" t="s">
        <v>385</v>
      </c>
      <c r="Z184" s="76"/>
      <c r="AU184" t="s">
        <v>662</v>
      </c>
      <c r="AV184" t="s">
        <v>663</v>
      </c>
    </row>
    <row r="185" spans="1:47" ht="19" customHeight="1" x14ac:dyDescent="0.35">
      <c r="A185" s="75" t="s">
        <v>207</v>
      </c>
      <c r="B185" s="75"/>
      <c r="C185" s="76" t="s">
        <v>393</v>
      </c>
      <c r="D185" s="77" t="str">
        <f ca="1">TEXT(TODAY(),"YYYY-MM-DD")</f>
        <v>2023-01-22</v>
      </c>
      <c r="E185" s="77" t="str">
        <f ca="1">TEXT(TODAY()+29,"YYYY-MM-DD")</f>
        <v>2023-02-20</v>
      </c>
      <c r="F185" s="76" t="s">
        <v>444</v>
      </c>
      <c r="G185" s="76"/>
      <c r="H185" s="76"/>
      <c r="I185" s="76" t="s">
        <v>168</v>
      </c>
      <c r="J185" s="76" t="s">
        <v>440</v>
      </c>
      <c r="K185" s="76"/>
      <c r="L185" s="76"/>
      <c r="M185" s="76" t="s">
        <v>442</v>
      </c>
      <c r="N185" s="76" t="s">
        <v>179</v>
      </c>
      <c r="O185" s="76" t="s">
        <v>390</v>
      </c>
      <c r="P185" s="76" t="s">
        <v>388</v>
      </c>
      <c r="Q185" s="76"/>
      <c r="R185" s="76"/>
      <c r="S185" s="82" t="s">
        <v>389</v>
      </c>
      <c r="T185" s="76" t="s">
        <v>326</v>
      </c>
      <c r="U185" s="76">
        <f>B90</f>
        <v>7947575323</v>
      </c>
      <c r="V185" s="76" t="s">
        <v>384</v>
      </c>
      <c r="W185" s="76">
        <v>1</v>
      </c>
      <c r="X185" s="76">
        <v>0</v>
      </c>
      <c r="Y185" s="76" t="s">
        <v>385</v>
      </c>
      <c r="Z185" s="76"/>
      <c r="AU185" t="s">
        <v>664</v>
      </c>
      <c r="AV185" t="s">
        <v>665</v>
      </c>
    </row>
    <row r="186" spans="1:47" x14ac:dyDescent="0.35">
      <c r="A186" s="106"/>
      <c r="B186" s="107"/>
      <c r="C186" s="107"/>
      <c r="D186" s="107"/>
      <c r="E186" s="107"/>
      <c r="F186" s="107"/>
      <c r="G186" s="107"/>
      <c r="H186" s="107"/>
      <c r="I186" s="107"/>
      <c r="J186" s="107"/>
      <c r="K186" s="107"/>
      <c r="L186" s="107"/>
      <c r="M186" s="107"/>
      <c r="N186" s="107"/>
      <c r="O186" s="107"/>
      <c r="P186" s="107"/>
      <c r="Q186" s="107"/>
      <c r="R186" s="107"/>
      <c r="S186" s="94"/>
      <c r="T186" s="94"/>
      <c r="U186" s="94"/>
      <c r="V186" s="94"/>
      <c r="W186" s="94"/>
      <c r="X186" s="94"/>
      <c r="Y186" s="94"/>
      <c r="Z186" s="94"/>
    </row>
    <row r="187" spans="1:47" x14ac:dyDescent="0.35">
      <c r="A187" s="95" t="s">
        <v>194</v>
      </c>
      <c r="B187" s="75"/>
      <c r="C187" s="76" t="s">
        <v>382</v>
      </c>
      <c r="D187" s="76" t="str">
        <f ca="1">TEXT(TODAY(),"YYYY-MM-DD")</f>
        <v>2023-01-22</v>
      </c>
      <c r="E187" s="77"/>
      <c r="F187" s="77">
        <v>11</v>
      </c>
      <c r="G187" s="77">
        <v>11</v>
      </c>
      <c r="H187" s="77"/>
      <c r="I187" s="76"/>
      <c r="J187" s="77"/>
      <c r="K187" s="77"/>
      <c r="L187" s="77"/>
      <c r="M187" s="77"/>
      <c r="N187" s="76"/>
      <c r="O187" s="76"/>
      <c r="P187" s="76"/>
      <c r="Q187" s="76"/>
      <c r="R187" s="76"/>
      <c r="S187" s="76" t="s">
        <v>199</v>
      </c>
      <c r="T187" s="76" t="s">
        <v>326</v>
      </c>
      <c r="U187" s="76">
        <f>B90</f>
        <v>7947575323</v>
      </c>
      <c r="V187" s="76" t="s">
        <v>384</v>
      </c>
      <c r="W187" s="76" t="s">
        <v>177</v>
      </c>
      <c r="X187" s="76" t="s">
        <v>448</v>
      </c>
      <c r="Y187" s="76" t="s">
        <v>385</v>
      </c>
      <c r="Z187" s="76"/>
      <c r="AU187" t="s">
        <v>666</v>
      </c>
      <c r="AV187" t="s">
        <v>667</v>
      </c>
    </row>
    <row r="188" spans="1:47" x14ac:dyDescent="0.35">
      <c r="A188" s="106"/>
      <c r="B188" s="107"/>
      <c r="C188" s="107"/>
      <c r="D188" s="107"/>
      <c r="E188" s="107"/>
      <c r="F188" s="107"/>
      <c r="G188" s="107"/>
      <c r="H188" s="107"/>
      <c r="I188" s="107"/>
      <c r="J188" s="107"/>
      <c r="K188" s="107"/>
      <c r="L188" s="107"/>
      <c r="M188" s="107"/>
      <c r="N188" s="107"/>
      <c r="O188" s="107"/>
      <c r="P188" s="107"/>
      <c r="Q188" s="107"/>
      <c r="R188" s="107"/>
      <c r="S188" s="94"/>
      <c r="T188" s="94"/>
      <c r="U188" s="94"/>
      <c r="V188" s="94"/>
      <c r="W188" s="94"/>
      <c r="X188" s="94"/>
      <c r="Y188" s="94"/>
      <c r="Z188" s="94"/>
    </row>
    <row r="189" spans="1:47" x14ac:dyDescent="0.35">
      <c r="A189" s="95" t="s">
        <v>200</v>
      </c>
      <c r="B189" s="75"/>
      <c r="C189" s="76" t="s">
        <v>382</v>
      </c>
      <c r="D189" s="76" t="str">
        <f ca="1">TEXT(TODAY(),"YYYY-MM-DD")</f>
        <v>2023-01-22</v>
      </c>
      <c r="E189" s="77"/>
      <c r="F189" s="77">
        <v>10</v>
      </c>
      <c r="G189" s="77">
        <v>10</v>
      </c>
      <c r="H189" s="77"/>
      <c r="I189" s="76"/>
      <c r="J189" s="77"/>
      <c r="K189" s="77"/>
      <c r="L189" s="77"/>
      <c r="M189" s="77"/>
      <c r="N189" s="76"/>
      <c r="O189" s="76"/>
      <c r="P189" s="76"/>
      <c r="Q189" s="76"/>
      <c r="R189" s="76"/>
      <c r="S189" s="76" t="s">
        <v>199</v>
      </c>
      <c r="T189" s="76" t="s">
        <v>326</v>
      </c>
      <c r="U189" s="76">
        <f>B90</f>
        <v>7947575323</v>
      </c>
      <c r="V189" s="76" t="s">
        <v>384</v>
      </c>
      <c r="W189" s="76" t="s">
        <v>177</v>
      </c>
      <c r="X189" s="76" t="s">
        <v>448</v>
      </c>
      <c r="Y189" s="76" t="s">
        <v>385</v>
      </c>
      <c r="Z189" s="76"/>
      <c r="AU189" t="s">
        <v>668</v>
      </c>
      <c r="AV189" t="s">
        <v>669</v>
      </c>
    </row>
    <row r="191" spans="1:47" x14ac:dyDescent="0.35">
      <c r="A191" s="44" t="s">
        <v>355</v>
      </c>
      <c r="B191" s="45"/>
      <c r="C191" s="45"/>
    </row>
    <row r="192" spans="1:47"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437</v>
      </c>
      <c r="B193" s="72" t="s">
        <v>400</v>
      </c>
      <c r="C193" s="72" t="s">
        <v>400</v>
      </c>
      <c r="D193" s="72" t="s">
        <v>363</v>
      </c>
      <c r="E193" s="72" t="s">
        <v>364</v>
      </c>
      <c r="F193" s="72"/>
      <c r="G193" s="72"/>
      <c r="H193" s="72"/>
      <c r="I193" s="72"/>
      <c r="J193" s="73">
        <f ca="1">TODAY()</f>
        <v>44948</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437</v>
      </c>
      <c r="B197" s="72" t="s">
        <v>362</v>
      </c>
      <c r="C197" s="72" t="s">
        <v>362</v>
      </c>
      <c r="D197" s="72" t="s">
        <v>363</v>
      </c>
      <c r="E197" s="72" t="s">
        <v>364</v>
      </c>
      <c r="F197" s="72"/>
      <c r="G197" s="72"/>
      <c r="H197" s="72"/>
      <c r="I197" s="72"/>
      <c r="J197" s="73">
        <f ca="1">TODAY()</f>
        <v>44948</v>
      </c>
      <c r="K197" s="73">
        <v>234</v>
      </c>
      <c r="L197" s="72" t="s">
        <v>155</v>
      </c>
    </row>
    <row r="199" spans="1:26" ht="13.25" customHeight="1" x14ac:dyDescent="0.35">
      <c r="A199" s="113" t="s">
        <v>342</v>
      </c>
      <c r="B199" s="114"/>
      <c r="C199" s="114"/>
      <c r="D199" s="114"/>
      <c r="E199" s="114"/>
      <c r="F199" s="114"/>
      <c r="G199" s="114"/>
      <c r="H199" s="114"/>
      <c r="I199" s="114"/>
      <c r="J199" s="114"/>
      <c r="K199" s="114"/>
      <c r="L199" s="114"/>
    </row>
    <row r="200" spans="1:26" x14ac:dyDescent="0.35">
      <c r="A200" s="127" t="s">
        <v>131</v>
      </c>
      <c r="B200" s="127" t="s">
        <v>343</v>
      </c>
      <c r="C200" s="115" t="s">
        <v>344</v>
      </c>
      <c r="D200" s="124" t="s">
        <v>345</v>
      </c>
      <c r="E200" s="108" t="s">
        <v>332</v>
      </c>
      <c r="F200" s="108"/>
      <c r="G200" s="108"/>
      <c r="H200" s="108"/>
      <c r="I200" s="121" t="s">
        <v>346</v>
      </c>
      <c r="J200" s="121"/>
      <c r="K200" s="121"/>
      <c r="L200" s="121"/>
    </row>
    <row r="201" spans="1:26" x14ac:dyDescent="0.35">
      <c r="A201" s="128"/>
      <c r="B201" s="128"/>
      <c r="C201" s="116"/>
      <c r="D201" s="125"/>
      <c r="E201" s="122" t="s">
        <v>347</v>
      </c>
      <c r="F201" s="123"/>
      <c r="G201" s="119" t="s">
        <v>336</v>
      </c>
      <c r="H201" s="120"/>
      <c r="I201" s="122" t="s">
        <v>347</v>
      </c>
      <c r="J201" s="123"/>
      <c r="K201" s="119" t="s">
        <v>336</v>
      </c>
      <c r="L201" s="120"/>
    </row>
    <row r="202" spans="1:26" x14ac:dyDescent="0.35">
      <c r="A202" s="129"/>
      <c r="B202" s="129" t="s">
        <v>130</v>
      </c>
      <c r="C202" s="117"/>
      <c r="D202" s="126"/>
      <c r="E202" s="64" t="s">
        <v>348</v>
      </c>
      <c r="F202" s="64" t="s">
        <v>349</v>
      </c>
      <c r="G202" s="65" t="s">
        <v>350</v>
      </c>
      <c r="H202" s="65" t="s">
        <v>351</v>
      </c>
      <c r="I202" s="64" t="s">
        <v>348</v>
      </c>
      <c r="J202" s="64" t="s">
        <v>349</v>
      </c>
      <c r="K202" s="65" t="s">
        <v>350</v>
      </c>
      <c r="L202" s="65" t="s">
        <v>351</v>
      </c>
    </row>
    <row r="203" spans="1:26" x14ac:dyDescent="0.35">
      <c r="A203" s="40" t="str">
        <f>D85</f>
        <v>STACKING_COMT_PARENT,IND</v>
      </c>
      <c r="B203" s="40" t="s">
        <v>341</v>
      </c>
      <c r="C203" s="55" t="s">
        <v>352</v>
      </c>
      <c r="D203" s="30" t="str">
        <f>TEXT(2.79,"0.00")</f>
        <v>2.79</v>
      </c>
      <c r="E203" s="67" t="str">
        <f>"$"&amp;TEXT(979434.25,"0.00")</f>
        <v>$979434.25</v>
      </c>
      <c r="F203" s="67" t="str">
        <f>"$"&amp;TEXT(136938,"0.00")</f>
        <v>$136938.00</v>
      </c>
      <c r="G203" s="67" t="str">
        <f>"$"&amp;TEXT(952825.53,"0.00")</f>
        <v>$952825.53</v>
      </c>
      <c r="H203" s="67" t="str">
        <f>"$"&amp;TEXT(136470,"0.00")</f>
        <v>$136470.00</v>
      </c>
      <c r="I203" s="68" t="str">
        <f>"$"&amp;TEXT(979434.25,"0.00")</f>
        <v>$979434.25</v>
      </c>
      <c r="J203" s="68" t="str">
        <f>"$"&amp;TEXT(136938,"0.00")</f>
        <v>$136938.00</v>
      </c>
      <c r="K203" s="68" t="str">
        <f>"$"&amp;TEXT(952825.53,"0.00")</f>
        <v>$952825.53</v>
      </c>
      <c r="L203" s="68" t="str">
        <f>"$"&amp;TEXT(136470,"0.00")</f>
        <v>$136470.00</v>
      </c>
    </row>
    <row r="205" spans="1:26" x14ac:dyDescent="0.35">
      <c r="A205" s="113" t="s">
        <v>353</v>
      </c>
      <c r="B205" s="114"/>
      <c r="C205" s="114"/>
      <c r="D205" s="114"/>
      <c r="E205" s="114"/>
      <c r="F205" s="114"/>
      <c r="G205" s="114"/>
      <c r="H205" s="114"/>
      <c r="I205" s="114"/>
      <c r="J205" s="114"/>
    </row>
    <row r="206" spans="1:26" x14ac:dyDescent="0.35">
      <c r="A206" s="96"/>
      <c r="B206" s="97"/>
      <c r="C206" s="118" t="s">
        <v>332</v>
      </c>
      <c r="D206" s="118"/>
      <c r="E206" s="118"/>
      <c r="F206" s="118"/>
      <c r="G206" s="118"/>
      <c r="H206" s="118"/>
      <c r="I206" s="118"/>
      <c r="J206" s="118"/>
      <c r="K206" s="118"/>
      <c r="L206" s="140" t="s">
        <v>457</v>
      </c>
      <c r="M206" s="141"/>
      <c r="N206" s="141"/>
      <c r="Z206" s="69"/>
    </row>
    <row r="207" spans="1:26" x14ac:dyDescent="0.35">
      <c r="A207" s="109" t="s">
        <v>333</v>
      </c>
      <c r="B207" s="109" t="s">
        <v>334</v>
      </c>
      <c r="C207" s="122" t="s">
        <v>335</v>
      </c>
      <c r="D207" s="130"/>
      <c r="E207" s="130"/>
      <c r="F207" s="123"/>
      <c r="G207" s="119" t="s">
        <v>336</v>
      </c>
      <c r="H207" s="131"/>
      <c r="I207" s="131"/>
      <c r="J207" s="120"/>
      <c r="K207" s="111" t="s">
        <v>354</v>
      </c>
      <c r="L207" s="140" t="s">
        <v>332</v>
      </c>
      <c r="M207" s="141"/>
      <c r="N207" s="142"/>
    </row>
    <row r="208" spans="1:26" x14ac:dyDescent="0.35">
      <c r="A208" s="110"/>
      <c r="B208" s="110"/>
      <c r="C208" s="64" t="s">
        <v>337</v>
      </c>
      <c r="D208" s="64" t="s">
        <v>338</v>
      </c>
      <c r="E208" s="64" t="s">
        <v>339</v>
      </c>
      <c r="F208" s="64" t="s">
        <v>340</v>
      </c>
      <c r="G208" s="65" t="s">
        <v>337</v>
      </c>
      <c r="H208" s="65" t="s">
        <v>338</v>
      </c>
      <c r="I208" s="65" t="s">
        <v>339</v>
      </c>
      <c r="J208" s="65" t="s">
        <v>340</v>
      </c>
      <c r="K208" s="112"/>
      <c r="L208" s="98" t="s">
        <v>337</v>
      </c>
      <c r="M208" s="98" t="s">
        <v>339</v>
      </c>
      <c r="N208" s="98" t="s">
        <v>340</v>
      </c>
    </row>
    <row r="209" spans="1:14" x14ac:dyDescent="0.35">
      <c r="A209" s="55" t="s">
        <v>341</v>
      </c>
      <c r="B209" s="70"/>
      <c r="C209" s="30" t="str">
        <f>"$"&amp;TEXT(979434.25,"0.00")</f>
        <v>$979434.25</v>
      </c>
      <c r="D209" s="30" t="str">
        <f>"$"&amp;TEXT(136938,"0.00")</f>
        <v>$136938.00</v>
      </c>
      <c r="E209" s="30" t="str">
        <f>"$"&amp;TEXT(842496.25,"0.00")</f>
        <v>$842496.25</v>
      </c>
      <c r="F209" s="30" t="str">
        <f>TEXT(86.02,"0.00")</f>
        <v>86.02</v>
      </c>
      <c r="G209" s="30" t="str">
        <f>"$"&amp;TEXT(952825.53,"0.00")</f>
        <v>$952825.53</v>
      </c>
      <c r="H209" s="30" t="str">
        <f>"$"&amp;TEXT(136470,"0.00")</f>
        <v>$136470.00</v>
      </c>
      <c r="I209" s="30" t="str">
        <f>"$"&amp;TEXT(816355.53,"0.00")</f>
        <v>$816355.53</v>
      </c>
      <c r="J209" s="30" t="str">
        <f>TEXT(85.68,"0.00")</f>
        <v>85.68</v>
      </c>
      <c r="K209" s="30" t="str">
        <f>TEXT(2.79,"0.00")</f>
        <v>2.79</v>
      </c>
      <c r="L209" s="99" t="str">
        <f>"$"&amp;TEXT(979434.25,"0.00")</f>
        <v>$979434.25</v>
      </c>
      <c r="M209" s="99" t="str">
        <f>"$"&amp;TEXT(842496.25,"0.00")</f>
        <v>$842496.25</v>
      </c>
      <c r="N209" s="99" t="str">
        <f>TEXT(86.02,"0.00")</f>
        <v>86.02</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437</v>
      </c>
      <c r="B213" s="72" t="s">
        <v>445</v>
      </c>
      <c r="C213" s="72" t="s">
        <v>446</v>
      </c>
      <c r="D213" s="72" t="s">
        <v>363</v>
      </c>
      <c r="E213" s="72" t="s">
        <v>364</v>
      </c>
      <c r="F213" s="72"/>
      <c r="G213" s="72"/>
      <c r="H213" s="72"/>
      <c r="I213" s="72"/>
      <c r="J213" s="73">
        <f ca="1">TODAY()</f>
        <v>44948</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437</v>
      </c>
      <c r="B217" s="72" t="s">
        <v>458</v>
      </c>
      <c r="C217" s="72" t="s">
        <v>446</v>
      </c>
      <c r="D217" s="72" t="s">
        <v>363</v>
      </c>
      <c r="E217" s="72" t="s">
        <v>364</v>
      </c>
      <c r="F217" s="72"/>
      <c r="G217" s="72"/>
      <c r="H217" s="72"/>
      <c r="I217" s="72"/>
      <c r="J217" s="73">
        <f ca="1">TODAY()</f>
        <v>44948</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437</v>
      </c>
      <c r="B221" s="72" t="s">
        <v>446</v>
      </c>
      <c r="C221" s="72" t="s">
        <v>446</v>
      </c>
      <c r="D221" s="72" t="s">
        <v>363</v>
      </c>
      <c r="E221" s="72" t="s">
        <v>364</v>
      </c>
      <c r="F221" s="72"/>
      <c r="G221" s="72"/>
      <c r="H221" s="72"/>
      <c r="I221" s="72"/>
      <c r="J221" s="73">
        <f ca="1">TODAY()</f>
        <v>44948</v>
      </c>
      <c r="K221" s="73">
        <v>234</v>
      </c>
      <c r="L221" s="72" t="s">
        <v>155</v>
      </c>
    </row>
    <row r="223" spans="1:14" x14ac:dyDescent="0.35">
      <c r="A223" s="44" t="s">
        <v>459</v>
      </c>
      <c r="B223" s="45"/>
      <c r="C223" s="45"/>
    </row>
    <row r="224" spans="1:14" x14ac:dyDescent="0.35">
      <c r="A224" s="42" t="s">
        <v>183</v>
      </c>
      <c r="B224" s="42" t="s">
        <v>460</v>
      </c>
      <c r="C224" s="42" t="s">
        <v>461</v>
      </c>
    </row>
    <row r="225" spans="1:12" x14ac:dyDescent="0.35">
      <c r="A225" s="73" t="str">
        <f ca="1">TEXT(TODAY()+45,"YYYY-MM-DD")</f>
        <v>2023-03-08</v>
      </c>
      <c r="B225" s="146" t="str">
        <f ca="1">TEXT(TODAY()+75,"YYYY-MM-DD")</f>
        <v>2023-04-07</v>
      </c>
      <c r="C225" s="72" t="s">
        <v>462</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437</v>
      </c>
      <c r="B229" s="72" t="s">
        <v>463</v>
      </c>
      <c r="C229" s="72" t="s">
        <v>446</v>
      </c>
      <c r="D229" s="72" t="s">
        <v>363</v>
      </c>
      <c r="E229" s="72" t="s">
        <v>364</v>
      </c>
      <c r="F229" s="72"/>
      <c r="G229" s="72"/>
      <c r="H229" s="72"/>
      <c r="I229" s="72"/>
      <c r="J229" s="73">
        <f ca="1">TODAY()</f>
        <v>44948</v>
      </c>
      <c r="K229" s="73">
        <v>234</v>
      </c>
      <c r="L229" s="72" t="s">
        <v>155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2023-01-22T08:12:18Z</dcterms:modified>
</cp:coreProperties>
</file>