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32" i="2" l="1"/>
  <c r="K131" i="2"/>
  <c r="K130" i="2"/>
  <c r="K129" i="2"/>
  <c r="K128" i="2"/>
  <c r="J132" i="2"/>
  <c r="J131" i="2"/>
  <c r="J130" i="2"/>
  <c r="J129" i="2"/>
  <c r="J128" i="2"/>
  <c r="B128" i="2"/>
  <c r="K74" i="2" l="1"/>
  <c r="K73" i="2"/>
  <c r="K72" i="2"/>
  <c r="K71" i="2"/>
  <c r="K70" i="2"/>
  <c r="J74" i="2"/>
  <c r="J73" i="2"/>
  <c r="J72" i="2"/>
  <c r="J71" i="2"/>
  <c r="J70" i="2"/>
  <c r="D132" i="2" l="1"/>
  <c r="D131" i="2"/>
  <c r="D130" i="2"/>
  <c r="D129" i="2"/>
  <c r="D128" i="2"/>
  <c r="B129" i="2" l="1"/>
  <c r="B132" i="2"/>
  <c r="B131" i="2"/>
  <c r="B130" i="2"/>
  <c r="C16" i="2" l="1"/>
  <c r="D72" i="2" l="1"/>
  <c r="M124" i="2" l="1"/>
  <c r="K124" i="2"/>
  <c r="H124" i="2"/>
  <c r="D124" i="2"/>
  <c r="D104" i="2" l="1"/>
  <c r="D103" i="2"/>
  <c r="D102" i="2"/>
  <c r="K110" i="2" l="1"/>
  <c r="K96" i="2"/>
  <c r="J110" i="2"/>
  <c r="I110" i="2"/>
  <c r="I96" i="2"/>
  <c r="G110" i="2"/>
  <c r="G96" i="2"/>
  <c r="F110" i="2"/>
  <c r="F96" i="2"/>
  <c r="E110" i="2"/>
  <c r="E96" i="2"/>
  <c r="D110" i="2"/>
  <c r="D96" i="2"/>
  <c r="C110" i="2"/>
  <c r="C96" i="2"/>
  <c r="L104" i="2"/>
  <c r="K104" i="2"/>
  <c r="J104" i="2"/>
  <c r="I104" i="2"/>
  <c r="H104" i="2"/>
  <c r="G104" i="2"/>
  <c r="F104" i="2"/>
  <c r="E104" i="2"/>
  <c r="J102" i="2"/>
  <c r="I102" i="2"/>
  <c r="E102" i="2"/>
  <c r="K102" i="2"/>
  <c r="H102" i="2"/>
  <c r="H96" i="2"/>
  <c r="G103" i="2"/>
  <c r="G102" i="2"/>
  <c r="F102" i="2"/>
  <c r="J96" i="2"/>
  <c r="H110" i="2" l="1"/>
  <c r="A120" i="2" l="1"/>
  <c r="A119" i="2"/>
  <c r="A118" i="2"/>
  <c r="F89" i="2"/>
  <c r="J114" i="2" l="1"/>
  <c r="E103" i="2" l="1"/>
  <c r="L103" i="2" l="1"/>
  <c r="K103" i="2"/>
  <c r="J103" i="2"/>
  <c r="I103" i="2"/>
  <c r="H103" i="2"/>
  <c r="F103" i="2"/>
  <c r="L102" i="2"/>
  <c r="A102" i="2" l="1"/>
  <c r="H89" i="2" l="1"/>
  <c r="H90" i="2"/>
  <c r="F90" i="2" l="1"/>
  <c r="C90" i="2"/>
  <c r="C89" i="2"/>
  <c r="H85" i="2"/>
  <c r="G85" i="2"/>
  <c r="B74" i="2" l="1"/>
  <c r="D74"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<sst xmlns="http://schemas.openxmlformats.org/spreadsheetml/2006/main" count="840" uniqueCount="460">
  <si>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</si>
  <si>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</si>
  <si>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</si>
  <si>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</si>
  <si>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</si>
  <si>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</si>
  <si>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</si>
  <si>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</si>
  <si>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</si>
  <si>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</si>
  <si>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</si>
  <si>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</si>
  <si>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</si>
  <si>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</si>
  <si>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</si>
  <si>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</si>
  <si>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</si>
  <si>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</si>
  <si>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</si>
  <si>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</si>
  <si>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</si>
  <si>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</si>
  <si>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</si>
  <si>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</si>
  <si>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</si>
  <si>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</si>
  <si>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</si>
  <si>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</si>
  <si>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</si>
  <si>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</si>
  <si>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</si>
  <si>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</si>
  <si>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</si>
  <si>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</si>
  <si>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</si>
  <si>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</si>
  <si>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</si>
  <si>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</si>
  <si>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</si>
  <si>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</si>
  <si>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</si>
  <si>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</si>
  <si>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</si>
  <si>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</si>
  <si>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</si>
  <si>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</si>
  <si>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</si>
  <si>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</si>
  <si>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</si>
  <si>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</si>
  <si>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</si>
  <si>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</si>
  <si>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</si>
  <si>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</si>
  <si>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</si>
  <si>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</si>
  <si>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</si>
  <si>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</si>
  <si>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</si>
  <si>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</si>
  <si>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</si>
  <si>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</si>
  <si>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</si>
  <si>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</si>
  <si>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</si>
  <si>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</si>
  <si>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</si>
  <si>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</si>
  <si>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</si>
  <si>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</si>
  <si>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</si>
  <si>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</si>
  <si>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</si>
  <si>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</si>
  <si>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</si>
  <si>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</si>
  <si>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</si>
  <si>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</si>
  <si>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</si>
  <si>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</si>
  <si>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</si>
  <si>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</si>
  <si>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</si>
  <si>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</si>
  <si>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</si>
  <si>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</si>
  <si>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</si>
  <si>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</si>
  <si>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</si>
  <si>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</si>
  <si>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</si>
  <si>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</si>
  <si>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</si>
  <si>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</si>
  <si>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</si>
  <si>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</si>
  <si>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</si>
  <si>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</si>
  <si>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</si>
  <si>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</si>
  <si>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</si>
  <si>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</si>
  <si>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</si>
  <si>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</si>
  <si>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</si>
  <si>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</si>
  <si>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</si>
  <si>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</si>
  <si>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</si>
  <si>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</si>
  <si>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</si>
  <si>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</si>
  <si>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</si>
  <si>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</si>
  <si>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</si>
  <si>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</si>
  <si>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</si>
  <si>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</si>
  <si>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</si>
  <si>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</si>
  <si>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</si>
  <si>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</si>
  <si>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</si>
  <si>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</si>
  <si>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</si>
  <si>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</si>
  <si>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</si>
  <si>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</si>
  <si>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</si>
  <si>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</si>
  <si>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</si>
  <si>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</si>
  <si>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</si>
  <si>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</si>
  <si>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</si>
  <si>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</si>
  <si>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</si>
  <si>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</si>
  <si>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</si>
  <si>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</si>
  <si>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</si>
  <si>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</si>
  <si>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BK_82_7_PRSPCH1_001</t>
  </si>
  <si>
    <t>Reg_BK_82_7_PRSPCH1_001</t>
  </si>
  <si>
    <t>BK_82_7_PRSPCH1CH1_001</t>
  </si>
  <si>
    <t>Reg_BK_82_7_PRSPCH1CH1_001</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</si>
  <si>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</si>
  <si>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</si>
  <si>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</si>
  <si>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</si>
  <si>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</si>
  <si>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</si>
  <si>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</si>
  <si>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</si>
  <si>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</si>
  <si>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</si>
  <si>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</si>
  <si>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</si>
  <si>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</si>
  <si>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</si>
  <si>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</si>
  <si>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</si>
  <si>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EAI_BK_82_7_PRSPCH1_001</t>
  </si>
  <si>
    <t>EAI_BK_82_7_PRSPCH1CH1_001</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</si>
  <si>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</si>
  <si>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</si>
  <si>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</si>
  <si>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</si>
  <si>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</si>
  <si>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</si>
  <si>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</si>
  <si>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</si>
  <si>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</si>
  <si>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</si>
  <si>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</si>
  <si>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</si>
  <si>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</si>
  <si>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</si>
  <si>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</si>
  <si>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</si>
  <si>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</si>
  <si>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</si>
  <si>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</si>
  <si>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</si>
  <si>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</si>
  <si>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</si>
  <si>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</si>
  <si>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</si>
  <si>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</si>
  <si>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</si>
  <si>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</si>
  <si>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</si>
  <si>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</si>
  <si>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</si>
  <si>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</si>
  <si>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</si>
  <si>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</si>
  <si>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</si>
  <si>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</si>
  <si>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</si>
  <si>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</si>
  <si>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</si>
  <si>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</si>
  <si>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</si>
  <si>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</si>
  <si>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</si>
  <si>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</si>
  <si>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</si>
  <si>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</si>
  <si>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</si>
  <si>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</si>
  <si>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</si>
  <si>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</si>
  <si>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</si>
  <si>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</si>
  <si>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</si>
  <si>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</si>
  <si>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</si>
  <si>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</si>
  <si>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</si>
  <si>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</si>
  <si>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</si>
  <si>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</si>
  <si>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</si>
  <si>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</si>
  <si>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</si>
  <si>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</si>
  <si>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</si>
  <si>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</si>
  <si>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</si>
  <si>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</si>
  <si>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</si>
  <si>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</si>
  <si>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</si>
  <si>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</si>
  <si>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</si>
  <si>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</si>
  <si>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</si>
  <si>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</si>
  <si>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</si>
  <si>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</si>
  <si>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</si>
  <si>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</si>
  <si>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</si>
  <si>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</si>
  <si>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</si>
  <si>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</si>
  <si>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</si>
  <si>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</si>
  <si>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</si>
  <si>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</si>
  <si>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</si>
  <si>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</si>
  <si>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</si>
  <si>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</si>
  <si>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</si>
  <si>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</si>
  <si>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</si>
  <si>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</si>
  <si>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</si>
  <si>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</si>
  <si>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</si>
  <si>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</si>
  <si>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ABC_Cust1Auto,IND</t>
  </si>
  <si>
    <t>13.5</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</si>
  <si>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</si>
  <si>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</si>
  <si>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</si>
  <si>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</si>
  <si>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</si>
  <si>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</si>
  <si>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</si>
  <si>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</si>
  <si>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</si>
  <si>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</si>
  <si>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</si>
  <si>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</si>
  <si>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</si>
  <si>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</si>
  <si>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</si>
  <si>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</si>
  <si>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</si>
  <si>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</si>
  <si>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</si>
  <si>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</si>
  <si>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</si>
  <si>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</si>
  <si>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</si>
  <si>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</si>
  <si>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</si>
  <si>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</si>
  <si>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</si>
  <si>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</si>
  <si>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</si>
  <si>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</si>
  <si>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</si>
  <si>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</si>
  <si>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</si>
  <si>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</si>
  <si>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</si>
  <si>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</si>
  <si>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</si>
  <si>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</si>
  <si>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</si>
  <si>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</si>
  <si>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</si>
  <si>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</si>
  <si>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</si>
  <si>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</si>
  <si>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</si>
  <si>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</si>
  <si>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</si>
  <si>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</si>
  <si>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</si>
  <si>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</si>
  <si>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</si>
  <si>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</si>
  <si>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</si>
  <si>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</si>
  <si>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</si>
  <si>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</si>
  <si>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</si>
  <si>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</si>
  <si>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</si>
  <si>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</si>
  <si>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</si>
  <si>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</si>
  <si>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</si>
  <si>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</si>
  <si>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</si>
  <si>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</si>
  <si>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</si>
  <si>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</si>
  <si>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</si>
  <si>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</si>
  <si>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</si>
  <si>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</si>
  <si>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</si>
  <si>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</si>
  <si>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</si>
  <si>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</si>
  <si>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</si>
  <si>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</si>
  <si>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</si>
  <si>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</si>
  <si>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</si>
  <si>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</si>
  <si>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</si>
  <si>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</si>
  <si>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</si>
  <si>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</si>
  <si>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</si>
  <si>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</si>
  <si>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</si>
  <si>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</si>
  <si>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</si>
  <si>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</si>
  <si>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</si>
  <si>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</si>
  <si>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</si>
  <si>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</si>
  <si>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</si>
  <si>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</si>
  <si>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</si>
  <si>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</si>
  <si>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</si>
  <si>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</si>
  <si>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</si>
  <si>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</si>
  <si>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</si>
  <si>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</si>
  <si>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</si>
  <si>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</si>
  <si>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</si>
  <si>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</si>
  <si>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</si>
  <si>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</si>
  <si>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</si>
  <si>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</si>
  <si>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</si>
  <si>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</si>
  <si>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</si>
  <si>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</si>
  <si>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</si>
  <si>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</si>
  <si>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</si>
  <si>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</si>
  <si>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</si>
  <si>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</si>
  <si>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</si>
  <si>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</si>
  <si>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</si>
  <si>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</si>
  <si>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</si>
  <si>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</si>
  <si>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</si>
  <si>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</si>
  <si>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</si>
  <si>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</si>
  <si>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</si>
  <si>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External Account Identifier - EAI_BK_82_7_EPPRSP_001</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</si>
  <si>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</si>
  <si>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</si>
  <si>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</si>
  <si>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</si>
  <si>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</si>
  <si>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</si>
  <si>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</si>
  <si>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</si>
  <si>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</si>
  <si>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</si>
  <si>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</si>
  <si>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</si>
  <si>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</si>
  <si>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</si>
  <si>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</si>
  <si>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</si>
  <si>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</si>
  <si>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</si>
  <si>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</si>
  <si>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</si>
  <si>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</si>
  <si>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modelId":"8980404477","dealId":"9376736641","entityType":"PERS","entityId":"7829433453","pricingAndCommitmentsDetails":{"entityDivision":"IND","entityIdentifierType":"COREG","entityType":"PERS","entityId":"7829433453","entityIdentifierValue":"Reg_EPER_PRIC_N_COMT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RR","scheduleCode":"MONTHLY","rateSchedule":"DM-RT01","startDate":"2022-12-09","assignmentLevel":"Customer Price List"}]}}}</t>
  </si>
  <si>
    <t>Pricing &amp; Commitment - [TC_PRICING_OVRD]</t>
  </si>
  <si>
    <t>{"C1-DealPriceAsgnCommitmentsREST":{"delete":[],"pricingAndCommitmentsDetails":{"pricingDetails":[{"delete":[]}]}}}</t>
  </si>
  <si>
    <t>BANK_82_6_Test_43706 desc</t>
  </si>
  <si>
    <t>BANK_82_6_Test_43706</t>
  </si>
  <si>
    <t>BANK_82_6_Test_43706 desc ver</t>
  </si>
  <si>
    <t>BANK_82_EPER_001,IND</t>
  </si>
  <si>
    <t>Reg_BANK_82_EPER_001</t>
  </si>
  <si>
    <t>EAI_BANK_82_EPER_001</t>
  </si>
  <si>
    <t>External Account Identifier - EAI_BANK_82_EPER_001</t>
  </si>
  <si>
    <t>Action Flag</t>
  </si>
  <si>
    <t>2131846854</t>
  </si>
  <si>
    <t>UPD</t>
  </si>
  <si>
    <t>213302550456</t>
  </si>
  <si>
    <t>213987150438</t>
  </si>
  <si>
    <t>213594038079</t>
  </si>
  <si>
    <t>213816883486</t>
  </si>
  <si>
    <t>213035745140</t>
  </si>
  <si>
    <t>213658330808</t>
  </si>
  <si>
    <t>213815924549</t>
  </si>
  <si>
    <t>213581308843</t>
  </si>
  <si>
    <t>213264425011</t>
  </si>
  <si>
    <t>213651344640</t>
  </si>
  <si>
    <t>12</t>
  </si>
  <si>
    <t>13</t>
  </si>
  <si>
    <t>6</t>
  </si>
  <si>
    <t>7</t>
  </si>
  <si>
    <t>10</t>
  </si>
  <si>
    <t>213986856486</t>
  </si>
  <si>
    <t>213337781580</t>
  </si>
  <si>
    <t>213409451481</t>
  </si>
  <si>
    <t>213286665082</t>
  </si>
  <si>
    <t>213333396416</t>
  </si>
  <si>
    <t>213181994210</t>
  </si>
  <si>
    <t>213033302344</t>
  </si>
  <si>
    <t>213790347424</t>
  </si>
  <si>
    <t>213386817958</t>
  </si>
  <si>
    <t>213570305187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</si>
</sst>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17">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0" fontId="8" fillId="3" borderId="1" xfId="0" applyNumberFormat="1" applyFont="1" applyFill="1" applyBorder="1" applyAlignment="1">
      <alignment vertical="top"/>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6" xfId="0" applyFont="1" applyFill="1" applyBorder="1" applyAlignment="1">
      <alignment horizontal="center"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1" xfId="0" applyNumberFormat="1" applyFill="1" applyBorder="1" applyAlignment="1">
      <alignment vertical="top"/>
    </xf>
    <xf numFmtId="0" fontId="8" fillId="3" borderId="1" xfId="0" quotePrefix="1" applyNumberFormat="1" applyFont="1" applyFill="1" applyBorder="1" applyAlignment="1">
      <alignment vertical="top"/>
    </xf>
    <xf numFmtId="0" fontId="0" fillId="3" borderId="1" xfId="0" quotePrefix="1" applyNumberFormat="1" applyFill="1" applyBorder="1" applyAlignment="1">
      <alignment vertical="top"/>
    </xf>
    <xf numFmtId="0" fontId="0" fillId="3" borderId="1" xfId="0" quotePrefix="1" applyFill="1" applyBorder="1"/>
    <xf numFmtId="0" fontId="0" fillId="3" borderId="1" xfId="0" applyNumberFormat="1" applyFill="1" applyBorder="1"/>
    <xf numFmtId="0" fontId="0" fillId="3" borderId="1" xfId="0" quotePrefix="1" applyNumberFormat="1"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32"/>
  <sheetViews>
    <sheetView tabSelected="1" topLeftCell="D124" zoomScale="66" zoomScaleNormal="66" workbookViewId="0">
      <selection activeCell="K133" sqref="K133"/>
    </sheetView>
  </sheetViews>
  <sheetFormatPr defaultRowHeight="14.5" x14ac:dyDescent="0.35"/>
  <cols>
    <col min="1" max="16" customWidth="true" width="24.6328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62"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428</v>
      </c>
      <c r="D4" s="28" t="s">
        <v>139</v>
      </c>
      <c r="E4" s="28" t="s">
        <v>140</v>
      </c>
      <c r="F4" s="28"/>
      <c r="G4" s="28"/>
      <c r="H4" s="28"/>
      <c r="I4" s="28" t="s">
        <v>141</v>
      </c>
      <c r="J4" s="28" t="s">
        <v>429</v>
      </c>
    </row>
    <row r="5" spans="1:118" x14ac:dyDescent="0.35">
      <c r="A5" s="28"/>
      <c r="B5" s="28"/>
      <c r="C5" s="28" t="s">
        <v>142</v>
      </c>
      <c r="D5" s="28" t="s">
        <v>139</v>
      </c>
      <c r="E5" s="28" t="s">
        <v>140</v>
      </c>
      <c r="F5" s="28"/>
      <c r="G5" s="28"/>
      <c r="H5" s="28"/>
      <c r="I5" s="28" t="s">
        <v>141</v>
      </c>
      <c r="J5" s="28" t="s">
        <v>143</v>
      </c>
    </row>
    <row r="6" spans="1:118" x14ac:dyDescent="0.35">
      <c r="A6" s="28"/>
      <c r="B6" s="28"/>
      <c r="C6" s="28" t="s">
        <v>144</v>
      </c>
      <c r="D6" s="28" t="s">
        <v>139</v>
      </c>
      <c r="E6" s="28" t="s">
        <v>140</v>
      </c>
      <c r="F6" s="28"/>
      <c r="G6" s="28"/>
      <c r="H6" s="28"/>
      <c r="I6" s="28" t="s">
        <v>141</v>
      </c>
      <c r="J6" s="28" t="s">
        <v>145</v>
      </c>
    </row>
    <row r="8" spans="1:118" s="14" customFormat="1" ht="18.5" x14ac:dyDescent="0.35">
      <c r="A8" s="29" t="s">
        <v>146</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147</v>
      </c>
      <c r="D9" s="26" t="s">
        <v>148</v>
      </c>
      <c r="E9" s="26" t="s">
        <v>149</v>
      </c>
      <c r="F9" s="26" t="s">
        <v>150</v>
      </c>
      <c r="G9" s="27" t="s">
        <v>151</v>
      </c>
      <c r="H9" s="26" t="s">
        <v>152</v>
      </c>
      <c r="I9" s="26" t="s">
        <v>153</v>
      </c>
      <c r="J9" s="27" t="s">
        <v>154</v>
      </c>
      <c r="K9" s="27" t="s">
        <v>155</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t="s">
        <v>433</v>
      </c>
      <c r="D10" s="28" t="s">
        <v>156</v>
      </c>
      <c r="E10" s="28" t="s">
        <v>157</v>
      </c>
      <c r="F10" s="28" t="s">
        <v>158</v>
      </c>
      <c r="G10" s="28" t="s">
        <v>159</v>
      </c>
      <c r="H10" s="28" t="s">
        <v>160</v>
      </c>
      <c r="I10" s="28" t="s">
        <v>161</v>
      </c>
      <c r="J10" s="28" t="s">
        <v>430</v>
      </c>
      <c r="K10" s="28"/>
    </row>
    <row r="11" spans="1:118" x14ac:dyDescent="0.35">
      <c r="A11" s="28"/>
      <c r="B11" s="28" t="str">
        <f>C5</f>
        <v>BK_82_7_PRSPCH1_001</v>
      </c>
      <c r="C11" s="28"/>
      <c r="D11" s="28" t="s">
        <v>156</v>
      </c>
      <c r="E11" s="28" t="s">
        <v>157</v>
      </c>
      <c r="F11" s="28" t="s">
        <v>158</v>
      </c>
      <c r="G11" s="28" t="s">
        <v>159</v>
      </c>
      <c r="H11" s="28" t="s">
        <v>160</v>
      </c>
      <c r="I11" s="28" t="s">
        <v>161</v>
      </c>
      <c r="J11" s="28" t="s">
        <v>162</v>
      </c>
      <c r="K11" s="28"/>
    </row>
    <row r="12" spans="1:118" x14ac:dyDescent="0.35">
      <c r="A12" s="28"/>
      <c r="B12" s="28" t="str">
        <f>C6</f>
        <v>BK_82_7_PRSPCH1CH1_001</v>
      </c>
      <c r="C12" s="28"/>
      <c r="D12" s="28" t="s">
        <v>156</v>
      </c>
      <c r="E12" s="28" t="s">
        <v>157</v>
      </c>
      <c r="F12" s="28" t="s">
        <v>158</v>
      </c>
      <c r="G12" s="28" t="s">
        <v>159</v>
      </c>
      <c r="H12" s="28" t="s">
        <v>160</v>
      </c>
      <c r="I12" s="28" t="s">
        <v>161</v>
      </c>
      <c r="J12" s="28" t="s">
        <v>163</v>
      </c>
      <c r="K12" s="28"/>
    </row>
    <row r="14" spans="1:118" s="14" customFormat="1" ht="18" customHeight="1" x14ac:dyDescent="0.35">
      <c r="A14" s="29" t="s">
        <v>164</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147</v>
      </c>
      <c r="C15" s="27" t="s">
        <v>165</v>
      </c>
      <c r="D15" s="27" t="s">
        <v>130</v>
      </c>
      <c r="E15" s="26" t="s">
        <v>166</v>
      </c>
      <c r="F15" s="26" t="s">
        <v>167</v>
      </c>
      <c r="G15" s="27" t="s">
        <v>168</v>
      </c>
      <c r="H15" s="26" t="s">
        <v>169</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t="str">
        <f>C10</f>
        <v>2131846854</v>
      </c>
      <c r="C16" s="30" t="str">
        <f>TEXT(2131846279,"0")</f>
        <v>2131846279</v>
      </c>
      <c r="D16" s="31" t="s">
        <v>157</v>
      </c>
      <c r="E16" s="32" t="s">
        <v>170</v>
      </c>
      <c r="F16" s="31" t="s">
        <v>158</v>
      </c>
      <c r="G16" s="32"/>
      <c r="H16" s="31" t="s">
        <v>171</v>
      </c>
      <c r="I16" s="14"/>
    </row>
    <row r="18" spans="1:117" ht="18.5" x14ac:dyDescent="0.35">
      <c r="A18" s="103" t="s">
        <v>178</v>
      </c>
      <c r="B18" s="103"/>
      <c r="C18" s="103"/>
    </row>
    <row r="19" spans="1:117" ht="62" x14ac:dyDescent="0.35">
      <c r="A19" s="26" t="s">
        <v>179</v>
      </c>
      <c r="B19" s="26" t="s">
        <v>180</v>
      </c>
      <c r="C19" s="27" t="s">
        <v>181</v>
      </c>
      <c r="D19" s="24" t="s">
        <v>130</v>
      </c>
      <c r="E19" s="24" t="s">
        <v>4</v>
      </c>
    </row>
    <row r="20" spans="1:117" x14ac:dyDescent="0.35">
      <c r="A20" s="33"/>
      <c r="B20" s="34" t="s">
        <v>182</v>
      </c>
      <c r="C20" s="34" t="s">
        <v>158</v>
      </c>
      <c r="D20" s="34" t="s">
        <v>157</v>
      </c>
      <c r="E20" s="34" t="s">
        <v>183</v>
      </c>
    </row>
    <row r="21" spans="1:117" x14ac:dyDescent="0.35">
      <c r="A21" s="34" t="s">
        <v>184</v>
      </c>
      <c r="B21" s="34" t="s">
        <v>185</v>
      </c>
      <c r="C21" s="34" t="s">
        <v>158</v>
      </c>
      <c r="D21" s="34" t="s">
        <v>157</v>
      </c>
      <c r="E21" s="34"/>
    </row>
    <row r="23" spans="1:117" s="14" customFormat="1" ht="18" customHeight="1" x14ac:dyDescent="0.35">
      <c r="A23" s="104" t="s">
        <v>186</v>
      </c>
      <c r="B23" s="105"/>
      <c r="C23" s="105"/>
      <c r="D23" s="105"/>
      <c r="E23" s="105"/>
      <c r="F23" s="105"/>
      <c r="G23" s="105"/>
      <c r="H23" s="105"/>
      <c r="I23" s="105"/>
      <c r="J23" s="105"/>
      <c r="K23" s="105"/>
      <c r="L23" s="105"/>
      <c r="M23" s="105"/>
      <c r="N23" s="105"/>
      <c r="O23" s="105"/>
      <c r="P23" s="105"/>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179</v>
      </c>
      <c r="B24" s="26" t="s">
        <v>180</v>
      </c>
      <c r="C24" s="26" t="s">
        <v>187</v>
      </c>
      <c r="D24" s="35" t="s">
        <v>188</v>
      </c>
      <c r="E24" s="35" t="s">
        <v>189</v>
      </c>
      <c r="F24" s="35" t="s">
        <v>190</v>
      </c>
      <c r="G24" s="35" t="s">
        <v>191</v>
      </c>
      <c r="H24" s="35" t="s">
        <v>192</v>
      </c>
      <c r="I24" s="36" t="s">
        <v>193</v>
      </c>
      <c r="J24" s="37" t="s">
        <v>194</v>
      </c>
      <c r="K24" s="37" t="s">
        <v>195</v>
      </c>
      <c r="L24" s="37" t="s">
        <v>196</v>
      </c>
      <c r="M24" s="37" t="s">
        <v>172</v>
      </c>
      <c r="N24" s="37" t="s">
        <v>197</v>
      </c>
      <c r="O24" s="37" t="s">
        <v>198</v>
      </c>
      <c r="P24" s="37" t="s">
        <v>199</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184</v>
      </c>
      <c r="B25" s="31" t="s">
        <v>185</v>
      </c>
      <c r="C25" s="31" t="s">
        <v>200</v>
      </c>
      <c r="D25" s="31" t="s">
        <v>201</v>
      </c>
      <c r="E25" s="31" t="s">
        <v>202</v>
      </c>
      <c r="F25" s="31"/>
      <c r="G25" s="31" t="s">
        <v>159</v>
      </c>
      <c r="H25" s="31" t="s">
        <v>203</v>
      </c>
      <c r="I25" s="34" t="s">
        <v>204</v>
      </c>
      <c r="J25" s="31"/>
      <c r="K25" s="31"/>
      <c r="L25" s="38"/>
      <c r="M25" s="31"/>
      <c r="N25" s="31" t="s">
        <v>205</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206</v>
      </c>
      <c r="D26" s="31" t="s">
        <v>201</v>
      </c>
      <c r="E26" s="31" t="s">
        <v>202</v>
      </c>
      <c r="F26" s="31"/>
      <c r="G26" s="31" t="s">
        <v>159</v>
      </c>
      <c r="H26" s="31" t="s">
        <v>203</v>
      </c>
      <c r="I26" s="34" t="s">
        <v>207</v>
      </c>
      <c r="J26" s="31"/>
      <c r="K26" s="31"/>
      <c r="L26" s="38"/>
      <c r="M26" s="31"/>
      <c r="N26" s="31" t="s">
        <v>208</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209</v>
      </c>
      <c r="D27" s="31" t="s">
        <v>210</v>
      </c>
      <c r="E27" s="31" t="s">
        <v>202</v>
      </c>
      <c r="F27" s="31"/>
      <c r="G27" s="31" t="s">
        <v>159</v>
      </c>
      <c r="H27" s="31" t="s">
        <v>203</v>
      </c>
      <c r="I27" s="31" t="s">
        <v>211</v>
      </c>
      <c r="J27" s="31"/>
      <c r="K27" s="31"/>
      <c r="L27" s="38"/>
      <c r="M27" s="31"/>
      <c r="N27" s="31" t="s">
        <v>208</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212</v>
      </c>
      <c r="D28" s="31" t="s">
        <v>210</v>
      </c>
      <c r="E28" s="31" t="s">
        <v>202</v>
      </c>
      <c r="F28" s="31"/>
      <c r="G28" s="31" t="s">
        <v>159</v>
      </c>
      <c r="H28" s="31" t="s">
        <v>203</v>
      </c>
      <c r="I28" s="34" t="s">
        <v>207</v>
      </c>
      <c r="J28" s="31"/>
      <c r="K28" s="31"/>
      <c r="L28" s="38"/>
      <c r="M28" s="31"/>
      <c r="N28" s="31" t="s">
        <v>208</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213</v>
      </c>
      <c r="D29" s="31" t="s">
        <v>214</v>
      </c>
      <c r="E29" s="31" t="s">
        <v>202</v>
      </c>
      <c r="F29" s="31"/>
      <c r="G29" s="31" t="s">
        <v>159</v>
      </c>
      <c r="H29" s="31" t="s">
        <v>215</v>
      </c>
      <c r="I29" s="31" t="s">
        <v>216</v>
      </c>
      <c r="J29" s="31" t="s">
        <v>217</v>
      </c>
      <c r="K29" s="31">
        <v>0</v>
      </c>
      <c r="L29" s="38">
        <v>1000</v>
      </c>
      <c r="M29" s="31"/>
      <c r="N29" s="31" t="s">
        <v>205</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215</v>
      </c>
      <c r="I30" s="31" t="s">
        <v>218</v>
      </c>
      <c r="J30" s="31" t="s">
        <v>217</v>
      </c>
      <c r="K30" s="31">
        <v>1000</v>
      </c>
      <c r="L30" s="38">
        <v>5000</v>
      </c>
      <c r="M30" s="31"/>
      <c r="N30" s="31" t="s">
        <v>205</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215</v>
      </c>
      <c r="I31" s="31" t="s">
        <v>219</v>
      </c>
      <c r="J31" s="31" t="s">
        <v>217</v>
      </c>
      <c r="K31" s="31">
        <v>5000</v>
      </c>
      <c r="L31" s="38"/>
      <c r="M31" s="31"/>
      <c r="N31" s="31" t="s">
        <v>205</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220</v>
      </c>
      <c r="D32" s="31" t="s">
        <v>221</v>
      </c>
      <c r="E32" s="31" t="s">
        <v>202</v>
      </c>
      <c r="F32" s="31"/>
      <c r="G32" s="31" t="s">
        <v>159</v>
      </c>
      <c r="H32" s="31" t="s">
        <v>215</v>
      </c>
      <c r="I32" s="31" t="s">
        <v>216</v>
      </c>
      <c r="J32" s="31" t="s">
        <v>217</v>
      </c>
      <c r="K32" s="31">
        <v>0</v>
      </c>
      <c r="L32" s="38">
        <v>1000</v>
      </c>
      <c r="M32" s="31"/>
      <c r="N32" s="31" t="s">
        <v>205</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215</v>
      </c>
      <c r="I33" s="31" t="s">
        <v>218</v>
      </c>
      <c r="J33" s="31" t="s">
        <v>217</v>
      </c>
      <c r="K33" s="31">
        <v>1000</v>
      </c>
      <c r="L33" s="38">
        <v>5000</v>
      </c>
      <c r="M33" s="31"/>
      <c r="N33" s="31" t="s">
        <v>205</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215</v>
      </c>
      <c r="I34" s="31" t="s">
        <v>219</v>
      </c>
      <c r="J34" s="31" t="s">
        <v>217</v>
      </c>
      <c r="K34" s="31">
        <v>5000</v>
      </c>
      <c r="L34" s="38"/>
      <c r="M34" s="31"/>
      <c r="N34" s="31" t="s">
        <v>205</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222</v>
      </c>
      <c r="D35" s="31" t="s">
        <v>223</v>
      </c>
      <c r="E35" s="31"/>
      <c r="F35" s="31"/>
      <c r="G35" s="31"/>
      <c r="H35" s="31" t="s">
        <v>203</v>
      </c>
      <c r="I35" s="31">
        <v>20</v>
      </c>
      <c r="J35" s="31"/>
      <c r="K35" s="31"/>
      <c r="L35" s="38"/>
      <c r="M35" s="31"/>
      <c r="N35" s="31" t="s">
        <v>205</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224</v>
      </c>
      <c r="I36" s="31">
        <v>10</v>
      </c>
      <c r="J36" s="31" t="s">
        <v>217</v>
      </c>
      <c r="K36" s="31">
        <v>0</v>
      </c>
      <c r="L36" s="38">
        <v>1000</v>
      </c>
      <c r="M36" s="31"/>
      <c r="N36" s="31" t="s">
        <v>205</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224</v>
      </c>
      <c r="I37" s="31">
        <v>8</v>
      </c>
      <c r="J37" s="31" t="s">
        <v>217</v>
      </c>
      <c r="K37" s="31">
        <v>1000</v>
      </c>
      <c r="L37" s="38">
        <v>5000</v>
      </c>
      <c r="M37" s="31"/>
      <c r="N37" s="31" t="s">
        <v>205</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224</v>
      </c>
      <c r="I38" s="31">
        <v>6</v>
      </c>
      <c r="J38" s="31" t="s">
        <v>217</v>
      </c>
      <c r="K38" s="31">
        <v>5000</v>
      </c>
      <c r="L38" s="38"/>
      <c r="M38" s="31"/>
      <c r="N38" s="31" t="s">
        <v>205</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215</v>
      </c>
      <c r="I39" s="31">
        <v>5</v>
      </c>
      <c r="J39" s="31" t="s">
        <v>217</v>
      </c>
      <c r="K39" s="31">
        <v>0</v>
      </c>
      <c r="L39" s="38">
        <v>1000</v>
      </c>
      <c r="M39" s="31"/>
      <c r="N39" s="31" t="s">
        <v>205</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215</v>
      </c>
      <c r="I40" s="31">
        <v>4</v>
      </c>
      <c r="J40" s="31" t="s">
        <v>217</v>
      </c>
      <c r="K40" s="31">
        <v>1000</v>
      </c>
      <c r="L40" s="38">
        <v>5000</v>
      </c>
      <c r="M40" s="31"/>
      <c r="N40" s="31" t="s">
        <v>205</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225</v>
      </c>
      <c r="D41" s="31" t="s">
        <v>226</v>
      </c>
      <c r="E41" s="31" t="s">
        <v>202</v>
      </c>
      <c r="F41" s="31"/>
      <c r="G41" s="31" t="s">
        <v>159</v>
      </c>
      <c r="H41" s="31" t="s">
        <v>203</v>
      </c>
      <c r="I41" s="34" t="s">
        <v>227</v>
      </c>
      <c r="J41" s="31"/>
      <c r="K41" s="31"/>
      <c r="L41" s="38"/>
      <c r="M41" s="31"/>
      <c r="N41" s="31" t="s">
        <v>205</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228</v>
      </c>
      <c r="D42" s="31" t="s">
        <v>201</v>
      </c>
      <c r="E42" s="31" t="s">
        <v>202</v>
      </c>
      <c r="F42" s="31"/>
      <c r="G42" s="31" t="s">
        <v>159</v>
      </c>
      <c r="H42" s="31" t="s">
        <v>203</v>
      </c>
      <c r="I42" s="34" t="s">
        <v>229</v>
      </c>
      <c r="J42" s="31"/>
      <c r="K42" s="31"/>
      <c r="L42" s="38"/>
      <c r="M42" s="31"/>
      <c r="N42" s="31" t="s">
        <v>205</v>
      </c>
      <c r="O42" s="31" t="s">
        <v>230</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228</v>
      </c>
      <c r="D43" s="31" t="s">
        <v>201</v>
      </c>
      <c r="E43" s="31" t="s">
        <v>202</v>
      </c>
      <c r="F43" s="31"/>
      <c r="G43" s="31" t="s">
        <v>159</v>
      </c>
      <c r="H43" s="31" t="s">
        <v>203</v>
      </c>
      <c r="I43" s="31" t="s">
        <v>231</v>
      </c>
      <c r="J43" s="31"/>
      <c r="K43" s="31"/>
      <c r="L43" s="38"/>
      <c r="M43" s="31"/>
      <c r="N43" s="31" t="s">
        <v>205</v>
      </c>
      <c r="O43" s="31" t="s">
        <v>159</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228</v>
      </c>
      <c r="D44" s="31" t="s">
        <v>201</v>
      </c>
      <c r="E44" s="31" t="s">
        <v>202</v>
      </c>
      <c r="F44" s="31"/>
      <c r="G44" s="31" t="s">
        <v>159</v>
      </c>
      <c r="H44" s="31" t="s">
        <v>203</v>
      </c>
      <c r="I44" s="34" t="s">
        <v>232</v>
      </c>
      <c r="J44" s="31"/>
      <c r="K44" s="31"/>
      <c r="L44" s="38"/>
      <c r="M44" s="31"/>
      <c r="N44" s="31" t="s">
        <v>205</v>
      </c>
      <c r="O44" s="31" t="s">
        <v>230</v>
      </c>
      <c r="P44" s="31" t="s">
        <v>233</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228</v>
      </c>
      <c r="D45" s="31" t="s">
        <v>201</v>
      </c>
      <c r="E45" s="31" t="s">
        <v>202</v>
      </c>
      <c r="F45" s="31"/>
      <c r="G45" s="31" t="s">
        <v>159</v>
      </c>
      <c r="H45" s="31" t="s">
        <v>203</v>
      </c>
      <c r="I45" s="34" t="s">
        <v>234</v>
      </c>
      <c r="J45" s="31"/>
      <c r="K45" s="31"/>
      <c r="L45" s="38"/>
      <c r="M45" s="31"/>
      <c r="N45" s="31" t="s">
        <v>205</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235</v>
      </c>
      <c r="D46" s="31" t="s">
        <v>201</v>
      </c>
      <c r="E46" s="31" t="s">
        <v>202</v>
      </c>
      <c r="F46" s="31"/>
      <c r="G46" s="31" t="s">
        <v>159</v>
      </c>
      <c r="H46" s="31" t="s">
        <v>203</v>
      </c>
      <c r="I46" s="34" t="s">
        <v>236</v>
      </c>
      <c r="J46" s="31"/>
      <c r="K46" s="31"/>
      <c r="L46" s="38"/>
      <c r="M46" s="31"/>
      <c r="N46" s="31" t="s">
        <v>205</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237</v>
      </c>
      <c r="D47" s="31" t="s">
        <v>201</v>
      </c>
      <c r="E47" s="31" t="s">
        <v>202</v>
      </c>
      <c r="F47" s="31"/>
      <c r="G47" s="31" t="s">
        <v>159</v>
      </c>
      <c r="H47" s="31" t="s">
        <v>203</v>
      </c>
      <c r="I47" s="31" t="s">
        <v>238</v>
      </c>
      <c r="J47" s="31"/>
      <c r="K47" s="31"/>
      <c r="L47" s="38"/>
      <c r="M47" s="31"/>
      <c r="N47" s="31" t="s">
        <v>205</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239</v>
      </c>
      <c r="D48" s="31" t="s">
        <v>201</v>
      </c>
      <c r="E48" s="31" t="s">
        <v>202</v>
      </c>
      <c r="F48" s="31"/>
      <c r="G48" s="31" t="s">
        <v>159</v>
      </c>
      <c r="H48" s="31" t="s">
        <v>203</v>
      </c>
      <c r="I48" s="31">
        <v>15</v>
      </c>
      <c r="J48" s="31"/>
      <c r="K48" s="31"/>
      <c r="L48" s="38"/>
      <c r="M48" s="31"/>
      <c r="N48" s="31" t="s">
        <v>205</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240</v>
      </c>
      <c r="B49" s="39" t="s">
        <v>182</v>
      </c>
      <c r="C49" s="31" t="s">
        <v>173</v>
      </c>
      <c r="D49" s="31" t="s">
        <v>201</v>
      </c>
      <c r="E49" s="31" t="s">
        <v>241</v>
      </c>
      <c r="F49" s="31"/>
      <c r="G49" s="31" t="s">
        <v>159</v>
      </c>
      <c r="H49" s="31" t="s">
        <v>203</v>
      </c>
      <c r="I49" s="31" t="s">
        <v>242</v>
      </c>
      <c r="J49" s="31"/>
      <c r="K49" s="31"/>
      <c r="L49" s="38"/>
      <c r="M49" s="31"/>
      <c r="N49" s="31" t="s">
        <v>205</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175</v>
      </c>
      <c r="D50" s="31" t="s">
        <v>201</v>
      </c>
      <c r="E50" s="31" t="s">
        <v>241</v>
      </c>
      <c r="F50" s="31"/>
      <c r="G50" s="31" t="s">
        <v>159</v>
      </c>
      <c r="H50" s="31" t="s">
        <v>203</v>
      </c>
      <c r="I50" s="31" t="s">
        <v>242</v>
      </c>
      <c r="J50" s="31"/>
      <c r="K50" s="31"/>
      <c r="L50" s="38"/>
      <c r="M50" s="31"/>
      <c r="N50" s="31" t="s">
        <v>205</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176</v>
      </c>
      <c r="D51" s="31" t="s">
        <v>201</v>
      </c>
      <c r="E51" s="31" t="s">
        <v>241</v>
      </c>
      <c r="F51" s="31"/>
      <c r="G51" s="31" t="s">
        <v>159</v>
      </c>
      <c r="H51" s="31" t="s">
        <v>203</v>
      </c>
      <c r="I51" s="31" t="s">
        <v>242</v>
      </c>
      <c r="J51" s="31"/>
      <c r="K51" s="31"/>
      <c r="L51" s="38"/>
      <c r="M51" s="31"/>
      <c r="N51" s="31" t="s">
        <v>205</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177</v>
      </c>
      <c r="D52" s="31" t="s">
        <v>201</v>
      </c>
      <c r="E52" s="31" t="s">
        <v>241</v>
      </c>
      <c r="F52" s="31"/>
      <c r="G52" s="31" t="s">
        <v>159</v>
      </c>
      <c r="H52" s="31" t="s">
        <v>203</v>
      </c>
      <c r="I52" s="31" t="s">
        <v>252</v>
      </c>
      <c r="J52" s="31"/>
      <c r="K52" s="31"/>
      <c r="L52" s="38"/>
      <c r="M52" s="31"/>
      <c r="N52" s="31" t="s">
        <v>205</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254</v>
      </c>
      <c r="D53" s="31" t="s">
        <v>226</v>
      </c>
      <c r="E53" s="31" t="s">
        <v>202</v>
      </c>
      <c r="F53" s="31"/>
      <c r="G53" s="31" t="s">
        <v>159</v>
      </c>
      <c r="H53" s="31" t="s">
        <v>203</v>
      </c>
      <c r="I53" s="34" t="s">
        <v>252</v>
      </c>
      <c r="J53" s="31"/>
      <c r="K53" s="31"/>
      <c r="L53" s="38"/>
      <c r="M53" s="31"/>
      <c r="N53" s="31" t="s">
        <v>205</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253</v>
      </c>
      <c r="D54" s="31" t="s">
        <v>221</v>
      </c>
      <c r="E54" s="31" t="s">
        <v>202</v>
      </c>
      <c r="F54" s="31"/>
      <c r="G54" s="31" t="s">
        <v>159</v>
      </c>
      <c r="H54" s="31" t="s">
        <v>215</v>
      </c>
      <c r="I54" s="31" t="s">
        <v>255</v>
      </c>
      <c r="J54" s="31" t="s">
        <v>217</v>
      </c>
      <c r="K54" s="31">
        <v>0</v>
      </c>
      <c r="L54" s="38">
        <v>1000</v>
      </c>
      <c r="M54" s="31"/>
      <c r="N54" s="31" t="s">
        <v>205</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215</v>
      </c>
      <c r="I55" s="31" t="s">
        <v>256</v>
      </c>
      <c r="J55" s="31" t="s">
        <v>217</v>
      </c>
      <c r="K55" s="31">
        <v>1000</v>
      </c>
      <c r="L55" s="38">
        <v>5000</v>
      </c>
      <c r="M55" s="31"/>
      <c r="N55" s="31" t="s">
        <v>205</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215</v>
      </c>
      <c r="I56" s="31" t="s">
        <v>257</v>
      </c>
      <c r="J56" s="31" t="s">
        <v>217</v>
      </c>
      <c r="K56" s="31">
        <v>5000</v>
      </c>
      <c r="L56" s="38"/>
      <c r="M56" s="31"/>
      <c r="N56" s="31" t="s">
        <v>205</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82" t="s">
        <v>266</v>
      </c>
      <c r="B58" s="83"/>
      <c r="C58" s="83"/>
      <c r="D58" s="84"/>
    </row>
    <row r="59" spans="1:117" ht="15.5" x14ac:dyDescent="0.35">
      <c r="A59" s="26" t="s">
        <v>179</v>
      </c>
      <c r="B59" s="26" t="s">
        <v>180</v>
      </c>
      <c r="C59" s="27" t="s">
        <v>260</v>
      </c>
      <c r="D59" s="26" t="s">
        <v>259</v>
      </c>
      <c r="E59" s="24" t="s">
        <v>189</v>
      </c>
    </row>
    <row r="60" spans="1:117" x14ac:dyDescent="0.35">
      <c r="A60" s="34"/>
      <c r="B60" s="34" t="s">
        <v>182</v>
      </c>
      <c r="C60" s="28" t="str">
        <f>C4</f>
        <v>BANK_82_EPER_001,IND</v>
      </c>
      <c r="D60" s="31" t="s">
        <v>262</v>
      </c>
      <c r="E60" s="31" t="s">
        <v>241</v>
      </c>
    </row>
    <row r="62" spans="1:117" ht="18.5" x14ac:dyDescent="0.35">
      <c r="A62" s="82" t="s">
        <v>258</v>
      </c>
      <c r="B62" s="83"/>
      <c r="C62" s="83"/>
      <c r="D62" s="84"/>
    </row>
    <row r="63" spans="1:117" ht="15.5" x14ac:dyDescent="0.35">
      <c r="A63" s="26" t="s">
        <v>259</v>
      </c>
      <c r="B63" s="27" t="s">
        <v>260</v>
      </c>
      <c r="C63" s="27" t="s">
        <v>246</v>
      </c>
      <c r="D63" s="26" t="s">
        <v>261</v>
      </c>
      <c r="E63" s="26" t="s">
        <v>193</v>
      </c>
      <c r="F63" s="25" t="s">
        <v>172</v>
      </c>
      <c r="G63" s="25"/>
    </row>
    <row r="64" spans="1:117" x14ac:dyDescent="0.35">
      <c r="A64" s="31" t="s">
        <v>262</v>
      </c>
      <c r="B64" s="40" t="s">
        <v>263</v>
      </c>
      <c r="C64" s="31" t="s">
        <v>177</v>
      </c>
      <c r="D64" s="31" t="s">
        <v>201</v>
      </c>
      <c r="E64" s="31" t="s">
        <v>264</v>
      </c>
      <c r="F64" s="31" t="s">
        <v>174</v>
      </c>
      <c r="G64" s="31"/>
    </row>
    <row r="65" spans="1:15" x14ac:dyDescent="0.35">
      <c r="A65" s="31" t="s">
        <v>262</v>
      </c>
      <c r="B65" s="40" t="s">
        <v>263</v>
      </c>
      <c r="C65" s="31" t="s">
        <v>254</v>
      </c>
      <c r="D65" s="31" t="s">
        <v>201</v>
      </c>
      <c r="E65" s="31" t="s">
        <v>265</v>
      </c>
      <c r="F65" s="31" t="s">
        <v>174</v>
      </c>
      <c r="G65" s="31"/>
    </row>
    <row r="66" spans="1:15" x14ac:dyDescent="0.35">
      <c r="A66" s="31" t="s">
        <v>262</v>
      </c>
      <c r="B66" s="40" t="s">
        <v>263</v>
      </c>
      <c r="C66" s="31" t="s">
        <v>253</v>
      </c>
      <c r="D66" s="31" t="s">
        <v>201</v>
      </c>
      <c r="E66" s="31" t="s">
        <v>265</v>
      </c>
      <c r="F66" s="31" t="s">
        <v>174</v>
      </c>
      <c r="G66" s="31"/>
    </row>
    <row r="68" spans="1:15" ht="18.5" x14ac:dyDescent="0.35">
      <c r="A68" s="82" t="s">
        <v>243</v>
      </c>
      <c r="B68" s="83"/>
      <c r="C68" s="83"/>
      <c r="D68" s="83"/>
      <c r="E68" s="83"/>
      <c r="F68" s="83"/>
      <c r="G68" s="83"/>
      <c r="H68" s="83"/>
      <c r="I68" s="84"/>
    </row>
    <row r="69" spans="1:15" ht="15.5" x14ac:dyDescent="0.35">
      <c r="A69" s="25" t="s">
        <v>131</v>
      </c>
      <c r="B69" s="25" t="s">
        <v>147</v>
      </c>
      <c r="C69" s="25" t="s">
        <v>244</v>
      </c>
      <c r="D69" s="25" t="s">
        <v>245</v>
      </c>
      <c r="E69" s="25" t="s">
        <v>246</v>
      </c>
      <c r="F69" s="25" t="s">
        <v>270</v>
      </c>
      <c r="G69" s="25" t="s">
        <v>272</v>
      </c>
      <c r="H69" s="25" t="s">
        <v>271</v>
      </c>
      <c r="I69" s="25" t="s">
        <v>273</v>
      </c>
      <c r="J69" s="25" t="s">
        <v>247</v>
      </c>
      <c r="K69" s="25" t="s">
        <v>248</v>
      </c>
      <c r="L69" s="25" t="s">
        <v>249</v>
      </c>
      <c r="M69" s="25" t="s">
        <v>250</v>
      </c>
      <c r="N69" s="25" t="s">
        <v>251</v>
      </c>
      <c r="O69" s="25" t="s">
        <v>432</v>
      </c>
    </row>
    <row r="70" spans="1:15" x14ac:dyDescent="0.35">
      <c r="A70" s="28" t="s">
        <v>428</v>
      </c>
      <c r="B70" s="28" t="str">
        <f>C10</f>
        <v>2131846854</v>
      </c>
      <c r="C70" s="28" t="s">
        <v>430</v>
      </c>
      <c r="D70" s="30" t="str">
        <f>C16</f>
        <v>2131846279</v>
      </c>
      <c r="E70" s="31" t="s">
        <v>177</v>
      </c>
      <c r="F70" s="31"/>
      <c r="G70" s="31"/>
      <c r="H70" s="31"/>
      <c r="I70" s="31"/>
      <c r="J70" s="42" t="str">
        <f ca="1">TEXT(TODAY()-320,"DD-MMM-YY")</f>
        <v>24-Sep-22</v>
      </c>
      <c r="K70" s="42" t="str">
        <f ca="1">TEXT(TODAY()-290,"DD-MMM-YY")</f>
        <v>24-Oct-22</v>
      </c>
      <c r="L70" s="32" t="s">
        <v>174</v>
      </c>
      <c r="M70" s="32">
        <v>12</v>
      </c>
      <c r="N70" s="44" t="s">
        <v>435</v>
      </c>
      <c r="O70" s="32" t="s">
        <v>434</v>
      </c>
    </row>
    <row r="71" spans="1:15" x14ac:dyDescent="0.35">
      <c r="A71" s="28" t="s">
        <v>428</v>
      </c>
      <c r="B71" s="28" t="str">
        <f>C10</f>
        <v>2131846854</v>
      </c>
      <c r="C71" s="28" t="s">
        <v>430</v>
      </c>
      <c r="D71" s="30" t="str">
        <f>C16</f>
        <v>2131846279</v>
      </c>
      <c r="E71" s="31" t="s">
        <v>177</v>
      </c>
      <c r="F71" s="31"/>
      <c r="G71" s="31"/>
      <c r="H71" s="31"/>
      <c r="I71" s="31"/>
      <c r="J71" s="42" t="str">
        <f ca="1">TEXT(TODAY()-289,"DD-MMM-YY")</f>
        <v>25-Oct-22</v>
      </c>
      <c r="K71" s="42" t="str">
        <f ca="1">TEXT(TODAY()-259,"DD-MMM-YY")</f>
        <v>24-Nov-22</v>
      </c>
      <c r="L71" s="32" t="s">
        <v>174</v>
      </c>
      <c r="M71" s="32">
        <v>13</v>
      </c>
      <c r="N71" s="44" t="s">
        <v>436</v>
      </c>
      <c r="O71" s="32" t="s">
        <v>434</v>
      </c>
    </row>
    <row r="72" spans="1:15" x14ac:dyDescent="0.35">
      <c r="A72" s="28" t="s">
        <v>428</v>
      </c>
      <c r="B72" s="28" t="str">
        <f>C10</f>
        <v>2131846854</v>
      </c>
      <c r="C72" s="28" t="s">
        <v>430</v>
      </c>
      <c r="D72" s="30" t="str">
        <f>C16</f>
        <v>2131846279</v>
      </c>
      <c r="E72" s="31" t="s">
        <v>254</v>
      </c>
      <c r="F72" s="31"/>
      <c r="G72" s="31"/>
      <c r="H72" s="31"/>
      <c r="I72" s="31"/>
      <c r="J72" s="42" t="str">
        <f ca="1">TEXT(TODAY()-258,"DD-MMM-YY")</f>
        <v>25-Nov-22</v>
      </c>
      <c r="K72" s="42" t="str">
        <f ca="1">TEXT(TODAY()-229,"DD-MMM-YY")</f>
        <v>24-Dec-22</v>
      </c>
      <c r="L72" s="32" t="s">
        <v>174</v>
      </c>
      <c r="M72" s="32">
        <v>6</v>
      </c>
      <c r="N72" s="44" t="s">
        <v>437</v>
      </c>
      <c r="O72" s="32" t="s">
        <v>434</v>
      </c>
    </row>
    <row r="73" spans="1:15" x14ac:dyDescent="0.35">
      <c r="A73" s="28" t="s">
        <v>428</v>
      </c>
      <c r="B73" s="28" t="str">
        <f>C10</f>
        <v>2131846854</v>
      </c>
      <c r="C73" s="28" t="s">
        <v>430</v>
      </c>
      <c r="D73" s="30" t="str">
        <f>C16</f>
        <v>2131846279</v>
      </c>
      <c r="E73" s="31" t="s">
        <v>253</v>
      </c>
      <c r="F73" s="31" t="s">
        <v>267</v>
      </c>
      <c r="G73" s="31" t="s">
        <v>157</v>
      </c>
      <c r="H73" s="31" t="s">
        <v>268</v>
      </c>
      <c r="I73" s="31" t="s">
        <v>269</v>
      </c>
      <c r="J73" s="42" t="str">
        <f ca="1">TEXT(TODAY()-381,"DD-MMM-YY")</f>
        <v>25-Jul-22</v>
      </c>
      <c r="K73" s="42" t="str">
        <f ca="1">TEXT(TODAY()-351,"DD-MMM-YY")</f>
        <v>24-Aug-22</v>
      </c>
      <c r="L73" s="32" t="s">
        <v>174</v>
      </c>
      <c r="M73" s="32">
        <v>7</v>
      </c>
      <c r="N73" s="44" t="s">
        <v>438</v>
      </c>
      <c r="O73" s="32" t="s">
        <v>434</v>
      </c>
    </row>
    <row r="74" spans="1:15" x14ac:dyDescent="0.35">
      <c r="A74" s="28" t="s">
        <v>428</v>
      </c>
      <c r="B74" s="41" t="str">
        <f>C10</f>
        <v>2131846854</v>
      </c>
      <c r="C74" s="28" t="s">
        <v>430</v>
      </c>
      <c r="D74" s="30" t="str">
        <f>C16</f>
        <v>2131846279</v>
      </c>
      <c r="E74" s="31" t="s">
        <v>253</v>
      </c>
      <c r="F74" s="31" t="s">
        <v>267</v>
      </c>
      <c r="G74" s="31" t="s">
        <v>157</v>
      </c>
      <c r="H74" s="31" t="s">
        <v>268</v>
      </c>
      <c r="I74" s="31" t="s">
        <v>274</v>
      </c>
      <c r="J74" s="42" t="str">
        <f ca="1">TEXT(TODAY()-350,"DD-MMM-YY")</f>
        <v>25-Aug-22</v>
      </c>
      <c r="K74" s="42" t="str">
        <f ca="1">TEXT(TODAY()-321,"DD-MMM-YY")</f>
        <v>23-Sep-22</v>
      </c>
      <c r="L74" s="32" t="s">
        <v>174</v>
      </c>
      <c r="M74" s="32">
        <v>10</v>
      </c>
      <c r="N74" s="44" t="s">
        <v>439</v>
      </c>
      <c r="O74" s="32" t="s">
        <v>434</v>
      </c>
    </row>
    <row r="76" spans="1:15" ht="50.4" customHeight="1" x14ac:dyDescent="0.35">
      <c r="A76" s="88" t="s">
        <v>275</v>
      </c>
      <c r="B76" s="88"/>
      <c r="C76" s="88"/>
      <c r="D76" s="88"/>
      <c r="E76" s="88"/>
      <c r="F76" s="88"/>
      <c r="G76" s="88"/>
      <c r="H76" s="88"/>
      <c r="I76" s="88"/>
      <c r="J76" s="88"/>
      <c r="K76" s="88"/>
    </row>
    <row r="78" spans="1:15" ht="16.75" customHeight="1" x14ac:dyDescent="0.35">
      <c r="A78" s="89" t="s">
        <v>276</v>
      </c>
      <c r="B78" s="89"/>
      <c r="C78" s="89"/>
      <c r="D78" s="89"/>
    </row>
    <row r="79" spans="1:15" x14ac:dyDescent="0.35">
      <c r="A79" s="43" t="s">
        <v>277</v>
      </c>
      <c r="B79" s="43" t="s">
        <v>278</v>
      </c>
      <c r="C79" s="43" t="s">
        <v>130</v>
      </c>
      <c r="D79" s="43" t="s">
        <v>279</v>
      </c>
    </row>
    <row r="80" spans="1:15" x14ac:dyDescent="0.35">
      <c r="A80" s="32" t="s">
        <v>280</v>
      </c>
      <c r="B80" s="28">
        <v>8797366188</v>
      </c>
      <c r="C80" s="44" t="s">
        <v>281</v>
      </c>
      <c r="D80" s="28" t="s">
        <v>428</v>
      </c>
    </row>
    <row r="82" spans="1:78" x14ac:dyDescent="0.35">
      <c r="A82" s="45" t="s">
        <v>282</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283</v>
      </c>
      <c r="B83" s="47" t="s">
        <v>284</v>
      </c>
      <c r="C83" s="47" t="s">
        <v>285</v>
      </c>
      <c r="D83" s="47" t="s">
        <v>286</v>
      </c>
      <c r="E83" s="47" t="s">
        <v>287</v>
      </c>
      <c r="F83" s="47" t="s">
        <v>288</v>
      </c>
      <c r="G83" s="47" t="s">
        <v>289</v>
      </c>
      <c r="H83" s="47" t="s">
        <v>290</v>
      </c>
      <c r="I83" s="47" t="s">
        <v>291</v>
      </c>
      <c r="J83" s="47" t="s">
        <v>292</v>
      </c>
      <c r="K83" s="47" t="s">
        <v>293</v>
      </c>
      <c r="L83" s="47" t="s">
        <v>294</v>
      </c>
      <c r="M83" s="47" t="s">
        <v>295</v>
      </c>
      <c r="N83" s="47" t="s">
        <v>296</v>
      </c>
      <c r="O83" s="47" t="s">
        <v>297</v>
      </c>
      <c r="P83" s="47" t="s">
        <v>298</v>
      </c>
      <c r="Q83" s="47" t="s">
        <v>299</v>
      </c>
      <c r="R83" s="47" t="s">
        <v>300</v>
      </c>
      <c r="S83" s="48" t="s">
        <v>301</v>
      </c>
      <c r="T83" s="90" t="s">
        <v>302</v>
      </c>
      <c r="U83" s="91"/>
      <c r="V83" s="92"/>
      <c r="W83" s="90" t="s">
        <v>303</v>
      </c>
      <c r="X83" s="92"/>
      <c r="Y83" s="49"/>
      <c r="Z83" s="85" t="s">
        <v>304</v>
      </c>
      <c r="AA83" s="86"/>
      <c r="AB83" s="86"/>
      <c r="AC83" s="86"/>
      <c r="AD83" s="86"/>
      <c r="AE83" s="86"/>
      <c r="AF83" s="87"/>
      <c r="AG83" s="85" t="s">
        <v>305</v>
      </c>
      <c r="AH83" s="86"/>
      <c r="AI83" s="86"/>
      <c r="AJ83" s="86"/>
      <c r="AK83" s="86"/>
      <c r="AL83" s="87"/>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306</v>
      </c>
      <c r="U84" s="54" t="s">
        <v>307</v>
      </c>
      <c r="V84" s="54" t="s">
        <v>308</v>
      </c>
      <c r="W84" s="54" t="s">
        <v>309</v>
      </c>
      <c r="X84" s="54" t="s">
        <v>310</v>
      </c>
      <c r="Y84" s="54" t="s">
        <v>311</v>
      </c>
      <c r="Z84" s="54" t="s">
        <v>312</v>
      </c>
      <c r="AA84" s="54" t="s">
        <v>313</v>
      </c>
      <c r="AB84" s="54" t="s">
        <v>314</v>
      </c>
      <c r="AC84" s="54" t="s">
        <v>315</v>
      </c>
      <c r="AD84" s="54" t="s">
        <v>316</v>
      </c>
      <c r="AE84" s="54" t="s">
        <v>317</v>
      </c>
      <c r="AF84" s="54" t="s">
        <v>318</v>
      </c>
      <c r="AG84" s="54" t="s">
        <v>319</v>
      </c>
      <c r="AH84" s="54" t="s">
        <v>320</v>
      </c>
      <c r="AI84" s="54" t="s">
        <v>321</v>
      </c>
      <c r="AJ84" s="54" t="s">
        <v>322</v>
      </c>
      <c r="AK84" s="54" t="s">
        <v>323</v>
      </c>
      <c r="AL84" s="54" t="s">
        <v>324</v>
      </c>
      <c r="AM84" s="53" t="s">
        <v>325</v>
      </c>
      <c r="AN84" s="54" t="s">
        <v>326</v>
      </c>
      <c r="AO84" s="54" t="s">
        <v>327</v>
      </c>
      <c r="AP84" s="55" t="s">
        <v>328</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329</v>
      </c>
      <c r="B85" s="28">
        <v>8797366188</v>
      </c>
      <c r="C85" s="56" t="s">
        <v>426</v>
      </c>
      <c r="D85" s="57" t="s">
        <v>350</v>
      </c>
      <c r="E85" s="41" t="s">
        <v>159</v>
      </c>
      <c r="F85" s="56" t="s">
        <v>330</v>
      </c>
      <c r="G85" s="58" t="str">
        <f ca="1">TEXT(TODAY(),"YYYY-MM-DD")</f>
        <v>2023-08-10</v>
      </c>
      <c r="H85" s="58" t="str">
        <f ca="1">TEXT(TODAY(),"YYYY-MM-DD")</f>
        <v>2023-08-10</v>
      </c>
      <c r="I85" s="56">
        <v>12</v>
      </c>
      <c r="J85" s="56">
        <v>12</v>
      </c>
      <c r="K85" s="56">
        <v>12</v>
      </c>
      <c r="L85" s="56" t="s">
        <v>425</v>
      </c>
      <c r="M85" s="56" t="s">
        <v>427</v>
      </c>
      <c r="N85" s="30" t="s">
        <v>331</v>
      </c>
      <c r="O85" s="30" t="s">
        <v>331</v>
      </c>
      <c r="P85" s="30" t="s">
        <v>332</v>
      </c>
      <c r="Q85" s="30" t="s">
        <v>332</v>
      </c>
      <c r="R85" s="30" t="s">
        <v>332</v>
      </c>
      <c r="S85" s="41"/>
      <c r="T85" s="41" t="s">
        <v>333</v>
      </c>
      <c r="U85" s="41" t="s">
        <v>334</v>
      </c>
      <c r="V85" s="41"/>
      <c r="W85" s="41" t="s">
        <v>335</v>
      </c>
      <c r="X85" s="41" t="s">
        <v>336</v>
      </c>
      <c r="Y85" s="41"/>
      <c r="Z85" s="41"/>
      <c r="AA85" s="41"/>
      <c r="AB85" s="41"/>
      <c r="AC85" s="41"/>
      <c r="AD85" s="41" t="s">
        <v>332</v>
      </c>
      <c r="AE85" s="41" t="s">
        <v>332</v>
      </c>
      <c r="AF85" s="41" t="s">
        <v>332</v>
      </c>
      <c r="AG85" s="41"/>
      <c r="AH85" s="41"/>
      <c r="AI85" s="41"/>
      <c r="AJ85" s="41" t="s">
        <v>332</v>
      </c>
      <c r="AK85" s="41" t="s">
        <v>332</v>
      </c>
      <c r="AL85" s="41" t="s">
        <v>332</v>
      </c>
      <c r="AM85" s="56"/>
      <c r="AN85" s="56">
        <v>26</v>
      </c>
      <c r="AO85" s="56">
        <v>26</v>
      </c>
      <c r="AP85" s="56">
        <v>8</v>
      </c>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row>
    <row r="87" spans="1:78" ht="18.5" x14ac:dyDescent="0.35">
      <c r="A87" s="60" t="s">
        <v>337</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179</v>
      </c>
      <c r="B88" s="24" t="s">
        <v>180</v>
      </c>
      <c r="C88" s="24" t="s">
        <v>181</v>
      </c>
      <c r="D88" s="24" t="s">
        <v>130</v>
      </c>
      <c r="E88" s="24" t="s">
        <v>4</v>
      </c>
      <c r="F88" s="24" t="s">
        <v>338</v>
      </c>
      <c r="G88" s="24" t="s">
        <v>339</v>
      </c>
      <c r="H88" s="24" t="s">
        <v>340</v>
      </c>
      <c r="I88" s="24" t="s">
        <v>341</v>
      </c>
      <c r="J88" s="24" t="s">
        <v>342</v>
      </c>
      <c r="K88" s="24" t="s">
        <v>343</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184</v>
      </c>
      <c r="B89" s="34" t="s">
        <v>185</v>
      </c>
      <c r="C89" s="34" t="str">
        <f ca="1">TEXT(TODAY(),"YYYY-MM-DD")</f>
        <v>2023-08-10</v>
      </c>
      <c r="D89" s="34" t="s">
        <v>157</v>
      </c>
      <c r="E89" s="34" t="s">
        <v>348</v>
      </c>
      <c r="F89" s="62" t="str">
        <f ca="1">TEXT(TODAY(),"YYYY-MM-DD")</f>
        <v>2023-08-10</v>
      </c>
      <c r="G89" s="58" t="s">
        <v>332</v>
      </c>
      <c r="H89" s="28">
        <f>A4</f>
        <v>8797366188</v>
      </c>
      <c r="I89" s="34" t="s">
        <v>344</v>
      </c>
      <c r="J89" s="34" t="s">
        <v>349</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346</v>
      </c>
      <c r="B90" s="34" t="s">
        <v>347</v>
      </c>
      <c r="C90" s="34" t="str">
        <f ca="1">TEXT(TODAY(),"YYYY-MM-DD")</f>
        <v>2023-08-10</v>
      </c>
      <c r="D90" s="34" t="s">
        <v>157</v>
      </c>
      <c r="E90" s="34" t="s">
        <v>183</v>
      </c>
      <c r="F90" s="62" t="str">
        <f ca="1">TEXT(TODAY(),"YYYY-MM-DD")</f>
        <v>2023-08-10</v>
      </c>
      <c r="G90" s="58" t="s">
        <v>332</v>
      </c>
      <c r="H90" s="28">
        <f>A4</f>
        <v>8797366188</v>
      </c>
      <c r="I90" s="34" t="s">
        <v>344</v>
      </c>
      <c r="J90" s="34" t="s">
        <v>345</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2" spans="1:78" x14ac:dyDescent="0.35">
      <c r="A92" s="100" t="s">
        <v>351</v>
      </c>
      <c r="B92" s="101"/>
      <c r="C92" s="101"/>
      <c r="D92" s="101"/>
      <c r="E92" s="101"/>
      <c r="F92" s="101"/>
      <c r="G92" s="101"/>
      <c r="H92" s="101"/>
      <c r="I92" s="101"/>
      <c r="J92" s="101"/>
    </row>
    <row r="93" spans="1:78" x14ac:dyDescent="0.35">
      <c r="A93" s="63"/>
      <c r="B93" s="64"/>
      <c r="C93" s="102" t="s">
        <v>352</v>
      </c>
      <c r="D93" s="102"/>
      <c r="E93" s="102"/>
      <c r="F93" s="102"/>
      <c r="G93" s="102"/>
      <c r="H93" s="102"/>
      <c r="I93" s="102"/>
      <c r="J93" s="102"/>
      <c r="K93" s="102"/>
    </row>
    <row r="94" spans="1:78" x14ac:dyDescent="0.35">
      <c r="A94" s="93" t="s">
        <v>353</v>
      </c>
      <c r="B94" s="93" t="s">
        <v>354</v>
      </c>
      <c r="C94" s="106" t="s">
        <v>355</v>
      </c>
      <c r="D94" s="107"/>
      <c r="E94" s="107"/>
      <c r="F94" s="108"/>
      <c r="G94" s="95" t="s">
        <v>356</v>
      </c>
      <c r="H94" s="96"/>
      <c r="I94" s="96"/>
      <c r="J94" s="97"/>
      <c r="K94" s="93" t="s">
        <v>357</v>
      </c>
      <c r="L94" s="93" t="s">
        <v>358</v>
      </c>
    </row>
    <row r="95" spans="1:78" x14ac:dyDescent="0.35">
      <c r="A95" s="94"/>
      <c r="B95" s="94"/>
      <c r="C95" s="65" t="s">
        <v>359</v>
      </c>
      <c r="D95" s="65" t="s">
        <v>360</v>
      </c>
      <c r="E95" s="65" t="s">
        <v>361</v>
      </c>
      <c r="F95" s="65" t="s">
        <v>362</v>
      </c>
      <c r="G95" s="66" t="s">
        <v>359</v>
      </c>
      <c r="H95" s="66" t="s">
        <v>360</v>
      </c>
      <c r="I95" s="66" t="s">
        <v>361</v>
      </c>
      <c r="J95" s="66" t="s">
        <v>362</v>
      </c>
      <c r="K95" s="94"/>
      <c r="L95" s="94"/>
    </row>
    <row r="96" spans="1:78" x14ac:dyDescent="0.35">
      <c r="A96" s="41" t="s">
        <v>363</v>
      </c>
      <c r="B96" s="41" t="s">
        <v>364</v>
      </c>
      <c r="C96" s="30" t="str">
        <f>TEXT(33260.78,"0.00")</f>
        <v>33260.78</v>
      </c>
      <c r="D96" s="30" t="str">
        <f>TEXT(1547,"0")</f>
        <v>1547</v>
      </c>
      <c r="E96" s="30" t="str">
        <f>TEXT(31713.78,"0.00")</f>
        <v>31713.78</v>
      </c>
      <c r="F96" s="30" t="str">
        <f>TEXT(95.35,"0.00")</f>
        <v>95.35</v>
      </c>
      <c r="G96" s="30" t="str">
        <f>TEXT(7242,"0")</f>
        <v>7242</v>
      </c>
      <c r="H96" s="30" t="str">
        <f>TEXT(1092,"0")</f>
        <v>1092</v>
      </c>
      <c r="I96" s="30" t="str">
        <f>TEXT(6150,"0")</f>
        <v>6150</v>
      </c>
      <c r="J96" s="30" t="str">
        <f>TEXT(84.92,"0.00")</f>
        <v>84.92</v>
      </c>
      <c r="K96" s="30" t="str">
        <f>TEXT(359.28,"0.00")</f>
        <v>359.28</v>
      </c>
      <c r="L96" s="41" t="s">
        <v>159</v>
      </c>
    </row>
    <row r="98" spans="1:26" ht="13.25" customHeight="1" x14ac:dyDescent="0.35">
      <c r="A98" s="100" t="s">
        <v>365</v>
      </c>
      <c r="B98" s="101"/>
      <c r="C98" s="101"/>
      <c r="D98" s="101"/>
      <c r="E98" s="101"/>
      <c r="F98" s="101"/>
      <c r="G98" s="101"/>
      <c r="H98" s="101"/>
      <c r="I98" s="101"/>
      <c r="J98" s="101"/>
      <c r="K98" s="101"/>
      <c r="L98" s="101"/>
    </row>
    <row r="99" spans="1:26" x14ac:dyDescent="0.35">
      <c r="A99" s="112" t="s">
        <v>131</v>
      </c>
      <c r="B99" s="112" t="s">
        <v>366</v>
      </c>
      <c r="C99" s="115" t="s">
        <v>367</v>
      </c>
      <c r="D99" s="118" t="s">
        <v>368</v>
      </c>
      <c r="E99" s="121" t="s">
        <v>352</v>
      </c>
      <c r="F99" s="121"/>
      <c r="G99" s="121"/>
      <c r="H99" s="121"/>
      <c r="I99" s="111" t="s">
        <v>369</v>
      </c>
      <c r="J99" s="111"/>
      <c r="K99" s="111"/>
      <c r="L99" s="111"/>
    </row>
    <row r="100" spans="1:26" x14ac:dyDescent="0.35">
      <c r="A100" s="113"/>
      <c r="B100" s="113"/>
      <c r="C100" s="116"/>
      <c r="D100" s="119"/>
      <c r="E100" s="106" t="s">
        <v>370</v>
      </c>
      <c r="F100" s="108"/>
      <c r="G100" s="95" t="s">
        <v>356</v>
      </c>
      <c r="H100" s="97"/>
      <c r="I100" s="106" t="s">
        <v>370</v>
      </c>
      <c r="J100" s="108"/>
      <c r="K100" s="95" t="s">
        <v>356</v>
      </c>
      <c r="L100" s="97"/>
    </row>
    <row r="101" spans="1:26" x14ac:dyDescent="0.35">
      <c r="A101" s="114"/>
      <c r="B101" s="114" t="s">
        <v>130</v>
      </c>
      <c r="C101" s="117"/>
      <c r="D101" s="120"/>
      <c r="E101" s="65" t="s">
        <v>371</v>
      </c>
      <c r="F101" s="65" t="s">
        <v>372</v>
      </c>
      <c r="G101" s="66" t="s">
        <v>373</v>
      </c>
      <c r="H101" s="66" t="s">
        <v>374</v>
      </c>
      <c r="I101" s="65" t="s">
        <v>371</v>
      </c>
      <c r="J101" s="65" t="s">
        <v>372</v>
      </c>
      <c r="K101" s="66" t="s">
        <v>373</v>
      </c>
      <c r="L101" s="66" t="s">
        <v>374</v>
      </c>
    </row>
    <row r="102" spans="1:26" x14ac:dyDescent="0.35">
      <c r="A102" s="41" t="str">
        <f>C4</f>
        <v>BANK_82_EPER_001,IND</v>
      </c>
      <c r="B102" s="41" t="s">
        <v>363</v>
      </c>
      <c r="C102" s="56" t="s">
        <v>375</v>
      </c>
      <c r="D102" s="67" t="str">
        <f>TEXT(359.28,"0.00")</f>
        <v>359.28</v>
      </c>
      <c r="E102" s="68" t="str">
        <f>"$"&amp;TEXT(33260.78,"0.00")</f>
        <v>$33260.78</v>
      </c>
      <c r="F102" s="68" t="str">
        <f>"$"&amp;TEXT(1547,"0.00")</f>
        <v>$1547.00</v>
      </c>
      <c r="G102" s="68" t="str">
        <f>"$"&amp;TEXT(7242,"0.00")</f>
        <v>$7242.00</v>
      </c>
      <c r="H102" s="68" t="str">
        <f>"$"&amp;TEXT(1092,"0.00")</f>
        <v>$1092.00</v>
      </c>
      <c r="I102" s="69" t="str">
        <f>"$"&amp;TEXT(33260.78,"0.00")</f>
        <v>$33260.78</v>
      </c>
      <c r="J102" s="69" t="str">
        <f>"$"&amp;TEXT(1547,"0.00")</f>
        <v>$1547.00</v>
      </c>
      <c r="K102" s="69" t="str">
        <f>"$"&amp;TEXT(7242,"0.00")</f>
        <v>$7242.00</v>
      </c>
      <c r="L102" s="69" t="str">
        <f>"$"&amp;TEXT(1092,"0.00")</f>
        <v>$1092.00</v>
      </c>
    </row>
    <row r="103" spans="1:26" x14ac:dyDescent="0.35">
      <c r="A103" s="56" t="s">
        <v>431</v>
      </c>
      <c r="B103" s="41" t="s">
        <v>363</v>
      </c>
      <c r="C103" s="56" t="s">
        <v>375</v>
      </c>
      <c r="D103" s="67" t="str">
        <f>TEXT(359.28,"0.00")</f>
        <v>359.28</v>
      </c>
      <c r="E103" s="68" t="str">
        <f>"$"&amp;TEXT(19590.64,"0.00")</f>
        <v>$19590.64</v>
      </c>
      <c r="F103" s="68" t="str">
        <f>"$"&amp;TEXT(1300,"0.00")</f>
        <v>$1300.00</v>
      </c>
      <c r="G103" s="68" t="str">
        <f>"$"&amp;TEXT(6604.5,"0.00")</f>
        <v>$6604.50</v>
      </c>
      <c r="H103" s="68" t="str">
        <f>"$"&amp;TEXT(1092,"0.00")</f>
        <v>$1092.00</v>
      </c>
      <c r="I103" s="69" t="str">
        <f>"$"&amp;TEXT(19590.64,"0.00")</f>
        <v>$19590.64</v>
      </c>
      <c r="J103" s="69" t="str">
        <f>"$"&amp;TEXT(1300,"0.00")</f>
        <v>$1300.00</v>
      </c>
      <c r="K103" s="69" t="str">
        <f>"$"&amp;TEXT(6604.5,"0.00")</f>
        <v>$6604.50</v>
      </c>
      <c r="L103" s="69" t="str">
        <f>"$"&amp;TEXT(1092,"0.00")</f>
        <v>$1092.00</v>
      </c>
    </row>
    <row r="104" spans="1:26" x14ac:dyDescent="0.35">
      <c r="A104" s="56" t="s">
        <v>400</v>
      </c>
      <c r="B104" s="41" t="s">
        <v>363</v>
      </c>
      <c r="C104" s="56" t="s">
        <v>375</v>
      </c>
      <c r="D104" s="67" t="str">
        <f>TEXT(359.28,"0.00")</f>
        <v>359.28</v>
      </c>
      <c r="E104" s="68" t="str">
        <f>"$"&amp;TEXT(13670.14,"0.00")</f>
        <v>$13670.14</v>
      </c>
      <c r="F104" s="68" t="str">
        <f>"$"&amp;TEXT(247,"0.00")</f>
        <v>$247.00</v>
      </c>
      <c r="G104" s="68" t="str">
        <f>"$"&amp;TEXT(637.5,"0.00")</f>
        <v>$637.50</v>
      </c>
      <c r="H104" s="68" t="str">
        <f>"$"&amp;TEXT(0,"0.00")</f>
        <v>$0.00</v>
      </c>
      <c r="I104" s="69" t="str">
        <f>"$"&amp;TEXT(13670.14,"0.00")</f>
        <v>$13670.14</v>
      </c>
      <c r="J104" s="69" t="str">
        <f>"$"&amp;TEXT(247,"0.00")</f>
        <v>$247.00</v>
      </c>
      <c r="K104" s="69" t="str">
        <f>"$"&amp;TEXT(637.5,"0.00")</f>
        <v>$637.50</v>
      </c>
      <c r="L104" s="69" t="str">
        <f>"$"&amp;TEXT(0,"0.00")</f>
        <v>$0.00</v>
      </c>
    </row>
    <row r="106" spans="1:26" x14ac:dyDescent="0.35">
      <c r="A106" s="100" t="s">
        <v>376</v>
      </c>
      <c r="B106" s="101"/>
      <c r="C106" s="101"/>
      <c r="D106" s="101"/>
      <c r="E106" s="101"/>
      <c r="F106" s="101"/>
      <c r="G106" s="101"/>
      <c r="H106" s="101"/>
      <c r="I106" s="101"/>
      <c r="J106" s="101"/>
    </row>
    <row r="107" spans="1:26" x14ac:dyDescent="0.35">
      <c r="A107" s="63"/>
      <c r="B107" s="64"/>
      <c r="C107" s="102" t="s">
        <v>352</v>
      </c>
      <c r="D107" s="102"/>
      <c r="E107" s="102"/>
      <c r="F107" s="102"/>
      <c r="G107" s="102"/>
      <c r="H107" s="102"/>
      <c r="I107" s="102"/>
      <c r="J107" s="102"/>
      <c r="K107" s="102"/>
      <c r="Z107" s="70"/>
    </row>
    <row r="108" spans="1:26" x14ac:dyDescent="0.35">
      <c r="A108" s="93" t="s">
        <v>353</v>
      </c>
      <c r="B108" s="93" t="s">
        <v>354</v>
      </c>
      <c r="C108" s="106" t="s">
        <v>355</v>
      </c>
      <c r="D108" s="107"/>
      <c r="E108" s="107"/>
      <c r="F108" s="108"/>
      <c r="G108" s="95" t="s">
        <v>356</v>
      </c>
      <c r="H108" s="96"/>
      <c r="I108" s="96"/>
      <c r="J108" s="97"/>
      <c r="K108" s="98" t="s">
        <v>377</v>
      </c>
    </row>
    <row r="109" spans="1:26" x14ac:dyDescent="0.35">
      <c r="A109" s="94"/>
      <c r="B109" s="94"/>
      <c r="C109" s="65" t="s">
        <v>359</v>
      </c>
      <c r="D109" s="65" t="s">
        <v>360</v>
      </c>
      <c r="E109" s="65" t="s">
        <v>361</v>
      </c>
      <c r="F109" s="65" t="s">
        <v>362</v>
      </c>
      <c r="G109" s="66" t="s">
        <v>359</v>
      </c>
      <c r="H109" s="66" t="s">
        <v>360</v>
      </c>
      <c r="I109" s="66" t="s">
        <v>361</v>
      </c>
      <c r="J109" s="66" t="s">
        <v>362</v>
      </c>
      <c r="K109" s="99"/>
    </row>
    <row r="110" spans="1:26" x14ac:dyDescent="0.35">
      <c r="A110" s="56" t="s">
        <v>363</v>
      </c>
      <c r="B110" s="71"/>
      <c r="C110" s="30" t="str">
        <f>"$"&amp;TEXT(33260.78,"0.00")</f>
        <v>$33260.78</v>
      </c>
      <c r="D110" s="30" t="str">
        <f>"$"&amp;TEXT(1547,"0.00")</f>
        <v>$1547.00</v>
      </c>
      <c r="E110" s="30" t="str">
        <f>"$"&amp;TEXT(31713.78,"0.00")</f>
        <v>$31713.78</v>
      </c>
      <c r="F110" s="30" t="str">
        <f>TEXT(95.35,"0.00")</f>
        <v>95.35</v>
      </c>
      <c r="G110" s="30" t="str">
        <f>"$"&amp;TEXT(7242,"0.00")</f>
        <v>$7242.00</v>
      </c>
      <c r="H110" s="30" t="str">
        <f>"$"&amp;TEXT(1092,"0.00")</f>
        <v>$1092.00</v>
      </c>
      <c r="I110" s="30" t="str">
        <f>"$"&amp;TEXT(6150,"0.00")</f>
        <v>$6150.00</v>
      </c>
      <c r="J110" s="30" t="str">
        <f>TEXT(84.92,"0.00")</f>
        <v>84.92</v>
      </c>
      <c r="K110" s="30" t="str">
        <f>TEXT(359.28,"0.00")</f>
        <v>359.28</v>
      </c>
    </row>
    <row r="112" spans="1:26" x14ac:dyDescent="0.35">
      <c r="A112" s="45" t="s">
        <v>378</v>
      </c>
      <c r="B112" s="46"/>
      <c r="C112" s="46"/>
    </row>
    <row r="113" spans="1:47" x14ac:dyDescent="0.35">
      <c r="A113" s="43" t="s">
        <v>378</v>
      </c>
      <c r="B113" s="43" t="s">
        <v>379</v>
      </c>
      <c r="C113" s="43" t="s">
        <v>380</v>
      </c>
      <c r="D113" s="43" t="s">
        <v>381</v>
      </c>
      <c r="E113" s="43" t="s">
        <v>292</v>
      </c>
      <c r="F113" s="43" t="s">
        <v>189</v>
      </c>
      <c r="G113" s="43" t="s">
        <v>190</v>
      </c>
      <c r="H113" s="43" t="s">
        <v>382</v>
      </c>
      <c r="I113" s="43" t="s">
        <v>383</v>
      </c>
      <c r="J113" s="43" t="s">
        <v>384</v>
      </c>
      <c r="K113" s="43" t="s">
        <v>289</v>
      </c>
      <c r="L113" s="43" t="s">
        <v>287</v>
      </c>
    </row>
    <row r="114" spans="1:47" ht="72.5" x14ac:dyDescent="0.35">
      <c r="A114" s="72" t="s">
        <v>385</v>
      </c>
      <c r="B114" s="73" t="s">
        <v>386</v>
      </c>
      <c r="C114" s="73" t="s">
        <v>386</v>
      </c>
      <c r="D114" s="73" t="s">
        <v>387</v>
      </c>
      <c r="E114" s="73" t="s">
        <v>388</v>
      </c>
      <c r="F114" s="73"/>
      <c r="G114" s="73"/>
      <c r="H114" s="73"/>
      <c r="I114" s="73"/>
      <c r="J114" s="74">
        <f ca="1">TODAY()</f>
        <v>45148</v>
      </c>
      <c r="K114" s="74">
        <v>234</v>
      </c>
      <c r="L114" s="73" t="s">
        <v>159</v>
      </c>
    </row>
    <row r="116" spans="1:47" x14ac:dyDescent="0.35">
      <c r="A116" s="45" t="s">
        <v>389</v>
      </c>
      <c r="B116" s="46"/>
      <c r="C116" s="46"/>
    </row>
    <row r="117" spans="1:47" x14ac:dyDescent="0.35">
      <c r="A117" s="43" t="s">
        <v>390</v>
      </c>
      <c r="B117" s="43" t="s">
        <v>391</v>
      </c>
      <c r="C117" s="43" t="s">
        <v>392</v>
      </c>
      <c r="D117" s="43" t="s">
        <v>393</v>
      </c>
    </row>
    <row r="118" spans="1:47" x14ac:dyDescent="0.35">
      <c r="A118" s="75" t="str">
        <f ca="1">TEXT(TODAY(),"YYYY-MM-DD")</f>
        <v>2023-08-10</v>
      </c>
      <c r="B118" s="76" t="s">
        <v>396</v>
      </c>
      <c r="C118" s="76" t="s">
        <v>394</v>
      </c>
      <c r="D118" s="76" t="s">
        <v>395</v>
      </c>
    </row>
    <row r="119" spans="1:47" x14ac:dyDescent="0.35">
      <c r="A119" s="75" t="str">
        <f ca="1">TEXT(TODAY(),"YYYY-MM-DD")</f>
        <v>2023-08-10</v>
      </c>
      <c r="B119" s="76" t="s">
        <v>398</v>
      </c>
      <c r="C119" s="76" t="s">
        <v>394</v>
      </c>
      <c r="D119" s="76" t="s">
        <v>399</v>
      </c>
    </row>
    <row r="120" spans="1:47" x14ac:dyDescent="0.35">
      <c r="A120" s="75" t="str">
        <f ca="1">TEXT(TODAY(),"YYYY-MM-DD")</f>
        <v>2023-08-10</v>
      </c>
      <c r="B120" s="76" t="s">
        <v>397</v>
      </c>
      <c r="C120" s="76" t="s">
        <v>394</v>
      </c>
      <c r="D120" s="76" t="s">
        <v>395</v>
      </c>
    </row>
    <row r="122" spans="1:47" x14ac:dyDescent="0.35">
      <c r="A122" s="109" t="s">
        <v>423</v>
      </c>
      <c r="B122" s="110"/>
      <c r="C122" s="110"/>
      <c r="D122" s="110"/>
      <c r="E122" s="110"/>
      <c r="F122" s="110"/>
      <c r="G122" s="110"/>
      <c r="H122" s="110"/>
      <c r="I122" s="110"/>
      <c r="J122" s="110"/>
      <c r="K122" s="110"/>
      <c r="L122" s="110"/>
      <c r="M122" s="110"/>
      <c r="N122" s="110"/>
      <c r="O122" s="110"/>
      <c r="P122" s="110"/>
      <c r="Q122" s="110"/>
      <c r="R122" s="110"/>
      <c r="S122" s="64"/>
      <c r="T122" s="64"/>
      <c r="U122" s="64"/>
      <c r="V122" s="64"/>
      <c r="W122" s="64"/>
      <c r="X122" s="64"/>
      <c r="Y122" s="64"/>
      <c r="Z122" s="64"/>
    </row>
    <row r="123" spans="1:47" x14ac:dyDescent="0.35">
      <c r="A123" s="77" t="s">
        <v>401</v>
      </c>
      <c r="B123" s="77" t="s">
        <v>402</v>
      </c>
      <c r="C123" s="77" t="s">
        <v>403</v>
      </c>
      <c r="D123" s="77" t="s">
        <v>289</v>
      </c>
      <c r="E123" s="77" t="s">
        <v>301</v>
      </c>
      <c r="F123" s="77" t="s">
        <v>193</v>
      </c>
      <c r="G123" s="77" t="s">
        <v>404</v>
      </c>
      <c r="H123" s="77" t="s">
        <v>405</v>
      </c>
      <c r="I123" s="77" t="s">
        <v>172</v>
      </c>
      <c r="J123" s="77" t="s">
        <v>406</v>
      </c>
      <c r="K123" s="77" t="s">
        <v>359</v>
      </c>
      <c r="L123" s="77" t="s">
        <v>407</v>
      </c>
      <c r="M123" s="77" t="s">
        <v>360</v>
      </c>
      <c r="N123" s="77" t="s">
        <v>408</v>
      </c>
      <c r="O123" s="77" t="s">
        <v>409</v>
      </c>
      <c r="P123" s="77" t="s">
        <v>367</v>
      </c>
      <c r="Q123" s="77" t="s">
        <v>410</v>
      </c>
      <c r="R123" s="77" t="s">
        <v>411</v>
      </c>
      <c r="S123" s="77" t="s">
        <v>412</v>
      </c>
      <c r="T123" s="77" t="s">
        <v>341</v>
      </c>
      <c r="U123" s="77" t="s">
        <v>340</v>
      </c>
      <c r="V123" s="77" t="s">
        <v>413</v>
      </c>
      <c r="W123" s="77" t="s">
        <v>414</v>
      </c>
      <c r="X123" s="77" t="s">
        <v>415</v>
      </c>
      <c r="Y123" s="77" t="s">
        <v>416</v>
      </c>
      <c r="Z123" s="77" t="s">
        <v>417</v>
      </c>
    </row>
    <row r="124" spans="1:47" x14ac:dyDescent="0.35">
      <c r="A124" s="78" t="s">
        <v>206</v>
      </c>
      <c r="B124" s="79"/>
      <c r="C124" s="80" t="s">
        <v>418</v>
      </c>
      <c r="D124" s="80" t="str">
        <f ca="1">TEXT(TODAY(),"YYYY-MM-DD")</f>
        <v>2023-08-10</v>
      </c>
      <c r="E124" s="80"/>
      <c r="F124" s="81">
        <v>11</v>
      </c>
      <c r="G124" s="81" t="s">
        <v>419</v>
      </c>
      <c r="H124" s="81">
        <f>F124</f>
        <v>11</v>
      </c>
      <c r="I124" s="80" t="s">
        <v>174</v>
      </c>
      <c r="J124" s="81">
        <v>1</v>
      </c>
      <c r="K124" s="81" t="str">
        <f>TEXT(H124*J124,"0.00")</f>
        <v>11.00</v>
      </c>
      <c r="L124" s="81"/>
      <c r="M124" s="81">
        <f>10+(J124*3)</f>
        <v>13</v>
      </c>
      <c r="N124" s="80"/>
      <c r="O124" s="80"/>
      <c r="P124" s="80"/>
      <c r="Q124" s="80"/>
      <c r="R124" s="80"/>
      <c r="S124" s="80"/>
      <c r="T124" s="80" t="s">
        <v>344</v>
      </c>
      <c r="U124" s="80">
        <v>8797366188</v>
      </c>
      <c r="V124" s="80" t="s">
        <v>420</v>
      </c>
      <c r="W124" s="80" t="s">
        <v>183</v>
      </c>
      <c r="X124" s="80" t="s">
        <v>421</v>
      </c>
      <c r="Y124" s="80" t="s">
        <v>424</v>
      </c>
      <c r="Z124" s="80"/>
      <c r="AU124" t="s">
        <v>422</v>
      </c>
    </row>
    <row r="126" spans="1:47" ht="18.5" x14ac:dyDescent="0.35">
      <c r="A126" s="82" t="s">
        <v>243</v>
      </c>
      <c r="B126" s="83"/>
      <c r="C126" s="83"/>
      <c r="D126" s="83"/>
      <c r="E126" s="83"/>
      <c r="F126" s="83"/>
      <c r="G126" s="83"/>
      <c r="H126" s="83"/>
      <c r="I126" s="84"/>
    </row>
    <row r="127" spans="1:47" ht="15.5" x14ac:dyDescent="0.35">
      <c r="A127" s="25" t="s">
        <v>131</v>
      </c>
      <c r="B127" s="25" t="s">
        <v>147</v>
      </c>
      <c r="C127" s="25" t="s">
        <v>244</v>
      </c>
      <c r="D127" s="25" t="s">
        <v>245</v>
      </c>
      <c r="E127" s="25" t="s">
        <v>246</v>
      </c>
      <c r="F127" s="25" t="s">
        <v>270</v>
      </c>
      <c r="G127" s="25" t="s">
        <v>272</v>
      </c>
      <c r="H127" s="25" t="s">
        <v>271</v>
      </c>
      <c r="I127" s="25" t="s">
        <v>273</v>
      </c>
      <c r="J127" s="25" t="s">
        <v>247</v>
      </c>
      <c r="K127" s="25" t="s">
        <v>248</v>
      </c>
      <c r="L127" s="25" t="s">
        <v>249</v>
      </c>
      <c r="M127" s="25" t="s">
        <v>250</v>
      </c>
      <c r="N127" s="25" t="s">
        <v>251</v>
      </c>
      <c r="O127" s="25" t="s">
        <v>432</v>
      </c>
    </row>
    <row r="128" spans="1:47" x14ac:dyDescent="0.35">
      <c r="A128" s="126" t="s">
        <v>428</v>
      </c>
      <c r="B128" s="40" t="str">
        <f>C10</f>
        <v>2131846854</v>
      </c>
      <c r="C128" s="40" t="s">
        <v>430</v>
      </c>
      <c r="D128" s="30" t="str">
        <f>C16</f>
        <v>2131846279</v>
      </c>
      <c r="E128" s="127" t="s">
        <v>177</v>
      </c>
      <c r="F128" s="125"/>
      <c r="G128" s="125"/>
      <c r="H128" s="125"/>
      <c r="I128" s="125"/>
      <c r="J128" s="129" t="str">
        <f ca="1">TEXT(TODAY()-320,"MM-DD-YYYY")</f>
        <v>09-24-2022</v>
      </c>
      <c r="K128" s="129" t="str">
        <f ca="1">TEXT(TODAY()-290,"MM-DD-YYYY")</f>
        <v>10-24-2022</v>
      </c>
      <c r="L128" s="32" t="s">
        <v>174</v>
      </c>
      <c r="M128" s="128" t="s">
        <v>445</v>
      </c>
      <c r="N128" s="44" t="s">
        <v>455</v>
      </c>
      <c r="O128" s="32" t="s">
        <v>349</v>
      </c>
    </row>
    <row r="129" spans="1:15" x14ac:dyDescent="0.35">
      <c r="A129" s="126" t="s">
        <v>428</v>
      </c>
      <c r="B129" s="40" t="str">
        <f>C10</f>
        <v>2131846854</v>
      </c>
      <c r="C129" s="40" t="s">
        <v>430</v>
      </c>
      <c r="D129" s="30" t="str">
        <f>C16</f>
        <v>2131846279</v>
      </c>
      <c r="E129" s="127" t="s">
        <v>177</v>
      </c>
      <c r="F129" s="125"/>
      <c r="G129" s="125"/>
      <c r="H129" s="125"/>
      <c r="I129" s="125"/>
      <c r="J129" s="129" t="str">
        <f ca="1">TEXT(TODAY()-289,"MM-DD-YYYY")</f>
        <v>10-25-2022</v>
      </c>
      <c r="K129" s="129" t="str">
        <f ca="1">TEXT(TODAY()-259,"MM-DD-YYYY")</f>
        <v>11-24-2022</v>
      </c>
      <c r="L129" s="32" t="s">
        <v>174</v>
      </c>
      <c r="M129" s="128" t="s">
        <v>446</v>
      </c>
      <c r="N129" s="44" t="s">
        <v>456</v>
      </c>
      <c r="O129" s="32" t="s">
        <v>349</v>
      </c>
    </row>
    <row r="130" spans="1:15" x14ac:dyDescent="0.35">
      <c r="A130" s="126" t="s">
        <v>428</v>
      </c>
      <c r="B130" s="40" t="str">
        <f>C10</f>
        <v>2131846854</v>
      </c>
      <c r="C130" s="40" t="s">
        <v>430</v>
      </c>
      <c r="D130" s="30" t="str">
        <f>C16</f>
        <v>2131846279</v>
      </c>
      <c r="E130" s="127" t="s">
        <v>254</v>
      </c>
      <c r="F130" s="125"/>
      <c r="G130" s="125"/>
      <c r="H130" s="125"/>
      <c r="I130" s="125"/>
      <c r="J130" s="129" t="str">
        <f ca="1">TEXT(TODAY()-258,"MM-DD-YYYY")</f>
        <v>11-25-2022</v>
      </c>
      <c r="K130" s="129" t="str">
        <f ca="1">TEXT(TODAY()-229,"MM-DD-YYYY")</f>
        <v>12-24-2022</v>
      </c>
      <c r="L130" s="32" t="s">
        <v>174</v>
      </c>
      <c r="M130" s="128" t="s">
        <v>447</v>
      </c>
      <c r="N130" s="44" t="s">
        <v>457</v>
      </c>
      <c r="O130" s="32" t="s">
        <v>349</v>
      </c>
    </row>
    <row r="131" spans="1:15" x14ac:dyDescent="0.35">
      <c r="A131" s="126" t="s">
        <v>428</v>
      </c>
      <c r="B131" s="40" t="str">
        <f>C10</f>
        <v>2131846854</v>
      </c>
      <c r="C131" s="40" t="s">
        <v>430</v>
      </c>
      <c r="D131" s="30" t="str">
        <f>C16</f>
        <v>2131846279</v>
      </c>
      <c r="E131" s="127" t="s">
        <v>253</v>
      </c>
      <c r="F131" s="127" t="s">
        <v>267</v>
      </c>
      <c r="G131" s="127" t="s">
        <v>157</v>
      </c>
      <c r="H131" s="127" t="s">
        <v>268</v>
      </c>
      <c r="I131" s="127" t="s">
        <v>269</v>
      </c>
      <c r="J131" s="129" t="str">
        <f ca="1">TEXT(TODAY()-381,"MM-DD-YYYY")</f>
        <v>07-25-2022</v>
      </c>
      <c r="K131" s="129" t="str">
        <f ca="1">TEXT(TODAY()-351,"MM-DD-YYYY")</f>
        <v>08-24-2022</v>
      </c>
      <c r="L131" s="32" t="s">
        <v>174</v>
      </c>
      <c r="M131" s="128" t="s">
        <v>448</v>
      </c>
      <c r="N131" s="44" t="s">
        <v>458</v>
      </c>
      <c r="O131" s="32" t="s">
        <v>349</v>
      </c>
    </row>
    <row r="132" spans="1:15" x14ac:dyDescent="0.35">
      <c r="A132" s="126" t="s">
        <v>428</v>
      </c>
      <c r="B132" s="30" t="str">
        <f>C10</f>
        <v>2131846854</v>
      </c>
      <c r="C132" s="40" t="s">
        <v>430</v>
      </c>
      <c r="D132" s="30" t="str">
        <f>C16</f>
        <v>2131846279</v>
      </c>
      <c r="E132" s="127" t="s">
        <v>253</v>
      </c>
      <c r="F132" s="127" t="s">
        <v>267</v>
      </c>
      <c r="G132" s="127" t="s">
        <v>157</v>
      </c>
      <c r="H132" s="127" t="s">
        <v>268</v>
      </c>
      <c r="I132" s="127" t="s">
        <v>274</v>
      </c>
      <c r="J132" s="129" t="str">
        <f ca="1">TEXT(TODAY()-350,"MM-DD-YYYY")</f>
        <v>08-25-2022</v>
      </c>
      <c r="K132" s="130" t="str">
        <f ca="1">TEXT(TODAY()-321,"MM-DD-YYYY")</f>
        <v>09-23-2022</v>
      </c>
      <c r="L132" s="32" t="s">
        <v>174</v>
      </c>
      <c r="M132" s="128" t="s">
        <v>449</v>
      </c>
      <c r="N132" s="44" t="s">
        <v>459</v>
      </c>
      <c r="O132" s="32" t="s">
        <v>349</v>
      </c>
    </row>
  </sheetData>
  <mergeCells count="39">
    <mergeCell ref="A122:R122"/>
    <mergeCell ref="I99:L99"/>
    <mergeCell ref="E100:F100"/>
    <mergeCell ref="G100:H100"/>
    <mergeCell ref="I100:J100"/>
    <mergeCell ref="K100:L100"/>
    <mergeCell ref="A99:A101"/>
    <mergeCell ref="B99:B101"/>
    <mergeCell ref="C99:C101"/>
    <mergeCell ref="D99:D101"/>
    <mergeCell ref="E99:H99"/>
    <mergeCell ref="A106:J106"/>
    <mergeCell ref="C107:K107"/>
    <mergeCell ref="A108:A109"/>
    <mergeCell ref="A18:C18"/>
    <mergeCell ref="A23:P23"/>
    <mergeCell ref="A68:I68"/>
    <mergeCell ref="A62:D62"/>
    <mergeCell ref="A58:D58"/>
    <mergeCell ref="C94:F94"/>
    <mergeCell ref="G94:J94"/>
    <mergeCell ref="C108:F108"/>
    <mergeCell ref="K94:K95"/>
    <mergeCell ref="A126:I126"/>
    <mergeCell ref="AG83:AL83"/>
    <mergeCell ref="A76:K76"/>
    <mergeCell ref="A78:D78"/>
    <mergeCell ref="T83:V83"/>
    <mergeCell ref="W83:X83"/>
    <mergeCell ref="Z83:AF83"/>
    <mergeCell ref="B108:B109"/>
    <mergeCell ref="G108:J108"/>
    <mergeCell ref="K108:K109"/>
    <mergeCell ref="A98:L98"/>
    <mergeCell ref="L94:L95"/>
    <mergeCell ref="A92:J92"/>
    <mergeCell ref="C93:K93"/>
    <mergeCell ref="A94:A95"/>
    <mergeCell ref="B94:B95"/>
  </mergeCells>
  <dataValidations count="4">
    <dataValidation type="list" allowBlank="1" showInputMessage="1" showErrorMessage="1" sqref="C14 C58 MZJ124 NJF124 NTB124 OCX124 OMT124 OWP124 PGL124 PQH124 QAD124 QJZ124 QTV124 RDR124 RNN124 RXJ124 SHF124 SRB124 TAX124 TKT124 TUP124 UEL124 UOH124 UYD124 VHZ124 VRV124 WBR124 WLN124 WVJ124 IX124 ST124 ACP124 AML124 AWH124 BGD124 BPZ124 BZV124 CJR124 CTN124 DDJ124 DNF124 DXB124 EGX124 EQT124 FAP124 LCD124 FKL124 FUH124 GED124 GNZ124 GXV124 HHR124 HRN124 IBJ124 ILF124 IVB124 JEX124 JOT124 JYP124 KIL124 KSH124 LLZ124 LVV124 MFR124 MPN12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2:C104">
      <formula1>"APPROVED, PENDING FOR APPROVAL, ERROR, ,"</formula1>
    </dataValidation>
    <dataValidation type="list" allowBlank="1" showInputMessage="1" showErrorMessage="1" sqref="N114 N117:N118">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65"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2"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3"/>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2"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3"/>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2"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24"/>
      <c r="N45" s="5">
        <v>44</v>
      </c>
      <c r="O45" s="9" t="s">
        <v>79</v>
      </c>
      <c r="P45" s="10" t="s">
        <v>78</v>
      </c>
      <c r="Q45" s="10"/>
      <c r="R45" s="10" t="s">
        <v>124</v>
      </c>
      <c r="S45" s="10"/>
    </row>
    <row r="46" spans="1:19" ht="26" x14ac:dyDescent="0.35">
      <c r="A46" s="8"/>
      <c r="B46" s="8"/>
      <c r="C46" s="8"/>
      <c r="D46" s="8"/>
      <c r="E46" s="8"/>
      <c r="F46" s="8"/>
      <c r="G46" s="8"/>
      <c r="H46" s="8"/>
      <c r="I46" s="8"/>
      <c r="J46" s="8"/>
      <c r="K46" s="8"/>
      <c r="L46" s="8"/>
      <c r="M46" s="123"/>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2023-08-10T06:08:13Z</dcterms:modified>
</cp:coreProperties>
</file>