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5200" windowHeight="118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M244" i="2" l="1"/>
  <c r="L244" i="2"/>
  <c r="K244" i="2"/>
  <c r="M225" i="2"/>
  <c r="K225" i="2"/>
  <c r="K196" i="2" l="1"/>
  <c r="J244" i="2" l="1"/>
  <c r="J225" i="2"/>
  <c r="J196" i="2"/>
  <c r="J130" i="2"/>
  <c r="K130" i="2" l="1"/>
  <c r="K234" i="2" l="1"/>
  <c r="K233" i="2"/>
  <c r="K232" i="2"/>
  <c r="K231" i="2"/>
  <c r="K205" i="2"/>
  <c r="K204" i="2"/>
  <c r="K203" i="2"/>
  <c r="K202" i="2"/>
  <c r="K124" i="2"/>
  <c r="K123" i="2"/>
  <c r="K122" i="2"/>
  <c r="K121" i="2"/>
  <c r="I130" i="2"/>
  <c r="H130" i="2"/>
  <c r="G130" i="2"/>
  <c r="I196" i="2"/>
  <c r="H196" i="2"/>
  <c r="G196" i="2"/>
  <c r="N225" i="2"/>
  <c r="L225" i="2"/>
  <c r="I225" i="2"/>
  <c r="H225" i="2"/>
  <c r="G225" i="2"/>
  <c r="N244" i="2"/>
  <c r="I244" i="2"/>
  <c r="G244" i="2"/>
  <c r="K250" i="2"/>
  <c r="G250" i="2"/>
  <c r="G234" i="2"/>
  <c r="G233" i="2"/>
  <c r="G232" i="2"/>
  <c r="G231" i="2"/>
  <c r="G205" i="2"/>
  <c r="G204" i="2"/>
  <c r="G203" i="2"/>
  <c r="G202" i="2"/>
  <c r="G124" i="2"/>
  <c r="G123" i="2"/>
  <c r="G122" i="2"/>
  <c r="G121" i="2"/>
  <c r="S225" i="2" l="1"/>
  <c r="R225" i="2"/>
  <c r="P225" i="2"/>
  <c r="J250" i="2" l="1"/>
  <c r="I250" i="2"/>
  <c r="H250" i="2"/>
  <c r="F250" i="2"/>
  <c r="E250" i="2"/>
  <c r="J234" i="2"/>
  <c r="I234" i="2"/>
  <c r="J233" i="2"/>
  <c r="I233" i="2"/>
  <c r="J232" i="2"/>
  <c r="I232" i="2"/>
  <c r="J231" i="2"/>
  <c r="I231" i="2"/>
  <c r="E233" i="2"/>
  <c r="F233" i="2"/>
  <c r="E234" i="2"/>
  <c r="F234" i="2"/>
  <c r="F232" i="2"/>
  <c r="E232" i="2"/>
  <c r="F231" i="2"/>
  <c r="E231" i="2"/>
  <c r="H244" i="2"/>
  <c r="F244" i="2"/>
  <c r="E244" i="2"/>
  <c r="D244" i="2"/>
  <c r="C244" i="2"/>
  <c r="F225" i="2"/>
  <c r="E225" i="2"/>
  <c r="D225" i="2"/>
  <c r="C225" i="2"/>
  <c r="J205" i="2" l="1"/>
  <c r="I205" i="2"/>
  <c r="J204" i="2"/>
  <c r="I204" i="2"/>
  <c r="J203" i="2"/>
  <c r="I203" i="2"/>
  <c r="J202" i="2"/>
  <c r="I202" i="2"/>
  <c r="E204" i="2"/>
  <c r="F204" i="2"/>
  <c r="E205" i="2"/>
  <c r="F205" i="2"/>
  <c r="F203" i="2"/>
  <c r="E203" i="2"/>
  <c r="F202" i="2"/>
  <c r="E202" i="2"/>
  <c r="F196" i="2"/>
  <c r="E196" i="2"/>
  <c r="D196" i="2"/>
  <c r="C196" i="2"/>
  <c r="F130" i="2" l="1"/>
  <c r="E130" i="2"/>
  <c r="D130" i="2"/>
  <c r="C130" i="2"/>
  <c r="J124" i="2"/>
  <c r="I124" i="2"/>
  <c r="J123" i="2"/>
  <c r="I123" i="2"/>
  <c r="J122" i="2"/>
  <c r="I122" i="2"/>
  <c r="J121" i="2"/>
  <c r="I121" i="2"/>
  <c r="E123" i="2"/>
  <c r="F123" i="2"/>
  <c r="E124" i="2"/>
  <c r="F124" i="2"/>
  <c r="F122" i="2"/>
  <c r="E122" i="2"/>
  <c r="F121" i="2"/>
  <c r="E121" i="2"/>
  <c r="F96" i="2"/>
  <c r="E96" i="2"/>
  <c r="D96" i="2"/>
  <c r="C96" i="2"/>
  <c r="B80" i="2" l="1"/>
  <c r="A250" i="2" l="1"/>
  <c r="D250" i="2" l="1"/>
  <c r="L250" i="2" l="1"/>
  <c r="A231" i="2"/>
  <c r="L234" i="2"/>
  <c r="H234" i="2"/>
  <c r="D234" i="2"/>
  <c r="L233" i="2"/>
  <c r="H233" i="2"/>
  <c r="D233" i="2"/>
  <c r="L232" i="2"/>
  <c r="H232" i="2"/>
  <c r="D232" i="2"/>
  <c r="L231" i="2"/>
  <c r="H231" i="2"/>
  <c r="D231" i="2"/>
  <c r="D219" i="2" l="1"/>
  <c r="A202" i="2" l="1"/>
  <c r="L205" i="2"/>
  <c r="H205" i="2"/>
  <c r="D205" i="2"/>
  <c r="L204" i="2"/>
  <c r="H204" i="2"/>
  <c r="D204" i="2"/>
  <c r="L203" i="2"/>
  <c r="H203" i="2"/>
  <c r="D203" i="2"/>
  <c r="L202" i="2"/>
  <c r="H202" i="2"/>
  <c r="D202" i="2"/>
  <c r="H121" i="2" l="1"/>
  <c r="H122" i="2"/>
  <c r="H123" i="2"/>
  <c r="H124" i="2"/>
  <c r="L124" i="2"/>
  <c r="L123" i="2"/>
  <c r="L122" i="2"/>
  <c r="L121" i="2"/>
  <c r="D122" i="2"/>
  <c r="D123" i="2"/>
  <c r="D124" i="2"/>
  <c r="D121" i="2"/>
  <c r="H112" i="2" l="1"/>
  <c r="M112" i="2" l="1"/>
  <c r="J112" i="2"/>
  <c r="K100" i="2"/>
  <c r="K112" i="2"/>
  <c r="H100" i="2"/>
  <c r="G112" i="2" l="1"/>
  <c r="M108" i="2"/>
  <c r="K108" i="2"/>
  <c r="H108" i="2"/>
  <c r="G108" i="2"/>
  <c r="M104" i="2"/>
  <c r="K104" i="2"/>
  <c r="H104" i="2"/>
  <c r="G104" i="2"/>
  <c r="M100" i="2"/>
  <c r="G100" i="2"/>
  <c r="A121" i="2" l="1"/>
  <c r="J96" i="2" l="1"/>
  <c r="K96" i="2"/>
  <c r="H96" i="2"/>
  <c r="I96" i="2"/>
  <c r="G96" i="2"/>
  <c r="J238" i="2" l="1"/>
  <c r="H182" i="2" l="1"/>
  <c r="D182" i="2"/>
  <c r="H181" i="2"/>
  <c r="D181" i="2"/>
  <c r="G219" i="2" l="1"/>
  <c r="G218" i="2"/>
  <c r="J214" i="2" l="1"/>
  <c r="H210" i="2" l="1"/>
  <c r="G210" i="2"/>
  <c r="H177" i="2" l="1"/>
  <c r="H176" i="2"/>
  <c r="D172" i="2"/>
  <c r="D169" i="2"/>
  <c r="D177" i="2"/>
  <c r="D176" i="2"/>
  <c r="D171" i="2" l="1"/>
  <c r="D168" i="2"/>
  <c r="E164" i="2" l="1"/>
  <c r="D164" i="2"/>
  <c r="M164" i="2"/>
  <c r="G164" i="2"/>
  <c r="D163" i="2"/>
  <c r="M163" i="2"/>
  <c r="G163" i="2"/>
  <c r="G162" i="2"/>
  <c r="E158" i="2"/>
  <c r="E152" i="2"/>
  <c r="D152" i="2"/>
  <c r="D158" i="2"/>
  <c r="M162" i="2"/>
  <c r="D162" i="2"/>
  <c r="D157" i="2"/>
  <c r="D156" i="2" l="1"/>
  <c r="D151" i="2"/>
  <c r="D150" i="2" l="1"/>
  <c r="M146" i="2" l="1"/>
  <c r="J146" i="2"/>
  <c r="H146" i="2"/>
  <c r="E146" i="2"/>
  <c r="D146" i="2"/>
  <c r="K146" i="2" l="1"/>
  <c r="D145" i="2"/>
  <c r="M145" i="2"/>
  <c r="J145" i="2"/>
  <c r="H145" i="2"/>
  <c r="M144" i="2"/>
  <c r="J144" i="2"/>
  <c r="K145" i="2" l="1"/>
  <c r="H144" i="2"/>
  <c r="K144" i="2" s="1"/>
  <c r="D144" i="2"/>
  <c r="A140" i="2" l="1"/>
  <c r="A139" i="2"/>
  <c r="A138" i="2"/>
  <c r="F89" i="2"/>
  <c r="J134" i="2" l="1"/>
  <c r="F90" i="2" l="1"/>
  <c r="C90" i="2"/>
  <c r="C89" i="2"/>
  <c r="H85" i="2"/>
  <c r="G85" i="2"/>
  <c r="B74" i="2" l="1"/>
  <c r="D74" i="2"/>
  <c r="K74" i="2"/>
  <c r="J74" i="2"/>
  <c r="K73" i="2"/>
  <c r="J73" i="2"/>
  <c r="K72" i="2"/>
  <c r="J72" i="2"/>
  <c r="K71" i="2"/>
  <c r="J71" i="2"/>
  <c r="K70" i="2"/>
  <c r="J70" i="2"/>
  <c r="D72" i="2"/>
  <c r="D73" i="2"/>
  <c r="B73" i="2"/>
  <c r="B72" i="2"/>
  <c r="D71" i="2" l="1"/>
  <c r="D70" i="2"/>
  <c r="B16" i="2"/>
  <c r="B71" i="2"/>
  <c r="B70" i="2"/>
  <c r="B12" i="2" l="1"/>
  <c r="B11" i="2"/>
  <c r="B10" i="2"/>
  <c r="A16" i="2"/>
  <c r="C60" i="2"/>
  <c r="U219" i="2"/>
  <c r="U169" i="2"/>
  <c r="U156" i="2"/>
  <c r="U146" i="2"/>
  <c r="U176" i="2"/>
  <c r="U182" i="2"/>
  <c r="U177" i="2"/>
  <c r="U158" i="2"/>
  <c r="U152" i="2"/>
  <c r="U145" i="2"/>
  <c r="U144" i="2"/>
  <c r="U164" i="2"/>
  <c r="U181" i="2"/>
  <c r="U157" i="2"/>
  <c r="B210" i="2"/>
  <c r="U168" i="2"/>
  <c r="U162" i="2"/>
  <c r="U218" i="2"/>
  <c r="B85" i="2"/>
  <c r="U151" i="2"/>
  <c r="U150" i="2"/>
  <c r="U171" i="2"/>
  <c r="U172" i="2"/>
  <c r="U163" i="2"/>
  <c r="H90" i="2" l="1"/>
  <c r="H89"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 ref="AM20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<sst xmlns="http://schemas.openxmlformats.org/spreadsheetml/2006/main" count="1734" uniqueCount="636">
  <si>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</si>
  <si>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</si>
  <si>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</si>
  <si>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</si>
  <si>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</si>
  <si>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</si>
  <si>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</si>
  <si>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</si>
  <si>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</si>
  <si>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</si>
  <si>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</si>
  <si>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</si>
  <si>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</si>
  <si>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</si>
  <si>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</si>
  <si>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</si>
  <si>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</si>
  <si>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</si>
  <si>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</si>
  <si>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</si>
  <si>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</si>
  <si>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</si>
  <si>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</si>
  <si>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</si>
  <si>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</si>
  <si>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</si>
  <si>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</si>
  <si>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</si>
  <si>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</si>
  <si>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</si>
  <si>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</si>
  <si>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</si>
  <si>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</si>
  <si>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</si>
  <si>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</si>
  <si>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</si>
  <si>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</si>
  <si>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</si>
  <si>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</si>
  <si>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</si>
  <si>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</si>
  <si>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</si>
  <si>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</si>
  <si>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</si>
  <si>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</si>
  <si>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</si>
  <si>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</si>
  <si>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</si>
  <si>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</si>
  <si>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</si>
  <si>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</si>
  <si>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</si>
  <si>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</si>
  <si>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</si>
  <si>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</si>
  <si>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</si>
  <si>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</si>
  <si>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</si>
  <si>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</si>
  <si>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</si>
  <si>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</si>
  <si>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</si>
  <si>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</si>
  <si>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</si>
  <si>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</si>
  <si>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</si>
  <si>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</si>
  <si>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</si>
  <si>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</si>
  <si>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</si>
  <si>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</si>
  <si>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</si>
  <si>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</si>
  <si>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</si>
  <si>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</si>
  <si>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</si>
  <si>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</si>
  <si>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</si>
  <si>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</si>
  <si>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</si>
  <si>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</si>
  <si>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</si>
  <si>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</si>
  <si>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</si>
  <si>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</si>
  <si>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</si>
  <si>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</si>
  <si>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</si>
  <si>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</si>
  <si>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</si>
  <si>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</si>
  <si>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</si>
  <si>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</si>
  <si>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</si>
  <si>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</si>
  <si>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</si>
  <si>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</si>
  <si>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</si>
  <si>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</si>
  <si>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</si>
  <si>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</si>
  <si>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</si>
  <si>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</si>
  <si>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</si>
  <si>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</si>
  <si>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</si>
  <si>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</si>
  <si>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</si>
  <si>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</si>
  <si>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</si>
  <si>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</si>
  <si>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</si>
  <si>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</si>
  <si>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</si>
  <si>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</si>
  <si>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</si>
  <si>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</si>
  <si>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</si>
  <si>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</si>
  <si>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</si>
  <si>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</si>
  <si>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</si>
  <si>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</si>
  <si>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</si>
  <si>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</si>
  <si>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</si>
  <si>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</si>
  <si>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</si>
  <si>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</si>
  <si>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</si>
  <si>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</si>
  <si>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</si>
  <si>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</si>
  <si>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</si>
  <si>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</si>
  <si>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</si>
  <si>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</si>
  <si>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</si>
  <si>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</si>
  <si>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</si>
  <si>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</si>
  <si>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</si>
  <si>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</si>
  <si>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</si>
  <si>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</si>
  <si>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</si>
  <si>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</si>
  <si>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</si>
  <si>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</si>
  <si>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</si>
  <si>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</si>
  <si>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</si>
  <si>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</si>
  <si>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</si>
  <si>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</si>
  <si>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</si>
  <si>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</si>
  <si>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</si>
  <si>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</si>
  <si>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</si>
  <si>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</si>
  <si>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</si>
  <si>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</si>
  <si>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</si>
  <si>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</si>
  <si>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</si>
  <si>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</si>
  <si>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</si>
  <si>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</si>
  <si>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</si>
  <si>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</si>
  <si>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</si>
  <si>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</si>
  <si>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</si>
  <si>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</si>
  <si>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</si>
  <si>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</si>
  <si>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</si>
  <si>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</si>
  <si>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</si>
  <si>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</si>
  <si>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</si>
  <si>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</si>
  <si>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</si>
  <si>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</si>
  <si>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</si>
  <si>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</si>
  <si>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</si>
  <si>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</si>
  <si>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</si>
  <si>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</si>
  <si>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</si>
  <si>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</si>
  <si>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</si>
  <si>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</si>
  <si>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</si>
  <si>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</si>
  <si>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</si>
  <si>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</si>
  <si>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</si>
  <si>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</si>
  <si>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</si>
  <si>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</si>
  <si>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</si>
  <si>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</si>
  <si>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</si>
  <si>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</si>
  <si>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</si>
  <si>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</si>
  <si>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</si>
  <si>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</si>
  <si>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</si>
  <si>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</si>
  <si>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</si>
  <si>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</si>
  <si>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</si>
  <si>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</si>
  <si>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</si>
  <si>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</si>
  <si>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</si>
  <si>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</si>
  <si>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</si>
  <si>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</si>
  <si>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</si>
  <si>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</si>
  <si>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</si>
  <si>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</si>
  <si>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</si>
  <si>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</si>
  <si>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</si>
  <si>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</si>
  <si>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</si>
  <si>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</si>
  <si>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</si>
  <si>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</si>
  <si>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</si>
  <si>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</si>
  <si>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</si>
  <si>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</si>
  <si>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</si>
  <si>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</si>
  <si>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</si>
  <si>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</si>
  <si>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</si>
  <si>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</si>
  <si>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</si>
  <si>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</si>
  <si>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</si>
  <si>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</si>
  <si>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</si>
  <si>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</si>
  <si>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</si>
  <si>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</si>
  <si>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</si>
  <si>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</si>
  <si>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</si>
  <si>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</si>
  <si>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ABC_Cust1Auto,IND</t>
  </si>
  <si>
    <t>13.5</t>
  </si>
  <si>
    <t>9.95</t>
  </si>
  <si>
    <t>Price List Assignment Details</t>
  </si>
  <si>
    <t>DM_COUNTRY</t>
  </si>
  <si>
    <t>DM_STATE</t>
  </si>
  <si>
    <t>AP</t>
  </si>
  <si>
    <t>Price Item Parameter 1</t>
  </si>
  <si>
    <t>Price Item Parameter 2</t>
  </si>
  <si>
    <t>Price Item Parameter Value 1</t>
  </si>
  <si>
    <t>Price Item Parameter Value 2</t>
  </si>
  <si>
    <t>KA</t>
  </si>
  <si>
    <t>928053414266</t>
  </si>
  <si>
    <t>SCRIPT DATA</t>
  </si>
  <si>
    <t>Search Entity</t>
  </si>
  <si>
    <t>Search By</t>
  </si>
  <si>
    <t>Person ID</t>
  </si>
  <si>
    <t xml:space="preserve">Person Name </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</si>
  <si>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</si>
  <si>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</si>
  <si>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</si>
  <si>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</si>
  <si>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</si>
  <si>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</si>
  <si>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</si>
  <si>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</si>
  <si>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</si>
  <si>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</si>
  <si>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</si>
  <si>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</si>
  <si>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</si>
  <si>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</si>
  <si>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</si>
  <si>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</si>
  <si>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</si>
  <si>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</si>
  <si>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</si>
  <si>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</si>
  <si>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</si>
  <si>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</si>
  <si>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</si>
  <si>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</si>
  <si>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</si>
  <si>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</si>
  <si>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</si>
  <si>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</si>
  <si>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</si>
  <si>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</si>
  <si>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</si>
  <si>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</si>
  <si>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</si>
  <si>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</si>
  <si>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</si>
  <si>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</si>
  <si>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</si>
  <si>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</si>
  <si>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</si>
  <si>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</si>
  <si>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</si>
  <si>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</si>
  <si>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</si>
  <si>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</si>
  <si>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</si>
  <si>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</si>
  <si>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</si>
  <si>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</si>
  <si>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</si>
  <si>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</si>
  <si>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</si>
  <si>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</si>
  <si>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</si>
  <si>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</si>
  <si>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</si>
  <si>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</si>
  <si>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</si>
  <si>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</si>
  <si>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</si>
  <si>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</si>
  <si>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</si>
  <si>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</si>
  <si>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</si>
  <si>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</si>
  <si>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2413873180</t>
  </si>
  <si>
    <t>PL_NEGOTIABILITY_01</t>
  </si>
  <si>
    <t>2</t>
  </si>
  <si>
    <t>ADD</t>
  </si>
  <si>
    <t>DLAPR</t>
  </si>
  <si>
    <t>Deal_BANK_82_7_001 desc</t>
  </si>
  <si>
    <t>Deal_BANK_82_7_001 desc ver</t>
  </si>
  <si>
    <t>DEAL FINANCIAL SUMMARY - [TC_PRICING_DEL_Test_43651]</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</si>
  <si>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</si>
  <si>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</si>
  <si>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</si>
  <si>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</si>
  <si>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</si>
  <si>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</si>
  <si>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</si>
  <si>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</si>
  <si>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</si>
  <si>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</si>
  <si>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</si>
  <si>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</si>
  <si>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</si>
  <si>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</si>
  <si>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</si>
  <si>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</si>
  <si>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</si>
  <si>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</si>
  <si>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</si>
  <si>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</si>
  <si>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</si>
  <si>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</si>
  <si>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</si>
  <si>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</si>
  <si>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</si>
  <si>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</si>
  <si>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</si>
  <si>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</si>
  <si>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</si>
  <si>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</si>
  <si>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</si>
  <si>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</si>
  <si>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</si>
  <si>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</si>
  <si>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</si>
  <si>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</si>
  <si>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</si>
  <si>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</si>
  <si>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</si>
  <si>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</si>
  <si>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</si>
  <si>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</si>
  <si>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</si>
  <si>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</si>
  <si>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</si>
  <si>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</si>
  <si>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</si>
  <si>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Pricing &amp; Commitment - [TC_PRICING_OVRD]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</si>
  <si>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</si>
  <si>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</si>
  <si>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</si>
  <si>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</si>
  <si>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</si>
  <si>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</si>
  <si>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</si>
  <si>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</si>
  <si>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</si>
  <si>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</si>
  <si>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</si>
  <si>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</si>
  <si>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</si>
  <si>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</si>
  <si>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</si>
  <si>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</si>
  <si>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</si>
  <si>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</si>
  <si>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</si>
  <si>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</si>
  <si>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</si>
  <si>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</si>
  <si>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</si>
  <si>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Relationship Manager1</t>
  </si>
  <si>
    <t>Customer Agreed</t>
  </si>
  <si>
    <t>Seasonal</t>
  </si>
  <si>
    <t>Projected</t>
  </si>
  <si>
    <t>[{"upperLimit":"1000.00","lowerLimit":"0.00","valueAmt":"11"},{"upperLimit":"5000.00","lowerLimit":"1000.00","valueAmt":"12"},{"upperLimit":"999999999999.99","lowerLimit":"5000.00","valueAmt":"13"}]</t>
  </si>
  <si>
    <t>Error</t>
  </si>
  <si>
    <t xml:space="preserve">Regular
</t>
  </si>
  <si>
    <t>Pricing &amp; Commitment - Override STEP Pricing</t>
  </si>
  <si>
    <t>Customer Price List</t>
  </si>
  <si>
    <t>52</t>
  </si>
  <si>
    <t>51.80</t>
  </si>
  <si>
    <t>4</t>
  </si>
  <si>
    <t>[{"upperLimit":"1000.00","lowerLimit":"0.00","valueAmt":"12"},{"upperLimit":"5000.00","lowerLimit":"1000.00","valueAmt":"13"},{"upperLimit":"999999999999.99","lowerLimit":"5000.00","valueAmt":"14"}]</t>
  </si>
  <si>
    <t>Pricing &amp; Commitment - [TC_PRICING_DEL_Test_43651]</t>
  </si>
  <si>
    <t>11</t>
  </si>
  <si>
    <t>Tier,USD,THRS</t>
  </si>
  <si>
    <t>Pricing &amp; Commitment - [TC_PRICING_UPD_Test_43698]</t>
  </si>
  <si>
    <t>DM_CURRENCY=INR~DM_TYPE=BT</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</si>
  <si>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</si>
  <si>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</si>
  <si>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 xml:space="preserve"> </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</si>
  <si>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</si>
  <si>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</si>
  <si>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</si>
  <si>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</si>
  <si>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</si>
  <si>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 xml:space="preserve">Pending For Approval </t>
  </si>
  <si>
    <t>Finalized</t>
  </si>
  <si>
    <t>scenarios  - 2 ( after Adding Adhoc Revenue)</t>
  </si>
  <si>
    <t>Adhoc Revenue and Cost</t>
  </si>
  <si>
    <t>Sequence</t>
  </si>
  <si>
    <t>Currency</t>
  </si>
  <si>
    <t>Amount</t>
  </si>
  <si>
    <t>Price Item</t>
  </si>
  <si>
    <t>Revenue/cost Type</t>
  </si>
  <si>
    <t>Amount Type</t>
  </si>
  <si>
    <t>Adhoc Revenue</t>
  </si>
  <si>
    <t>Deal Commission</t>
  </si>
  <si>
    <t>Courier Cost</t>
  </si>
  <si>
    <t>Travel Cost</t>
  </si>
  <si>
    <t>United States Dollars</t>
  </si>
  <si>
    <t>RECM</t>
  </si>
  <si>
    <t>12</t>
  </si>
  <si>
    <t>RECOMMENDED SUMMARY</t>
  </si>
  <si>
    <t>Appoved</t>
  </si>
  <si>
    <t>Customer Accepted</t>
  </si>
  <si>
    <t>BANK_82_EPER_001,IND</t>
  </si>
  <si>
    <t>Reg_BANK_82_EPER_001</t>
  </si>
  <si>
    <t>BANK_82_PRSPCH1_001</t>
  </si>
  <si>
    <t>Reg_BANK_82_PRSPCH1_001</t>
  </si>
  <si>
    <t>BANK_82_PRSPCH1CH1_001</t>
  </si>
  <si>
    <t>Reg_BANK_82_PRSPCH1CH1_001</t>
  </si>
  <si>
    <t>EAI_BANK_82_EPER_001</t>
  </si>
  <si>
    <t>EAI_BANK_82_PRSPCH1_001</t>
  </si>
  <si>
    <t>EAI_BANK_82_PRSPCH1CH1_001</t>
  </si>
  <si>
    <t>External Account Identifier - EAI_BANK_82_EPPRSP_001</t>
  </si>
  <si>
    <t>9805419578,BANK_82_EPER_001,IND,12-20-2022,United States Dollars,Contracted Deal-No</t>
  </si>
  <si>
    <t xml:space="preserve">2413873180
</t>
  </si>
  <si>
    <t>PRSP</t>
  </si>
  <si>
    <t>{"C1-DealPriceAsgnCommitmentsREST":{"modelId":"1135615344","dealId":"7406392342","entityType":"PERS","entityId":"00=B80","pricingAndCommitmentsDetails":{"entityDivision":"IND","entityIdentifierType":"COREG","entityType":"PERS","entityId":"00=B80","entityIdentifierValue":"Reg_BANK_82_EPER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</si>
  <si>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2604607935","dealId":"4278424003","entityType":"PERS","entityId":"00=B80","pricingAndCommitmentsDetails":{"entityDivision":"IND","entityIdentifierType":"COREG","entityType":"PERS","entityId":"00=B80","entityIdentifierValue":"Reg_BANK_82_EPER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</si>
  <si>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00=B80","pricingAndCommitmentsDetails":{"entityDivision":"IND","entityIdentifierType":"COREG","entityType":"PERS","entityId":"00=B80","entityIdentifierValue":"Reg_BANK_82_EPER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</si>
  <si>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Prospect Details</t>
  </si>
  <si>
    <t>BANK_82_6_Test_43805</t>
  </si>
  <si>
    <t>Pricing &amp; Commitment - [ TC -&gt; TC_Deal_Creation_API_03]</t>
  </si>
  <si>
    <t>Original</t>
  </si>
  <si>
    <t>Recommended</t>
  </si>
  <si>
    <t>Parent Customer Agreed</t>
  </si>
  <si>
    <t>[{"upperLimit":"1000.00","lowerLimit":"0.00","valueAmt":"16"},{"upperLimit":"5000.00","lowerLimit":"1000.00","valueAmt":"16"},{"upperLimit":"99999999.99","lowerLimit":"5000.00","valueAmt":"16"}]</t>
  </si>
  <si>
    <t>8797366188</t>
  </si>
  <si>
    <t>Revenue Variation (Original)</t>
  </si>
  <si>
    <t>Revenue Variation (Standard)</t>
  </si>
  <si>
    <t>Profit Variation (Original)</t>
  </si>
  <si>
    <t>Profit Variation (Standard)</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</si>
  <si>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</si>
  <si>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1850014631","actionFlag":"OVRD","priceItemCode":"PI_022","priceItemDescription":"V2-Monthly Acct Serv Fee","pricingStatus":"PRPD","priceCurrencyCode":"USD","rateSchedule":"DM-RT01","startDate":"2023-08-08","isEligible":"false","assignmentLevel":"Customer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</si>
  <si>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1858601117","valueAmt":"10","priceCompDesc":"FLAT","rcMapId":"1705351562","displaySw":"true","tieredFlag":"FLAT","priceCompSequenceNo":"10"},"paTypeFlag":"RGLR","priceItemDescription":"V2-Monthly Acct Serv Fee","aggregateSw":"N","priceItemCode":"PI_022","priceCurrencyCode":"USD","priceAsgnId":"1850014631","pricingStatus":"PRPD","printIfZero":"Y","ignoreSw":"N","actionFlag":"OVRD","isEligible":"false","scheduleCode":"MONTHLY","rateSchedule":"DM-RT01","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</si>
  <si>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1850014632","actionFlag":"OVRD","priceItemCode":"PI_022","priceItemDescription":"V2-Monthly Acct Serv Fee","pricingStatus":"PRPD","priceCurrencyCode":"USD","rateSchedule":"DM-RT01","startDate":"2023-09-07","isEligible":"false","assignmentLevel":"Customer Agreed","paTypeFlag":"RGLR","printIfZero":"Y","txnDailyRatingCrt":"DNRT","ignoreSw":"N","aggregateSw":"N","scheduleCode":"MONTHLY","priceCompDetails":{"priceCompId":"1858601117","priceCompDesc":"FLAT","valueAmt":"10","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</si>
  <si>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</si>
  <si>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1850014633","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</si>
  <si>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1858601119","valueAmt":"12","priceCompDesc":"Price per transaction - Step Tier 1","rcMapId":"2567418376","displaySw":"true","tieredFlag":"STEP","priceCompTier":{"tierSeqNum":"10","upperLimit":"1000.00","lowerLimit":"0.00","priceCriteria":"NBRTRAN"},"priceCompSequenceNo":"100"},{"priceCompId":"1858601120","valueAmt":"13","priceCompDesc":"Price per transaction - Step Tier 2","rcMapId":"7769990702","displaySw":"true","tieredFlag":"STEP","priceCompTier":{"tierSeqNum":"10","upperLimit":"5000.00","lowerLimit":"1000.00","priceCriteria":"NBRTRAN"},"priceCompSequenceNo":"110"},{"priceCompId":"1858601121","valueAmt":"14","priceCompDesc":"Price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1850014633","pricingStatus":"PRPD","printIfZero":"Y","ignoreSw":"N","actionFlag":"OVRD","isEligible":"false","scheduleCode":"MONTHLY","rateSchedule":"DM-NBRST","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</si>
  <si>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1850014634","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1858601119","priceCompDesc":"Price per transaction - Step Tier 1","valueAmt":"12","displaySw":"true","rcMapId":"2567418376","tieredFlag":"STEP","priceCompSequenceNo":"100"},{"priceCompTier":{"upperLimit":"5000.00","lowerLimit":"1000.00","priceCriteria":"NBRTRAN","tierSeqNum":"10"},"priceCompId":"1858601120","priceCompDesc":"Price per transaction - Step Tier 2","valueAmt":"13","displaySw":"true","rcMapId":"7769990702","tieredFlag":"STEP","priceCompSequenceNo":"110"},{"priceCompTier":{"upperLimit":"999999999999.99","lowerLimit":"5000.00","priceCriteria":"NBRTRAN","tierSeqNum":"10"},"priceCompId":"1858601121","priceCompDesc":"Price per transaction - Step Tier 3","valueAmt":"14","displaySw":"true","rcMapId":"4322456059","tieredFlag":"STEP","priceCompSequenceNo":"120"}]}}}}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</si>
  <si>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</si>
  <si>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1850014635","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</si>
  <si>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1858601125","valueAmt":"12","priceCompDesc":"Threshold price per transaction","rcMapId":"1109655113","displaySw":"true","tieredFlag":"THRS","priceCompTier":{"tierSeqNum":"10","upperLimit":"1000.00","lowerLimit":"0.00","priceCriteria":"NBRTRAN"},"priceCompSequenceNo":"100"},{"priceCompId":"1858601126","valueAmt":"13","priceCompDesc":"Threshold price per transaction","rcMapId":"1109655113","displaySw":"true","tieredFlag":"THRS","priceCompTier":{"tierSeqNum":"10","upperLimit":"5000.00","lowerLimit":"1000.00","priceCriteria":"NBRTRAN"},"priceCompSequenceNo":"110"},{"priceCompId":"1858601127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1850014635","pricingStatus":"PRPD","printIfZero":"Y","ignoreSw":"N","actionFlag":"OVRD","isEligible":"false","scheduleCode":"MONTHLY","rateSchedule":"DM-NBRTH","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</si>
  <si>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1850014636","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1858601125","priceCompDesc":"Threshold price per transaction","valueAmt":"12","displaySw":"true","rcMapId":"1109655113","tieredFlag":"THRS","priceCompSequenceNo":"100"},{"priceCompTier":{"upperLimit":"5000.00","lowerLimit":"1000.00","priceCriteria":"NBRTRAN","tierSeqNum":"10"},"priceCompId":"1858601126","priceCompDesc":"Threshold price per transaction","valueAmt":"13","displaySw":"true","rcMapId":"1109655113","tieredFlag":"THRS","priceCompSequenceNo":"110"},{"priceCompTier":{"upperLimit":"999999999999.99","lowerLimit":"5000.00","priceCriteria":"NBRTRAN","tierSeqNum":"10"},"priceCompId":"1858601127","priceCompDesc":"Threshold price per transaction","valueAmt":"14","displaySw":"true","rcMapId":"1109655113","tieredFlag":"THRS","priceCompSequenceNo":"120"}]}}}}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</si>
  <si>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</si>
  <si>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1850014637","actionFlag":"OVRD","priceItemCode":"PI_028","priceItemDescription":"V8-Cheque Collections","pricingStatus":"PRPD","priceCurrencyCode":"USD","rateSchedule":"DM-RT01","startDate":"2023-08-08","isEligible":"false","assignmentLevel":"Customer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3","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</si>
  <si>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1858601131","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1850014637","pricingStatus":"PRPD","printIfZero":"Y","ignoreSw":"N","actionFlag":"OVRD","isEligible":"false","scheduleCode":"MONTHLY","rateSchedule":"DM-RT01","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</si>
  <si>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1850014638","actionFlag":"OVRD","priceItemCode":"PI_028","priceItemDescription":"V8-Cheque Collections","pricingStatus":"PRPD","priceCurrencyCode":"USD","rateSchedule":"DM-RT01","startDate":"2023-09-07","isEligible":"false","assignmentLevel":"Customer Agreed","paTypeFlag":"RGLR","printIfZero":"Y","parameterDetails":[{"parameterCode":"DM_CURRENCY","parameterValue":"INR"},{"parameterCode":"DM_TYPE","parameterValue":"BT"}],"txnDailyRatingCrt":"DNRT","ignoreSw":"N","aggregateSw":"N","scheduleCode":"MONTHLY","priceCompDetails":{"priceCompId":"1858601131","priceCompDesc":"FLAT","valueAmt":"2","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</si>
  <si>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9778601114","valueAmt":"12","priceCompDesc":"Price Per Transaction Step Tier 1","rcMapId":"2567418376","displaySw":"true","tieredFlag":"STEP","priceCompTier":{"tierSeqNum":"10","upperLimit":"1000.00","lowerLimit":"0.00","priceCriteria":"NBRTRAN"},"priceCompSequenceNo":"100"},{"priceCompId":"9778601115","valueAmt":"13","priceCompDesc":"Price Per Transaction Step Tier 2","rcMapId":"7769990702","displaySw":"true","tieredFlag":"STEP","priceCompTier":{"tierSeqNum":"10","upperLimit":"5000.00","lowerLimit":"1000.00","priceCriteria":"NBRTRAN"},"priceCompSequenceNo":"110"},{"priceCompId":"9778601116","valueAmt":"14","priceCompDesc":"Price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9770014630","pricingStatus":"PRPD","printIfZero":"Y","ignoreSw":"N","actionFlag":"OVRD","isEligible":"false","scheduleCode":"MONTHLY","rateSchedule":"DM-NBRST","startDate":"2023-08-08","assignmentLevel":"Parent 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</si>
  <si>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1850014639","actionFlag":"OVRD","priceItemCode":"NPI_036","priceItemDescription":"Price Item NPI_036","pricingStatus":"PRPD","priceCurrencyCode":"USD","rateSchedule":"DM-NBRST","startDate":"2023-08-08","isEligible":"false","assignmentLevel":"Parent Customer Agreed","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9778601114","priceCompDesc":"Price Per Transaction Step Tier 1","valueAmt":"12","displaySw":"true","rcMapId":"2567418376","tieredFlag":"STEP","priceCompSequenceNo":"100"},{"priceCompTier":{"upperLimit":"5000.00","lowerLimit":"1000.00","priceCriteria":"NBRTRAN","tierSeqNum":"10"},"priceCompId":"9778601115","priceCompDesc":"Price Per Transaction Step Tier 2","valueAmt":"13","displaySw":"true","rcMapId":"7769990702","tieredFlag":"STEP","priceCompSequenceNo":"110"},{"priceCompTier":{"upperLimit":"99999999.99","lowerLimit":"5000.00","priceCriteria":"NBRTRAN","tierSeqNum":"10"},"priceCompId":"9778601116","priceCompDesc":"Price Per Transaction Step Tier 3","valueAmt":"14","displaySw":"true","rcMapId":"4322456059","tieredFlag":"STEP","priceCompSequenceNo":"120"}]}}}}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</si>
  <si>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1858601133","valueAmt":"16","priceCompDesc":"Price Per Transaction Step Tier 1","rcMapId":"2567418376","displaySw":"true","tieredFlag":"STEP","priceCompTier":{"tierSeqNum":"10","upperLimit":"1000.00","lowerLimit":"0.00","priceCriteria":"NBRTRAN"},"priceCompSequenceNo":"100"},{"priceCompId":"1858601134","valueAmt":"16","priceCompDesc":"Price Per Transaction Step Tier 2","rcMapId":"7769990702","displaySw":"true","tieredFlag":"STEP","priceCompTier":{"tierSeqNum":"10","upperLimit":"5000.00","lowerLimit":"1000.00","priceCriteria":"NBRTRAN"},"priceCompSequenceNo":"110"},{"priceCompId":"1858601135","valueAmt":"16","priceCompDesc":"Price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1850014639","pricingStatus":"PRPD","printIfZero":"Y","ignoreSw":"N","actionFlag":"OVRD","isEligible":"false","scheduleCode":"MONTHLY","rateSchedule":"DM-NBRST","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</si>
  <si>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1850014640","actionFlag":"OVRD","priceItemCode":"NPI_036","priceItemDescription":"Price Item NPI_036","pricingStatus":"PRPD","priceCurrencyCode":"USD","rateSchedule":"DM-NBRST","startDate":"2023-09-07","isEligible":"false","assignmentLevel":"Customer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1858601133","priceCompDesc":"Price Per Transaction Step Tier 1","valueAmt":"16","displaySw":"true","rcMapId":"2567418376","tieredFlag":"STEP","priceCompSequenceNo":"100"},{"priceCompTier":{"upperLimit":"5000.00","lowerLimit":"1000.00","priceCriteria":"NBRTRAN","tierSeqNum":"10"},"priceCompId":"1858601134","priceCompDesc":"Price Per Transaction Step Tier 2","valueAmt":"16","displaySw":"true","rcMapId":"7769990702","tieredFlag":"STEP","priceCompSequenceNo":"110"},{"priceCompTier":{"upperLimit":"99999999.99","lowerLimit":"5000.00","priceCriteria":"NBRTRAN","tierSeqNum":"10"},"priceCompId":"1858601135","priceCompDesc":"Price Per Transaction Step Tier 3","valueAmt":"16","displaySw":"true","rcMapId":"4322456059","tieredFlag":"STEP","priceCompSequenceNo":"120"}]}}}}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</si>
  <si>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9778601111","valueAmt":"32","priceCompDesc":"Threshold price per transaction1","rcMapId":"1109655113","displaySw":"true","tieredFlag":"THRS","priceCompTier":{"tierSeqNum":"10","upperLimit":"1000.00","lowerLimit":"0.00","priceCriteria":"NBRTRAN"},"priceCompSequenceNo":"100"},{"priceCompId":"9778601112","valueAmt":"33","priceCompDesc":"Threshold price per transaction 2","rcMapId":"1109655113","displaySw":"true","tieredFlag":"THRS","priceCompTier":{"tierSeqNum":"10","upperLimit":"5000.00","lowerLimit":"1000.00","priceCriteria":"NBRTRAN"},"priceCompSequenceNo":"110"},{"priceCompId":"9778601113","valueAmt":"34","priceCompDesc":"Threshold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9770014629","pricingStatus":"PRPD","printIfZero":"Y","ignoreSw":"N","actionFlag":"OVRD","isEligible":"false","scheduleCode":"MONTHLY","rateSchedule":"DM-NBRTH","startDate":"2023-08-08","assignmentLevel":"Parent 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</si>
  <si>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1850014641","actionFlag":"OVRD","priceItemCode":"NPI_036","priceItemDescription":"Price Item NPI_036","pricingStatus":"PRPD","priceCurrencyCode":"USD","rateSchedule":"DM-NBRTH","startDate":"2023-08-08","isEligible":"false","assignmentLevel":"Parent Customer Agreed","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9778601111","priceCompDesc":"Threshold price per transaction1","valueAmt":"32","displaySw":"true","rcMapId":"1109655113","tieredFlag":"THRS","priceCompSequenceNo":"100"},{"priceCompTier":{"upperLimit":"5000.00","lowerLimit":"1000.00","priceCriteria":"NBRTRAN","tierSeqNum":"10"},"priceCompId":"9778601112","priceCompDesc":"Threshold price per transaction 2","valueAmt":"33","displaySw":"true","rcMapId":"1109655113","tieredFlag":"THRS","priceCompSequenceNo":"110"},{"priceCompTier":{"upperLimit":"99999999.99","lowerLimit":"5000.00","priceCriteria":"NBRTRAN","tierSeqNum":"10"},"priceCompId":"9778601113","priceCompDesc":"Threshold price per transaction 3","valueAmt":"34","displaySw":"true","rcMapId":"1109655113","tieredFlag":"THRS","priceCompSequenceNo":"120"}]}}}}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</si>
  <si>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1858601139","valueAmt":"16","priceCompDesc":"Threshold price per transaction1","rcMapId":"1109655113","displaySw":"true","tieredFlag":"THRS","priceCompTier":{"tierSeqNum":"10","upperLimit":"1000.00","lowerLimit":"0.00","priceCriteria":"NBRTRAN"},"priceCompSequenceNo":"100"},{"priceCompId":"1858601140","valueAmt":"16","priceCompDesc":"Threshold price per transaction 2","rcMapId":"1109655113","displaySw":"true","tieredFlag":"THRS","priceCompTier":{"tierSeqNum":"10","upperLimit":"5000.00","lowerLimit":"1000.00","priceCriteria":"NBRTRAN"},"priceCompSequenceNo":"110"},{"priceCompId":"1858601141","valueAmt":"16","priceCompDesc":"Threshold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1850014641","pricingStatus":"PRPD","printIfZero":"Y","ignoreSw":"N","actionFlag":"OVRD","isEligible":"false","scheduleCode":"MONTHLY","rateSchedule":"DM-NBRTH","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</si>
  <si>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1850014642","actionFlag":"OVRD","priceItemCode":"NPI_036","priceItemDescription":"Price Item NPI_036","pricingStatus":"PRPD","priceCurrencyCode":"USD","rateSchedule":"DM-NBRTH","startDate":"2023-09-07","isEligible":"false","assignmentLevel":"Customer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1858601139","priceCompDesc":"Threshold price per transaction1","valueAmt":"16","displaySw":"true","rcMapId":"1109655113","tieredFlag":"THRS","priceCompSequenceNo":"100"},{"priceCompTier":{"upperLimit":"5000.00","lowerLimit":"1000.00","priceCriteria":"NBRTRAN","tierSeqNum":"10"},"priceCompId":"1858601140","priceCompDesc":"Threshold price per transaction 2","valueAmt":"16","displaySw":"true","rcMapId":"1109655113","tieredFlag":"THRS","priceCompSequenceNo":"110"},{"priceCompTier":{"upperLimit":"99999999.99","lowerLimit":"5000.00","priceCriteria":"NBRTRAN","tierSeqNum":"10"},"priceCompId":"1858601141","priceCompDesc":"Threshold price per transaction 3","valueAmt":"16","displaySw":"true","rcMapId":"1109655113","tieredFlag":"THRS","priceCompSequenceNo":"120"}]}}}}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</si>
  <si>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</si>
  <si>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1850014643","actionFlag":"OVRD","priceItemCode":"PI_031","priceItemDescription":"MT943_SWIFT_01","pricingStatus":"PRPD","priceCurrencyCode":"USD","rateSchedule":"DM-RT01","startDate":"2023-08-08","isEligible":"false","assignmentLevel":"Customer Price List","paTypeFlag":"RGLR","printIfZero":"Y","txnDailyRatingCrt":"DNRT","ignoreSw":"N","aggregateSw":"Y","scheduleCode":"MONTHLY","priceCompDetails":{"priceCompId":"5417300002","priceCompDesc":"FLAT","valueAmt":"11","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</si>
  <si>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1858601145","valueAmt":"12","priceCompDesc":"FLAT","rcMapId":"1705351562","displaySw":"true","tieredFlag":"FLAT","priceCompSequenceNo":"10"},"paTypeFlag":"RGLR","priceItemDescription":"MT943_SWIFT_01","aggregateSw":"N","priceItemCode":"PI_031","priceCurrencyCode":"USD","priceAsgnId":"1850014643","pricingStatus":"PRPD","printIfZero":"Y","ignoreSw":"N","actionFlag":"OVRD","isEligible":"false","scheduleCode":"MONTHLY","rateSchedule":"DM-RT01","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</si>
  <si>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1850014644","actionFlag":"OVRD","priceItemCode":"PI_031","priceItemDescription":"MT943_SWIFT_01","pricingStatus":"PRPD","priceCurrencyCode":"USD","rateSchedule":"DM-RT01","startDate":"2023-09-07","isEligible":"false","assignmentLevel":"Customer Agreed","paTypeFlag":"RGLR","printIfZero":"Y","txnDailyRatingCrt":"DNRT","ignoreSw":"N","aggregateSw":"N","scheduleCode":"MONTHLY","priceCompDetails":{"priceCompId":"1858601145","priceCompDesc":"FLAT","valueAmt":"12","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</si>
  <si>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</si>
  <si>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1850014645","actionFlag":"OVRD","priceItemCode":"PI_021","priceItemDescription":"V1-Account Opening Fee","pricingStatus":"PRPD","priceCurrencyCode":"USD","rateSchedule":"DM-RT01","startDate":"2023-08-08","isEligible":"false","assignmentLevel":"Customer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</si>
  <si>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1858601147","valueAmt":"12","priceCompDesc":"FLAT","rcMapId":"1705351562","displaySw":"true","tieredFlag":"FLAT","priceCompSequenceNo":"10"},"paTypeFlag":"RGLR","priceItemDescription":"V1-Account Opening Fee","aggregateSw":"N","priceItemCode":"PI_021","priceCurrencyCode":"USD","priceAsgnId":"1850014645","pricingStatus":"PRPD","printIfZero":"Y","ignoreSw":"N","actionFlag":"OVRD","isEligible":"false","scheduleCode":"MONTHLY","rateSchedule":"DM-RT01","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</si>
  <si>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1850014646","actionFlag":"OVRD","priceItemCode":"PI_021","priceItemDescription":"V1-Account Opening Fee","pricingStatus":"PRPD","priceCurrencyCode":"USD","rateSchedule":"DM-RT01","startDate":"2023-09-07","isEligible":"false","assignmentLevel":"Customer Agreed","paTypeFlag":"RGLR","printIfZero":"Y","txnDailyRatingCrt":"DNRT","ignoreSw":"N","aggregateSw":"N","scheduleCode":"MONTHLY","priceCompDetails":{"priceCompId":"1858601147","priceCompDesc":"FLAT","valueAmt":"12","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</si>
  <si>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9778601109","valueAmt":"12","priceCompDesc":"Basic","rcMapId":"1705351562","displaySw":"true","tieredFlag":"FLAT","priceCompSequenceNo":"10"},"paTypeFlag":"RGLR","priceItemDescription":"Price Item NPI_024","aggregateSw":"N","priceItemCode":"NPI_024","priceCurrencyCode":"USD","priceAsgnId":"9770014627","pricingStatus":"RECM","printIfZero":"Y","ignoreSw":"N","actionFlag":"RECM","isEligible":"false","scheduleCode":"MONTHLY","rateSchedule":"DM-RT01","startDate":"2020-01-01","assignmentLevel":"Parent 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</si>
  <si>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1850014647","actionFlag":"RECM","priceItemCode":"NPI_024","priceItemDescription":"Price Item NPI_024","pricingStatus":"RECM","priceCurrencyCode":"USD","rateSchedule":"DM-RT01","startDate":"2020-01-01","isEligible":"false","assignmentLevel":"Parent Customer Agreed","paTypeFlag":"RGLR","printIfZero":"Y","txnDailyRatingCrt":"DNRT","ignoreSw":"N","aggregateSw":"N","scheduleCode":"MONTHLY","priceCompDetails":{"priceCompId":"9778601109","priceCompDesc":"Basic","valueAmt":"12","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</si>
  <si>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9778601109","valueAmt":"12","priceCompDesc":"Basic","rcMapId":"1705351562","displaySw":"true","tieredFlag":"FLAT","priceCompSequenceNo":"10"},"paTypeFlag":"RGLR","priceItemDescription":"Price Item NPI_024","aggregateSw":"N","priceItemCode":"NPI_024","priceCurrencyCode":"USD","priceAsgnId":"9770014627","pricingStatus":"PRPD","printIfZero":"Y","ignoreSw":"N","actionFlag":"OVRD","isEligible":"false","scheduleCode":"MONTHLY","rateSchedule":"DM-RT01","startDate":"2023-08-08","assignmentLevel":"Parent 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</si>
  <si>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1850014648","actionFlag":"OVRD","priceItemCode":"NPI_024","priceItemDescription":"Price Item NPI_024","pricingStatus":"PRPD","priceCurrencyCode":"USD","rateSchedule":"DM-RT01","startDate":"2023-08-08","isEligible":"false","assignmentLevel":"Parent Customer Agreed","paTypeFlag":"RGLR","printIfZero":"Y","txnDailyRatingCrt":"DNRT","ignoreSw":"N","aggregateSw":"N","scheduleCode":"MONTHLY","priceCompDetails":{"priceCompId":"9778601109","priceCompDesc":"Basic","valueAmt":"12","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</si>
  <si>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</si>
  <si>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9340014657","actionFlag":"OVRD","priceItemCode":"PI_022","priceItemDescription":"V2-Monthly Acct Serv Fee","pricingStatus":"PRPD","priceCurrencyCode":"USD","rateSchedule":"DM-RT01","startDate":"2023-08-08","isEligible":"false","assignmentLevel":"Customer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</si>
  <si>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9348601167","valueAmt":"10","priceCompDesc":"FLAT","rcMapId":"1705351562","displaySw":"true","tieredFlag":"FLAT","priceCompSequenceNo":"10"},"paTypeFlag":"RGLR","priceItemDescription":"V2-Monthly Acct Serv Fee","aggregateSw":"N","priceItemCode":"PI_022","priceCurrencyCode":"USD","priceAsgnId":"9340014657","pricingStatus":"PRPD","printIfZero":"Y","ignoreSw":"N","actionFlag":"OVRD","isEligible":"false","scheduleCode":"MONTHLY","rateSchedule":"DM-RT01","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</si>
  <si>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9340014658","actionFlag":"OVRD","priceItemCode":"PI_022","priceItemDescription":"V2-Monthly Acct Serv Fee","pricingStatus":"PRPD","priceCurrencyCode":"USD","rateSchedule":"DM-RT01","startDate":"2023-09-07","isEligible":"false","assignmentLevel":"Customer Agreed","paTypeFlag":"RGLR","printIfZero":"Y","txnDailyRatingCrt":"DNRT","ignoreSw":"N","aggregateSw":"N","scheduleCode":"MONTHLY","priceCompDetails":{"priceCompId":"9348601167","priceCompDesc":"FLAT","valueAmt":"10","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</si>
  <si>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</si>
  <si>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9340014659","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</si>
  <si>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9348601169","valueAmt":"12","priceCompDesc":"Price per transaction - Step Tier 1","rcMapId":"2567418376","displaySw":"true","tieredFlag":"STEP","priceCompTier":{"tierSeqNum":"10","upperLimit":"1000.00","lowerLimit":"0.00","priceCriteria":"NBRTRAN"},"priceCompSequenceNo":"100"},{"priceCompId":"9348601170","valueAmt":"13","priceCompDesc":"Price per transaction - Step Tier 2","rcMapId":"7769990702","displaySw":"true","tieredFlag":"STEP","priceCompTier":{"tierSeqNum":"10","upperLimit":"5000.00","lowerLimit":"1000.00","priceCriteria":"NBRTRAN"},"priceCompSequenceNo":"110"},{"priceCompId":"9348601171","valueAmt":"14","priceCompDesc":"Price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9340014659","pricingStatus":"PRPD","printIfZero":"Y","ignoreSw":"N","actionFlag":"OVRD","isEligible":"false","scheduleCode":"MONTHLY","rateSchedule":"DM-NBRST","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</si>
  <si>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9340014660","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9348601169","priceCompDesc":"Price per transaction - Step Tier 1","valueAmt":"12","displaySw":"true","rcMapId":"2567418376","tieredFlag":"STEP","priceCompSequenceNo":"100"},{"priceCompTier":{"upperLimit":"5000.00","lowerLimit":"1000.00","priceCriteria":"NBRTRAN","tierSeqNum":"10"},"priceCompId":"9348601170","priceCompDesc":"Price per transaction - Step Tier 2","valueAmt":"13","displaySw":"true","rcMapId":"7769990702","tieredFlag":"STEP","priceCompSequenceNo":"110"},{"priceCompTier":{"upperLimit":"999999999999.99","lowerLimit":"5000.00","priceCriteria":"NBRTRAN","tierSeqNum":"10"},"priceCompId":"9348601171","priceCompDesc":"Price per transaction - Step Tier 3","valueAmt":"14","displaySw":"true","rcMapId":"4322456059","tieredFlag":"STEP","priceCompSequenceNo":"120"}]}}}}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</si>
  <si>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</si>
  <si>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9340014661","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</si>
  <si>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9348601175","valueAmt":"12","priceCompDesc":"Threshold price per transaction","rcMapId":"1109655113","displaySw":"true","tieredFlag":"THRS","priceCompTier":{"tierSeqNum":"10","upperLimit":"1000.00","lowerLimit":"0.00","priceCriteria":"NBRTRAN"},"priceCompSequenceNo":"100"},{"priceCompId":"9348601176","valueAmt":"13","priceCompDesc":"Threshold price per transaction","rcMapId":"1109655113","displaySw":"true","tieredFlag":"THRS","priceCompTier":{"tierSeqNum":"10","upperLimit":"5000.00","lowerLimit":"1000.00","priceCriteria":"NBRTRAN"},"priceCompSequenceNo":"110"},{"priceCompId":"9348601177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9340014661","pricingStatus":"PRPD","printIfZero":"Y","ignoreSw":"N","actionFlag":"OVRD","isEligible":"false","scheduleCode":"MONTHLY","rateSchedule":"DM-NBRTH","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</si>
  <si>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9340014662","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9348601175","priceCompDesc":"Threshold price per transaction","valueAmt":"12","displaySw":"true","rcMapId":"1109655113","tieredFlag":"THRS","priceCompSequenceNo":"100"},{"priceCompTier":{"upperLimit":"5000.00","lowerLimit":"1000.00","priceCriteria":"NBRTRAN","tierSeqNum":"10"},"priceCompId":"9348601176","priceCompDesc":"Threshold price per transaction","valueAmt":"13","displaySw":"true","rcMapId":"1109655113","tieredFlag":"THRS","priceCompSequenceNo":"110"},{"priceCompTier":{"upperLimit":"999999999999.99","lowerLimit":"5000.00","priceCriteria":"NBRTRAN","tierSeqNum":"10"},"priceCompId":"9348601177","priceCompDesc":"Threshold price per transaction","valueAmt":"14","displaySw":"true","rcMapId":"1109655113","tieredFlag":"THRS","priceCompSequenceNo":"120"}]}}}}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</si>
  <si>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</si>
  <si>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9340014663","actionFlag":"OVRD","priceItemCode":"PI_028","priceItemDescription":"V8-Cheque Collections","pricingStatus":"PRPD","priceCurrencyCode":"USD","rateSchedule":"DM-RT01","startDate":"2023-08-08","isEligible":"false","assignmentLevel":"Customer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3","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</si>
  <si>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9348601181","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9340014663","pricingStatus":"PRPD","printIfZero":"Y","ignoreSw":"N","actionFlag":"OVRD","isEligible":"false","scheduleCode":"MONTHLY","rateSchedule":"DM-RT01","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</si>
  <si>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9340014664","actionFlag":"OVRD","priceItemCode":"PI_028","priceItemDescription":"V8-Cheque Collections","pricingStatus":"PRPD","priceCurrencyCode":"USD","rateSchedule":"DM-RT01","startDate":"2023-09-07","isEligible":"false","assignmentLevel":"Customer Agreed","paTypeFlag":"RGLR","printIfZero":"Y","parameterDetails":[{"parameterCode":"DM_CURRENCY","parameterValue":"INR"},{"parameterCode":"DM_TYPE","parameterValue":"BT"}],"txnDailyRatingCrt":"DNRT","ignoreSw":"N","aggregateSw":"N","scheduleCode":"MONTHLY","priceCompDetails":{"priceCompId":"9348601181","priceCompDesc":"FLAT","valueAmt":"2","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</si>
  <si>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4978601164","valueAmt":"12","priceCompDesc":"Price Per Transaction Step Tier 1","rcMapId":"2567418376","displaySw":"true","tieredFlag":"STEP","priceCompTier":{"tierSeqNum":"10","upperLimit":"1000.00","lowerLimit":"0.00","priceCriteria":"NBRTRAN"},"priceCompSequenceNo":"100"},{"priceCompId":"4978601165","valueAmt":"13","priceCompDesc":"Price Per Transaction Step Tier 2","rcMapId":"7769990702","displaySw":"true","tieredFlag":"STEP","priceCompTier":{"tierSeqNum":"10","upperLimit":"5000.00","lowerLimit":"1000.00","priceCriteria":"NBRTRAN"},"priceCompSequenceNo":"110"},{"priceCompId":"4978601166","valueAmt":"14","priceCompDesc":"Price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4970014656","pricingStatus":"PRPD","printIfZero":"Y","ignoreSw":"N","actionFlag":"OVRD","isEligible":"false","scheduleCode":"MONTHLY","rateSchedule":"DM-NBRST","startDate":"2023-08-08","assignmentLevel":"Parent 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</si>
  <si>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9340014665","actionFlag":"OVRD","priceItemCode":"NPI_036","priceItemDescription":"Price Item NPI_036","pricingStatus":"PRPD","priceCurrencyCode":"USD","rateSchedule":"DM-NBRST","startDate":"2023-08-08","isEligible":"false","assignmentLevel":"Parent Customer Agreed","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4978601164","priceCompDesc":"Price Per Transaction Step Tier 1","valueAmt":"12","displaySw":"true","rcMapId":"2567418376","tieredFlag":"STEP","priceCompSequenceNo":"100"},{"priceCompTier":{"upperLimit":"5000.00","lowerLimit":"1000.00","priceCriteria":"NBRTRAN","tierSeqNum":"10"},"priceCompId":"4978601165","priceCompDesc":"Price Per Transaction Step Tier 2","valueAmt":"13","displaySw":"true","rcMapId":"7769990702","tieredFlag":"STEP","priceCompSequenceNo":"110"},{"priceCompTier":{"upperLimit":"99999999.99","lowerLimit":"5000.00","priceCriteria":"NBRTRAN","tierSeqNum":"10"},"priceCompId":"4978601166","priceCompDesc":"Price Per Transaction Step Tier 3","valueAmt":"14","displaySw":"true","rcMapId":"4322456059","tieredFlag":"STEP","priceCompSequenceNo":"120"}]}}}}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</si>
  <si>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9348601183","valueAmt":"16","priceCompDesc":"Price Per Transaction Step Tier 1","rcMapId":"2567418376","displaySw":"true","tieredFlag":"STEP","priceCompTier":{"tierSeqNum":"10","upperLimit":"1000.00","lowerLimit":"0.00","priceCriteria":"NBRTRAN"},"priceCompSequenceNo":"100"},{"priceCompId":"9348601184","valueAmt":"16","priceCompDesc":"Price Per Transaction Step Tier 2","rcMapId":"7769990702","displaySw":"true","tieredFlag":"STEP","priceCompTier":{"tierSeqNum":"10","upperLimit":"5000.00","lowerLimit":"1000.00","priceCriteria":"NBRTRAN"},"priceCompSequenceNo":"110"},{"priceCompId":"9348601185","valueAmt":"16","priceCompDesc":"Price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9340014665","pricingStatus":"PRPD","printIfZero":"Y","ignoreSw":"N","actionFlag":"OVRD","isEligible":"false","scheduleCode":"MONTHLY","rateSchedule":"DM-NBRST","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</si>
  <si>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9340014666","actionFlag":"OVRD","priceItemCode":"NPI_036","priceItemDescription":"Price Item NPI_036","pricingStatus":"PRPD","priceCurrencyCode":"USD","rateSchedule":"DM-NBRST","startDate":"2023-09-07","isEligible":"false","assignmentLevel":"Customer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9348601183","priceCompDesc":"Price Per Transaction Step Tier 1","valueAmt":"16","displaySw":"true","rcMapId":"2567418376","tieredFlag":"STEP","priceCompSequenceNo":"100"},{"priceCompTier":{"upperLimit":"5000.00","lowerLimit":"1000.00","priceCriteria":"NBRTRAN","tierSeqNum":"10"},"priceCompId":"9348601184","priceCompDesc":"Price Per Transaction Step Tier 2","valueAmt":"16","displaySw":"true","rcMapId":"7769990702","tieredFlag":"STEP","priceCompSequenceNo":"110"},{"priceCompTier":{"upperLimit":"99999999.99","lowerLimit":"5000.00","priceCriteria":"NBRTRAN","tierSeqNum":"10"},"priceCompId":"9348601185","priceCompDesc":"Price Per Transaction Step Tier 3","valueAmt":"16","displaySw":"true","rcMapId":"4322456059","tieredFlag":"STEP","priceCompSequenceNo":"120"}]}}}}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</si>
  <si>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4978601161","valueAmt":"32","priceCompDesc":"Threshold price per transaction1","rcMapId":"1109655113","displaySw":"true","tieredFlag":"THRS","priceCompTier":{"tierSeqNum":"10","upperLimit":"1000.00","lowerLimit":"0.00","priceCriteria":"NBRTRAN"},"priceCompSequenceNo":"100"},{"priceCompId":"4978601162","valueAmt":"33","priceCompDesc":"Threshold price per transaction 2","rcMapId":"1109655113","displaySw":"true","tieredFlag":"THRS","priceCompTier":{"tierSeqNum":"10","upperLimit":"5000.00","lowerLimit":"1000.00","priceCriteria":"NBRTRAN"},"priceCompSequenceNo":"110"},{"priceCompId":"4978601163","valueAmt":"34","priceCompDesc":"Threshold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4970014655","pricingStatus":"PRPD","printIfZero":"Y","ignoreSw":"N","actionFlag":"OVRD","isEligible":"false","scheduleCode":"MONTHLY","rateSchedule":"DM-NBRTH","startDate":"2023-08-08","assignmentLevel":"Parent 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</si>
  <si>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9340014667","actionFlag":"OVRD","priceItemCode":"NPI_036","priceItemDescription":"Price Item NPI_036","pricingStatus":"PRPD","priceCurrencyCode":"USD","rateSchedule":"DM-NBRTH","startDate":"2023-08-08","isEligible":"false","assignmentLevel":"Parent Customer Agreed","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4978601161","priceCompDesc":"Threshold price per transaction1","valueAmt":"32","displaySw":"true","rcMapId":"1109655113","tieredFlag":"THRS","priceCompSequenceNo":"100"},{"priceCompTier":{"upperLimit":"5000.00","lowerLimit":"1000.00","priceCriteria":"NBRTRAN","tierSeqNum":"10"},"priceCompId":"4978601162","priceCompDesc":"Threshold price per transaction 2","valueAmt":"33","displaySw":"true","rcMapId":"1109655113","tieredFlag":"THRS","priceCompSequenceNo":"110"},{"priceCompTier":{"upperLimit":"99999999.99","lowerLimit":"5000.00","priceCriteria":"NBRTRAN","tierSeqNum":"10"},"priceCompId":"4978601163","priceCompDesc":"Threshold price per transaction 3","valueAmt":"34","displaySw":"true","rcMapId":"1109655113","tieredFlag":"THRS","priceCompSequenceNo":"120"}]}}}}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</si>
  <si>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9348601189","valueAmt":"16","priceCompDesc":"Threshold price per transaction1","rcMapId":"1109655113","displaySw":"true","tieredFlag":"THRS","priceCompTier":{"tierSeqNum":"10","upperLimit":"1000.00","lowerLimit":"0.00","priceCriteria":"NBRTRAN"},"priceCompSequenceNo":"100"},{"priceCompId":"9348601190","valueAmt":"16","priceCompDesc":"Threshold price per transaction 2","rcMapId":"1109655113","displaySw":"true","tieredFlag":"THRS","priceCompTier":{"tierSeqNum":"10","upperLimit":"5000.00","lowerLimit":"1000.00","priceCriteria":"NBRTRAN"},"priceCompSequenceNo":"110"},{"priceCompId":"9348601191","valueAmt":"16","priceCompDesc":"Threshold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9340014667","pricingStatus":"PRPD","printIfZero":"Y","ignoreSw":"N","actionFlag":"OVRD","isEligible":"false","scheduleCode":"MONTHLY","rateSchedule":"DM-NBRTH","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</si>
  <si>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9340014668","actionFlag":"OVRD","priceItemCode":"NPI_036","priceItemDescription":"Price Item NPI_036","pricingStatus":"PRPD","priceCurrencyCode":"USD","rateSchedule":"DM-NBRTH","startDate":"2023-09-07","isEligible":"false","assignmentLevel":"Customer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9348601189","priceCompDesc":"Threshold price per transaction1","valueAmt":"16","displaySw":"true","rcMapId":"1109655113","tieredFlag":"THRS","priceCompSequenceNo":"100"},{"priceCompTier":{"upperLimit":"5000.00","lowerLimit":"1000.00","priceCriteria":"NBRTRAN","tierSeqNum":"10"},"priceCompId":"9348601190","priceCompDesc":"Threshold price per transaction 2","valueAmt":"16","displaySw":"true","rcMapId":"1109655113","tieredFlag":"THRS","priceCompSequenceNo":"110"},{"priceCompTier":{"upperLimit":"99999999.99","lowerLimit":"5000.00","priceCriteria":"NBRTRAN","tierSeqNum":"10"},"priceCompId":"9348601191","priceCompDesc":"Threshold price per transaction 3","valueAmt":"16","displaySw":"true","rcMapId":"1109655113","tieredFlag":"THRS","priceCompSequenceNo":"120"}]}}}}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</si>
  <si>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</si>
  <si>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9340014669","actionFlag":"OVRD","priceItemCode":"PI_031","priceItemDescription":"MT943_SWIFT_01","pricingStatus":"PRPD","priceCurrencyCode":"USD","rateSchedule":"DM-RT01","startDate":"2023-08-08","isEligible":"false","assignmentLevel":"Customer Price List","paTypeFlag":"RGLR","printIfZero":"Y","txnDailyRatingCrt":"DNRT","ignoreSw":"N","aggregateSw":"Y","scheduleCode":"MONTHLY","priceCompDetails":{"priceCompId":"5417300002","priceCompDesc":"FLAT","valueAmt":"11","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</si>
  <si>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9348601195","valueAmt":"12","priceCompDesc":"FLAT","rcMapId":"1705351562","displaySw":"true","tieredFlag":"FLAT","priceCompSequenceNo":"10"},"paTypeFlag":"RGLR","priceItemDescription":"MT943_SWIFT_01","aggregateSw":"N","priceItemCode":"PI_031","priceCurrencyCode":"USD","priceAsgnId":"9340014669","pricingStatus":"PRPD","printIfZero":"Y","ignoreSw":"N","actionFlag":"OVRD","isEligible":"false","scheduleCode":"MONTHLY","rateSchedule":"DM-RT01","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</si>
  <si>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9340014670","actionFlag":"OVRD","priceItemCode":"PI_031","priceItemDescription":"MT943_SWIFT_01","pricingStatus":"PRPD","priceCurrencyCode":"USD","rateSchedule":"DM-RT01","startDate":"2023-09-07","isEligible":"false","assignmentLevel":"Customer Agreed","paTypeFlag":"RGLR","printIfZero":"Y","txnDailyRatingCrt":"DNRT","ignoreSw":"N","aggregateSw":"N","scheduleCode":"MONTHLY","priceCompDetails":{"priceCompId":"9348601195","priceCompDesc":"FLAT","valueAmt":"12","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</si>
  <si>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</si>
  <si>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9340014671","actionFlag":"OVRD","priceItemCode":"PI_021","priceItemDescription":"V1-Account Opening Fee","pricingStatus":"PRPD","priceCurrencyCode":"USD","rateSchedule":"DM-RT01","startDate":"2023-08-08","isEligible":"false","assignmentLevel":"Customer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</si>
  <si>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9348601197","valueAmt":"12","priceCompDesc":"FLAT","rcMapId":"1705351562","displaySw":"true","tieredFlag":"FLAT","priceCompSequenceNo":"10"},"paTypeFlag":"RGLR","priceItemDescription":"V1-Account Opening Fee","aggregateSw":"N","priceItemCode":"PI_021","priceCurrencyCode":"USD","priceAsgnId":"9340014671","pricingStatus":"PRPD","printIfZero":"Y","ignoreSw":"N","actionFlag":"OVRD","isEligible":"false","scheduleCode":"MONTHLY","rateSchedule":"DM-RT01","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</si>
  <si>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9340014672","actionFlag":"OVRD","priceItemCode":"PI_021","priceItemDescription":"V1-Account Opening Fee","pricingStatus":"PRPD","priceCurrencyCode":"USD","rateSchedule":"DM-RT01","startDate":"2023-09-07","isEligible":"false","assignmentLevel":"Customer Agreed","paTypeFlag":"RGLR","printIfZero":"Y","txnDailyRatingCrt":"DNRT","ignoreSw":"N","aggregateSw":"N","scheduleCode":"MONTHLY","priceCompDetails":{"priceCompId":"9348601197","priceCompDesc":"FLAT","valueAmt":"12","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</si>
  <si>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4978601159","valueAmt":"12","priceCompDesc":"Basic","rcMapId":"1705351562","displaySw":"true","tieredFlag":"FLAT","priceCompSequenceNo":"10"},"paTypeFlag":"RGLR","priceItemDescription":"Price Item NPI_024","aggregateSw":"N","priceItemCode":"NPI_024","priceCurrencyCode":"USD","priceAsgnId":"4970014653","pricingStatus":"RECM","printIfZero":"Y","ignoreSw":"N","actionFlag":"RECM","isEligible":"false","scheduleCode":"MONTHLY","rateSchedule":"DM-RT01","startDate":"2020-01-01","assignmentLevel":"Parent 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</si>
  <si>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9340014673","actionFlag":"RECM","priceItemCode":"NPI_024","priceItemDescription":"Price Item NPI_024","pricingStatus":"RECM","priceCurrencyCode":"USD","rateSchedule":"DM-RT01","startDate":"2020-01-01","isEligible":"false","assignmentLevel":"Parent Customer Agreed","paTypeFlag":"RGLR","printIfZero":"Y","txnDailyRatingCrt":"DNRT","ignoreSw":"N","aggregateSw":"N","scheduleCode":"MONTHLY","priceCompDetails":{"priceCompId":"4978601159","priceCompDesc":"Basic","valueAmt":"12","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</si>
  <si>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4978601159","valueAmt":"12","priceCompDesc":"Basic","rcMapId":"1705351562","displaySw":"true","tieredFlag":"FLAT","priceCompSequenceNo":"10"},"paTypeFlag":"RGLR","priceItemDescription":"Price Item NPI_024","aggregateSw":"N","priceItemCode":"NPI_024","priceCurrencyCode":"USD","priceAsgnId":"4970014653","pricingStatus":"PRPD","printIfZero":"Y","ignoreSw":"N","actionFlag":"OVRD","isEligible":"false","scheduleCode":"MONTHLY","rateSchedule":"DM-RT01","startDate":"2023-08-08","assignmentLevel":"Parent 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</si>
  <si>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9340014674","actionFlag":"OVRD","priceItemCode":"NPI_024","priceItemDescription":"Price Item NPI_024","pricingStatus":"PRPD","priceCurrencyCode":"USD","rateSchedule":"DM-RT01","startDate":"2023-08-08","isEligible":"false","assignmentLevel":"Parent Customer Agreed","paTypeFlag":"RGLR","printIfZero":"Y","txnDailyRatingCrt":"DNRT","ignoreSw":"N","aggregateSw":"N","scheduleCode":"MONTHLY","priceCompDetails":{"priceCompId":"4978601159","priceCompDesc":"Basic","valueAmt":"12","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</si>
  <si>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</si>
  <si>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7650015061","actionFlag":"OVRD","priceItemCode":"PI_022","priceItemDescription":"V2-Monthly Acct Serv Fee","pricingStatus":"PRPD","priceCurrencyCode":"USD","rateSchedule":"DM-RT01","startDate":"2023-08-09","isEligible":"false","assignmentLevel":"Customer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</si>
  <si>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7658601961","valueAmt":"10","priceCompDesc":"FLAT","rcMapId":"1705351562","displaySw":"true","tieredFlag":"FLAT","priceCompSequenceNo":"10"},"paTypeFlag":"RGLR","priceItemDescription":"V2-Monthly Acct Serv Fee","aggregateSw":"N","priceItemCode":"PI_022","priceCurrencyCode":"USD","priceAsgnId":"7650015061","pricingStatus":"PRPD","printIfZero":"Y","ignoreSw":"N","actionFlag":"OVRD","isEligible":"false","scheduleCode":"MONTHLY","rateSchedule":"DM-RT01","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</si>
  <si>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7650015062","actionFlag":"OVRD","priceItemCode":"PI_022","priceItemDescription":"V2-Monthly Acct Serv Fee","pricingStatus":"PRPD","priceCurrencyCode":"USD","rateSchedule":"DM-RT01","startDate":"2023-09-08","isEligible":"false","assignmentLevel":"Customer Agreed","paTypeFlag":"RGLR","printIfZero":"Y","txnDailyRatingCrt":"DNRT","ignoreSw":"N","aggregateSw":"N","scheduleCode":"MONTHLY","priceCompDetails":{"priceCompId":"7658601961","priceCompDesc":"FLAT","valueAmt":"10","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</si>
  <si>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</si>
  <si>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7650015063","actionFlag":"OVRD","priceItemCode":"PI_024","priceItemDescription":"V4-SEPA Transfers","pricingStatus":"PRPD","priceCurrencyCode":"USD","rateSchedule":"DM-NBRST","startDate":"2023-08-09","isEligible":"false","assignmentLevel":"Customer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</si>
  <si>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7658601963","valueAmt":"12","priceCompDesc":"Price per transaction - Step Tier 1","rcMapId":"2567418376","displaySw":"true","tieredFlag":"STEP","priceCompTier":{"tierSeqNum":"10","upperLimit":"1000.00","lowerLimit":"0.00","priceCriteria":"NBRTRAN"},"priceCompSequenceNo":"100"},{"priceCompId":"7658601964","valueAmt":"13","priceCompDesc":"Price per transaction - Step Tier 2","rcMapId":"7769990702","displaySw":"true","tieredFlag":"STEP","priceCompTier":{"tierSeqNum":"10","upperLimit":"5000.00","lowerLimit":"1000.00","priceCriteria":"NBRTRAN"},"priceCompSequenceNo":"110"},{"priceCompId":"7658601965","valueAmt":"14","priceCompDesc":"Price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7650015063","pricingStatus":"PRPD","printIfZero":"Y","ignoreSw":"N","actionFlag":"OVRD","isEligible":"false","scheduleCode":"MONTHLY","rateSchedule":"DM-NBRST","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</si>
  <si>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7650015064","actionFlag":"OVRD","priceItemCode":"PI_024","priceItemDescription":"V4-SEPA Transfers","pricingStatus":"PRPD","priceCurrencyCode":"USD","rateSchedule":"DM-NBRST","startDate":"2023-09-08","isEligible":"false","assignmentLevel":"Customer Agreed","paTypeFlag":"RGLR","printIfZero":"Y","txnDailyRatingCrt":"DNRT","ignoreSw":"N","aggregateSw":"N","scheduleCode":"MONTHLY","priceCompDetails":[{"priceCompTier":{"upperLimit":"1000.00","lowerLimit":"0.00","priceCriteria":"NBRTRAN","tierSeqNum":"10"},"priceCompId":"7658601963","priceCompDesc":"Price per transaction - Step Tier 1","valueAmt":"12","displaySw":"true","rcMapId":"2567418376","tieredFlag":"STEP","priceCompSequenceNo":"100"},{"priceCompTier":{"upperLimit":"5000.00","lowerLimit":"1000.00","priceCriteria":"NBRTRAN","tierSeqNum":"10"},"priceCompId":"7658601964","priceCompDesc":"Price per transaction - Step Tier 2","valueAmt":"13","displaySw":"true","rcMapId":"7769990702","tieredFlag":"STEP","priceCompSequenceNo":"110"},{"priceCompTier":{"upperLimit":"999999999999.99","lowerLimit":"5000.00","priceCriteria":"NBRTRAN","tierSeqNum":"10"},"priceCompId":"7658601965","priceCompDesc":"Price per transaction - Step Tier 3","valueAmt":"14","displaySw":"true","rcMapId":"4322456059","tieredFlag":"STEP","priceCompSequenceNo":"120"}]}}}}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</si>
  <si>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</si>
  <si>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7650015065","actionFlag":"OVRD","priceItemCode":"PI_025","priceItemDescription":"V5-Domestic Funds Transfer Fee","pricingStatus":"PRPD","priceCurrencyCode":"USD","rateSchedule":"DM-NBRTH","startDate":"2023-08-09","isEligible":"false","assignmentLevel":"Customer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</si>
  <si>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7658601969","valueAmt":"12","priceCompDesc":"Threshold price per transaction","rcMapId":"1109655113","displaySw":"true","tieredFlag":"THRS","priceCompTier":{"tierSeqNum":"10","upperLimit":"1000.00","lowerLimit":"0.00","priceCriteria":"NBRTRAN"},"priceCompSequenceNo":"100"},{"priceCompId":"7658601970","valueAmt":"13","priceCompDesc":"Threshold price per transaction","rcMapId":"1109655113","displaySw":"true","tieredFlag":"THRS","priceCompTier":{"tierSeqNum":"10","upperLimit":"5000.00","lowerLimit":"1000.00","priceCriteria":"NBRTRAN"},"priceCompSequenceNo":"110"},{"priceCompId":"7658601971","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7650015065","pricingStatus":"PRPD","printIfZero":"Y","ignoreSw":"N","actionFlag":"OVRD","isEligible":"false","scheduleCode":"MONTHLY","rateSchedule":"DM-NBRTH","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</si>
  <si>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7650015066","actionFlag":"OVRD","priceItemCode":"PI_025","priceItemDescription":"V5-Domestic Funds Transfer Fee","pricingStatus":"PRPD","priceCurrencyCode":"USD","rateSchedule":"DM-NBRTH","startDate":"2023-09-08","isEligible":"false","assignmentLevel":"Customer Agreed","paTypeFlag":"RGLR","printIfZero":"Y","txnDailyRatingCrt":"DNRT","ignoreSw":"N","aggregateSw":"N","scheduleCode":"MONTHLY","priceCompDetails":[{"priceCompTier":{"upperLimit":"1000.00","lowerLimit":"0.00","priceCriteria":"NBRTRAN","tierSeqNum":"10"},"priceCompId":"7658601969","priceCompDesc":"Threshold price per transaction","valueAmt":"12","displaySw":"true","rcMapId":"1109655113","tieredFlag":"THRS","priceCompSequenceNo":"100"},{"priceCompTier":{"upperLimit":"5000.00","lowerLimit":"1000.00","priceCriteria":"NBRTRAN","tierSeqNum":"10"},"priceCompId":"7658601970","priceCompDesc":"Threshold price per transaction","valueAmt":"13","displaySw":"true","rcMapId":"1109655113","tieredFlag":"THRS","priceCompSequenceNo":"110"},{"priceCompTier":{"upperLimit":"999999999999.99","lowerLimit":"5000.00","priceCriteria":"NBRTRAN","tierSeqNum":"10"},"priceCompId":"7658601971","priceCompDesc":"Threshold price per transaction","valueAmt":"14","displaySw":"true","rcMapId":"1109655113","tieredFlag":"THRS","priceCompSequenceNo":"120"}]}}}}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</si>
  <si>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</si>
  <si>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7650015067","actionFlag":"OVRD","priceItemCode":"PI_028","priceItemDescription":"V8-Cheque Collections","pricingStatus":"PRPD","priceCurrencyCode":"USD","rateSchedule":"DM-RT01","startDate":"2023-08-09","isEligible":"false","assignmentLevel":"Customer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3","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</si>
  <si>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7658601975","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7650015067","pricingStatus":"PRPD","printIfZero":"Y","ignoreSw":"N","actionFlag":"OVRD","isEligible":"false","scheduleCode":"MONTHLY","rateSchedule":"DM-RT01","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</si>
  <si>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7650015068","actionFlag":"OVRD","priceItemCode":"PI_028","priceItemDescription":"V8-Cheque Collections","pricingStatus":"PRPD","priceCurrencyCode":"USD","rateSchedule":"DM-RT01","startDate":"2023-09-08","isEligible":"false","assignmentLevel":"Customer Agreed","paTypeFlag":"RGLR","printIfZero":"Y","parameterDetails":[{"parameterCode":"DM_CURRENCY","parameterValue":"INR"},{"parameterCode":"DM_TYPE","parameterValue":"BT"}],"txnDailyRatingCrt":"DNRT","ignoreSw":"N","aggregateSw":"N","scheduleCode":"MONTHLY","priceCompDetails":{"priceCompId":"7658601975","priceCompDesc":"FLAT","valueAmt":"2","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</si>
  <si>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4248601958","valueAmt":"12","priceCompDesc":"Price Per Transaction Step Tier 1","rcMapId":"2567418376","displaySw":"true","tieredFlag":"STEP","priceCompTier":{"tierSeqNum":"10","upperLimit":"1000.00","lowerLimit":"0.00","priceCriteria":"NBRTRAN"},"priceCompSequenceNo":"100"},{"priceCompId":"4248601959","valueAmt":"13","priceCompDesc":"Price Per Transaction Step Tier 2","rcMapId":"7769990702","displaySw":"true","tieredFlag":"STEP","priceCompTier":{"tierSeqNum":"10","upperLimit":"5000.00","lowerLimit":"1000.00","priceCriteria":"NBRTRAN"},"priceCompSequenceNo":"110"},{"priceCompId":"4248601960","valueAmt":"14","priceCompDesc":"Price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4240015060","pricingStatus":"PRPD","printIfZero":"Y","ignoreSw":"N","actionFlag":"OVRD","isEligible":"false","scheduleCode":"MONTHLY","rateSchedule":"DM-NBRST","startDate":"2023-08-09","assignmentLevel":"Parent 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</si>
  <si>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7650015069","actionFlag":"OVRD","priceItemCode":"NPI_036","priceItemDescription":"Price Item NPI_036","pricingStatus":"PRPD","priceCurrencyCode":"USD","rateSchedule":"DM-NBRST","startDate":"2023-08-09","isEligible":"false","assignmentLevel":"Parent Customer Agreed","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4248601958","priceCompDesc":"Price Per Transaction Step Tier 1","valueAmt":"12","displaySw":"true","rcMapId":"2567418376","tieredFlag":"STEP","priceCompSequenceNo":"100"},{"priceCompTier":{"upperLimit":"5000.00","lowerLimit":"1000.00","priceCriteria":"NBRTRAN","tierSeqNum":"10"},"priceCompId":"4248601959","priceCompDesc":"Price Per Transaction Step Tier 2","valueAmt":"13","displaySw":"true","rcMapId":"7769990702","tieredFlag":"STEP","priceCompSequenceNo":"110"},{"priceCompTier":{"upperLimit":"99999999.99","lowerLimit":"5000.00","priceCriteria":"NBRTRAN","tierSeqNum":"10"},"priceCompId":"4248601960","priceCompDesc":"Price Per Transaction Step Tier 3","valueAmt":"14","displaySw":"true","rcMapId":"4322456059","tieredFlag":"STEP","priceCompSequenceNo":"120"}]}}}}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</si>
  <si>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7658601977","valueAmt":"16","priceCompDesc":"Price Per Transaction Step Tier 1","rcMapId":"2567418376","displaySw":"true","tieredFlag":"STEP","priceCompTier":{"tierSeqNum":"10","upperLimit":"1000.00","lowerLimit":"0.00","priceCriteria":"NBRTRAN"},"priceCompSequenceNo":"100"},{"priceCompId":"7658601978","valueAmt":"16","priceCompDesc":"Price Per Transaction Step Tier 2","rcMapId":"7769990702","displaySw":"true","tieredFlag":"STEP","priceCompTier":{"tierSeqNum":"10","upperLimit":"5000.00","lowerLimit":"1000.00","priceCriteria":"NBRTRAN"},"priceCompSequenceNo":"110"},{"priceCompId":"7658601979","valueAmt":"16","priceCompDesc":"Price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7650015069","pricingStatus":"PRPD","printIfZero":"Y","ignoreSw":"N","actionFlag":"OVRD","isEligible":"false","scheduleCode":"MONTHLY","rateSchedule":"DM-NBRST","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</si>
  <si>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7650015070","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7658601977","priceCompDesc":"Price Per Transaction Step Tier 1","valueAmt":"16","displaySw":"true","rcMapId":"2567418376","tieredFlag":"STEP","priceCompSequenceNo":"100"},{"priceCompTier":{"upperLimit":"5000.00","lowerLimit":"1000.00","priceCriteria":"NBRTRAN","tierSeqNum":"10"},"priceCompId":"7658601978","priceCompDesc":"Price Per Transaction Step Tier 2","valueAmt":"16","displaySw":"true","rcMapId":"7769990702","tieredFlag":"STEP","priceCompSequenceNo":"110"},{"priceCompTier":{"upperLimit":"99999999.99","lowerLimit":"5000.00","priceCriteria":"NBRTRAN","tierSeqNum":"10"},"priceCompId":"7658601979","priceCompDesc":"Price Per Transaction Step Tier 3","valueAmt":"16","displaySw":"true","rcMapId":"4322456059","tieredFlag":"STEP","priceCompSequenceNo":"120"}]}}}}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</si>
  <si>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4248601955","valueAmt":"32","priceCompDesc":"Threshold price per transaction1","rcMapId":"1109655113","displaySw":"true","tieredFlag":"THRS","priceCompTier":{"tierSeqNum":"10","upperLimit":"1000.00","lowerLimit":"0.00","priceCriteria":"NBRTRAN"},"priceCompSequenceNo":"100"},{"priceCompId":"4248601956","valueAmt":"33","priceCompDesc":"Threshold price per transaction 2","rcMapId":"1109655113","displaySw":"true","tieredFlag":"THRS","priceCompTier":{"tierSeqNum":"10","upperLimit":"5000.00","lowerLimit":"1000.00","priceCriteria":"NBRTRAN"},"priceCompSequenceNo":"110"},{"priceCompId":"4248601957","valueAmt":"34","priceCompDesc":"Threshold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4240015059","pricingStatus":"PRPD","printIfZero":"Y","ignoreSw":"N","actionFlag":"OVRD","isEligible":"false","scheduleCode":"MONTHLY","rateSchedule":"DM-NBRTH","startDate":"2023-08-09","assignmentLevel":"Parent 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</si>
  <si>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7650015071","actionFlag":"OVRD","priceItemCode":"NPI_036","priceItemDescription":"Price Item NPI_036","pricingStatus":"PRPD","priceCurrencyCode":"USD","rateSchedule":"DM-NBRTH","startDate":"2023-08-09","isEligible":"false","assignmentLevel":"Parent Customer Agreed","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4248601955","priceCompDesc":"Threshold price per transaction1","valueAmt":"32","displaySw":"true","rcMapId":"1109655113","tieredFlag":"THRS","priceCompSequenceNo":"100"},{"priceCompTier":{"upperLimit":"5000.00","lowerLimit":"1000.00","priceCriteria":"NBRTRAN","tierSeqNum":"10"},"priceCompId":"4248601956","priceCompDesc":"Threshold price per transaction 2","valueAmt":"33","displaySw":"true","rcMapId":"1109655113","tieredFlag":"THRS","priceCompSequenceNo":"110"},{"priceCompTier":{"upperLimit":"99999999.99","lowerLimit":"5000.00","priceCriteria":"NBRTRAN","tierSeqNum":"10"},"priceCompId":"4248601957","priceCompDesc":"Threshold price per transaction 3","valueAmt":"34","displaySw":"true","rcMapId":"1109655113","tieredFlag":"THRS","priceCompSequenceNo":"120"}]}}}}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</si>
  <si>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7658601983","valueAmt":"16","priceCompDesc":"Threshold price per transaction1","rcMapId":"1109655113","displaySw":"true","tieredFlag":"THRS","priceCompTier":{"tierSeqNum":"10","upperLimit":"1000.00","lowerLimit":"0.00","priceCriteria":"NBRTRAN"},"priceCompSequenceNo":"100"},{"priceCompId":"7658601984","valueAmt":"16","priceCompDesc":"Threshold price per transaction 2","rcMapId":"1109655113","displaySw":"true","tieredFlag":"THRS","priceCompTier":{"tierSeqNum":"10","upperLimit":"5000.00","lowerLimit":"1000.00","priceCriteria":"NBRTRAN"},"priceCompSequenceNo":"110"},{"priceCompId":"7658601985","valueAmt":"16","priceCompDesc":"Threshold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7650015071","pricingStatus":"PRPD","printIfZero":"Y","ignoreSw":"N","actionFlag":"OVRD","isEligible":"false","scheduleCode":"MONTHLY","rateSchedule":"DM-NBRTH","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</si>
  <si>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7650015072","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7658601983","priceCompDesc":"Threshold price per transaction1","valueAmt":"16","displaySw":"true","rcMapId":"1109655113","tieredFlag":"THRS","priceCompSequenceNo":"100"},{"priceCompTier":{"upperLimit":"5000.00","lowerLimit":"1000.00","priceCriteria":"NBRTRAN","tierSeqNum":"10"},"priceCompId":"7658601984","priceCompDesc":"Threshold price per transaction 2","valueAmt":"16","displaySw":"true","rcMapId":"1109655113","tieredFlag":"THRS","priceCompSequenceNo":"110"},{"priceCompTier":{"upperLimit":"99999999.99","lowerLimit":"5000.00","priceCriteria":"NBRTRAN","tierSeqNum":"10"},"priceCompId":"7658601985","priceCompDesc":"Threshold price per transaction 3","valueAmt":"16","displaySw":"true","rcMapId":"1109655113","tieredFlag":"THRS","priceCompSequenceNo":"120"}]}}}}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</si>
  <si>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</si>
  <si>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7650015073","actionFlag":"OVRD","priceItemCode":"PI_031","priceItemDescription":"MT943_SWIFT_01","pricingStatus":"PRPD","priceCurrencyCode":"USD","rateSchedule":"DM-RT01","startDate":"2023-08-09","isEligible":"false","assignmentLevel":"Customer Price List","paTypeFlag":"RGLR","printIfZero":"Y","txnDailyRatingCrt":"DNRT","ignoreSw":"N","aggregateSw":"Y","scheduleCode":"MONTHLY","priceCompDetails":{"priceCompId":"5417300002","priceCompDesc":"FLAT","valueAmt":"11","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</si>
  <si>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7658601989","valueAmt":"12","priceCompDesc":"FLAT","rcMapId":"1705351562","displaySw":"true","tieredFlag":"FLAT","priceCompSequenceNo":"10"},"paTypeFlag":"RGLR","priceItemDescription":"MT943_SWIFT_01","aggregateSw":"N","priceItemCode":"PI_031","priceCurrencyCode":"USD","priceAsgnId":"7650015073","pricingStatus":"PRPD","printIfZero":"Y","ignoreSw":"N","actionFlag":"OVRD","isEligible":"false","scheduleCode":"MONTHLY","rateSchedule":"DM-RT01","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</si>
  <si>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7650015074","actionFlag":"OVRD","priceItemCode":"PI_031","priceItemDescription":"MT943_SWIFT_01","pricingStatus":"PRPD","priceCurrencyCode":"USD","rateSchedule":"DM-RT01","startDate":"2023-09-08","isEligible":"false","assignmentLevel":"Customer Agreed","paTypeFlag":"RGLR","printIfZero":"Y","txnDailyRatingCrt":"DNRT","ignoreSw":"N","aggregateSw":"N","scheduleCode":"MONTHLY","priceCompDetails":{"priceCompId":"7658601989","priceCompDesc":"FLAT","valueAmt":"12","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</si>
  <si>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</si>
  <si>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7650015075","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</si>
  <si>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7658601991","valueAmt":"12","priceCompDesc":"FLAT","rcMapId":"1705351562","displaySw":"true","tieredFlag":"FLAT","priceCompSequenceNo":"10"},"paTypeFlag":"RGLR","priceItemDescription":"V1-Account Opening Fee","aggregateSw":"N","priceItemCode":"PI_021","priceCurrencyCode":"USD","priceAsgnId":"7650015075","pricingStatus":"PRPD","printIfZero":"Y","ignoreSw":"N","actionFlag":"OVRD","isEligible":"false","scheduleCode":"MONTHLY","rateSchedule":"DM-RT01","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</si>
  <si>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7650015076","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7658601991","priceCompDesc":"FLAT","valueAmt":"12","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</si>
  <si>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4248601953","valueAmt":"12","priceCompDesc":"Basic","rcMapId":"1705351562","displaySw":"true","tieredFlag":"FLAT","priceCompSequenceNo":"10"},"paTypeFlag":"RGLR","priceItemDescription":"Price Item NPI_024","aggregateSw":"N","priceItemCode":"NPI_024","priceCurrencyCode":"USD","priceAsgnId":"4240015057","pricingStatus":"RECM","printIfZero":"Y","ignoreSw":"N","actionFlag":"RECM","isEligible":"false","scheduleCode":"MONTHLY","rateSchedule":"DM-RT01","startDate":"2020-01-01","assignmentLevel":"Parent 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</si>
  <si>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7650015077","actionFlag":"RECM","priceItemCode":"NPI_024","priceItemDescription":"Price Item NPI_024","pricingStatus":"RECM","priceCurrencyCode":"USD","rateSchedule":"DM-RT01","startDate":"2020-01-01","isEligible":"false","assignmentLevel":"Parent Customer Agreed","paTypeFlag":"RGLR","printIfZero":"Y","txnDailyRatingCrt":"DNRT","ignoreSw":"N","aggregateSw":"N","scheduleCode":"MONTHLY","priceCompDetails":{"priceCompId":"4248601953","priceCompDesc":"Basic","valueAmt":"12","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</si>
  <si>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4248601953","valueAmt":"12","priceCompDesc":"Basic","rcMapId":"1705351562","displaySw":"true","tieredFlag":"FLAT","priceCompSequenceNo":"10"},"paTypeFlag":"RGLR","priceItemDescription":"Price Item NPI_024","aggregateSw":"N","priceItemCode":"NPI_024","priceCurrencyCode":"USD","priceAsgnId":"4240015057","pricingStatus":"PRPD","printIfZero":"Y","ignoreSw":"N","actionFlag":"OVRD","isEligible":"false","scheduleCode":"MONTHLY","rateSchedule":"DM-RT01","startDate":"2023-08-09","assignmentLevel":"Parent 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</si>
  <si>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7650015078","actionFlag":"OVRD","priceItemCode":"NPI_024","priceItemDescription":"Price Item NPI_024","pricingStatus":"PRPD","priceCurrencyCode":"USD","rateSchedule":"DM-RT01","startDate":"2023-08-09","isEligible":"false","assignmentLevel":"Parent Customer Agreed","paTypeFlag":"RGLR","printIfZero":"Y","txnDailyRatingCrt":"DNRT","ignoreSw":"N","aggregateSw":"N","scheduleCode":"MONTHLY","priceCompDetails":{"priceCompId":"4248601953","priceCompDesc":"Basic","valueAmt":"12","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</si>
  <si>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-10","assignmentLevel":"Customer Price List"}]}}}</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</si>
  <si>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0960014168","actionFlag":"OVRD","priceItemCode":"PI_022","priceItemDescription":"V2-Monthly Acct Serv Fee","pricingStatus":"PRPD","priceCurrencyCode":"USD","rateSchedule":"DM-RT01","startDate":"2023-08-10","isEligible":"false","assignmentLevel":"Customer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</si>
  <si>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0968600240","valueAmt":"10","priceCompDesc":"FLAT","rcMapId":"1705351562","displaySw":"true","tieredFlag":"FLAT","priceCompSequenceNo":"10"},"paTypeFlag":"RGLR","priceItemDescription":"V2-Monthly Acct Serv Fee","aggregateSw":"N","priceItemCode":"PI_022","priceCurrencyCode":"USD","priceAsgnId":"0960014168","pricingStatus":"PRPD","printIfZero":"Y","ignoreSw":"N","actionFlag":"OVRD","isEligible":"false","scheduleCode":"MONTHLY","rateSchedule":"DM-RT01","startDate":"2023-09-09","assignmentLevel":"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</si>
  <si>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0960014169","actionFlag":"OVRD","priceItemCode":"PI_022","priceItemDescription":"V2-Monthly Acct Serv Fee","pricingStatus":"PRPD","priceCurrencyCode":"USD","rateSchedule":"DM-RT01","startDate":"2023-09-09","isEligible":"false","assignmentLevel":"Customer Agreed","paTypeFlag":"RGLR","printIfZero":"Y","txnDailyRatingCrt":"DNRT","ignoreSw":"N","aggregateSw":"N","scheduleCode":"MONTHLY","priceCompDetails":{"priceCompId":"0968600240","priceCompDesc":"FLAT","valueAmt":"10","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</si>
  <si>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Customer Price List"}]}}}</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</si>
  <si>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0960014170","actionFlag":"OVRD","priceItemCode":"PI_024","priceItemDescription":"V4-SEPA Transfers","pricingStatus":"PRPD","priceCurrencyCode":"USD","rateSchedule":"DM-NBRST","startDate":"2023-08-10","isEligible":"false","assignmentLevel":"Customer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</si>
  <si>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0968600242","valueAmt":"12","priceCompDesc":"Price per transaction - Step Tier 1","rcMapId":"2567418376","displaySw":"true","tieredFlag":"STEP","priceCompTier":{"tierSeqNum":"10","upperLimit":"1000.00","lowerLimit":"0.00","priceCriteria":"NBRTRAN"},"priceCompSequenceNo":"100"},{"priceCompId":"0968600243","valueAmt":"13","priceCompDesc":"Price per transaction - Step Tier 2","rcMapId":"7769990702","displaySw":"true","tieredFlag":"STEP","priceCompTier":{"tierSeqNum":"10","upperLimit":"5000.00","lowerLimit":"1000.00","priceCriteria":"NBRTRAN"},"priceCompSequenceNo":"110"},{"priceCompId":"0968600244","valueAmt":"14","priceCompDesc":"Price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0960014170","pricingStatus":"PRPD","printIfZero":"Y","ignoreSw":"N","actionFlag":"OVRD","isEligible":"false","scheduleCode":"MONTHLY","rateSchedule":"DM-NBRST","startDate":"2023-09-09","assignmentLevel":"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</si>
  <si>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0960014171","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0968600242","priceCompDesc":"Price per transaction - Step Tier 1","valueAmt":"12","displaySw":"true","rcMapId":"2567418376","tieredFlag":"STEP","priceCompSequenceNo":"100"},{"priceCompTier":{"upperLimit":"5000.00","lowerLimit":"1000.00","priceCriteria":"NBRTRAN","tierSeqNum":"10"},"priceCompId":"0968600243","priceCompDesc":"Price per transaction - Step Tier 2","valueAmt":"13","displaySw":"true","rcMapId":"7769990702","tieredFlag":"STEP","priceCompSequenceNo":"110"},{"priceCompTier":{"upperLimit":"999999999999.99","lowerLimit":"5000.00","priceCriteria":"NBRTRAN","tierSeqNum":"10"},"priceCompId":"0968600244","priceCompDesc":"Price per transaction - Step Tier 3","valueAmt":"14","displaySw":"true","rcMapId":"4322456059","tieredFlag":"STEP","priceCompSequenceNo":"120"}]}}}}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</si>
  <si>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Customer Price List"}]}}}</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</si>
  <si>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0960014172","actionFlag":"OVRD","priceItemCode":"PI_025","priceItemDescription":"V5-Domestic Funds Transfer Fee","pricingStatus":"PRPD","priceCurrencyCode":"USD","rateSchedule":"DM-NBRTH","startDate":"2023-08-10","isEligible":"false","assignmentLevel":"Customer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</si>
  <si>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0968600248","valueAmt":"12","priceCompDesc":"Threshold price per transaction","rcMapId":"1109655113","displaySw":"true","tieredFlag":"THRS","priceCompTier":{"tierSeqNum":"10","upperLimit":"1000.00","lowerLimit":"0.00","priceCriteria":"NBRTRAN"},"priceCompSequenceNo":"100"},{"priceCompId":"0968600249","valueAmt":"13","priceCompDesc":"Threshold price per transaction","rcMapId":"1109655113","displaySw":"true","tieredFlag":"THRS","priceCompTier":{"tierSeqNum":"10","upperLimit":"5000.00","lowerLimit":"1000.00","priceCriteria":"NBRTRAN"},"priceCompSequenceNo":"110"},{"priceCompId":"0968600250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0960014172","pricingStatus":"PRPD","printIfZero":"Y","ignoreSw":"N","actionFlag":"OVRD","isEligible":"false","scheduleCode":"MONTHLY","rateSchedule":"DM-NBRTH","startDate":"2023-09-09","assignmentLevel":"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</si>
  <si>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0960014173","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0968600248","priceCompDesc":"Threshold price per transaction","valueAmt":"12","displaySw":"true","rcMapId":"1109655113","tieredFlag":"THRS","priceCompSequenceNo":"100"},{"priceCompTier":{"upperLimit":"5000.00","lowerLimit":"1000.00","priceCriteria":"NBRTRAN","tierSeqNum":"10"},"priceCompId":"0968600249","priceCompDesc":"Threshold price per transaction","valueAmt":"13","displaySw":"true","rcMapId":"1109655113","tieredFlag":"THRS","priceCompSequenceNo":"110"},{"priceCompTier":{"upperLimit":"999999999999.99","lowerLimit":"5000.00","priceCriteria":"NBRTRAN","tierSeqNum":"10"},"priceCompId":"0968600250","priceCompDesc":"Threshold price per transaction","valueAmt":"14","displaySw":"true","rcMapId":"1109655113","tieredFlag":"THRS","priceCompSequenceNo":"120"}]}}}}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</si>
  <si>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-08-10","assignmentLevel":"Customer Price List"}]}}}</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</si>
  <si>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0960014174","actionFlag":"OVRD","priceItemCode":"PI_028","priceItemDescription":"V8-Cheque Collections","pricingStatus":"PRPD","priceCurrencyCode":"USD","rateSchedule":"DM-RT01","startDate":"2023-08-10","isEligible":"false","assignmentLevel":"Customer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3","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</si>
  <si>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0968600254","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0960014174","pricingStatus":"PRPD","printIfZero":"Y","ignoreSw":"N","actionFlag":"OVRD","isEligible":"false","scheduleCode":"MONTHLY","rateSchedule":"DM-RT01","startDate":"2023-09-09","assignmentLevel":"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</si>
  <si>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0960014175","actionFlag":"OVRD","priceItemCode":"PI_028","priceItemDescription":"V8-Cheque Collections","pricingStatus":"PRPD","priceCurrencyCode":"USD","rateSchedule":"DM-RT01","startDate":"2023-09-09","isEligible":"false","assignmentLevel":"Customer Agreed","paTypeFlag":"RGLR","printIfZero":"Y","parameterDetails":[{"parameterCode":"DM_CURRENCY","parameterValue":"INR"},{"parameterCode":"DM_TYPE","parameterValue":"BT"}],"txnDailyRatingCrt":"DNRT","ignoreSw":"N","aggregateSw":"N","scheduleCode":"MONTHLY","priceCompDetails":{"priceCompId":"0968600254","priceCompDesc":"FLAT","valueAmt":"2","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</si>
  <si>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1868600237","valueAmt":"12","priceCompDesc":"Price Per Transaction Step Tier 1","rcMapId":"2567418376","displaySw":"true","tieredFlag":"STEP","priceCompTier":{"tierSeqNum":"10","upperLimit":"1000.00","lowerLimit":"0.00","priceCriteria":"NBRTRAN"},"priceCompSequenceNo":"100"},{"priceCompId":"1868600238","valueAmt":"13","priceCompDesc":"Price Per Transaction Step Tier 2","rcMapId":"7769990702","displaySw":"true","tieredFlag":"STEP","priceCompTier":{"tierSeqNum":"10","upperLimit":"5000.00","lowerLimit":"1000.00","priceCriteria":"NBRTRAN"},"priceCompSequenceNo":"110"},{"priceCompId":"1868600239","valueAmt":"14","priceCompDesc":"Price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1860014167","pricingStatus":"PRPD","printIfZero":"Y","ignoreSw":"N","actionFlag":"OVRD","isEligible":"false","scheduleCode":"MONTHLY","rateSchedule":"DM-NBRST","startDate":"2023-08-10","assignmentLevel":"Parent 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</si>
  <si>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0960014176","actionFlag":"OVRD","priceItemCode":"NPI_036","priceItemDescription":"Price Item NPI_036","pricingStatus":"PRPD","priceCurrencyCode":"USD","rateSchedule":"DM-NBRST","startDate":"2023-08-10","isEligible":"false","assignmentLevel":"Parent Customer Agreed","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1868600237","priceCompDesc":"Price Per Transaction Step Tier 1","valueAmt":"12","displaySw":"true","rcMapId":"2567418376","tieredFlag":"STEP","priceCompSequenceNo":"100"},{"priceCompTier":{"upperLimit":"5000.00","lowerLimit":"1000.00","priceCriteria":"NBRTRAN","tierSeqNum":"10"},"priceCompId":"1868600238","priceCompDesc":"Price Per Transaction Step Tier 2","valueAmt":"13","displaySw":"true","rcMapId":"7769990702","tieredFlag":"STEP","priceCompSequenceNo":"110"},{"priceCompTier":{"upperLimit":"99999999.99","lowerLimit":"5000.00","priceCriteria":"NBRTRAN","tierSeqNum":"10"},"priceCompId":"1868600239","priceCompDesc":"Price Per Transaction Step Tier 3","valueAmt":"14","displaySw":"true","rcMapId":"4322456059","tieredFlag":"STEP","priceCompSequenceNo":"120"}]}}}}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</si>
  <si>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0968600256","valueAmt":"16","priceCompDesc":"Price Per Transaction Step Tier 1","rcMapId":"2567418376","displaySw":"true","tieredFlag":"STEP","priceCompTier":{"tierSeqNum":"10","upperLimit":"1000.00","lowerLimit":"0.00","priceCriteria":"NBRTRAN"},"priceCompSequenceNo":"100"},{"priceCompId":"0968600257","valueAmt":"16","priceCompDesc":"Price Per Transaction Step Tier 2","rcMapId":"7769990702","displaySw":"true","tieredFlag":"STEP","priceCompTier":{"tierSeqNum":"10","upperLimit":"5000.00","lowerLimit":"1000.00","priceCriteria":"NBRTRAN"},"priceCompSequenceNo":"110"},{"priceCompId":"0968600258","valueAmt":"16","priceCompDesc":"Price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0960014176","pricingStatus":"PRPD","printIfZero":"Y","ignoreSw":"N","actionFlag":"OVRD","isEligible":"false","scheduleCode":"MONTHLY","rateSchedule":"DM-NBRST","startDate":"2023-09-09","assignmentLevel":"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</si>
  <si>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0960014177","actionFlag":"OVRD","priceItemCode":"NPI_036","priceItemDescription":"Price Item NPI_036","pricingStatus":"PRPD","priceCurrencyCode":"USD","rateSchedule":"DM-NBRST","startDate":"2023-09-09","isEligible":"false","assignmentLevel":"Customer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0968600256","priceCompDesc":"Price Per Transaction Step Tier 1","valueAmt":"16","displaySw":"true","rcMapId":"2567418376","tieredFlag":"STEP","priceCompSequenceNo":"100"},{"priceCompTier":{"upperLimit":"5000.00","lowerLimit":"1000.00","priceCriteria":"NBRTRAN","tierSeqNum":"10"},"priceCompId":"0968600257","priceCompDesc":"Price Per Transaction Step Tier 2","valueAmt":"16","displaySw":"true","rcMapId":"7769990702","tieredFlag":"STEP","priceCompSequenceNo":"110"},{"priceCompTier":{"upperLimit":"99999999.99","lowerLimit":"5000.00","priceCriteria":"NBRTRAN","tierSeqNum":"10"},"priceCompId":"0968600258","priceCompDesc":"Price Per Transaction Step Tier 3","valueAmt":"16","displaySw":"true","rcMapId":"4322456059","tieredFlag":"STEP","priceCompSequenceNo":"120"}]}}}}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</si>
  <si>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1868600234","valueAmt":"32","priceCompDesc":"Threshold price per transaction1","rcMapId":"1109655113","displaySw":"true","tieredFlag":"THRS","priceCompTier":{"tierSeqNum":"10","upperLimit":"1000.00","lowerLimit":"0.00","priceCriteria":"NBRTRAN"},"priceCompSequenceNo":"100"},{"priceCompId":"1868600235","valueAmt":"33","priceCompDesc":"Threshold price per transaction 2","rcMapId":"1109655113","displaySw":"true","tieredFlag":"THRS","priceCompTier":{"tierSeqNum":"10","upperLimit":"5000.00","lowerLimit":"1000.00","priceCriteria":"NBRTRAN"},"priceCompSequenceNo":"110"},{"priceCompId":"1868600236","valueAmt":"34","priceCompDesc":"Threshold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1860014166","pricingStatus":"PRPD","printIfZero":"Y","ignoreSw":"N","actionFlag":"OVRD","isEligible":"false","scheduleCode":"MONTHLY","rateSchedule":"DM-NBRTH","startDate":"2023-08-10","assignmentLevel":"Parent 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</si>
  <si>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0960014178","actionFlag":"OVRD","priceItemCode":"NPI_036","priceItemDescription":"Price Item NPI_036","pricingStatus":"PRPD","priceCurrencyCode":"USD","rateSchedule":"DM-NBRTH","startDate":"2023-08-10","isEligible":"false","assignmentLevel":"Parent Customer Agreed","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1868600234","priceCompDesc":"Threshold price per transaction1","valueAmt":"32","displaySw":"true","rcMapId":"1109655113","tieredFlag":"THRS","priceCompSequenceNo":"100"},{"priceCompTier":{"upperLimit":"5000.00","lowerLimit":"1000.00","priceCriteria":"NBRTRAN","tierSeqNum":"10"},"priceCompId":"1868600235","priceCompDesc":"Threshold price per transaction 2","valueAmt":"33","displaySw":"true","rcMapId":"1109655113","tieredFlag":"THRS","priceCompSequenceNo":"110"},{"priceCompTier":{"upperLimit":"99999999.99","lowerLimit":"5000.00","priceCriteria":"NBRTRAN","tierSeqNum":"10"},"priceCompId":"1868600236","priceCompDesc":"Threshold price per transaction 3","valueAmt":"34","displaySw":"true","rcMapId":"1109655113","tieredFlag":"THRS","priceCompSequenceNo":"120"}]}}}}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</si>
  <si>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0968600262","valueAmt":"16","priceCompDesc":"Threshold price per transaction1","rcMapId":"1109655113","displaySw":"true","tieredFlag":"THRS","priceCompTier":{"tierSeqNum":"10","upperLimit":"1000.00","lowerLimit":"0.00","priceCriteria":"NBRTRAN"},"priceCompSequenceNo":"100"},{"priceCompId":"0968600263","valueAmt":"16","priceCompDesc":"Threshold price per transaction 2","rcMapId":"1109655113","displaySw":"true","tieredFlag":"THRS","priceCompTier":{"tierSeqNum":"10","upperLimit":"5000.00","lowerLimit":"1000.00","priceCriteria":"NBRTRAN"},"priceCompSequenceNo":"110"},{"priceCompId":"0968600264","valueAmt":"16","priceCompDesc":"Threshold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0960014178","pricingStatus":"PRPD","printIfZero":"Y","ignoreSw":"N","actionFlag":"OVRD","isEligible":"false","scheduleCode":"MONTHLY","rateSchedule":"DM-NBRTH","startDate":"2023-09-09","assignmentLevel":"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</si>
  <si>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0960014179","actionFlag":"OVRD","priceItemCode":"NPI_036","priceItemDescription":"Price Item NPI_036","pricingStatus":"PRPD","priceCurrencyCode":"USD","rateSchedule":"DM-NBRTH","startDate":"2023-09-09","isEligible":"false","assignmentLevel":"Customer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0968600262","priceCompDesc":"Threshold price per transaction1","valueAmt":"16","displaySw":"true","rcMapId":"1109655113","tieredFlag":"THRS","priceCompSequenceNo":"100"},{"priceCompTier":{"upperLimit":"5000.00","lowerLimit":"1000.00","priceCriteria":"NBRTRAN","tierSeqNum":"10"},"priceCompId":"0968600263","priceCompDesc":"Threshold price per transaction 2","valueAmt":"16","displaySw":"true","rcMapId":"1109655113","tieredFlag":"THRS","priceCompSequenceNo":"110"},{"priceCompTier":{"upperLimit":"99999999.99","lowerLimit":"5000.00","priceCriteria":"NBRTRAN","tierSeqNum":"10"},"priceCompId":"0968600264","priceCompDesc":"Threshold price per transaction 3","valueAmt":"16","displaySw":"true","rcMapId":"1109655113","tieredFlag":"THRS","priceCompSequenceNo":"120"}]}}}}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</si>
  <si>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-08-10","assignmentLevel":"Customer Price List"}]}}}</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</si>
  <si>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0960014180","actionFlag":"OVRD","priceItemCode":"PI_031","priceItemDescription":"MT943_SWIFT_01","pricingStatus":"PRPD","priceCurrencyCode":"USD","rateSchedule":"DM-RT01","startDate":"2023-08-10","isEligible":"false","assignmentLevel":"Customer Price List","paTypeFlag":"RGLR","printIfZero":"Y","txnDailyRatingCrt":"DNRT","ignoreSw":"N","aggregateSw":"Y","scheduleCode":"MONTHLY","priceCompDetails":{"priceCompId":"5417300002","priceCompDesc":"FLAT","valueAmt":"11","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</si>
  <si>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0968600268","valueAmt":"12","priceCompDesc":"FLAT","rcMapId":"1705351562","displaySw":"true","tieredFlag":"FLAT","priceCompSequenceNo":"10"},"paTypeFlag":"RGLR","priceItemDescription":"MT943_SWIFT_01","aggregateSw":"N","priceItemCode":"PI_031","priceCurrencyCode":"USD","priceAsgnId":"0960014180","pricingStatus":"PRPD","printIfZero":"Y","ignoreSw":"N","actionFlag":"OVRD","isEligible":"false","scheduleCode":"MONTHLY","rateSchedule":"DM-RT01","startDate":"2023-09-09","assignmentLevel":"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</si>
  <si>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0960014181","actionFlag":"OVRD","priceItemCode":"PI_031","priceItemDescription":"MT943_SWIFT_01","pricingStatus":"PRPD","priceCurrencyCode":"USD","rateSchedule":"DM-RT01","startDate":"2023-09-09","isEligible":"false","assignmentLevel":"Customer Agreed","paTypeFlag":"RGLR","printIfZero":"Y","txnDailyRatingCrt":"DNRT","ignoreSw":"N","aggregateSw":"N","scheduleCode":"MONTHLY","priceCompDetails":{"priceCompId":"0968600268","priceCompDesc":"FLAT","valueAmt":"12","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</si>
  <si>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</si>
  <si>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0960014182","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</si>
  <si>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0968600270","valueAmt":"12","priceCompDesc":"FLAT","rcMapId":"1705351562","displaySw":"true","tieredFlag":"FLAT","priceCompSequenceNo":"10"},"paTypeFlag":"RGLR","priceItemDescription":"V1-Account Opening Fee","aggregateSw":"N","priceItemCode":"PI_021","priceCurrencyCode":"USD","priceAsgnId":"0960014182","pricingStatus":"PRPD","printIfZero":"Y","ignoreSw":"N","actionFlag":"OVRD","isEligible":"false","scheduleCode":"MONTHLY","rateSchedule":"DM-RT01","startDate":"2023-09-09","assignmentLevel":"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</si>
  <si>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0960014183","actionFlag":"OVRD","priceItemCode":"PI_021","priceItemDescription":"V1-Account Opening Fee","pricingStatus":"PRPD","priceCurrencyCode":"USD","rateSchedule":"DM-RT01","startDate":"2023-09-09","isEligible":"false","assignmentLevel":"Customer Agreed","paTypeFlag":"RGLR","printIfZero":"Y","txnDailyRatingCrt":"DNRT","ignoreSw":"N","aggregateSw":"N","scheduleCode":"MONTHLY","priceCompDetails":{"priceCompId":"0968600270","priceCompDesc":"FLAT","valueAmt":"12","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</si>
  <si>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1868600232","valueAmt":"12","priceCompDesc":"Basic","rcMapId":"1705351562","displaySw":"true","tieredFlag":"FLAT","priceCompSequenceNo":"10"},"paTypeFlag":"RGLR","priceItemDescription":"Price Item NPI_024","aggregateSw":"N","priceItemCode":"NPI_024","priceCurrencyCode":"USD","priceAsgnId":"1860014164","pricingStatus":"RECM","printIfZero":"Y","ignoreSw":"N","actionFlag":"RECM","isEligible":"false","scheduleCode":"MONTHLY","rateSchedule":"DM-RT01","startDate":"2020-01-01","assignmentLevel":"Parent 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</si>
  <si>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0960014184","actionFlag":"RECM","priceItemCode":"NPI_024","priceItemDescription":"Price Item NPI_024","pricingStatus":"RECM","priceCurrencyCode":"USD","rateSchedule":"DM-RT01","startDate":"2020-01-01","isEligible":"false","assignmentLevel":"Parent Customer Agreed","paTypeFlag":"RGLR","printIfZero":"Y","txnDailyRatingCrt":"DNRT","ignoreSw":"N","aggregateSw":"N","scheduleCode":"MONTHLY","priceCompDetails":{"priceCompId":"1868600232","priceCompDesc":"Basic","valueAmt":"12","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</si>
  <si>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1868600232","valueAmt":"12","priceCompDesc":"Basic","rcMapId":"1705351562","displaySw":"true","tieredFlag":"FLAT","priceCompSequenceNo":"10"},"paTypeFlag":"RGLR","priceItemDescription":"Price Item NPI_024","aggregateSw":"N","priceItemCode":"NPI_024","priceCurrencyCode":"USD","priceAsgnId":"1860014164","pricingStatus":"PRPD","printIfZero":"Y","ignoreSw":"N","actionFlag":"OVRD","isEligible":"false","scheduleCode":"MONTHLY","rateSchedule":"DM-RT01","startDate":"2023-08-10","assignmentLevel":"Parent 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</si>
  <si>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0960014185","actionFlag":"OVRD","priceItemCode":"NPI_024","priceItemDescription":"Price Item NPI_024","pricingStatus":"PRPD","priceCurrencyCode":"USD","rateSchedule":"DM-RT01","startDate":"2023-08-10","isEligible":"false","assignmentLevel":"Parent Customer Agreed","paTypeFlag":"RGLR","printIfZero":"Y","txnDailyRatingCrt":"DNRT","ignoreSw":"N","aggregateSw":"N","scheduleCode":"MONTHLY","priceCompDetails":{"priceCompId":"1868600232","priceCompDesc":"Basic","valueAmt":"12","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</si>
</sst>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3">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0070C0"/>
        <bgColor indexed="64"/>
      </patternFill>
    </fill>
    <fill>
      <patternFill patternType="solid">
        <fgColor theme="7" tint="0.39997558519241921"/>
        <bgColor indexed="64"/>
      </patternFill>
    </fill>
    <fill>
      <patternFill patternType="solid">
        <fgColor rgb="FFFFFF99"/>
        <bgColor indexed="64"/>
      </patternFill>
    </fill>
    <fill>
      <patternFill patternType="solid">
        <fgColor rgb="FF9AD0E8"/>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s>
  <cellStyleXfs count="2">
    <xf numFmtId="0" fontId="0" fillId="0" borderId="0"/>
    <xf numFmtId="0" fontId="12" fillId="0" borderId="0"/>
  </cellStyleXfs>
  <cellXfs count="186">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0" fontId="8" fillId="3" borderId="1" xfId="0" applyNumberFormat="1" applyFont="1" applyFill="1" applyBorder="1" applyAlignment="1">
      <alignment vertical="top"/>
    </xf>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14"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0" xfId="0" applyFont="1" applyFill="1" applyBorder="1" applyAlignment="1">
      <alignment horizontal="left" vertical="top"/>
    </xf>
    <xf numFmtId="0" fontId="11" fillId="20" borderId="1" xfId="0" applyFont="1" applyFill="1" applyBorder="1" applyAlignment="1">
      <alignment horizontal="left"/>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0" borderId="0" xfId="0" applyFont="1" applyFill="1" applyBorder="1" applyAlignment="1">
      <alignment horizontal="left" vertical="top"/>
    </xf>
    <xf numFmtId="0" fontId="11" fillId="10" borderId="2" xfId="0" applyFont="1" applyFill="1" applyBorder="1" applyAlignment="1">
      <alignment horizontal="left" vertical="top"/>
    </xf>
    <xf numFmtId="0" fontId="11" fillId="13" borderId="0" xfId="0" applyFont="1" applyFill="1" applyBorder="1" applyAlignment="1">
      <alignment horizontal="left" vertical="top"/>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21" borderId="1" xfId="0" applyFill="1" applyBorder="1" applyAlignment="1">
      <alignment horizontal="left" vertical="top"/>
    </xf>
    <xf numFmtId="0" fontId="0" fillId="21" borderId="1" xfId="0" applyNumberFormat="1" applyFill="1" applyBorder="1" applyAlignment="1">
      <alignment horizontal="left" vertical="top"/>
    </xf>
    <xf numFmtId="3" fontId="0" fillId="21" borderId="1" xfId="0" applyNumberFormat="1" applyFill="1" applyBorder="1" applyAlignment="1">
      <alignment horizontal="left" vertical="top"/>
    </xf>
    <xf numFmtId="0" fontId="0" fillId="21" borderId="0" xfId="0" applyFill="1" applyBorder="1" applyAlignment="1">
      <alignment horizontal="left" vertical="top"/>
    </xf>
    <xf numFmtId="0" fontId="0" fillId="5" borderId="1" xfId="0" applyFill="1" applyBorder="1" applyAlignment="1">
      <alignment horizontal="left" vertical="top"/>
    </xf>
    <xf numFmtId="164" fontId="0" fillId="5" borderId="1" xfId="0" applyNumberFormat="1" applyFill="1" applyBorder="1" applyAlignment="1">
      <alignment horizontal="left" vertical="top"/>
    </xf>
    <xf numFmtId="3" fontId="0" fillId="5" borderId="1" xfId="0" applyNumberFormat="1"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2" borderId="1" xfId="0" applyFill="1" applyBorder="1" applyAlignment="1">
      <alignment horizontal="left" vertical="top"/>
    </xf>
    <xf numFmtId="49" fontId="0" fillId="22" borderId="1" xfId="0" applyNumberFormat="1" applyFill="1" applyBorder="1" applyAlignment="1">
      <alignment horizontal="left" vertical="top"/>
    </xf>
    <xf numFmtId="0" fontId="0" fillId="22" borderId="1" xfId="0" applyNumberFormat="1" applyFill="1" applyBorder="1" applyAlignment="1">
      <alignment horizontal="left" vertical="top"/>
    </xf>
    <xf numFmtId="0" fontId="0" fillId="22" borderId="0" xfId="0"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vertical="top"/>
    </xf>
    <xf numFmtId="0" fontId="11" fillId="13" borderId="11" xfId="0" applyFont="1" applyFill="1" applyBorder="1" applyAlignment="1">
      <alignment vertical="top"/>
    </xf>
    <xf numFmtId="0" fontId="11" fillId="15" borderId="11" xfId="0" applyFont="1" applyFill="1" applyBorder="1" applyAlignment="1">
      <alignment vertical="top"/>
    </xf>
    <xf numFmtId="0" fontId="11" fillId="20" borderId="5" xfId="0" applyFont="1" applyFill="1" applyBorder="1" applyAlignment="1"/>
    <xf numFmtId="0" fontId="11" fillId="20" borderId="6" xfId="0" applyFont="1" applyFill="1" applyBorder="1" applyAlignment="1"/>
    <xf numFmtId="0" fontId="11" fillId="10" borderId="2"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20" borderId="7" xfId="0" applyFont="1" applyFill="1" applyBorder="1" applyAlignment="1"/>
    <xf numFmtId="0" fontId="11" fillId="10" borderId="3" xfId="0" applyFont="1" applyFill="1" applyBorder="1" applyAlignment="1">
      <alignment vertical="top"/>
    </xf>
    <xf numFmtId="0" fontId="11" fillId="15" borderId="14" xfId="0" applyFont="1" applyFill="1" applyBorder="1" applyAlignment="1">
      <alignment vertical="top"/>
    </xf>
    <xf numFmtId="49" fontId="11" fillId="20" borderId="1" xfId="0" applyNumberFormat="1" applyFont="1" applyFill="1" applyBorder="1" applyAlignment="1">
      <alignment horizontal="left"/>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5" borderId="11" xfId="0" applyFont="1" applyFill="1" applyBorder="1" applyAlignment="1">
      <alignment horizontal="center"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0" fontId="11" fillId="19" borderId="0" xfId="0" applyFont="1" applyFill="1" applyAlignment="1">
      <alignment horizontal="left"/>
    </xf>
    <xf numFmtId="0" fontId="4" fillId="12" borderId="0" xfId="0" applyFont="1" applyFill="1" applyAlignment="1">
      <alignment horizontal="left" vertical="top"/>
    </xf>
    <xf numFmtId="0" fontId="11" fillId="13" borderId="1" xfId="0" applyFont="1" applyFill="1" applyBorder="1" applyAlignment="1">
      <alignmen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50"/>
  <sheetViews>
    <sheetView tabSelected="1" topLeftCell="H235" zoomScale="66" zoomScaleNormal="66" workbookViewId="0">
      <selection activeCell="O251" sqref="O251"/>
    </sheetView>
  </sheetViews>
  <sheetFormatPr defaultRowHeight="14.5" x14ac:dyDescent="0.35"/>
  <cols>
    <col min="1" max="1" customWidth="true" width="24.54296875" collapsed="true"/>
    <col min="2" max="2" customWidth="true" width="39.0" collapsed="true"/>
    <col min="3" max="16" customWidth="true" width="24.54296875" collapsed="true"/>
    <col min="21" max="21" customWidth="true" width="15.7265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487</v>
      </c>
      <c r="B4" s="28"/>
      <c r="C4" s="28" t="s">
        <v>464</v>
      </c>
      <c r="D4" s="28" t="s">
        <v>139</v>
      </c>
      <c r="E4" s="28" t="s">
        <v>140</v>
      </c>
      <c r="F4" s="28"/>
      <c r="G4" s="28"/>
      <c r="H4" s="28"/>
      <c r="I4" s="28" t="s">
        <v>141</v>
      </c>
      <c r="J4" s="28" t="s">
        <v>465</v>
      </c>
    </row>
    <row r="5" spans="1:118" x14ac:dyDescent="0.35">
      <c r="A5" s="28">
        <v>2049157035</v>
      </c>
      <c r="B5" s="28"/>
      <c r="C5" s="28" t="s">
        <v>466</v>
      </c>
      <c r="D5" s="28" t="s">
        <v>139</v>
      </c>
      <c r="E5" s="28" t="s">
        <v>140</v>
      </c>
      <c r="F5" s="28"/>
      <c r="G5" s="28"/>
      <c r="H5" s="28"/>
      <c r="I5" s="28" t="s">
        <v>141</v>
      </c>
      <c r="J5" s="28" t="s">
        <v>467</v>
      </c>
    </row>
    <row r="6" spans="1:118" x14ac:dyDescent="0.35">
      <c r="A6" s="28"/>
      <c r="B6" s="28"/>
      <c r="C6" s="28" t="s">
        <v>468</v>
      </c>
      <c r="D6" s="28" t="s">
        <v>139</v>
      </c>
      <c r="E6" s="28" t="s">
        <v>140</v>
      </c>
      <c r="F6" s="28"/>
      <c r="G6" s="28"/>
      <c r="H6" s="28"/>
      <c r="I6" s="28" t="s">
        <v>141</v>
      </c>
      <c r="J6" s="28" t="s">
        <v>469</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tr">
        <f>A4</f>
        <v>8797366188</v>
      </c>
      <c r="B10" s="28" t="str">
        <f>C4</f>
        <v>BANK_82_EPER_001,IND</v>
      </c>
      <c r="C10" s="28">
        <v>2131846854</v>
      </c>
      <c r="D10" s="28" t="s">
        <v>152</v>
      </c>
      <c r="E10" s="28" t="s">
        <v>153</v>
      </c>
      <c r="F10" s="28" t="s">
        <v>154</v>
      </c>
      <c r="G10" s="28" t="s">
        <v>155</v>
      </c>
      <c r="H10" s="28" t="s">
        <v>156</v>
      </c>
      <c r="I10" s="28" t="s">
        <v>157</v>
      </c>
      <c r="J10" s="28" t="s">
        <v>470</v>
      </c>
      <c r="K10" s="28"/>
    </row>
    <row r="11" spans="1:118" x14ac:dyDescent="0.35">
      <c r="A11" s="28">
        <v>2049157035</v>
      </c>
      <c r="B11" s="28" t="str">
        <f>C5</f>
        <v>BANK_82_PRSPCH1_001</v>
      </c>
      <c r="C11" s="28"/>
      <c r="D11" s="28" t="s">
        <v>152</v>
      </c>
      <c r="E11" s="28" t="s">
        <v>153</v>
      </c>
      <c r="F11" s="28" t="s">
        <v>154</v>
      </c>
      <c r="G11" s="28" t="s">
        <v>155</v>
      </c>
      <c r="H11" s="28" t="s">
        <v>156</v>
      </c>
      <c r="I11" s="28" t="s">
        <v>157</v>
      </c>
      <c r="J11" s="28" t="s">
        <v>471</v>
      </c>
      <c r="K11" s="28"/>
    </row>
    <row r="12" spans="1:118" x14ac:dyDescent="0.35">
      <c r="A12" s="28"/>
      <c r="B12" s="28" t="str">
        <f>C6</f>
        <v>BANK_82_PRSPCH1CH1_001</v>
      </c>
      <c r="C12" s="28"/>
      <c r="D12" s="28" t="s">
        <v>152</v>
      </c>
      <c r="E12" s="28" t="s">
        <v>153</v>
      </c>
      <c r="F12" s="28" t="s">
        <v>154</v>
      </c>
      <c r="G12" s="28" t="s">
        <v>155</v>
      </c>
      <c r="H12" s="28" t="s">
        <v>156</v>
      </c>
      <c r="I12" s="28" t="s">
        <v>157</v>
      </c>
      <c r="J12" s="28" t="s">
        <v>472</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f>C10</f>
        <v>2131846854</v>
      </c>
      <c r="C16" s="30">
        <v>9287891848</v>
      </c>
      <c r="D16" s="31" t="s">
        <v>153</v>
      </c>
      <c r="E16" s="32" t="s">
        <v>164</v>
      </c>
      <c r="F16" s="31" t="s">
        <v>154</v>
      </c>
      <c r="G16" s="32"/>
      <c r="H16" s="31" t="s">
        <v>165</v>
      </c>
      <c r="I16" s="14"/>
    </row>
    <row r="18" spans="1:117" ht="18.5" x14ac:dyDescent="0.35">
      <c r="A18" s="171" t="s">
        <v>172</v>
      </c>
      <c r="B18" s="171"/>
      <c r="C18" s="171"/>
    </row>
    <row r="19" spans="1:117" ht="15.5" x14ac:dyDescent="0.35">
      <c r="A19" s="26" t="s">
        <v>173</v>
      </c>
      <c r="B19" s="26" t="s">
        <v>174</v>
      </c>
      <c r="C19" s="27" t="s">
        <v>175</v>
      </c>
      <c r="D19" s="24" t="s">
        <v>130</v>
      </c>
      <c r="E19" s="24" t="s">
        <v>4</v>
      </c>
    </row>
    <row r="20" spans="1:117" x14ac:dyDescent="0.35">
      <c r="A20" s="33" t="s">
        <v>475</v>
      </c>
      <c r="B20" s="33" t="s">
        <v>176</v>
      </c>
      <c r="C20" s="33" t="s">
        <v>154</v>
      </c>
      <c r="D20" s="33" t="s">
        <v>153</v>
      </c>
      <c r="E20" s="33" t="s">
        <v>177</v>
      </c>
    </row>
    <row r="21" spans="1:117" x14ac:dyDescent="0.35">
      <c r="A21" s="33" t="s">
        <v>178</v>
      </c>
      <c r="B21" s="33" t="s">
        <v>179</v>
      </c>
      <c r="C21" s="33" t="s">
        <v>154</v>
      </c>
      <c r="D21" s="33" t="s">
        <v>153</v>
      </c>
      <c r="E21" s="33" t="s">
        <v>341</v>
      </c>
    </row>
    <row r="23" spans="1:117" s="14" customFormat="1" ht="18" customHeight="1" x14ac:dyDescent="0.35">
      <c r="A23" s="172" t="s">
        <v>180</v>
      </c>
      <c r="B23" s="173"/>
      <c r="C23" s="173"/>
      <c r="D23" s="173"/>
      <c r="E23" s="173"/>
      <c r="F23" s="173"/>
      <c r="G23" s="173"/>
      <c r="H23" s="173"/>
      <c r="I23" s="173"/>
      <c r="J23" s="173"/>
      <c r="K23" s="173"/>
      <c r="L23" s="173"/>
      <c r="M23" s="173"/>
      <c r="N23" s="173"/>
      <c r="O23" s="173"/>
      <c r="P23" s="173"/>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74" t="s">
        <v>260</v>
      </c>
      <c r="B58" s="175"/>
      <c r="C58" s="175"/>
      <c r="D58" s="176"/>
    </row>
    <row r="59" spans="1:117" ht="15.5" x14ac:dyDescent="0.35">
      <c r="A59" s="26" t="s">
        <v>173</v>
      </c>
      <c r="B59" s="26" t="s">
        <v>174</v>
      </c>
      <c r="C59" s="27" t="s">
        <v>254</v>
      </c>
      <c r="D59" s="26" t="s">
        <v>253</v>
      </c>
      <c r="E59" s="24" t="s">
        <v>183</v>
      </c>
    </row>
    <row r="60" spans="1:117" x14ac:dyDescent="0.35">
      <c r="A60" s="33"/>
      <c r="B60" s="33" t="s">
        <v>176</v>
      </c>
      <c r="C60" s="28" t="str">
        <f>C4</f>
        <v>BANK_82_EPER_001,IND</v>
      </c>
      <c r="D60" s="31" t="s">
        <v>256</v>
      </c>
      <c r="E60" s="31" t="s">
        <v>235</v>
      </c>
    </row>
    <row r="62" spans="1:117" ht="18.5" x14ac:dyDescent="0.35">
      <c r="A62" s="174" t="s">
        <v>252</v>
      </c>
      <c r="B62" s="175"/>
      <c r="C62" s="175"/>
      <c r="D62" s="176"/>
    </row>
    <row r="63" spans="1:117" ht="15.5" x14ac:dyDescent="0.35">
      <c r="A63" s="26" t="s">
        <v>253</v>
      </c>
      <c r="B63" s="27" t="s">
        <v>254</v>
      </c>
      <c r="C63" s="27" t="s">
        <v>240</v>
      </c>
      <c r="D63" s="26" t="s">
        <v>255</v>
      </c>
      <c r="E63" s="26" t="s">
        <v>187</v>
      </c>
      <c r="F63" s="25" t="s">
        <v>166</v>
      </c>
      <c r="G63" s="25"/>
    </row>
    <row r="64" spans="1:117" x14ac:dyDescent="0.35">
      <c r="A64" s="31" t="s">
        <v>256</v>
      </c>
      <c r="B64" s="40" t="s">
        <v>257</v>
      </c>
      <c r="C64" s="31" t="s">
        <v>171</v>
      </c>
      <c r="D64" s="31" t="s">
        <v>195</v>
      </c>
      <c r="E64" s="31" t="s">
        <v>258</v>
      </c>
      <c r="F64" s="31" t="s">
        <v>168</v>
      </c>
      <c r="G64" s="31"/>
    </row>
    <row r="65" spans="1:14" x14ac:dyDescent="0.35">
      <c r="A65" s="31" t="s">
        <v>256</v>
      </c>
      <c r="B65" s="40" t="s">
        <v>257</v>
      </c>
      <c r="C65" s="31" t="s">
        <v>248</v>
      </c>
      <c r="D65" s="31" t="s">
        <v>195</v>
      </c>
      <c r="E65" s="31" t="s">
        <v>259</v>
      </c>
      <c r="F65" s="31" t="s">
        <v>168</v>
      </c>
      <c r="G65" s="31"/>
    </row>
    <row r="66" spans="1:14" x14ac:dyDescent="0.35">
      <c r="A66" s="31" t="s">
        <v>256</v>
      </c>
      <c r="B66" s="40" t="s">
        <v>257</v>
      </c>
      <c r="C66" s="31" t="s">
        <v>247</v>
      </c>
      <c r="D66" s="31" t="s">
        <v>195</v>
      </c>
      <c r="E66" s="31" t="s">
        <v>259</v>
      </c>
      <c r="F66" s="31" t="s">
        <v>168</v>
      </c>
      <c r="G66" s="31"/>
    </row>
    <row r="68" spans="1:14" ht="18.5" x14ac:dyDescent="0.35">
      <c r="A68" s="174" t="s">
        <v>237</v>
      </c>
      <c r="B68" s="175"/>
      <c r="C68" s="175"/>
      <c r="D68" s="175"/>
      <c r="E68" s="175"/>
      <c r="F68" s="175"/>
      <c r="G68" s="175"/>
      <c r="H68" s="175"/>
      <c r="I68" s="176"/>
    </row>
    <row r="69" spans="1:14" ht="15.5" x14ac:dyDescent="0.35">
      <c r="A69" s="25" t="s">
        <v>131</v>
      </c>
      <c r="B69" s="25" t="s">
        <v>143</v>
      </c>
      <c r="C69" s="25" t="s">
        <v>238</v>
      </c>
      <c r="D69" s="25" t="s">
        <v>239</v>
      </c>
      <c r="E69" s="25" t="s">
        <v>240</v>
      </c>
      <c r="F69" s="25" t="s">
        <v>264</v>
      </c>
      <c r="G69" s="25" t="s">
        <v>266</v>
      </c>
      <c r="H69" s="25" t="s">
        <v>265</v>
      </c>
      <c r="I69" s="25" t="s">
        <v>267</v>
      </c>
      <c r="J69" s="25" t="s">
        <v>241</v>
      </c>
      <c r="K69" s="25" t="s">
        <v>242</v>
      </c>
      <c r="L69" s="25" t="s">
        <v>243</v>
      </c>
      <c r="M69" s="25" t="s">
        <v>244</v>
      </c>
      <c r="N69" s="25" t="s">
        <v>245</v>
      </c>
    </row>
    <row r="70" spans="1:14" x14ac:dyDescent="0.35">
      <c r="A70" s="28" t="s">
        <v>464</v>
      </c>
      <c r="B70" s="28">
        <f>C10</f>
        <v>2131846854</v>
      </c>
      <c r="C70" s="28" t="s">
        <v>470</v>
      </c>
      <c r="D70" s="30">
        <f>C16</f>
        <v>9287891848</v>
      </c>
      <c r="E70" s="31" t="s">
        <v>171</v>
      </c>
      <c r="F70" s="31"/>
      <c r="G70" s="31"/>
      <c r="H70" s="31"/>
      <c r="I70" s="31"/>
      <c r="J70" s="42" t="str">
        <f ca="1">TEXT(TODAY()-60,"MM-DD-YYYY")</f>
        <v>06-09-2023</v>
      </c>
      <c r="K70" s="42" t="str">
        <f ca="1">TEXT(TODAY()-30,"MM-DD-YYYY")</f>
        <v>07-09-2023</v>
      </c>
      <c r="L70" s="32" t="s">
        <v>168</v>
      </c>
      <c r="M70" s="32">
        <v>12</v>
      </c>
      <c r="N70" s="39" t="s">
        <v>269</v>
      </c>
    </row>
    <row r="71" spans="1:14" x14ac:dyDescent="0.35">
      <c r="A71" s="28" t="s">
        <v>464</v>
      </c>
      <c r="B71" s="28">
        <f>C10</f>
        <v>2131846854</v>
      </c>
      <c r="C71" s="28" t="s">
        <v>470</v>
      </c>
      <c r="D71" s="30">
        <f>C16</f>
        <v>9287891848</v>
      </c>
      <c r="E71" s="31" t="s">
        <v>171</v>
      </c>
      <c r="F71" s="31"/>
      <c r="G71" s="31"/>
      <c r="H71" s="31"/>
      <c r="I71" s="31"/>
      <c r="J71" s="42" t="str">
        <f ca="1">TEXT(TODAY()-90,"MM-DD-YYYY")</f>
        <v>05-10-2023</v>
      </c>
      <c r="K71" s="42" t="str">
        <f ca="1">TEXT(TODAY()-61,"MM-DD-YYYY")</f>
        <v>06-08-2023</v>
      </c>
      <c r="L71" s="32" t="s">
        <v>168</v>
      </c>
      <c r="M71" s="32">
        <v>13</v>
      </c>
      <c r="N71" s="39" t="s">
        <v>269</v>
      </c>
    </row>
    <row r="72" spans="1:14" x14ac:dyDescent="0.35">
      <c r="A72" s="28" t="s">
        <v>464</v>
      </c>
      <c r="B72" s="28">
        <f>C10</f>
        <v>2131846854</v>
      </c>
      <c r="C72" s="28" t="s">
        <v>470</v>
      </c>
      <c r="D72" s="30">
        <f>C16</f>
        <v>9287891848</v>
      </c>
      <c r="E72" s="31" t="s">
        <v>248</v>
      </c>
      <c r="F72" s="31"/>
      <c r="G72" s="31"/>
      <c r="H72" s="31"/>
      <c r="I72" s="31"/>
      <c r="J72" s="42" t="str">
        <f ca="1">TEXT(TODAY()-120,"MM-DD-YYYY")</f>
        <v>04-10-2023</v>
      </c>
      <c r="K72" s="42" t="str">
        <f ca="1">TEXT(TODAY()-91,"MM-DD-YYYY")</f>
        <v>05-09-2023</v>
      </c>
      <c r="L72" s="32" t="s">
        <v>168</v>
      </c>
      <c r="M72" s="32">
        <v>6</v>
      </c>
      <c r="N72" s="39" t="s">
        <v>269</v>
      </c>
    </row>
    <row r="73" spans="1:14" x14ac:dyDescent="0.35">
      <c r="A73" s="28" t="s">
        <v>464</v>
      </c>
      <c r="B73" s="28">
        <f>C10</f>
        <v>2131846854</v>
      </c>
      <c r="C73" s="28" t="s">
        <v>470</v>
      </c>
      <c r="D73" s="30">
        <f>C16</f>
        <v>9287891848</v>
      </c>
      <c r="E73" s="31" t="s">
        <v>247</v>
      </c>
      <c r="F73" s="31" t="s">
        <v>261</v>
      </c>
      <c r="G73" s="31" t="s">
        <v>153</v>
      </c>
      <c r="H73" s="31" t="s">
        <v>262</v>
      </c>
      <c r="I73" s="31" t="s">
        <v>263</v>
      </c>
      <c r="J73" s="42" t="str">
        <f ca="1">TEXT(TODAY()-150,"MM-DD-YYYY")</f>
        <v>03-11-2023</v>
      </c>
      <c r="K73" s="42" t="str">
        <f ca="1">TEXT(TODAY()-121,"MM-DD-YYYY")</f>
        <v>04-09-2023</v>
      </c>
      <c r="L73" s="32" t="s">
        <v>168</v>
      </c>
      <c r="M73" s="32">
        <v>7</v>
      </c>
      <c r="N73" s="39" t="s">
        <v>269</v>
      </c>
    </row>
    <row r="74" spans="1:14" x14ac:dyDescent="0.35">
      <c r="A74" s="28" t="s">
        <v>464</v>
      </c>
      <c r="B74" s="41">
        <f>C10</f>
        <v>2131846854</v>
      </c>
      <c r="C74" s="28" t="s">
        <v>470</v>
      </c>
      <c r="D74" s="30">
        <f>C16</f>
        <v>9287891848</v>
      </c>
      <c r="E74" s="31" t="s">
        <v>247</v>
      </c>
      <c r="F74" s="31" t="s">
        <v>261</v>
      </c>
      <c r="G74" s="31" t="s">
        <v>153</v>
      </c>
      <c r="H74" s="31" t="s">
        <v>262</v>
      </c>
      <c r="I74" s="31" t="s">
        <v>268</v>
      </c>
      <c r="J74" s="42" t="str">
        <f ca="1">TEXT(TODAY()-180,"MM-DD-YYYY")</f>
        <v>02-09-2023</v>
      </c>
      <c r="K74" s="42" t="str">
        <f ca="1">TEXT(TODAY()-151,"MM-DD-YYYY")</f>
        <v>03-10-2023</v>
      </c>
      <c r="L74" s="32" t="s">
        <v>168</v>
      </c>
      <c r="M74" s="32">
        <v>10</v>
      </c>
      <c r="N74" s="39" t="s">
        <v>269</v>
      </c>
    </row>
    <row r="76" spans="1:14" ht="50.5" customHeight="1" x14ac:dyDescent="0.35">
      <c r="A76" s="169" t="s">
        <v>270</v>
      </c>
      <c r="B76" s="169"/>
      <c r="C76" s="169"/>
      <c r="D76" s="169"/>
      <c r="E76" s="169"/>
      <c r="F76" s="169"/>
      <c r="G76" s="169"/>
      <c r="H76" s="169"/>
      <c r="I76" s="169"/>
      <c r="J76" s="169"/>
      <c r="K76" s="169"/>
    </row>
    <row r="78" spans="1:14" ht="16.75" customHeight="1" x14ac:dyDescent="0.35">
      <c r="A78" s="170" t="s">
        <v>271</v>
      </c>
      <c r="B78" s="170"/>
      <c r="C78" s="170"/>
      <c r="D78" s="170"/>
    </row>
    <row r="79" spans="1:14" x14ac:dyDescent="0.35">
      <c r="A79" s="43" t="s">
        <v>272</v>
      </c>
      <c r="B79" s="43" t="s">
        <v>273</v>
      </c>
      <c r="C79" s="43" t="s">
        <v>130</v>
      </c>
      <c r="D79" s="43" t="s">
        <v>274</v>
      </c>
    </row>
    <row r="80" spans="1:14" x14ac:dyDescent="0.35">
      <c r="A80" s="32" t="s">
        <v>480</v>
      </c>
      <c r="B80" s="28">
        <f>A5</f>
        <v>2049157035</v>
      </c>
      <c r="C80" s="44" t="s">
        <v>275</v>
      </c>
      <c r="D80" s="28" t="s">
        <v>466</v>
      </c>
    </row>
    <row r="82" spans="1:78" x14ac:dyDescent="0.35">
      <c r="A82" s="45" t="s">
        <v>276</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277</v>
      </c>
      <c r="B83" s="47" t="s">
        <v>278</v>
      </c>
      <c r="C83" s="47" t="s">
        <v>279</v>
      </c>
      <c r="D83" s="47" t="s">
        <v>280</v>
      </c>
      <c r="E83" s="47" t="s">
        <v>281</v>
      </c>
      <c r="F83" s="47" t="s">
        <v>282</v>
      </c>
      <c r="G83" s="47" t="s">
        <v>283</v>
      </c>
      <c r="H83" s="47" t="s">
        <v>284</v>
      </c>
      <c r="I83" s="47" t="s">
        <v>285</v>
      </c>
      <c r="J83" s="47" t="s">
        <v>286</v>
      </c>
      <c r="K83" s="47" t="s">
        <v>287</v>
      </c>
      <c r="L83" s="47" t="s">
        <v>288</v>
      </c>
      <c r="M83" s="47" t="s">
        <v>289</v>
      </c>
      <c r="N83" s="47" t="s">
        <v>290</v>
      </c>
      <c r="O83" s="47" t="s">
        <v>291</v>
      </c>
      <c r="P83" s="47" t="s">
        <v>292</v>
      </c>
      <c r="Q83" s="47" t="s">
        <v>293</v>
      </c>
      <c r="R83" s="47" t="s">
        <v>294</v>
      </c>
      <c r="S83" s="48" t="s">
        <v>295</v>
      </c>
      <c r="T83" s="180" t="s">
        <v>296</v>
      </c>
      <c r="U83" s="181"/>
      <c r="V83" s="182"/>
      <c r="W83" s="180" t="s">
        <v>297</v>
      </c>
      <c r="X83" s="182"/>
      <c r="Y83" s="49"/>
      <c r="Z83" s="177" t="s">
        <v>298</v>
      </c>
      <c r="AA83" s="178"/>
      <c r="AB83" s="178"/>
      <c r="AC83" s="178"/>
      <c r="AD83" s="178"/>
      <c r="AE83" s="178"/>
      <c r="AF83" s="179"/>
      <c r="AG83" s="177" t="s">
        <v>299</v>
      </c>
      <c r="AH83" s="178"/>
      <c r="AI83" s="178"/>
      <c r="AJ83" s="178"/>
      <c r="AK83" s="178"/>
      <c r="AL83" s="179"/>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300</v>
      </c>
      <c r="U84" s="54" t="s">
        <v>301</v>
      </c>
      <c r="V84" s="54" t="s">
        <v>302</v>
      </c>
      <c r="W84" s="54" t="s">
        <v>303</v>
      </c>
      <c r="X84" s="54" t="s">
        <v>304</v>
      </c>
      <c r="Y84" s="54" t="s">
        <v>305</v>
      </c>
      <c r="Z84" s="54" t="s">
        <v>306</v>
      </c>
      <c r="AA84" s="54" t="s">
        <v>307</v>
      </c>
      <c r="AB84" s="54" t="s">
        <v>308</v>
      </c>
      <c r="AC84" s="54" t="s">
        <v>309</v>
      </c>
      <c r="AD84" s="54" t="s">
        <v>310</v>
      </c>
      <c r="AE84" s="54" t="s">
        <v>311</v>
      </c>
      <c r="AF84" s="54" t="s">
        <v>312</v>
      </c>
      <c r="AG84" s="54" t="s">
        <v>313</v>
      </c>
      <c r="AH84" s="54" t="s">
        <v>314</v>
      </c>
      <c r="AI84" s="54" t="s">
        <v>315</v>
      </c>
      <c r="AJ84" s="54" t="s">
        <v>316</v>
      </c>
      <c r="AK84" s="54" t="s">
        <v>317</v>
      </c>
      <c r="AL84" s="54" t="s">
        <v>318</v>
      </c>
      <c r="AM84" s="53" t="s">
        <v>319</v>
      </c>
      <c r="AN84" s="54" t="s">
        <v>320</v>
      </c>
      <c r="AO84" s="54" t="s">
        <v>321</v>
      </c>
      <c r="AP84" s="55" t="s">
        <v>322</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476</v>
      </c>
      <c r="B85" s="28">
        <f>B80</f>
        <v>2049157035</v>
      </c>
      <c r="C85" s="56" t="s">
        <v>481</v>
      </c>
      <c r="D85" s="57" t="s">
        <v>343</v>
      </c>
      <c r="E85" s="41" t="s">
        <v>155</v>
      </c>
      <c r="F85" s="56" t="s">
        <v>324</v>
      </c>
      <c r="G85" s="58" t="str">
        <f ca="1">TEXT(TODAY(),"YYYY-MM-DD")</f>
        <v>2023-08-08</v>
      </c>
      <c r="H85" s="58" t="str">
        <f ca="1">TEXT(TODAY(),"YYYY-MM-DD")</f>
        <v>2023-08-08</v>
      </c>
      <c r="I85" s="56">
        <v>12</v>
      </c>
      <c r="J85" s="56">
        <v>12</v>
      </c>
      <c r="K85" s="56">
        <v>12</v>
      </c>
      <c r="L85" s="56" t="s">
        <v>344</v>
      </c>
      <c r="M85" s="56" t="s">
        <v>345</v>
      </c>
      <c r="N85" s="30" t="s">
        <v>325</v>
      </c>
      <c r="O85" s="30" t="s">
        <v>325</v>
      </c>
      <c r="P85" s="30" t="s">
        <v>326</v>
      </c>
      <c r="Q85" s="30" t="s">
        <v>326</v>
      </c>
      <c r="R85" s="30" t="s">
        <v>325</v>
      </c>
      <c r="S85" s="41"/>
      <c r="T85" s="41" t="s">
        <v>327</v>
      </c>
      <c r="U85" s="41" t="s">
        <v>328</v>
      </c>
      <c r="V85" s="41"/>
      <c r="W85" s="41" t="s">
        <v>329</v>
      </c>
      <c r="X85" s="41" t="s">
        <v>330</v>
      </c>
      <c r="Y85" s="41"/>
      <c r="Z85" s="41"/>
      <c r="AA85" s="41"/>
      <c r="AB85" s="41"/>
      <c r="AC85" s="41"/>
      <c r="AD85" s="41" t="s">
        <v>326</v>
      </c>
      <c r="AE85" s="41" t="s">
        <v>326</v>
      </c>
      <c r="AF85" s="41" t="s">
        <v>326</v>
      </c>
      <c r="AG85" s="41"/>
      <c r="AH85" s="41"/>
      <c r="AI85" s="41"/>
      <c r="AJ85" s="41" t="s">
        <v>326</v>
      </c>
      <c r="AK85" s="41" t="s">
        <v>326</v>
      </c>
      <c r="AL85" s="41" t="s">
        <v>326</v>
      </c>
      <c r="AM85" s="56"/>
      <c r="AN85" s="56">
        <v>21</v>
      </c>
      <c r="AO85" s="56">
        <v>22</v>
      </c>
      <c r="AP85" s="56">
        <v>0</v>
      </c>
      <c r="AS85" s="52"/>
      <c r="AT85" s="52"/>
      <c r="AU85" s="52"/>
      <c r="AV85" s="52"/>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c r="AO86" s="56">
        <v>21</v>
      </c>
    </row>
    <row r="87" spans="1:78" ht="18.5" x14ac:dyDescent="0.35">
      <c r="A87" s="60" t="s">
        <v>331</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173</v>
      </c>
      <c r="B88" s="24" t="s">
        <v>174</v>
      </c>
      <c r="C88" s="24" t="s">
        <v>175</v>
      </c>
      <c r="D88" s="24" t="s">
        <v>130</v>
      </c>
      <c r="E88" s="24" t="s">
        <v>4</v>
      </c>
      <c r="F88" s="24" t="s">
        <v>332</v>
      </c>
      <c r="G88" s="24" t="s">
        <v>333</v>
      </c>
      <c r="H88" s="24" t="s">
        <v>334</v>
      </c>
      <c r="I88" s="24" t="s">
        <v>335</v>
      </c>
      <c r="J88" s="24" t="s">
        <v>336</v>
      </c>
      <c r="K88" s="24" t="s">
        <v>337</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3" t="s">
        <v>178</v>
      </c>
      <c r="B89" s="33" t="s">
        <v>179</v>
      </c>
      <c r="C89" s="33" t="str">
        <f ca="1">TEXT(TODAY(),"YYYY-MM-DD")</f>
        <v>2023-08-08</v>
      </c>
      <c r="D89" s="33" t="s">
        <v>153</v>
      </c>
      <c r="E89" s="33" t="s">
        <v>341</v>
      </c>
      <c r="F89" s="62" t="str">
        <f ca="1">TEXT(TODAY(),"YYYY-MM-DD")</f>
        <v>2023-08-08</v>
      </c>
      <c r="G89" s="58" t="s">
        <v>326</v>
      </c>
      <c r="H89" s="28">
        <f>B85</f>
        <v>2049157035</v>
      </c>
      <c r="I89" s="33" t="s">
        <v>338</v>
      </c>
      <c r="J89" s="33" t="s">
        <v>342</v>
      </c>
      <c r="K89" s="33"/>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3" t="s">
        <v>339</v>
      </c>
      <c r="B90" s="33" t="s">
        <v>340</v>
      </c>
      <c r="C90" s="33" t="str">
        <f ca="1">TEXT(TODAY(),"YYYY-MM-DD")</f>
        <v>2023-08-08</v>
      </c>
      <c r="D90" s="33" t="s">
        <v>153</v>
      </c>
      <c r="E90" s="33" t="s">
        <v>177</v>
      </c>
      <c r="F90" s="62" t="str">
        <f ca="1">TEXT(TODAY(),"YYYY-MM-DD")</f>
        <v>2023-08-08</v>
      </c>
      <c r="G90" s="58" t="s">
        <v>326</v>
      </c>
      <c r="H90" s="28">
        <f>B85</f>
        <v>2049157035</v>
      </c>
      <c r="I90" s="33" t="s">
        <v>338</v>
      </c>
      <c r="J90" s="33" t="s">
        <v>342</v>
      </c>
      <c r="K90" s="33"/>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2" spans="1:78" x14ac:dyDescent="0.35">
      <c r="A92" s="146" t="s">
        <v>346</v>
      </c>
      <c r="B92" s="147"/>
      <c r="C92" s="147"/>
      <c r="D92" s="147"/>
      <c r="E92" s="147"/>
      <c r="F92" s="147"/>
      <c r="G92" s="147"/>
      <c r="H92" s="147"/>
      <c r="I92" s="147"/>
      <c r="J92" s="147"/>
    </row>
    <row r="93" spans="1:78" x14ac:dyDescent="0.35">
      <c r="A93" s="63"/>
      <c r="B93" s="64"/>
      <c r="C93" s="165" t="s">
        <v>347</v>
      </c>
      <c r="D93" s="165"/>
      <c r="E93" s="165"/>
      <c r="F93" s="165"/>
      <c r="G93" s="165"/>
      <c r="H93" s="165"/>
      <c r="I93" s="165"/>
      <c r="J93" s="165"/>
      <c r="K93" s="165"/>
    </row>
    <row r="94" spans="1:78" x14ac:dyDescent="0.35">
      <c r="A94" s="144" t="s">
        <v>348</v>
      </c>
      <c r="B94" s="144" t="s">
        <v>349</v>
      </c>
      <c r="C94" s="159" t="s">
        <v>350</v>
      </c>
      <c r="D94" s="166"/>
      <c r="E94" s="166"/>
      <c r="F94" s="160"/>
      <c r="G94" s="161" t="s">
        <v>351</v>
      </c>
      <c r="H94" s="167"/>
      <c r="I94" s="167"/>
      <c r="J94" s="162"/>
      <c r="K94" s="144" t="s">
        <v>352</v>
      </c>
      <c r="L94" s="144" t="s">
        <v>353</v>
      </c>
    </row>
    <row r="95" spans="1:78" x14ac:dyDescent="0.35">
      <c r="A95" s="145"/>
      <c r="B95" s="145"/>
      <c r="C95" s="65" t="s">
        <v>354</v>
      </c>
      <c r="D95" s="65" t="s">
        <v>355</v>
      </c>
      <c r="E95" s="65" t="s">
        <v>356</v>
      </c>
      <c r="F95" s="65" t="s">
        <v>357</v>
      </c>
      <c r="G95" s="66" t="s">
        <v>354</v>
      </c>
      <c r="H95" s="66" t="s">
        <v>355</v>
      </c>
      <c r="I95" s="66" t="s">
        <v>356</v>
      </c>
      <c r="J95" s="66" t="s">
        <v>357</v>
      </c>
      <c r="K95" s="145"/>
      <c r="L95" s="145"/>
    </row>
    <row r="96" spans="1:78" x14ac:dyDescent="0.35">
      <c r="A96" s="41" t="s">
        <v>358</v>
      </c>
      <c r="B96" s="41" t="s">
        <v>359</v>
      </c>
      <c r="C96" s="30" t="str">
        <f>TEXT(21339.98,"0.00")</f>
        <v>21339.98</v>
      </c>
      <c r="D96" s="30" t="str">
        <f>TEXT(468,"0")</f>
        <v>468</v>
      </c>
      <c r="E96" s="30" t="str">
        <f>TEXT(20871.98,"0.00")</f>
        <v>20871.98</v>
      </c>
      <c r="F96" s="30" t="str">
        <f>TEXT(97.81,"0.00")</f>
        <v>97.81</v>
      </c>
      <c r="G96" s="30" t="str">
        <f>TEXT(0,"0")</f>
        <v>0</v>
      </c>
      <c r="H96" s="30" t="str">
        <f t="shared" ref="H96:K96" si="0">TEXT(0,"0")</f>
        <v>0</v>
      </c>
      <c r="I96" s="30" t="str">
        <f t="shared" si="0"/>
        <v>0</v>
      </c>
      <c r="J96" s="30" t="str">
        <f>TEXT(0,"0")</f>
        <v>0</v>
      </c>
      <c r="K96" s="30" t="str">
        <f t="shared" si="0"/>
        <v>0</v>
      </c>
      <c r="L96" s="41" t="s">
        <v>155</v>
      </c>
    </row>
    <row r="98" spans="1:44" x14ac:dyDescent="0.35">
      <c r="A98" s="163" t="s">
        <v>482</v>
      </c>
      <c r="B98" s="164"/>
      <c r="C98" s="164"/>
      <c r="D98" s="164"/>
      <c r="E98" s="164"/>
      <c r="F98" s="164"/>
      <c r="G98" s="164"/>
      <c r="H98" s="164"/>
      <c r="I98" s="164"/>
      <c r="J98" s="164"/>
      <c r="K98" s="164"/>
      <c r="L98" s="164"/>
      <c r="M98" s="164"/>
      <c r="N98" s="164"/>
      <c r="O98" s="164"/>
      <c r="P98" s="164"/>
      <c r="Q98" s="164"/>
      <c r="R98" s="164"/>
      <c r="S98" s="103"/>
      <c r="AE98" s="52"/>
      <c r="AF98" s="52"/>
      <c r="AG98" s="52"/>
    </row>
    <row r="99" spans="1:44" x14ac:dyDescent="0.35">
      <c r="A99" s="102" t="s">
        <v>395</v>
      </c>
      <c r="B99" s="102" t="s">
        <v>396</v>
      </c>
      <c r="C99" s="102" t="s">
        <v>397</v>
      </c>
      <c r="D99" s="104" t="s">
        <v>283</v>
      </c>
      <c r="E99" s="104" t="s">
        <v>295</v>
      </c>
      <c r="F99" s="104" t="s">
        <v>187</v>
      </c>
      <c r="G99" s="102" t="s">
        <v>398</v>
      </c>
      <c r="H99" s="105" t="s">
        <v>399</v>
      </c>
      <c r="I99" s="104" t="s">
        <v>166</v>
      </c>
      <c r="J99" s="104" t="s">
        <v>400</v>
      </c>
      <c r="K99" s="106" t="s">
        <v>354</v>
      </c>
      <c r="L99" s="104" t="s">
        <v>401</v>
      </c>
      <c r="M99" s="106" t="s">
        <v>355</v>
      </c>
      <c r="N99" s="104" t="s">
        <v>402</v>
      </c>
      <c r="O99" s="104" t="s">
        <v>403</v>
      </c>
      <c r="P99" s="104" t="s">
        <v>362</v>
      </c>
      <c r="Q99" s="104" t="s">
        <v>404</v>
      </c>
      <c r="R99" s="104" t="s">
        <v>405</v>
      </c>
      <c r="S99" s="101"/>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row>
    <row r="100" spans="1:44" x14ac:dyDescent="0.35">
      <c r="A100" s="107" t="s">
        <v>167</v>
      </c>
      <c r="B100" s="79"/>
      <c r="C100" s="108" t="s">
        <v>421</v>
      </c>
      <c r="D100" s="108"/>
      <c r="E100" s="108"/>
      <c r="F100" s="108">
        <v>25</v>
      </c>
      <c r="G100" s="108" t="str">
        <f>CONCATENATE("USD,FLAT ",TEXT(F100,"0.00"))</f>
        <v>USD,FLAT 25.00</v>
      </c>
      <c r="H100" s="109" t="str">
        <f>TEXT(25,"0")</f>
        <v>25</v>
      </c>
      <c r="I100" s="108" t="s">
        <v>168</v>
      </c>
      <c r="J100" s="110">
        <v>2</v>
      </c>
      <c r="K100" s="109" t="str">
        <f>TEXT(50,"0")</f>
        <v>50</v>
      </c>
      <c r="L100" s="108"/>
      <c r="M100" s="109" t="str">
        <f>TEXT(26,"0")</f>
        <v>26</v>
      </c>
      <c r="N100" s="108" t="s">
        <v>340</v>
      </c>
      <c r="O100" s="108" t="s">
        <v>426</v>
      </c>
      <c r="P100" s="108" t="s">
        <v>417</v>
      </c>
      <c r="Q100" s="108"/>
      <c r="R100" s="108"/>
      <c r="S100" s="111"/>
      <c r="U100" s="52"/>
      <c r="V100" s="52"/>
      <c r="W100" s="52"/>
      <c r="X100" s="52"/>
      <c r="Y100" s="52"/>
      <c r="Z100" s="52"/>
      <c r="AA100" s="52"/>
      <c r="AB100" s="52"/>
      <c r="AC100" s="52"/>
      <c r="AD100" s="52"/>
      <c r="AE100" s="52"/>
      <c r="AF100" s="52"/>
      <c r="AG100" s="52"/>
      <c r="AH100" s="52"/>
      <c r="AI100" s="52"/>
      <c r="AJ100" s="52"/>
      <c r="AK100" s="52"/>
      <c r="AL100" s="52"/>
      <c r="AN100" s="52"/>
      <c r="AO100" s="52"/>
      <c r="AP100" s="52"/>
      <c r="AQ100" s="52"/>
      <c r="AR100" s="52"/>
    </row>
    <row r="101" spans="1:44" x14ac:dyDescent="0.35">
      <c r="A101" s="79"/>
      <c r="B101" s="79"/>
      <c r="C101" s="112" t="s">
        <v>483</v>
      </c>
      <c r="D101" s="112"/>
      <c r="E101" s="112"/>
      <c r="F101" s="112"/>
      <c r="G101" s="112"/>
      <c r="H101" s="113"/>
      <c r="I101" s="112"/>
      <c r="J101" s="114"/>
      <c r="K101" s="115"/>
      <c r="L101" s="112"/>
      <c r="M101" s="116"/>
      <c r="N101" s="112"/>
      <c r="O101" s="112"/>
      <c r="P101" s="112"/>
      <c r="Q101" s="112"/>
      <c r="R101" s="112"/>
      <c r="S101" s="117"/>
      <c r="U101" s="52"/>
      <c r="V101" s="52"/>
      <c r="W101" s="52"/>
      <c r="X101" s="52"/>
      <c r="Y101" s="52"/>
      <c r="Z101" s="52"/>
      <c r="AA101" s="52"/>
      <c r="AB101" s="52"/>
      <c r="AC101" s="52"/>
      <c r="AD101" s="52"/>
      <c r="AE101" s="52"/>
      <c r="AF101" s="52"/>
      <c r="AG101" s="52"/>
      <c r="AH101" s="52"/>
      <c r="AI101" s="52"/>
      <c r="AJ101" s="52"/>
      <c r="AK101" s="52"/>
      <c r="AL101" s="52"/>
      <c r="AN101" s="52"/>
      <c r="AO101" s="52"/>
      <c r="AP101" s="52"/>
      <c r="AQ101" s="52"/>
      <c r="AR101" s="52"/>
    </row>
    <row r="102" spans="1:44" x14ac:dyDescent="0.35">
      <c r="A102" s="79"/>
      <c r="B102" s="79"/>
      <c r="C102" s="82" t="s">
        <v>420</v>
      </c>
      <c r="D102" s="82"/>
      <c r="E102" s="82"/>
      <c r="F102" s="82"/>
      <c r="G102" s="82"/>
      <c r="H102" s="82"/>
      <c r="I102" s="82"/>
      <c r="J102" s="82"/>
      <c r="K102" s="100"/>
      <c r="L102" s="82"/>
      <c r="M102" s="118"/>
      <c r="N102" s="82"/>
      <c r="O102" s="82"/>
      <c r="P102" s="82"/>
      <c r="Q102" s="82"/>
      <c r="R102" s="82"/>
      <c r="S102" s="119"/>
    </row>
    <row r="103" spans="1:44" x14ac:dyDescent="0.35">
      <c r="A103" s="79"/>
      <c r="B103" s="79"/>
      <c r="C103" s="120" t="s">
        <v>484</v>
      </c>
      <c r="D103" s="120"/>
      <c r="E103" s="120"/>
      <c r="F103" s="120"/>
      <c r="G103" s="120"/>
      <c r="H103" s="120"/>
      <c r="I103" s="120"/>
      <c r="J103" s="120"/>
      <c r="K103" s="121"/>
      <c r="L103" s="120"/>
      <c r="M103" s="122"/>
      <c r="N103" s="120"/>
      <c r="O103" s="120"/>
      <c r="P103" s="120"/>
      <c r="Q103" s="120"/>
      <c r="R103" s="120"/>
      <c r="S103" s="123"/>
    </row>
    <row r="104" spans="1:44" x14ac:dyDescent="0.35">
      <c r="A104" s="107" t="s">
        <v>169</v>
      </c>
      <c r="B104" s="79"/>
      <c r="C104" s="108" t="s">
        <v>421</v>
      </c>
      <c r="D104" s="108"/>
      <c r="E104" s="108"/>
      <c r="F104" s="108">
        <v>25</v>
      </c>
      <c r="G104" s="108" t="str">
        <f>CONCATENATE("USD,FLAT ",TEXT(F104,"0.00"))</f>
        <v>USD,FLAT 25.00</v>
      </c>
      <c r="H104" s="109" t="str">
        <f>TEXT(25,"0")</f>
        <v>25</v>
      </c>
      <c r="I104" s="108" t="s">
        <v>168</v>
      </c>
      <c r="J104" s="110">
        <v>2</v>
      </c>
      <c r="K104" s="109" t="str">
        <f>TEXT(50,"0")</f>
        <v>50</v>
      </c>
      <c r="L104" s="108"/>
      <c r="M104" s="109" t="str">
        <f>TEXT(26,"0")</f>
        <v>26</v>
      </c>
      <c r="N104" s="108" t="s">
        <v>340</v>
      </c>
      <c r="O104" s="108" t="s">
        <v>426</v>
      </c>
      <c r="P104" s="108" t="s">
        <v>417</v>
      </c>
      <c r="Q104" s="108"/>
      <c r="R104" s="108"/>
      <c r="S104" s="111"/>
    </row>
    <row r="105" spans="1:44" x14ac:dyDescent="0.35">
      <c r="A105" s="79"/>
      <c r="B105" s="79"/>
      <c r="C105" s="112" t="s">
        <v>483</v>
      </c>
      <c r="D105" s="112"/>
      <c r="E105" s="112"/>
      <c r="F105" s="112"/>
      <c r="G105" s="112"/>
      <c r="H105" s="113"/>
      <c r="I105" s="112"/>
      <c r="J105" s="114"/>
      <c r="K105" s="115"/>
      <c r="L105" s="112"/>
      <c r="M105" s="116"/>
      <c r="N105" s="112"/>
      <c r="O105" s="112"/>
      <c r="P105" s="112"/>
      <c r="Q105" s="112"/>
      <c r="R105" s="112"/>
      <c r="S105" s="117"/>
    </row>
    <row r="106" spans="1:44" x14ac:dyDescent="0.35">
      <c r="A106" s="79"/>
      <c r="B106" s="79"/>
      <c r="C106" s="82" t="s">
        <v>420</v>
      </c>
      <c r="D106" s="82"/>
      <c r="E106" s="82"/>
      <c r="F106" s="82"/>
      <c r="G106" s="82"/>
      <c r="H106" s="82"/>
      <c r="I106" s="82"/>
      <c r="J106" s="82"/>
      <c r="K106" s="100"/>
      <c r="L106" s="82"/>
      <c r="M106" s="118"/>
      <c r="N106" s="82"/>
      <c r="O106" s="82"/>
      <c r="P106" s="82"/>
      <c r="Q106" s="82"/>
      <c r="R106" s="82"/>
      <c r="S106" s="119"/>
    </row>
    <row r="107" spans="1:44" x14ac:dyDescent="0.35">
      <c r="A107" s="79"/>
      <c r="B107" s="79"/>
      <c r="C107" s="120" t="s">
        <v>484</v>
      </c>
      <c r="D107" s="120"/>
      <c r="E107" s="120"/>
      <c r="F107" s="120"/>
      <c r="G107" s="120"/>
      <c r="H107" s="120"/>
      <c r="I107" s="120"/>
      <c r="J107" s="120"/>
      <c r="K107" s="121"/>
      <c r="L107" s="120"/>
      <c r="M107" s="122"/>
      <c r="N107" s="120"/>
      <c r="O107" s="120"/>
      <c r="P107" s="120"/>
      <c r="Q107" s="120"/>
      <c r="R107" s="120"/>
      <c r="S107" s="123"/>
    </row>
    <row r="108" spans="1:44" x14ac:dyDescent="0.35">
      <c r="A108" s="107" t="s">
        <v>170</v>
      </c>
      <c r="B108" s="79"/>
      <c r="C108" s="108" t="s">
        <v>421</v>
      </c>
      <c r="D108" s="108"/>
      <c r="E108" s="108"/>
      <c r="F108" s="108">
        <v>23</v>
      </c>
      <c r="G108" s="108" t="str">
        <f>CONCATENATE("USD,FLAT ",TEXT(F108,"0.00"))</f>
        <v>USD,FLAT 23.00</v>
      </c>
      <c r="H108" s="109" t="str">
        <f>TEXT(25,"0")</f>
        <v>25</v>
      </c>
      <c r="I108" s="108" t="s">
        <v>168</v>
      </c>
      <c r="J108" s="110">
        <v>2</v>
      </c>
      <c r="K108" s="109" t="str">
        <f>TEXT(50,"0")</f>
        <v>50</v>
      </c>
      <c r="L108" s="108"/>
      <c r="M108" s="109" t="str">
        <f>TEXT(26,"0")</f>
        <v>26</v>
      </c>
      <c r="N108" s="108" t="s">
        <v>340</v>
      </c>
      <c r="O108" s="108" t="s">
        <v>426</v>
      </c>
      <c r="P108" s="108" t="s">
        <v>417</v>
      </c>
      <c r="Q108" s="108"/>
      <c r="R108" s="108"/>
      <c r="S108" s="111"/>
    </row>
    <row r="109" spans="1:44" x14ac:dyDescent="0.35">
      <c r="A109" s="79"/>
      <c r="B109" s="79"/>
      <c r="C109" s="112" t="s">
        <v>483</v>
      </c>
      <c r="D109" s="112"/>
      <c r="E109" s="112"/>
      <c r="F109" s="112"/>
      <c r="G109" s="112"/>
      <c r="H109" s="113"/>
      <c r="I109" s="112"/>
      <c r="J109" s="114"/>
      <c r="K109" s="115"/>
      <c r="L109" s="112"/>
      <c r="M109" s="116"/>
      <c r="N109" s="112"/>
      <c r="O109" s="112"/>
      <c r="P109" s="112"/>
      <c r="Q109" s="112"/>
      <c r="R109" s="112"/>
      <c r="S109" s="117"/>
    </row>
    <row r="110" spans="1:44" x14ac:dyDescent="0.35">
      <c r="A110" s="79"/>
      <c r="B110" s="79"/>
      <c r="C110" s="82" t="s">
        <v>420</v>
      </c>
      <c r="D110" s="82"/>
      <c r="E110" s="82"/>
      <c r="F110" s="82"/>
      <c r="G110" s="82"/>
      <c r="H110" s="82"/>
      <c r="I110" s="82"/>
      <c r="J110" s="82"/>
      <c r="K110" s="100"/>
      <c r="L110" s="82"/>
      <c r="M110" s="118"/>
      <c r="N110" s="82"/>
      <c r="O110" s="82"/>
      <c r="P110" s="82"/>
      <c r="Q110" s="82"/>
      <c r="R110" s="82"/>
      <c r="S110" s="119"/>
    </row>
    <row r="111" spans="1:44" x14ac:dyDescent="0.35">
      <c r="A111" s="79"/>
      <c r="B111" s="79"/>
      <c r="C111" s="120" t="s">
        <v>484</v>
      </c>
      <c r="D111" s="120"/>
      <c r="E111" s="120"/>
      <c r="F111" s="120"/>
      <c r="G111" s="120"/>
      <c r="H111" s="120"/>
      <c r="I111" s="120"/>
      <c r="J111" s="120"/>
      <c r="K111" s="121"/>
      <c r="L111" s="120"/>
      <c r="M111" s="122"/>
      <c r="N111" s="120"/>
      <c r="O111" s="120"/>
      <c r="P111" s="120"/>
      <c r="Q111" s="120"/>
      <c r="R111" s="120"/>
      <c r="S111" s="123"/>
    </row>
    <row r="112" spans="1:44" x14ac:dyDescent="0.35">
      <c r="A112" s="107" t="s">
        <v>171</v>
      </c>
      <c r="B112" s="79"/>
      <c r="C112" s="108" t="s">
        <v>421</v>
      </c>
      <c r="D112" s="108"/>
      <c r="E112" s="108"/>
      <c r="F112" s="108">
        <v>25.5</v>
      </c>
      <c r="G112" s="108" t="str">
        <f>CONCATENATE("USD,FLAT ",TEXT(F112,"0.00"))</f>
        <v>USD,FLAT 25.50</v>
      </c>
      <c r="H112" s="109" t="str">
        <f>TEXT(25.5,"0.0")</f>
        <v>25.5</v>
      </c>
      <c r="I112" s="108" t="s">
        <v>168</v>
      </c>
      <c r="J112" s="110" t="str">
        <f>TEXT(2,"0")</f>
        <v>2</v>
      </c>
      <c r="K112" s="109" t="str">
        <f>TEXT(51,"0")</f>
        <v>51</v>
      </c>
      <c r="L112" s="108"/>
      <c r="M112" s="109" t="str">
        <f>TEXT(26,"0")</f>
        <v>26</v>
      </c>
      <c r="N112" s="108"/>
      <c r="O112" s="108" t="s">
        <v>485</v>
      </c>
      <c r="P112" s="108" t="s">
        <v>417</v>
      </c>
      <c r="Q112" s="108"/>
      <c r="R112" s="108"/>
      <c r="S112" s="111"/>
    </row>
    <row r="113" spans="1:26" x14ac:dyDescent="0.35">
      <c r="A113" s="79"/>
      <c r="B113" s="79"/>
      <c r="C113" s="112" t="s">
        <v>483</v>
      </c>
      <c r="D113" s="112"/>
      <c r="E113" s="112"/>
      <c r="F113" s="112"/>
      <c r="G113" s="112"/>
      <c r="H113" s="113"/>
      <c r="I113" s="112"/>
      <c r="J113" s="114"/>
      <c r="K113" s="115"/>
      <c r="L113" s="112"/>
      <c r="M113" s="115"/>
      <c r="N113" s="112"/>
      <c r="O113" s="112"/>
      <c r="P113" s="112"/>
      <c r="Q113" s="112"/>
      <c r="R113" s="112"/>
      <c r="S113" s="117"/>
    </row>
    <row r="114" spans="1:26" x14ac:dyDescent="0.35">
      <c r="A114" s="79"/>
      <c r="B114" s="79"/>
      <c r="C114" s="82" t="s">
        <v>420</v>
      </c>
      <c r="D114" s="82"/>
      <c r="E114" s="82"/>
      <c r="F114" s="82"/>
      <c r="G114" s="82"/>
      <c r="H114" s="82"/>
      <c r="I114" s="82"/>
      <c r="J114" s="82"/>
      <c r="K114" s="100"/>
      <c r="L114" s="82"/>
      <c r="M114" s="100"/>
      <c r="N114" s="82"/>
      <c r="O114" s="82"/>
      <c r="P114" s="82"/>
      <c r="Q114" s="82"/>
      <c r="R114" s="82"/>
      <c r="S114" s="119"/>
    </row>
    <row r="115" spans="1:26" x14ac:dyDescent="0.35">
      <c r="A115" s="79"/>
      <c r="B115" s="79"/>
      <c r="C115" s="120" t="s">
        <v>484</v>
      </c>
      <c r="D115" s="120"/>
      <c r="E115" s="120"/>
      <c r="F115" s="120"/>
      <c r="G115" s="120"/>
      <c r="H115" s="120"/>
      <c r="I115" s="120"/>
      <c r="J115" s="120"/>
      <c r="K115" s="121"/>
      <c r="L115" s="120"/>
      <c r="M115" s="121"/>
      <c r="N115" s="120"/>
      <c r="O115" s="120"/>
      <c r="P115" s="120"/>
      <c r="Q115" s="120"/>
      <c r="R115" s="120"/>
      <c r="S115" s="123"/>
    </row>
    <row r="117" spans="1:26" ht="13.4" customHeight="1" x14ac:dyDescent="0.35">
      <c r="A117" s="146" t="s">
        <v>360</v>
      </c>
      <c r="B117" s="147"/>
      <c r="C117" s="147"/>
      <c r="D117" s="147"/>
      <c r="E117" s="147"/>
      <c r="F117" s="147"/>
      <c r="G117" s="147"/>
      <c r="H117" s="147"/>
      <c r="I117" s="147"/>
      <c r="J117" s="147"/>
      <c r="K117" s="147"/>
      <c r="L117" s="147"/>
    </row>
    <row r="118" spans="1:26" x14ac:dyDescent="0.35">
      <c r="A118" s="148" t="s">
        <v>131</v>
      </c>
      <c r="B118" s="148" t="s">
        <v>361</v>
      </c>
      <c r="C118" s="151" t="s">
        <v>362</v>
      </c>
      <c r="D118" s="154" t="s">
        <v>363</v>
      </c>
      <c r="E118" s="157" t="s">
        <v>347</v>
      </c>
      <c r="F118" s="157"/>
      <c r="G118" s="157"/>
      <c r="H118" s="157"/>
      <c r="I118" s="158" t="s">
        <v>364</v>
      </c>
      <c r="J118" s="158"/>
      <c r="K118" s="158"/>
      <c r="L118" s="158"/>
    </row>
    <row r="119" spans="1:26" x14ac:dyDescent="0.35">
      <c r="A119" s="149"/>
      <c r="B119" s="149"/>
      <c r="C119" s="152"/>
      <c r="D119" s="155"/>
      <c r="E119" s="159" t="s">
        <v>365</v>
      </c>
      <c r="F119" s="160"/>
      <c r="G119" s="161" t="s">
        <v>351</v>
      </c>
      <c r="H119" s="162"/>
      <c r="I119" s="159" t="s">
        <v>365</v>
      </c>
      <c r="J119" s="160"/>
      <c r="K119" s="161" t="s">
        <v>351</v>
      </c>
      <c r="L119" s="162"/>
    </row>
    <row r="120" spans="1:26" x14ac:dyDescent="0.35">
      <c r="A120" s="150"/>
      <c r="B120" s="150" t="s">
        <v>130</v>
      </c>
      <c r="C120" s="153"/>
      <c r="D120" s="156"/>
      <c r="E120" s="65" t="s">
        <v>366</v>
      </c>
      <c r="F120" s="65" t="s">
        <v>367</v>
      </c>
      <c r="G120" s="66" t="s">
        <v>368</v>
      </c>
      <c r="H120" s="66" t="s">
        <v>369</v>
      </c>
      <c r="I120" s="65" t="s">
        <v>366</v>
      </c>
      <c r="J120" s="65" t="s">
        <v>367</v>
      </c>
      <c r="K120" s="66" t="s">
        <v>368</v>
      </c>
      <c r="L120" s="66" t="s">
        <v>369</v>
      </c>
    </row>
    <row r="121" spans="1:26" x14ac:dyDescent="0.35">
      <c r="A121" s="41" t="str">
        <f>D80</f>
        <v>BANK_82_PRSPCH1_001</v>
      </c>
      <c r="B121" s="41" t="s">
        <v>358</v>
      </c>
      <c r="C121" s="56" t="s">
        <v>370</v>
      </c>
      <c r="D121" s="67" t="str">
        <f>TEXT(0,"0.00")</f>
        <v>0.00</v>
      </c>
      <c r="E121" s="68" t="str">
        <f>"$"&amp;TEXT(21339.98,"0.00")</f>
        <v>$21339.98</v>
      </c>
      <c r="F121" s="68" t="str">
        <f>"$"&amp;TEXT(468,"0.00")</f>
        <v>$468.00</v>
      </c>
      <c r="G121" s="68" t="str">
        <f>"$"&amp;TEXT(1275,"0.00")</f>
        <v>$1275.00</v>
      </c>
      <c r="H121" s="68" t="str">
        <f>"$"&amp;TEXT(0,"0.00")</f>
        <v>$0.00</v>
      </c>
      <c r="I121" s="69" t="str">
        <f>"$"&amp;TEXT(21339.98,"0.00")</f>
        <v>$21339.98</v>
      </c>
      <c r="J121" s="69" t="str">
        <f>"$"&amp;TEXT(468,"0.00")</f>
        <v>$468.00</v>
      </c>
      <c r="K121" s="69" t="str">
        <f>"$"&amp;TEXT(1275,"0.00")</f>
        <v>$1275.00</v>
      </c>
      <c r="L121" s="69" t="str">
        <f>"$"&amp;TEXT(0,"0.00")</f>
        <v>$0.00</v>
      </c>
    </row>
    <row r="122" spans="1:26" x14ac:dyDescent="0.35">
      <c r="A122" s="56" t="s">
        <v>473</v>
      </c>
      <c r="B122" s="41" t="s">
        <v>358</v>
      </c>
      <c r="C122" s="56" t="s">
        <v>370</v>
      </c>
      <c r="D122" s="67" t="str">
        <f t="shared" ref="D122:D124" si="1">TEXT(0,"0.00")</f>
        <v>0.00</v>
      </c>
      <c r="E122" s="68" t="str">
        <f>"$"&amp;TEXT(10669.99,"0.00")</f>
        <v>$10669.99</v>
      </c>
      <c r="F122" s="68" t="str">
        <f>"$"&amp;TEXT(234,"0.00")</f>
        <v>$234.00</v>
      </c>
      <c r="G122" s="68" t="str">
        <f>"$"&amp;TEXT(637.5,"0.00")</f>
        <v>$637.50</v>
      </c>
      <c r="H122" s="68" t="str">
        <f t="shared" ref="H122:H124" si="2">"$"&amp;TEXT(0,"0.00")</f>
        <v>$0.00</v>
      </c>
      <c r="I122" s="69" t="str">
        <f>"$"&amp;TEXT(10669.99,"0.00")</f>
        <v>$10669.99</v>
      </c>
      <c r="J122" s="69" t="str">
        <f>"$"&amp;TEXT(234,"0.00")</f>
        <v>$234.00</v>
      </c>
      <c r="K122" s="69" t="str">
        <f>"$"&amp;TEXT(637.5,"0.00")</f>
        <v>$637.50</v>
      </c>
      <c r="L122" s="69" t="str">
        <f t="shared" ref="L122:L124" si="3">"$"&amp;TEXT(0,"0.00")</f>
        <v>$0.00</v>
      </c>
    </row>
    <row r="123" spans="1:26" x14ac:dyDescent="0.35">
      <c r="A123" s="41" t="s">
        <v>468</v>
      </c>
      <c r="B123" s="41" t="s">
        <v>358</v>
      </c>
      <c r="C123" s="56" t="s">
        <v>370</v>
      </c>
      <c r="D123" s="67" t="str">
        <f t="shared" si="1"/>
        <v>0.00</v>
      </c>
      <c r="E123" s="68" t="str">
        <f t="shared" ref="E123:E124" si="4">"$"&amp;TEXT(10669.99,"0.00")</f>
        <v>$10669.99</v>
      </c>
      <c r="F123" s="68" t="str">
        <f t="shared" ref="F123:F124" si="5">"$"&amp;TEXT(234,"0.00")</f>
        <v>$234.00</v>
      </c>
      <c r="G123" s="68" t="str">
        <f>"$"&amp;TEXT(637.5,"0.00")</f>
        <v>$637.50</v>
      </c>
      <c r="H123" s="68" t="str">
        <f t="shared" si="2"/>
        <v>$0.00</v>
      </c>
      <c r="I123" s="69" t="str">
        <f t="shared" ref="I123:I124" si="6">"$"&amp;TEXT(10669.99,"0.00")</f>
        <v>$10669.99</v>
      </c>
      <c r="J123" s="69" t="str">
        <f t="shared" ref="J123:J124" si="7">"$"&amp;TEXT(234,"0.00")</f>
        <v>$234.00</v>
      </c>
      <c r="K123" s="69" t="str">
        <f>"$"&amp;TEXT(637.5,"0.00")</f>
        <v>$637.50</v>
      </c>
      <c r="L123" s="69" t="str">
        <f t="shared" si="3"/>
        <v>$0.00</v>
      </c>
    </row>
    <row r="124" spans="1:26" x14ac:dyDescent="0.35">
      <c r="A124" s="56" t="s">
        <v>473</v>
      </c>
      <c r="B124" s="41" t="s">
        <v>358</v>
      </c>
      <c r="C124" s="56" t="s">
        <v>370</v>
      </c>
      <c r="D124" s="67" t="str">
        <f t="shared" si="1"/>
        <v>0.00</v>
      </c>
      <c r="E124" s="68" t="str">
        <f t="shared" si="4"/>
        <v>$10669.99</v>
      </c>
      <c r="F124" s="68" t="str">
        <f t="shared" si="5"/>
        <v>$234.00</v>
      </c>
      <c r="G124" s="68" t="str">
        <f>"$"&amp;TEXT(637.5,"0.00")</f>
        <v>$637.50</v>
      </c>
      <c r="H124" s="68" t="str">
        <f t="shared" si="2"/>
        <v>$0.00</v>
      </c>
      <c r="I124" s="69" t="str">
        <f t="shared" si="6"/>
        <v>$10669.99</v>
      </c>
      <c r="J124" s="69" t="str">
        <f t="shared" si="7"/>
        <v>$234.00</v>
      </c>
      <c r="K124" s="69" t="str">
        <f>"$"&amp;TEXT(637.5,"0.00")</f>
        <v>$637.50</v>
      </c>
      <c r="L124" s="69" t="str">
        <f t="shared" si="3"/>
        <v>$0.00</v>
      </c>
    </row>
    <row r="126" spans="1:26" x14ac:dyDescent="0.35">
      <c r="A126" s="146" t="s">
        <v>371</v>
      </c>
      <c r="B126" s="147"/>
      <c r="C126" s="147"/>
      <c r="D126" s="147"/>
      <c r="E126" s="147"/>
      <c r="F126" s="147"/>
      <c r="G126" s="147"/>
      <c r="H126" s="147"/>
      <c r="I126" s="147"/>
      <c r="J126" s="147"/>
    </row>
    <row r="127" spans="1:26" x14ac:dyDescent="0.35">
      <c r="A127" s="63"/>
      <c r="B127" s="64"/>
      <c r="C127" s="165" t="s">
        <v>347</v>
      </c>
      <c r="D127" s="165"/>
      <c r="E127" s="165"/>
      <c r="F127" s="165"/>
      <c r="G127" s="165"/>
      <c r="H127" s="165"/>
      <c r="I127" s="165"/>
      <c r="J127" s="165"/>
      <c r="K127" s="165"/>
      <c r="Z127" s="70"/>
    </row>
    <row r="128" spans="1:26" x14ac:dyDescent="0.35">
      <c r="A128" s="144" t="s">
        <v>348</v>
      </c>
      <c r="B128" s="144" t="s">
        <v>349</v>
      </c>
      <c r="C128" s="159" t="s">
        <v>350</v>
      </c>
      <c r="D128" s="166"/>
      <c r="E128" s="166"/>
      <c r="F128" s="160"/>
      <c r="G128" s="161" t="s">
        <v>351</v>
      </c>
      <c r="H128" s="167"/>
      <c r="I128" s="167"/>
      <c r="J128" s="162"/>
      <c r="K128" s="142" t="s">
        <v>363</v>
      </c>
    </row>
    <row r="129" spans="1:48" x14ac:dyDescent="0.35">
      <c r="A129" s="145"/>
      <c r="B129" s="145"/>
      <c r="C129" s="65" t="s">
        <v>354</v>
      </c>
      <c r="D129" s="65" t="s">
        <v>355</v>
      </c>
      <c r="E129" s="65" t="s">
        <v>356</v>
      </c>
      <c r="F129" s="65" t="s">
        <v>357</v>
      </c>
      <c r="G129" s="66" t="s">
        <v>354</v>
      </c>
      <c r="H129" s="66" t="s">
        <v>355</v>
      </c>
      <c r="I129" s="66" t="s">
        <v>356</v>
      </c>
      <c r="J129" s="66" t="s">
        <v>357</v>
      </c>
      <c r="K129" s="143"/>
    </row>
    <row r="130" spans="1:48" x14ac:dyDescent="0.35">
      <c r="A130" s="56" t="s">
        <v>358</v>
      </c>
      <c r="B130" s="71"/>
      <c r="C130" s="30" t="str">
        <f>"$"&amp;TEXT(21339.98,"0.00")</f>
        <v>$21339.98</v>
      </c>
      <c r="D130" s="30" t="str">
        <f>"$"&amp;TEXT(468,"0.00")</f>
        <v>$468.00</v>
      </c>
      <c r="E130" s="30" t="str">
        <f>"$"&amp;TEXT(20871.98,"0.00")</f>
        <v>$20871.98</v>
      </c>
      <c r="F130" s="30" t="str">
        <f>TEXT(97.81,"0.00")</f>
        <v>97.81</v>
      </c>
      <c r="G130" s="30" t="str">
        <f>"$"&amp;TEXT(1275,"0.00")</f>
        <v>$1275.00</v>
      </c>
      <c r="H130" s="30" t="str">
        <f>"$"&amp;TEXT(0,"0.00")</f>
        <v>$0.00</v>
      </c>
      <c r="I130" s="30" t="str">
        <f>"$"&amp;TEXT(1275,"0.00")</f>
        <v>$1275.00</v>
      </c>
      <c r="J130" s="30" t="str">
        <f>TEXT(100,"0.00")</f>
        <v>100.00</v>
      </c>
      <c r="K130" s="30" t="str">
        <f>TEXT(1573.72,"0.00")</f>
        <v>1573.72</v>
      </c>
    </row>
    <row r="132" spans="1:48" x14ac:dyDescent="0.35">
      <c r="A132" s="45" t="s">
        <v>372</v>
      </c>
      <c r="B132" s="46"/>
      <c r="C132" s="46"/>
    </row>
    <row r="133" spans="1:48" x14ac:dyDescent="0.35">
      <c r="A133" s="43" t="s">
        <v>372</v>
      </c>
      <c r="B133" s="43" t="s">
        <v>373</v>
      </c>
      <c r="C133" s="43" t="s">
        <v>374</v>
      </c>
      <c r="D133" s="43" t="s">
        <v>375</v>
      </c>
      <c r="E133" s="43" t="s">
        <v>286</v>
      </c>
      <c r="F133" s="43" t="s">
        <v>183</v>
      </c>
      <c r="G133" s="43" t="s">
        <v>184</v>
      </c>
      <c r="H133" s="43" t="s">
        <v>376</v>
      </c>
      <c r="I133" s="43" t="s">
        <v>377</v>
      </c>
      <c r="J133" s="43" t="s">
        <v>378</v>
      </c>
      <c r="K133" s="43" t="s">
        <v>283</v>
      </c>
      <c r="L133" s="43" t="s">
        <v>281</v>
      </c>
    </row>
    <row r="134" spans="1:48" ht="72.5" x14ac:dyDescent="0.35">
      <c r="A134" s="72" t="s">
        <v>379</v>
      </c>
      <c r="B134" s="73" t="s">
        <v>380</v>
      </c>
      <c r="C134" s="73" t="s">
        <v>380</v>
      </c>
      <c r="D134" s="73" t="s">
        <v>381</v>
      </c>
      <c r="E134" s="73" t="s">
        <v>382</v>
      </c>
      <c r="F134" s="73"/>
      <c r="G134" s="73"/>
      <c r="H134" s="73"/>
      <c r="I134" s="73"/>
      <c r="J134" s="74">
        <f ca="1">TODAY()</f>
        <v>45146</v>
      </c>
      <c r="K134" s="74">
        <v>234</v>
      </c>
      <c r="L134" s="73" t="s">
        <v>155</v>
      </c>
    </row>
    <row r="136" spans="1:48" x14ac:dyDescent="0.35">
      <c r="A136" s="45" t="s">
        <v>383</v>
      </c>
      <c r="B136" s="46"/>
      <c r="C136" s="46"/>
    </row>
    <row r="137" spans="1:48" x14ac:dyDescent="0.35">
      <c r="A137" s="43" t="s">
        <v>384</v>
      </c>
      <c r="B137" s="43" t="s">
        <v>385</v>
      </c>
      <c r="C137" s="43" t="s">
        <v>386</v>
      </c>
      <c r="D137" s="43" t="s">
        <v>387</v>
      </c>
    </row>
    <row r="138" spans="1:48" x14ac:dyDescent="0.35">
      <c r="A138" s="75" t="str">
        <f ca="1">TEXT(TODAY(),"YYYY-MM-DD")</f>
        <v>2023-08-08</v>
      </c>
      <c r="B138" s="76" t="s">
        <v>390</v>
      </c>
      <c r="C138" s="76" t="s">
        <v>388</v>
      </c>
      <c r="D138" s="76" t="s">
        <v>389</v>
      </c>
    </row>
    <row r="139" spans="1:48" x14ac:dyDescent="0.35">
      <c r="A139" s="75" t="str">
        <f ca="1">TEXT(TODAY(),"YYYY-MM-DD")</f>
        <v>2023-08-08</v>
      </c>
      <c r="B139" s="76" t="s">
        <v>392</v>
      </c>
      <c r="C139" s="76" t="s">
        <v>388</v>
      </c>
      <c r="D139" s="76" t="s">
        <v>393</v>
      </c>
    </row>
    <row r="140" spans="1:48" x14ac:dyDescent="0.35">
      <c r="A140" s="75" t="str">
        <f ca="1">TEXT(TODAY(),"YYYY-MM-DD")</f>
        <v>2023-08-08</v>
      </c>
      <c r="B140" s="76" t="s">
        <v>391</v>
      </c>
      <c r="C140" s="76" t="s">
        <v>388</v>
      </c>
      <c r="D140" s="76" t="s">
        <v>389</v>
      </c>
    </row>
    <row r="142" spans="1:48" x14ac:dyDescent="0.35">
      <c r="A142" s="163" t="s">
        <v>394</v>
      </c>
      <c r="B142" s="164"/>
      <c r="C142" s="164"/>
      <c r="D142" s="164"/>
      <c r="E142" s="164"/>
      <c r="F142" s="164"/>
      <c r="G142" s="164"/>
      <c r="H142" s="164"/>
      <c r="I142" s="164"/>
      <c r="J142" s="164"/>
      <c r="K142" s="164"/>
      <c r="L142" s="164"/>
      <c r="M142" s="164"/>
      <c r="N142" s="164"/>
      <c r="O142" s="164"/>
      <c r="P142" s="164"/>
      <c r="Q142" s="164"/>
      <c r="R142" s="164"/>
      <c r="S142" s="64"/>
      <c r="T142" s="64"/>
      <c r="U142" s="64"/>
      <c r="V142" s="64"/>
      <c r="W142" s="64"/>
      <c r="X142" s="64"/>
      <c r="Y142" s="64"/>
      <c r="Z142" s="64"/>
    </row>
    <row r="143" spans="1:48" x14ac:dyDescent="0.35">
      <c r="A143" s="77" t="s">
        <v>395</v>
      </c>
      <c r="B143" s="77" t="s">
        <v>396</v>
      </c>
      <c r="C143" s="77" t="s">
        <v>397</v>
      </c>
      <c r="D143" s="77" t="s">
        <v>283</v>
      </c>
      <c r="E143" s="77" t="s">
        <v>295</v>
      </c>
      <c r="F143" s="77" t="s">
        <v>187</v>
      </c>
      <c r="G143" s="77" t="s">
        <v>398</v>
      </c>
      <c r="H143" s="77" t="s">
        <v>399</v>
      </c>
      <c r="I143" s="77" t="s">
        <v>166</v>
      </c>
      <c r="J143" s="77" t="s">
        <v>400</v>
      </c>
      <c r="K143" s="77" t="s">
        <v>354</v>
      </c>
      <c r="L143" s="77" t="s">
        <v>401</v>
      </c>
      <c r="M143" s="77" t="s">
        <v>355</v>
      </c>
      <c r="N143" s="77" t="s">
        <v>402</v>
      </c>
      <c r="O143" s="77" t="s">
        <v>403</v>
      </c>
      <c r="P143" s="77" t="s">
        <v>362</v>
      </c>
      <c r="Q143" s="77" t="s">
        <v>404</v>
      </c>
      <c r="R143" s="77" t="s">
        <v>405</v>
      </c>
      <c r="S143" s="77" t="s">
        <v>406</v>
      </c>
      <c r="T143" s="77" t="s">
        <v>335</v>
      </c>
      <c r="U143" s="77" t="s">
        <v>334</v>
      </c>
      <c r="V143" s="77" t="s">
        <v>407</v>
      </c>
      <c r="W143" s="77" t="s">
        <v>408</v>
      </c>
      <c r="X143" s="77" t="s">
        <v>409</v>
      </c>
      <c r="Y143" s="77" t="s">
        <v>410</v>
      </c>
      <c r="Z143" s="77" t="s">
        <v>411</v>
      </c>
    </row>
    <row r="144" spans="1:48" x14ac:dyDescent="0.35">
      <c r="A144" s="78" t="s">
        <v>200</v>
      </c>
      <c r="B144" s="79"/>
      <c r="C144" s="80" t="s">
        <v>412</v>
      </c>
      <c r="D144" s="80" t="str">
        <f ca="1">TEXT(TODAY(),"YYYY-MM-DD")</f>
        <v>2023-08-08</v>
      </c>
      <c r="E144" s="81"/>
      <c r="F144" s="81">
        <v>11</v>
      </c>
      <c r="G144" s="81" t="s">
        <v>413</v>
      </c>
      <c r="H144" s="81">
        <f>F144</f>
        <v>11</v>
      </c>
      <c r="I144" s="80" t="s">
        <v>168</v>
      </c>
      <c r="J144" s="81" t="str">
        <f>TEXT(4,"0")</f>
        <v>4</v>
      </c>
      <c r="K144" s="81" t="str">
        <f>TEXT(H144*J144,"0")</f>
        <v>44</v>
      </c>
      <c r="L144" s="81"/>
      <c r="M144" s="81" t="str">
        <f>TEXT(52,"0")</f>
        <v>52</v>
      </c>
      <c r="N144" s="80" t="s">
        <v>179</v>
      </c>
      <c r="O144" s="80" t="s">
        <v>426</v>
      </c>
      <c r="P144" s="80" t="s">
        <v>417</v>
      </c>
      <c r="Q144" s="80" t="s">
        <v>418</v>
      </c>
      <c r="R144" s="80"/>
      <c r="S144" s="80" t="s">
        <v>199</v>
      </c>
      <c r="T144" s="80" t="s">
        <v>338</v>
      </c>
      <c r="U144" s="80">
        <f>B80</f>
        <v>2049157035</v>
      </c>
      <c r="V144" s="80" t="s">
        <v>414</v>
      </c>
      <c r="W144" s="80" t="s">
        <v>177</v>
      </c>
      <c r="X144" s="80" t="s">
        <v>415</v>
      </c>
      <c r="Y144" s="80" t="s">
        <v>416</v>
      </c>
      <c r="Z144" s="80"/>
      <c r="AU144" t="s">
        <v>600</v>
      </c>
      <c r="AV144" t="s">
        <v>601</v>
      </c>
    </row>
    <row r="145" spans="1:48" x14ac:dyDescent="0.35">
      <c r="A145" s="78" t="s">
        <v>200</v>
      </c>
      <c r="B145" s="79"/>
      <c r="C145" s="85" t="s">
        <v>420</v>
      </c>
      <c r="D145" s="85" t="str">
        <f ca="1">TEXT(TODAY()+30,"YYYY-MM-DD")</f>
        <v>2023-09-07</v>
      </c>
      <c r="E145" s="85"/>
      <c r="F145" s="85">
        <v>10</v>
      </c>
      <c r="G145" s="85" t="s">
        <v>413</v>
      </c>
      <c r="H145" s="85">
        <f>F145</f>
        <v>10</v>
      </c>
      <c r="I145" s="85" t="s">
        <v>168</v>
      </c>
      <c r="J145" s="85" t="str">
        <f>TEXT(4,"0")</f>
        <v>4</v>
      </c>
      <c r="K145" s="85" t="str">
        <f>TEXT(H145*J145,"0")</f>
        <v>40</v>
      </c>
      <c r="L145" s="85"/>
      <c r="M145" s="85" t="str">
        <f>TEXT(52,"0")</f>
        <v>52</v>
      </c>
      <c r="N145" s="85"/>
      <c r="O145" s="85" t="s">
        <v>419</v>
      </c>
      <c r="P145" s="85" t="s">
        <v>417</v>
      </c>
      <c r="Q145" s="85" t="s">
        <v>418</v>
      </c>
      <c r="R145" s="85"/>
      <c r="S145" s="85" t="s">
        <v>199</v>
      </c>
      <c r="T145" s="85" t="s">
        <v>338</v>
      </c>
      <c r="U145" s="99">
        <f>B80</f>
        <v>2049157035</v>
      </c>
      <c r="V145" s="85" t="s">
        <v>414</v>
      </c>
      <c r="W145" s="85" t="s">
        <v>177</v>
      </c>
      <c r="X145" s="85" t="s">
        <v>415</v>
      </c>
      <c r="Y145" s="85" t="s">
        <v>416</v>
      </c>
      <c r="Z145" s="85"/>
      <c r="AU145" t="s">
        <v>602</v>
      </c>
      <c r="AV145" t="s">
        <v>603</v>
      </c>
    </row>
    <row r="146" spans="1:48" x14ac:dyDescent="0.35">
      <c r="A146" s="78" t="s">
        <v>200</v>
      </c>
      <c r="B146" s="79"/>
      <c r="C146" s="82" t="s">
        <v>421</v>
      </c>
      <c r="D146" s="82" t="str">
        <f ca="1">TEXT(TODAY(),"YYYY-MM-DD")</f>
        <v>2023-08-08</v>
      </c>
      <c r="E146" s="82" t="str">
        <f ca="1">TEXT(TODAY()+29,"YYYY-MM-DD")</f>
        <v>2023-09-06</v>
      </c>
      <c r="F146" s="82">
        <v>11</v>
      </c>
      <c r="G146" s="82" t="s">
        <v>413</v>
      </c>
      <c r="H146" s="82">
        <f>F146</f>
        <v>11</v>
      </c>
      <c r="I146" s="82" t="s">
        <v>168</v>
      </c>
      <c r="J146" s="82" t="str">
        <f>TEXT(4,"0")</f>
        <v>4</v>
      </c>
      <c r="K146" s="82" t="str">
        <f>TEXT(H146*J146,"0")</f>
        <v>44</v>
      </c>
      <c r="L146" s="82"/>
      <c r="M146" s="82" t="str">
        <f>TEXT(52,"0")</f>
        <v>52</v>
      </c>
      <c r="N146" s="82"/>
      <c r="O146" s="82" t="s">
        <v>419</v>
      </c>
      <c r="P146" s="82" t="s">
        <v>417</v>
      </c>
      <c r="Q146" s="82" t="s">
        <v>418</v>
      </c>
      <c r="R146" s="82"/>
      <c r="S146" s="82" t="s">
        <v>199</v>
      </c>
      <c r="T146" s="82" t="s">
        <v>338</v>
      </c>
      <c r="U146" s="100">
        <f>B80</f>
        <v>2049157035</v>
      </c>
      <c r="V146" s="82" t="s">
        <v>414</v>
      </c>
      <c r="W146" s="82" t="s">
        <v>177</v>
      </c>
      <c r="X146" s="82" t="s">
        <v>415</v>
      </c>
      <c r="Y146" s="82" t="s">
        <v>416</v>
      </c>
      <c r="Z146" s="82"/>
      <c r="AU146" t="s">
        <v>477</v>
      </c>
    </row>
    <row r="148" spans="1:48" x14ac:dyDescent="0.35">
      <c r="A148" s="163" t="s">
        <v>425</v>
      </c>
      <c r="B148" s="164"/>
      <c r="C148" s="164"/>
      <c r="D148" s="164"/>
      <c r="E148" s="164"/>
      <c r="F148" s="164"/>
      <c r="G148" s="164"/>
      <c r="H148" s="164"/>
      <c r="I148" s="164"/>
      <c r="J148" s="164"/>
      <c r="K148" s="164"/>
      <c r="L148" s="164"/>
      <c r="M148" s="164"/>
      <c r="N148" s="164"/>
      <c r="O148" s="164"/>
      <c r="P148" s="164"/>
      <c r="Q148" s="164"/>
      <c r="R148" s="164"/>
      <c r="S148" s="83"/>
      <c r="T148" s="83"/>
      <c r="U148" s="83"/>
      <c r="V148" s="83"/>
      <c r="W148" s="83"/>
      <c r="X148" s="83"/>
      <c r="Y148" s="83"/>
      <c r="Z148" s="83"/>
    </row>
    <row r="149" spans="1:48" x14ac:dyDescent="0.35">
      <c r="A149" s="77" t="s">
        <v>395</v>
      </c>
      <c r="B149" s="77" t="s">
        <v>396</v>
      </c>
      <c r="C149" s="77" t="s">
        <v>397</v>
      </c>
      <c r="D149" s="77" t="s">
        <v>283</v>
      </c>
      <c r="E149" s="77" t="s">
        <v>295</v>
      </c>
      <c r="F149" s="77" t="s">
        <v>187</v>
      </c>
      <c r="G149" s="77" t="s">
        <v>398</v>
      </c>
      <c r="H149" s="77" t="s">
        <v>399</v>
      </c>
      <c r="I149" s="77" t="s">
        <v>166</v>
      </c>
      <c r="J149" s="77" t="s">
        <v>400</v>
      </c>
      <c r="K149" s="77" t="s">
        <v>354</v>
      </c>
      <c r="L149" s="77" t="s">
        <v>401</v>
      </c>
      <c r="M149" s="77" t="s">
        <v>355</v>
      </c>
      <c r="N149" s="77" t="s">
        <v>402</v>
      </c>
      <c r="O149" s="77" t="s">
        <v>403</v>
      </c>
      <c r="P149" s="77" t="s">
        <v>362</v>
      </c>
      <c r="Q149" s="77" t="s">
        <v>404</v>
      </c>
      <c r="R149" s="77" t="s">
        <v>405</v>
      </c>
      <c r="S149" s="77" t="s">
        <v>406</v>
      </c>
      <c r="T149" s="77" t="s">
        <v>335</v>
      </c>
      <c r="U149" s="77" t="s">
        <v>334</v>
      </c>
      <c r="V149" s="77" t="s">
        <v>407</v>
      </c>
      <c r="W149" s="77" t="s">
        <v>408</v>
      </c>
      <c r="X149" s="77" t="s">
        <v>409</v>
      </c>
      <c r="Y149" s="77" t="s">
        <v>410</v>
      </c>
      <c r="Z149" s="77" t="s">
        <v>411</v>
      </c>
    </row>
    <row r="150" spans="1:48" ht="19" customHeight="1" x14ac:dyDescent="0.35">
      <c r="A150" s="79" t="s">
        <v>207</v>
      </c>
      <c r="B150" s="79"/>
      <c r="C150" s="80" t="s">
        <v>412</v>
      </c>
      <c r="D150" s="81" t="str">
        <f ca="1">TEXT(TODAY(),"YYYY-MM-DD")</f>
        <v>2023-08-08</v>
      </c>
      <c r="E150" s="80"/>
      <c r="F150" s="80" t="s">
        <v>422</v>
      </c>
      <c r="G150" s="80" t="s">
        <v>413</v>
      </c>
      <c r="H150" s="80" t="s">
        <v>210</v>
      </c>
      <c r="I150" s="80" t="s">
        <v>168</v>
      </c>
      <c r="J150" s="80" t="s">
        <v>429</v>
      </c>
      <c r="K150" s="80" t="s">
        <v>428</v>
      </c>
      <c r="L150" s="80"/>
      <c r="M150" s="80" t="s">
        <v>427</v>
      </c>
      <c r="N150" s="80" t="s">
        <v>179</v>
      </c>
      <c r="O150" s="80" t="s">
        <v>426</v>
      </c>
      <c r="P150" s="80" t="s">
        <v>423</v>
      </c>
      <c r="Q150" s="80"/>
      <c r="R150" s="80"/>
      <c r="S150" s="86" t="s">
        <v>424</v>
      </c>
      <c r="T150" s="80" t="s">
        <v>338</v>
      </c>
      <c r="U150" s="80">
        <f>B80</f>
        <v>2049157035</v>
      </c>
      <c r="V150" s="80" t="s">
        <v>414</v>
      </c>
      <c r="W150" s="80">
        <v>1</v>
      </c>
      <c r="X150" s="80">
        <v>0</v>
      </c>
      <c r="Y150" s="80"/>
      <c r="Z150" s="80"/>
      <c r="AU150" t="s">
        <v>604</v>
      </c>
      <c r="AV150" t="s">
        <v>605</v>
      </c>
    </row>
    <row r="151" spans="1:48" ht="19" customHeight="1" x14ac:dyDescent="0.35">
      <c r="A151" s="79" t="s">
        <v>207</v>
      </c>
      <c r="B151" s="79"/>
      <c r="C151" s="85" t="s">
        <v>420</v>
      </c>
      <c r="D151" s="85" t="str">
        <f ca="1">TEXT(TODAY()+30,"YYYY-MM-DD")</f>
        <v>2023-09-07</v>
      </c>
      <c r="E151" s="85"/>
      <c r="F151" s="85" t="s">
        <v>430</v>
      </c>
      <c r="G151" s="85" t="s">
        <v>413</v>
      </c>
      <c r="H151" s="85" t="s">
        <v>210</v>
      </c>
      <c r="I151" s="85" t="s">
        <v>168</v>
      </c>
      <c r="J151" s="85" t="s">
        <v>429</v>
      </c>
      <c r="K151" s="85" t="s">
        <v>428</v>
      </c>
      <c r="L151" s="85"/>
      <c r="M151" s="85" t="s">
        <v>427</v>
      </c>
      <c r="N151" s="85" t="s">
        <v>179</v>
      </c>
      <c r="O151" s="85" t="s">
        <v>426</v>
      </c>
      <c r="P151" s="85" t="s">
        <v>423</v>
      </c>
      <c r="Q151" s="85"/>
      <c r="R151" s="85"/>
      <c r="S151" s="85" t="s">
        <v>424</v>
      </c>
      <c r="T151" s="85" t="s">
        <v>338</v>
      </c>
      <c r="U151" s="99">
        <f>B80</f>
        <v>2049157035</v>
      </c>
      <c r="V151" s="85" t="s">
        <v>414</v>
      </c>
      <c r="W151" s="85">
        <v>1</v>
      </c>
      <c r="X151" s="85">
        <v>0</v>
      </c>
      <c r="Y151" s="85"/>
      <c r="Z151" s="85"/>
      <c r="AU151" t="s">
        <v>606</v>
      </c>
      <c r="AV151" t="s">
        <v>607</v>
      </c>
    </row>
    <row r="152" spans="1:48" ht="19" customHeight="1" x14ac:dyDescent="0.35">
      <c r="A152" s="79" t="s">
        <v>207</v>
      </c>
      <c r="B152" s="79"/>
      <c r="C152" s="82" t="s">
        <v>421</v>
      </c>
      <c r="D152" s="82" t="str">
        <f ca="1">TEXT(TODAY(),"YYYY-MM-DD")</f>
        <v>2023-08-08</v>
      </c>
      <c r="E152" s="82" t="str">
        <f ca="1">TEXT(TODAY()+29,"YYYY-MM-DD")</f>
        <v>2023-09-06</v>
      </c>
      <c r="F152" s="82" t="s">
        <v>422</v>
      </c>
      <c r="G152" s="82" t="s">
        <v>413</v>
      </c>
      <c r="H152" s="82" t="s">
        <v>210</v>
      </c>
      <c r="I152" s="82" t="s">
        <v>168</v>
      </c>
      <c r="J152" s="82" t="s">
        <v>429</v>
      </c>
      <c r="K152" s="82" t="s">
        <v>428</v>
      </c>
      <c r="L152" s="82"/>
      <c r="M152" s="82" t="s">
        <v>427</v>
      </c>
      <c r="N152" s="82" t="s">
        <v>179</v>
      </c>
      <c r="O152" s="82" t="s">
        <v>426</v>
      </c>
      <c r="P152" s="82" t="s">
        <v>423</v>
      </c>
      <c r="Q152" s="82"/>
      <c r="R152" s="82"/>
      <c r="S152" s="82" t="s">
        <v>424</v>
      </c>
      <c r="T152" s="82" t="s">
        <v>338</v>
      </c>
      <c r="U152" s="100">
        <f>B80</f>
        <v>2049157035</v>
      </c>
      <c r="V152" s="82" t="s">
        <v>414</v>
      </c>
      <c r="W152" s="82">
        <v>1</v>
      </c>
      <c r="X152" s="82">
        <v>0</v>
      </c>
      <c r="Y152" s="82"/>
      <c r="Z152" s="82"/>
      <c r="AU152" t="s">
        <v>478</v>
      </c>
    </row>
    <row r="154" spans="1:48" x14ac:dyDescent="0.35">
      <c r="A154" s="163" t="s">
        <v>431</v>
      </c>
      <c r="B154" s="164"/>
      <c r="C154" s="164"/>
      <c r="D154" s="164"/>
      <c r="E154" s="164"/>
      <c r="F154" s="164"/>
      <c r="G154" s="164"/>
      <c r="H154" s="164"/>
      <c r="I154" s="164"/>
      <c r="J154" s="164"/>
      <c r="K154" s="164"/>
      <c r="L154" s="164"/>
      <c r="M154" s="164"/>
      <c r="N154" s="164"/>
      <c r="O154" s="164"/>
      <c r="P154" s="164"/>
      <c r="Q154" s="164"/>
      <c r="R154" s="164"/>
      <c r="S154" s="84"/>
      <c r="T154" s="84"/>
      <c r="U154" s="84"/>
      <c r="V154" s="84"/>
      <c r="W154" s="84"/>
      <c r="X154" s="84"/>
      <c r="Y154" s="84"/>
      <c r="Z154" s="84"/>
    </row>
    <row r="155" spans="1:48" x14ac:dyDescent="0.35">
      <c r="A155" s="77" t="s">
        <v>395</v>
      </c>
      <c r="B155" s="77" t="s">
        <v>396</v>
      </c>
      <c r="C155" s="77" t="s">
        <v>397</v>
      </c>
      <c r="D155" s="77" t="s">
        <v>283</v>
      </c>
      <c r="E155" s="77" t="s">
        <v>295</v>
      </c>
      <c r="F155" s="77" t="s">
        <v>187</v>
      </c>
      <c r="G155" s="77" t="s">
        <v>398</v>
      </c>
      <c r="H155" s="77" t="s">
        <v>399</v>
      </c>
      <c r="I155" s="77" t="s">
        <v>166</v>
      </c>
      <c r="J155" s="77" t="s">
        <v>400</v>
      </c>
      <c r="K155" s="77" t="s">
        <v>354</v>
      </c>
      <c r="L155" s="77" t="s">
        <v>401</v>
      </c>
      <c r="M155" s="77" t="s">
        <v>355</v>
      </c>
      <c r="N155" s="77" t="s">
        <v>402</v>
      </c>
      <c r="O155" s="77" t="s">
        <v>403</v>
      </c>
      <c r="P155" s="77" t="s">
        <v>362</v>
      </c>
      <c r="Q155" s="77" t="s">
        <v>404</v>
      </c>
      <c r="R155" s="77" t="s">
        <v>405</v>
      </c>
      <c r="S155" s="77" t="s">
        <v>406</v>
      </c>
      <c r="T155" s="77" t="s">
        <v>335</v>
      </c>
      <c r="U155" s="77" t="s">
        <v>334</v>
      </c>
      <c r="V155" s="77" t="s">
        <v>407</v>
      </c>
      <c r="W155" s="77" t="s">
        <v>408</v>
      </c>
      <c r="X155" s="77" t="s">
        <v>409</v>
      </c>
      <c r="Y155" s="77" t="s">
        <v>410</v>
      </c>
      <c r="Z155" s="77" t="s">
        <v>411</v>
      </c>
    </row>
    <row r="156" spans="1:48" ht="19" customHeight="1" x14ac:dyDescent="0.35">
      <c r="A156" s="79" t="s">
        <v>214</v>
      </c>
      <c r="B156" s="79"/>
      <c r="C156" s="80" t="s">
        <v>412</v>
      </c>
      <c r="D156" s="81" t="str">
        <f ca="1">TEXT(TODAY(),"YYYY-MM-DD")</f>
        <v>2023-08-08</v>
      </c>
      <c r="E156" s="80"/>
      <c r="F156" s="80" t="s">
        <v>422</v>
      </c>
      <c r="G156" s="80" t="s">
        <v>433</v>
      </c>
      <c r="H156" s="80" t="s">
        <v>210</v>
      </c>
      <c r="I156" s="80" t="s">
        <v>168</v>
      </c>
      <c r="J156" s="80" t="s">
        <v>429</v>
      </c>
      <c r="K156" s="80" t="s">
        <v>432</v>
      </c>
      <c r="L156" s="80"/>
      <c r="M156" s="80" t="s">
        <v>427</v>
      </c>
      <c r="N156" s="80" t="s">
        <v>179</v>
      </c>
      <c r="O156" s="80" t="s">
        <v>426</v>
      </c>
      <c r="P156" s="80" t="s">
        <v>423</v>
      </c>
      <c r="Q156" s="80"/>
      <c r="R156" s="80"/>
      <c r="S156" s="86" t="s">
        <v>424</v>
      </c>
      <c r="T156" s="80" t="s">
        <v>338</v>
      </c>
      <c r="U156" s="80">
        <f>B80</f>
        <v>2049157035</v>
      </c>
      <c r="V156" s="80" t="s">
        <v>414</v>
      </c>
      <c r="W156" s="80">
        <v>1</v>
      </c>
      <c r="X156" s="80">
        <v>0</v>
      </c>
      <c r="Y156" s="80"/>
      <c r="Z156" s="80"/>
      <c r="AU156" t="s">
        <v>608</v>
      </c>
      <c r="AV156" t="s">
        <v>609</v>
      </c>
    </row>
    <row r="157" spans="1:48" ht="19" customHeight="1" x14ac:dyDescent="0.35">
      <c r="A157" s="79" t="s">
        <v>214</v>
      </c>
      <c r="B157" s="79"/>
      <c r="C157" s="85" t="s">
        <v>420</v>
      </c>
      <c r="D157" s="85" t="str">
        <f ca="1">TEXT(TODAY()+30,"YYYY-MM-DD")</f>
        <v>2023-09-07</v>
      </c>
      <c r="E157" s="85"/>
      <c r="F157" s="85" t="s">
        <v>430</v>
      </c>
      <c r="G157" s="85" t="s">
        <v>433</v>
      </c>
      <c r="H157" s="85">
        <v>12.95</v>
      </c>
      <c r="I157" s="85" t="s">
        <v>168</v>
      </c>
      <c r="J157" s="85">
        <v>4</v>
      </c>
      <c r="K157" s="85" t="s">
        <v>432</v>
      </c>
      <c r="L157" s="85"/>
      <c r="M157" s="85" t="s">
        <v>427</v>
      </c>
      <c r="N157" s="85" t="s">
        <v>179</v>
      </c>
      <c r="O157" s="85" t="s">
        <v>426</v>
      </c>
      <c r="P157" s="85" t="s">
        <v>423</v>
      </c>
      <c r="Q157" s="85"/>
      <c r="R157" s="85"/>
      <c r="S157" s="85" t="s">
        <v>424</v>
      </c>
      <c r="T157" s="85" t="s">
        <v>338</v>
      </c>
      <c r="U157" s="99">
        <f>B80</f>
        <v>2049157035</v>
      </c>
      <c r="V157" s="85" t="s">
        <v>414</v>
      </c>
      <c r="W157" s="85">
        <v>1</v>
      </c>
      <c r="X157" s="85">
        <v>0</v>
      </c>
      <c r="Y157" s="85"/>
      <c r="Z157" s="85"/>
      <c r="AU157" t="s">
        <v>610</v>
      </c>
      <c r="AV157" t="s">
        <v>611</v>
      </c>
    </row>
    <row r="158" spans="1:48" ht="19" customHeight="1" x14ac:dyDescent="0.35">
      <c r="A158" s="79" t="s">
        <v>214</v>
      </c>
      <c r="B158" s="79"/>
      <c r="C158" s="82" t="s">
        <v>421</v>
      </c>
      <c r="D158" s="82" t="str">
        <f ca="1">TEXT(TODAY(),"YYYY-MM-DD")</f>
        <v>2023-08-08</v>
      </c>
      <c r="E158" s="82" t="str">
        <f ca="1">TEXT(TODAY()+29,"YYYY-MM-DD")</f>
        <v>2023-09-06</v>
      </c>
      <c r="F158" s="82" t="s">
        <v>422</v>
      </c>
      <c r="G158" s="82" t="s">
        <v>433</v>
      </c>
      <c r="H158" s="82" t="s">
        <v>210</v>
      </c>
      <c r="I158" s="82" t="s">
        <v>168</v>
      </c>
      <c r="J158" s="82" t="s">
        <v>429</v>
      </c>
      <c r="K158" s="82" t="s">
        <v>432</v>
      </c>
      <c r="L158" s="82"/>
      <c r="M158" s="82" t="s">
        <v>427</v>
      </c>
      <c r="N158" s="82" t="s">
        <v>179</v>
      </c>
      <c r="O158" s="82" t="s">
        <v>426</v>
      </c>
      <c r="P158" s="82" t="s">
        <v>423</v>
      </c>
      <c r="Q158" s="82"/>
      <c r="R158" s="82"/>
      <c r="S158" s="82" t="s">
        <v>424</v>
      </c>
      <c r="T158" s="82" t="s">
        <v>338</v>
      </c>
      <c r="U158" s="100">
        <f>B80</f>
        <v>2049157035</v>
      </c>
      <c r="V158" s="82" t="s">
        <v>414</v>
      </c>
      <c r="W158" s="82">
        <v>1</v>
      </c>
      <c r="X158" s="82">
        <v>0</v>
      </c>
      <c r="Y158" s="82"/>
      <c r="Z158" s="82"/>
      <c r="AU158" t="s">
        <v>479</v>
      </c>
    </row>
    <row r="160" spans="1:48" x14ac:dyDescent="0.35">
      <c r="A160" s="163" t="s">
        <v>434</v>
      </c>
      <c r="B160" s="164"/>
      <c r="C160" s="164"/>
      <c r="D160" s="164"/>
      <c r="E160" s="164"/>
      <c r="F160" s="164"/>
      <c r="G160" s="164"/>
      <c r="H160" s="164"/>
      <c r="I160" s="164"/>
      <c r="J160" s="164"/>
      <c r="K160" s="164"/>
      <c r="L160" s="164"/>
      <c r="M160" s="164"/>
      <c r="N160" s="164"/>
      <c r="O160" s="164"/>
      <c r="P160" s="164"/>
      <c r="Q160" s="164"/>
      <c r="R160" s="164"/>
      <c r="S160" s="87"/>
      <c r="T160" s="87"/>
      <c r="U160" s="87"/>
      <c r="V160" s="87"/>
      <c r="W160" s="87"/>
      <c r="X160" s="87"/>
      <c r="Y160" s="87"/>
      <c r="Z160" s="87"/>
    </row>
    <row r="161" spans="1:48" x14ac:dyDescent="0.35">
      <c r="A161" s="77" t="s">
        <v>395</v>
      </c>
      <c r="B161" s="77" t="s">
        <v>396</v>
      </c>
      <c r="C161" s="77" t="s">
        <v>397</v>
      </c>
      <c r="D161" s="77" t="s">
        <v>283</v>
      </c>
      <c r="E161" s="77" t="s">
        <v>295</v>
      </c>
      <c r="F161" s="77" t="s">
        <v>187</v>
      </c>
      <c r="G161" s="77" t="s">
        <v>398</v>
      </c>
      <c r="H161" s="77" t="s">
        <v>399</v>
      </c>
      <c r="I161" s="77" t="s">
        <v>166</v>
      </c>
      <c r="J161" s="77" t="s">
        <v>400</v>
      </c>
      <c r="K161" s="77" t="s">
        <v>354</v>
      </c>
      <c r="L161" s="77" t="s">
        <v>401</v>
      </c>
      <c r="M161" s="77" t="s">
        <v>355</v>
      </c>
      <c r="N161" s="77" t="s">
        <v>402</v>
      </c>
      <c r="O161" s="77" t="s">
        <v>403</v>
      </c>
      <c r="P161" s="77" t="s">
        <v>362</v>
      </c>
      <c r="Q161" s="77" t="s">
        <v>404</v>
      </c>
      <c r="R161" s="77" t="s">
        <v>405</v>
      </c>
      <c r="S161" s="77" t="s">
        <v>406</v>
      </c>
      <c r="T161" s="77" t="s">
        <v>335</v>
      </c>
      <c r="U161" s="77" t="s">
        <v>334</v>
      </c>
      <c r="V161" s="77" t="s">
        <v>407</v>
      </c>
      <c r="W161" s="77" t="s">
        <v>408</v>
      </c>
      <c r="X161" s="77" t="s">
        <v>409</v>
      </c>
      <c r="Y161" s="77" t="s">
        <v>410</v>
      </c>
      <c r="Z161" s="77" t="s">
        <v>411</v>
      </c>
    </row>
    <row r="162" spans="1:48" ht="16" customHeight="1" x14ac:dyDescent="0.35">
      <c r="A162" s="78" t="s">
        <v>222</v>
      </c>
      <c r="B162" s="79" t="s">
        <v>435</v>
      </c>
      <c r="C162" s="80" t="s">
        <v>412</v>
      </c>
      <c r="D162" s="80" t="str">
        <f ca="1">TEXT(TODAY(),"YYYY-MM-DD")</f>
        <v>2023-08-08</v>
      </c>
      <c r="E162" s="80"/>
      <c r="F162" s="80" t="s">
        <v>437</v>
      </c>
      <c r="G162" s="80" t="str">
        <f>CONCATENATE("USD,FLAT ",TEXT(F162,"0.00"))</f>
        <v>USD,FLAT 3.00</v>
      </c>
      <c r="H162" s="80" t="s">
        <v>438</v>
      </c>
      <c r="I162" s="80" t="s">
        <v>168</v>
      </c>
      <c r="J162" s="80">
        <v>4</v>
      </c>
      <c r="K162" s="80" t="s">
        <v>432</v>
      </c>
      <c r="L162" s="80"/>
      <c r="M162" s="80">
        <f>10+(J162*3)</f>
        <v>22</v>
      </c>
      <c r="N162" s="80" t="s">
        <v>179</v>
      </c>
      <c r="O162" s="80" t="s">
        <v>426</v>
      </c>
      <c r="P162" s="80" t="s">
        <v>423</v>
      </c>
      <c r="Q162" s="80"/>
      <c r="R162" s="80"/>
      <c r="S162" s="86" t="s">
        <v>424</v>
      </c>
      <c r="T162" s="80" t="s">
        <v>338</v>
      </c>
      <c r="U162" s="80">
        <f>B80</f>
        <v>2049157035</v>
      </c>
      <c r="V162" s="80" t="s">
        <v>414</v>
      </c>
      <c r="W162" s="80" t="s">
        <v>177</v>
      </c>
      <c r="X162" s="80" t="s">
        <v>415</v>
      </c>
      <c r="Y162" s="80" t="s">
        <v>416</v>
      </c>
      <c r="Z162" s="80"/>
      <c r="AU162" t="s">
        <v>612</v>
      </c>
      <c r="AV162" t="s">
        <v>613</v>
      </c>
    </row>
    <row r="163" spans="1:48" ht="16" customHeight="1" x14ac:dyDescent="0.35">
      <c r="A163" s="78" t="s">
        <v>222</v>
      </c>
      <c r="B163" s="79" t="s">
        <v>435</v>
      </c>
      <c r="C163" s="85" t="s">
        <v>420</v>
      </c>
      <c r="D163" s="85" t="str">
        <f ca="1">TEXT(TODAY()+30,"YYYY-MM-DD")</f>
        <v>2023-09-07</v>
      </c>
      <c r="E163" s="85"/>
      <c r="F163" s="85" t="s">
        <v>341</v>
      </c>
      <c r="G163" s="85" t="str">
        <f>CONCATENATE("USD,FLAT ",TEXT(F163,"0.00"))</f>
        <v>USD,FLAT 2.00</v>
      </c>
      <c r="H163" s="85" t="s">
        <v>438</v>
      </c>
      <c r="I163" s="85" t="s">
        <v>168</v>
      </c>
      <c r="J163" s="85">
        <v>4</v>
      </c>
      <c r="K163" s="85" t="s">
        <v>432</v>
      </c>
      <c r="L163" s="85"/>
      <c r="M163" s="85">
        <f>10+(J163*3)</f>
        <v>22</v>
      </c>
      <c r="N163" s="85" t="s">
        <v>179</v>
      </c>
      <c r="O163" s="85" t="s">
        <v>426</v>
      </c>
      <c r="P163" s="85" t="s">
        <v>423</v>
      </c>
      <c r="Q163" s="85"/>
      <c r="R163" s="85"/>
      <c r="S163" s="85" t="s">
        <v>424</v>
      </c>
      <c r="T163" s="85" t="s">
        <v>338</v>
      </c>
      <c r="U163" s="99">
        <f>B80</f>
        <v>2049157035</v>
      </c>
      <c r="V163" s="85" t="s">
        <v>414</v>
      </c>
      <c r="W163" s="85" t="s">
        <v>177</v>
      </c>
      <c r="X163" s="85" t="s">
        <v>415</v>
      </c>
      <c r="Y163" s="85" t="s">
        <v>416</v>
      </c>
      <c r="Z163" s="85"/>
      <c r="AU163" t="s">
        <v>614</v>
      </c>
      <c r="AV163" t="s">
        <v>615</v>
      </c>
    </row>
    <row r="164" spans="1:48" ht="16" customHeight="1" x14ac:dyDescent="0.35">
      <c r="A164" s="78" t="s">
        <v>222</v>
      </c>
      <c r="B164" s="79" t="s">
        <v>435</v>
      </c>
      <c r="C164" s="82" t="s">
        <v>421</v>
      </c>
      <c r="D164" s="82" t="str">
        <f ca="1">TEXT(TODAY(),"YYYY-MM-DD")</f>
        <v>2023-08-08</v>
      </c>
      <c r="E164" s="82" t="str">
        <f ca="1">TEXT(TODAY()+29,"YYYY-MM-DD")</f>
        <v>2023-09-06</v>
      </c>
      <c r="F164" s="82" t="s">
        <v>437</v>
      </c>
      <c r="G164" s="82" t="str">
        <f>CONCATENATE("USD,FLAT ",TEXT(F164,"0.00"))</f>
        <v>USD,FLAT 3.00</v>
      </c>
      <c r="H164" s="82" t="s">
        <v>438</v>
      </c>
      <c r="I164" s="82" t="s">
        <v>168</v>
      </c>
      <c r="J164" s="82">
        <v>4</v>
      </c>
      <c r="K164" s="82" t="s">
        <v>432</v>
      </c>
      <c r="L164" s="82"/>
      <c r="M164" s="82">
        <f>10+(J164*3)</f>
        <v>22</v>
      </c>
      <c r="N164" s="82" t="s">
        <v>179</v>
      </c>
      <c r="O164" s="82" t="s">
        <v>426</v>
      </c>
      <c r="P164" s="82" t="s">
        <v>423</v>
      </c>
      <c r="Q164" s="82"/>
      <c r="R164" s="82"/>
      <c r="S164" s="82" t="s">
        <v>424</v>
      </c>
      <c r="T164" s="82" t="s">
        <v>338</v>
      </c>
      <c r="U164" s="100">
        <f>B80</f>
        <v>2049157035</v>
      </c>
      <c r="V164" s="82" t="s">
        <v>414</v>
      </c>
      <c r="W164" s="82" t="s">
        <v>177</v>
      </c>
      <c r="X164" s="82" t="s">
        <v>415</v>
      </c>
      <c r="Y164" s="82" t="s">
        <v>416</v>
      </c>
      <c r="Z164" s="82"/>
      <c r="AU164" t="s">
        <v>436</v>
      </c>
    </row>
    <row r="166" spans="1:48" x14ac:dyDescent="0.35">
      <c r="A166" s="163" t="s">
        <v>434</v>
      </c>
      <c r="B166" s="164"/>
      <c r="C166" s="164"/>
      <c r="D166" s="164"/>
      <c r="E166" s="164"/>
      <c r="F166" s="164"/>
      <c r="G166" s="164"/>
      <c r="H166" s="164"/>
      <c r="I166" s="164"/>
      <c r="J166" s="164"/>
      <c r="K166" s="164"/>
      <c r="L166" s="164"/>
      <c r="M166" s="164"/>
      <c r="N166" s="164"/>
      <c r="O166" s="164"/>
      <c r="P166" s="164"/>
      <c r="Q166" s="164"/>
      <c r="R166" s="164"/>
      <c r="S166" s="88"/>
      <c r="T166" s="88"/>
      <c r="U166" s="88"/>
      <c r="V166" s="88"/>
      <c r="W166" s="88"/>
      <c r="X166" s="88"/>
      <c r="Y166" s="88"/>
      <c r="Z166" s="88"/>
    </row>
    <row r="167" spans="1:48" x14ac:dyDescent="0.35">
      <c r="A167" s="77" t="s">
        <v>395</v>
      </c>
      <c r="B167" s="77" t="s">
        <v>396</v>
      </c>
      <c r="C167" s="77" t="s">
        <v>397</v>
      </c>
      <c r="D167" s="77" t="s">
        <v>283</v>
      </c>
      <c r="E167" s="77" t="s">
        <v>295</v>
      </c>
      <c r="F167" s="77" t="s">
        <v>187</v>
      </c>
      <c r="G167" s="77" t="s">
        <v>398</v>
      </c>
      <c r="H167" s="77" t="s">
        <v>399</v>
      </c>
      <c r="I167" s="77" t="s">
        <v>166</v>
      </c>
      <c r="J167" s="77" t="s">
        <v>400</v>
      </c>
      <c r="K167" s="77" t="s">
        <v>354</v>
      </c>
      <c r="L167" s="77" t="s">
        <v>401</v>
      </c>
      <c r="M167" s="77" t="s">
        <v>355</v>
      </c>
      <c r="N167" s="77" t="s">
        <v>402</v>
      </c>
      <c r="O167" s="77" t="s">
        <v>403</v>
      </c>
      <c r="P167" s="77" t="s">
        <v>362</v>
      </c>
      <c r="Q167" s="77" t="s">
        <v>404</v>
      </c>
      <c r="R167" s="77" t="s">
        <v>405</v>
      </c>
      <c r="S167" s="77" t="s">
        <v>406</v>
      </c>
      <c r="T167" s="77" t="s">
        <v>335</v>
      </c>
      <c r="U167" s="77" t="s">
        <v>334</v>
      </c>
      <c r="V167" s="77" t="s">
        <v>407</v>
      </c>
      <c r="W167" s="77" t="s">
        <v>408</v>
      </c>
      <c r="X167" s="77" t="s">
        <v>409</v>
      </c>
      <c r="Y167" s="77" t="s">
        <v>410</v>
      </c>
      <c r="Z167" s="77" t="s">
        <v>411</v>
      </c>
    </row>
    <row r="168" spans="1:48" ht="16" customHeight="1" x14ac:dyDescent="0.35">
      <c r="A168" s="78" t="s">
        <v>247</v>
      </c>
      <c r="B168" s="79" t="s">
        <v>440</v>
      </c>
      <c r="C168" s="80" t="s">
        <v>412</v>
      </c>
      <c r="D168" s="90" t="str">
        <f ca="1">TEXT(TODAY(),"YYYY-MM-DD")</f>
        <v>2023-08-08</v>
      </c>
      <c r="E168" s="89"/>
      <c r="F168" s="89" t="s">
        <v>442</v>
      </c>
      <c r="G168" s="91" t="s">
        <v>413</v>
      </c>
      <c r="H168" s="91"/>
      <c r="I168" s="89" t="s">
        <v>168</v>
      </c>
      <c r="J168" s="91"/>
      <c r="K168" s="91"/>
      <c r="L168" s="91"/>
      <c r="M168" s="91"/>
      <c r="N168" s="89"/>
      <c r="O168" s="89" t="s">
        <v>419</v>
      </c>
      <c r="P168" s="89" t="s">
        <v>417</v>
      </c>
      <c r="Q168" s="89"/>
      <c r="R168" s="89"/>
      <c r="S168" s="89"/>
      <c r="T168" s="89" t="s">
        <v>338</v>
      </c>
      <c r="U168" s="89">
        <f>B80</f>
        <v>2049157035</v>
      </c>
      <c r="V168" s="89" t="s">
        <v>414</v>
      </c>
      <c r="W168" s="89" t="s">
        <v>177</v>
      </c>
      <c r="X168" s="89" t="s">
        <v>415</v>
      </c>
      <c r="Y168" s="89" t="s">
        <v>416</v>
      </c>
      <c r="Z168" s="89"/>
      <c r="AU168" t="s">
        <v>616</v>
      </c>
      <c r="AV168" t="s">
        <v>617</v>
      </c>
    </row>
    <row r="169" spans="1:48" ht="16" customHeight="1" x14ac:dyDescent="0.35">
      <c r="A169" s="78" t="s">
        <v>247</v>
      </c>
      <c r="B169" s="79" t="s">
        <v>440</v>
      </c>
      <c r="C169" s="85" t="s">
        <v>420</v>
      </c>
      <c r="D169" s="85" t="str">
        <f ca="1">TEXT(TODAY()+30,"YYYY-MM-DD")</f>
        <v>2023-09-07</v>
      </c>
      <c r="E169" s="85"/>
      <c r="F169" s="85" t="s">
        <v>486</v>
      </c>
      <c r="G169" s="85" t="s">
        <v>413</v>
      </c>
      <c r="H169" s="85"/>
      <c r="I169" s="85" t="s">
        <v>168</v>
      </c>
      <c r="J169" s="85"/>
      <c r="K169" s="85"/>
      <c r="L169" s="85"/>
      <c r="M169" s="85"/>
      <c r="N169" s="85"/>
      <c r="O169" s="85" t="s">
        <v>419</v>
      </c>
      <c r="P169" s="85" t="s">
        <v>417</v>
      </c>
      <c r="Q169" s="85"/>
      <c r="R169" s="85"/>
      <c r="S169" s="85"/>
      <c r="T169" s="85" t="s">
        <v>338</v>
      </c>
      <c r="U169" s="99">
        <f>B80</f>
        <v>2049157035</v>
      </c>
      <c r="V169" s="85" t="s">
        <v>414</v>
      </c>
      <c r="W169" s="85" t="s">
        <v>177</v>
      </c>
      <c r="X169" s="85" t="s">
        <v>415</v>
      </c>
      <c r="Y169" s="85" t="s">
        <v>416</v>
      </c>
      <c r="Z169" s="85"/>
      <c r="AU169" t="s">
        <v>618</v>
      </c>
      <c r="AV169" t="s">
        <v>619</v>
      </c>
    </row>
    <row r="171" spans="1:48" ht="16" customHeight="1" x14ac:dyDescent="0.35">
      <c r="A171" s="78" t="s">
        <v>247</v>
      </c>
      <c r="B171" s="79" t="s">
        <v>439</v>
      </c>
      <c r="C171" s="80" t="s">
        <v>412</v>
      </c>
      <c r="D171" s="90" t="str">
        <f ca="1">TEXT(TODAY(),"YYYY-MM-DD")</f>
        <v>2023-08-08</v>
      </c>
      <c r="E171" s="89"/>
      <c r="F171" s="89" t="s">
        <v>443</v>
      </c>
      <c r="G171" s="91" t="s">
        <v>413</v>
      </c>
      <c r="H171" s="91"/>
      <c r="I171" s="89" t="s">
        <v>168</v>
      </c>
      <c r="J171" s="91"/>
      <c r="K171" s="91"/>
      <c r="L171" s="91"/>
      <c r="M171" s="91"/>
      <c r="N171" s="89"/>
      <c r="O171" s="89" t="s">
        <v>419</v>
      </c>
      <c r="P171" s="89" t="s">
        <v>417</v>
      </c>
      <c r="Q171" s="89"/>
      <c r="R171" s="89"/>
      <c r="S171" s="89"/>
      <c r="T171" s="89" t="s">
        <v>338</v>
      </c>
      <c r="U171" s="89">
        <f>B80</f>
        <v>2049157035</v>
      </c>
      <c r="V171" s="89" t="s">
        <v>414</v>
      </c>
      <c r="W171" s="89" t="s">
        <v>177</v>
      </c>
      <c r="X171" s="89" t="s">
        <v>415</v>
      </c>
      <c r="Y171" s="89" t="s">
        <v>416</v>
      </c>
      <c r="Z171" s="89"/>
      <c r="AU171" t="s">
        <v>620</v>
      </c>
      <c r="AV171" t="s">
        <v>621</v>
      </c>
    </row>
    <row r="172" spans="1:48" ht="16" customHeight="1" x14ac:dyDescent="0.35">
      <c r="A172" s="78" t="s">
        <v>247</v>
      </c>
      <c r="B172" s="79" t="s">
        <v>439</v>
      </c>
      <c r="C172" s="85" t="s">
        <v>420</v>
      </c>
      <c r="D172" s="85" t="str">
        <f ca="1">TEXT(TODAY()+30,"YYYY-MM-DD")</f>
        <v>2023-09-07</v>
      </c>
      <c r="E172" s="85"/>
      <c r="F172" s="85" t="s">
        <v>486</v>
      </c>
      <c r="G172" s="85" t="s">
        <v>413</v>
      </c>
      <c r="H172" s="85"/>
      <c r="I172" s="85" t="s">
        <v>168</v>
      </c>
      <c r="J172" s="85"/>
      <c r="K172" s="85"/>
      <c r="L172" s="85"/>
      <c r="M172" s="85"/>
      <c r="N172" s="85"/>
      <c r="O172" s="85" t="s">
        <v>419</v>
      </c>
      <c r="P172" s="85" t="s">
        <v>417</v>
      </c>
      <c r="Q172" s="85"/>
      <c r="R172" s="85"/>
      <c r="S172" s="85"/>
      <c r="T172" s="85" t="s">
        <v>338</v>
      </c>
      <c r="U172" s="99">
        <f>B80</f>
        <v>2049157035</v>
      </c>
      <c r="V172" s="85" t="s">
        <v>414</v>
      </c>
      <c r="W172" s="85" t="s">
        <v>177</v>
      </c>
      <c r="X172" s="85" t="s">
        <v>415</v>
      </c>
      <c r="Y172" s="85" t="s">
        <v>416</v>
      </c>
      <c r="Z172" s="85"/>
      <c r="AU172" t="s">
        <v>622</v>
      </c>
      <c r="AV172" t="s">
        <v>623</v>
      </c>
    </row>
    <row r="174" spans="1:48" x14ac:dyDescent="0.35">
      <c r="A174" s="163" t="s">
        <v>431</v>
      </c>
      <c r="B174" s="164"/>
      <c r="C174" s="164"/>
      <c r="D174" s="164"/>
      <c r="E174" s="164"/>
      <c r="F174" s="164"/>
      <c r="G174" s="164"/>
      <c r="H174" s="164"/>
      <c r="I174" s="164"/>
      <c r="J174" s="164"/>
      <c r="K174" s="164"/>
      <c r="L174" s="164"/>
      <c r="M174" s="164"/>
      <c r="N174" s="164"/>
      <c r="O174" s="164"/>
      <c r="P174" s="164"/>
      <c r="Q174" s="164"/>
      <c r="R174" s="164"/>
      <c r="S174" s="92"/>
      <c r="T174" s="92"/>
      <c r="U174" s="92"/>
      <c r="V174" s="92"/>
      <c r="W174" s="92"/>
      <c r="X174" s="92"/>
      <c r="Y174" s="92"/>
      <c r="Z174" s="92"/>
    </row>
    <row r="175" spans="1:48" x14ac:dyDescent="0.35">
      <c r="A175" s="77" t="s">
        <v>395</v>
      </c>
      <c r="B175" s="77" t="s">
        <v>396</v>
      </c>
      <c r="C175" s="77" t="s">
        <v>397</v>
      </c>
      <c r="D175" s="77" t="s">
        <v>283</v>
      </c>
      <c r="E175" s="77" t="s">
        <v>295</v>
      </c>
      <c r="F175" s="77" t="s">
        <v>187</v>
      </c>
      <c r="G175" s="77" t="s">
        <v>398</v>
      </c>
      <c r="H175" s="77" t="s">
        <v>399</v>
      </c>
      <c r="I175" s="77" t="s">
        <v>166</v>
      </c>
      <c r="J175" s="77" t="s">
        <v>400</v>
      </c>
      <c r="K175" s="77" t="s">
        <v>354</v>
      </c>
      <c r="L175" s="77" t="s">
        <v>401</v>
      </c>
      <c r="M175" s="77" t="s">
        <v>355</v>
      </c>
      <c r="N175" s="77" t="s">
        <v>402</v>
      </c>
      <c r="O175" s="77" t="s">
        <v>403</v>
      </c>
      <c r="P175" s="77" t="s">
        <v>362</v>
      </c>
      <c r="Q175" s="77" t="s">
        <v>404</v>
      </c>
      <c r="R175" s="77" t="s">
        <v>405</v>
      </c>
      <c r="S175" s="77" t="s">
        <v>406</v>
      </c>
      <c r="T175" s="77" t="s">
        <v>335</v>
      </c>
      <c r="U175" s="77" t="s">
        <v>334</v>
      </c>
      <c r="V175" s="77" t="s">
        <v>407</v>
      </c>
      <c r="W175" s="77" t="s">
        <v>408</v>
      </c>
      <c r="X175" s="77" t="s">
        <v>409</v>
      </c>
      <c r="Y175" s="77" t="s">
        <v>410</v>
      </c>
      <c r="Z175" s="77" t="s">
        <v>411</v>
      </c>
    </row>
    <row r="176" spans="1:48" ht="19" customHeight="1" x14ac:dyDescent="0.35">
      <c r="A176" s="79" t="s">
        <v>441</v>
      </c>
      <c r="B176" s="79"/>
      <c r="C176" s="80" t="s">
        <v>412</v>
      </c>
      <c r="D176" s="81" t="str">
        <f ca="1">TEXT(TODAY(),"YYYY-MM-DD")</f>
        <v>2023-08-08</v>
      </c>
      <c r="E176" s="80"/>
      <c r="F176" s="81">
        <v>11</v>
      </c>
      <c r="G176" s="81" t="s">
        <v>413</v>
      </c>
      <c r="H176" s="81">
        <f>F176</f>
        <v>11</v>
      </c>
      <c r="I176" s="80" t="s">
        <v>168</v>
      </c>
      <c r="J176" s="81"/>
      <c r="K176" s="81"/>
      <c r="L176" s="81"/>
      <c r="M176" s="81"/>
      <c r="N176" s="80" t="s">
        <v>179</v>
      </c>
      <c r="O176" s="80" t="s">
        <v>426</v>
      </c>
      <c r="P176" s="80" t="s">
        <v>417</v>
      </c>
      <c r="Q176" s="80" t="s">
        <v>418</v>
      </c>
      <c r="R176" s="80"/>
      <c r="S176" s="80" t="s">
        <v>199</v>
      </c>
      <c r="T176" s="80" t="s">
        <v>338</v>
      </c>
      <c r="U176" s="80">
        <f>B80</f>
        <v>2049157035</v>
      </c>
      <c r="V176" s="80" t="s">
        <v>414</v>
      </c>
      <c r="W176" s="80" t="s">
        <v>177</v>
      </c>
      <c r="X176" s="80" t="s">
        <v>415</v>
      </c>
      <c r="Y176" s="80" t="s">
        <v>416</v>
      </c>
      <c r="Z176" s="80"/>
      <c r="AU176" t="s">
        <v>624</v>
      </c>
      <c r="AV176" t="s">
        <v>625</v>
      </c>
    </row>
    <row r="177" spans="1:48" ht="19" customHeight="1" x14ac:dyDescent="0.35">
      <c r="A177" s="79" t="s">
        <v>441</v>
      </c>
      <c r="B177" s="79"/>
      <c r="C177" s="85" t="s">
        <v>420</v>
      </c>
      <c r="D177" s="85" t="str">
        <f ca="1">TEXT(TODAY()+30,"YYYY-MM-DD")</f>
        <v>2023-09-07</v>
      </c>
      <c r="E177" s="85"/>
      <c r="F177" s="85">
        <v>12</v>
      </c>
      <c r="G177" s="85" t="s">
        <v>413</v>
      </c>
      <c r="H177" s="85">
        <f>F177</f>
        <v>12</v>
      </c>
      <c r="I177" s="85" t="s">
        <v>168</v>
      </c>
      <c r="J177" s="85"/>
      <c r="K177" s="85"/>
      <c r="L177" s="85"/>
      <c r="M177" s="85"/>
      <c r="N177" s="85" t="s">
        <v>179</v>
      </c>
      <c r="O177" s="85" t="s">
        <v>426</v>
      </c>
      <c r="P177" s="85" t="s">
        <v>417</v>
      </c>
      <c r="Q177" s="85" t="s">
        <v>418</v>
      </c>
      <c r="R177" s="85"/>
      <c r="S177" s="85" t="s">
        <v>199</v>
      </c>
      <c r="T177" s="85" t="s">
        <v>338</v>
      </c>
      <c r="U177" s="99">
        <f>B80</f>
        <v>2049157035</v>
      </c>
      <c r="V177" s="85" t="s">
        <v>414</v>
      </c>
      <c r="W177" s="85" t="s">
        <v>177</v>
      </c>
      <c r="X177" s="85" t="s">
        <v>415</v>
      </c>
      <c r="Y177" s="85" t="s">
        <v>416</v>
      </c>
      <c r="Z177" s="85"/>
      <c r="AU177" t="s">
        <v>626</v>
      </c>
      <c r="AV177" t="s">
        <v>627</v>
      </c>
    </row>
    <row r="179" spans="1:48" x14ac:dyDescent="0.35">
      <c r="A179" s="163" t="s">
        <v>431</v>
      </c>
      <c r="B179" s="164"/>
      <c r="C179" s="164"/>
      <c r="D179" s="164"/>
      <c r="E179" s="164"/>
      <c r="F179" s="164"/>
      <c r="G179" s="164"/>
      <c r="H179" s="164"/>
      <c r="I179" s="164"/>
      <c r="J179" s="164"/>
      <c r="K179" s="164"/>
      <c r="L179" s="164"/>
      <c r="M179" s="164"/>
      <c r="N179" s="164"/>
      <c r="O179" s="164"/>
      <c r="P179" s="164"/>
      <c r="Q179" s="164"/>
      <c r="R179" s="164"/>
      <c r="S179" s="98"/>
      <c r="T179" s="98"/>
      <c r="U179" s="98"/>
      <c r="V179" s="98"/>
      <c r="W179" s="98"/>
      <c r="X179" s="98"/>
      <c r="Y179" s="98"/>
      <c r="Z179" s="98"/>
    </row>
    <row r="180" spans="1:48" x14ac:dyDescent="0.35">
      <c r="A180" s="77" t="s">
        <v>395</v>
      </c>
      <c r="B180" s="77" t="s">
        <v>396</v>
      </c>
      <c r="C180" s="77" t="s">
        <v>397</v>
      </c>
      <c r="D180" s="77" t="s">
        <v>283</v>
      </c>
      <c r="E180" s="77" t="s">
        <v>295</v>
      </c>
      <c r="F180" s="77" t="s">
        <v>187</v>
      </c>
      <c r="G180" s="77" t="s">
        <v>398</v>
      </c>
      <c r="H180" s="77" t="s">
        <v>399</v>
      </c>
      <c r="I180" s="77" t="s">
        <v>166</v>
      </c>
      <c r="J180" s="77" t="s">
        <v>400</v>
      </c>
      <c r="K180" s="77" t="s">
        <v>354</v>
      </c>
      <c r="L180" s="77" t="s">
        <v>401</v>
      </c>
      <c r="M180" s="77" t="s">
        <v>355</v>
      </c>
      <c r="N180" s="77" t="s">
        <v>402</v>
      </c>
      <c r="O180" s="77" t="s">
        <v>403</v>
      </c>
      <c r="P180" s="77" t="s">
        <v>362</v>
      </c>
      <c r="Q180" s="77" t="s">
        <v>404</v>
      </c>
      <c r="R180" s="77" t="s">
        <v>405</v>
      </c>
      <c r="S180" s="77" t="s">
        <v>406</v>
      </c>
      <c r="T180" s="77" t="s">
        <v>335</v>
      </c>
      <c r="U180" s="77" t="s">
        <v>334</v>
      </c>
      <c r="V180" s="77" t="s">
        <v>407</v>
      </c>
      <c r="W180" s="77" t="s">
        <v>408</v>
      </c>
      <c r="X180" s="77" t="s">
        <v>409</v>
      </c>
      <c r="Y180" s="77" t="s">
        <v>410</v>
      </c>
      <c r="Z180" s="77" t="s">
        <v>411</v>
      </c>
    </row>
    <row r="181" spans="1:48" ht="19" customHeight="1" x14ac:dyDescent="0.35">
      <c r="A181" s="79" t="s">
        <v>194</v>
      </c>
      <c r="B181" s="79"/>
      <c r="C181" s="80" t="s">
        <v>412</v>
      </c>
      <c r="D181" s="81" t="str">
        <f ca="1">TEXT(TODAY(),"YYYY-MM-DD")</f>
        <v>2023-08-08</v>
      </c>
      <c r="E181" s="80"/>
      <c r="F181" s="81">
        <v>13</v>
      </c>
      <c r="G181" s="81" t="s">
        <v>413</v>
      </c>
      <c r="H181" s="81">
        <f>F181</f>
        <v>13</v>
      </c>
      <c r="I181" s="80" t="s">
        <v>168</v>
      </c>
      <c r="J181" s="81"/>
      <c r="K181" s="81"/>
      <c r="L181" s="81"/>
      <c r="M181" s="81"/>
      <c r="N181" s="80"/>
      <c r="O181" s="80"/>
      <c r="P181" s="80"/>
      <c r="Q181" s="80"/>
      <c r="R181" s="80"/>
      <c r="S181" s="80" t="s">
        <v>199</v>
      </c>
      <c r="T181" s="80" t="s">
        <v>338</v>
      </c>
      <c r="U181" s="80">
        <f>B80</f>
        <v>2049157035</v>
      </c>
      <c r="V181" s="80" t="s">
        <v>414</v>
      </c>
      <c r="W181" s="80" t="s">
        <v>177</v>
      </c>
      <c r="X181" s="80" t="s">
        <v>415</v>
      </c>
      <c r="Y181" s="80" t="s">
        <v>416</v>
      </c>
      <c r="Z181" s="80"/>
      <c r="AU181" t="s">
        <v>628</v>
      </c>
      <c r="AV181" t="s">
        <v>629</v>
      </c>
    </row>
    <row r="182" spans="1:48" ht="19" customHeight="1" x14ac:dyDescent="0.35">
      <c r="A182" s="79" t="s">
        <v>194</v>
      </c>
      <c r="B182" s="79"/>
      <c r="C182" s="85" t="s">
        <v>420</v>
      </c>
      <c r="D182" s="85" t="str">
        <f ca="1">TEXT(TODAY()+30,"YYYY-MM-DD")</f>
        <v>2023-09-07</v>
      </c>
      <c r="E182" s="85"/>
      <c r="F182" s="85">
        <v>12</v>
      </c>
      <c r="G182" s="85" t="s">
        <v>413</v>
      </c>
      <c r="H182" s="85">
        <f>F182</f>
        <v>12</v>
      </c>
      <c r="I182" s="85" t="s">
        <v>168</v>
      </c>
      <c r="J182" s="85"/>
      <c r="K182" s="85"/>
      <c r="L182" s="85"/>
      <c r="M182" s="85"/>
      <c r="N182" s="85"/>
      <c r="O182" s="85"/>
      <c r="P182" s="85"/>
      <c r="Q182" s="85"/>
      <c r="R182" s="85"/>
      <c r="S182" s="85" t="s">
        <v>199</v>
      </c>
      <c r="T182" s="85" t="s">
        <v>338</v>
      </c>
      <c r="U182" s="99">
        <f>B80</f>
        <v>2049157035</v>
      </c>
      <c r="V182" s="85" t="s">
        <v>414</v>
      </c>
      <c r="W182" s="85" t="s">
        <v>177</v>
      </c>
      <c r="X182" s="85" t="s">
        <v>415</v>
      </c>
      <c r="Y182" s="85" t="s">
        <v>416</v>
      </c>
      <c r="Z182" s="85"/>
      <c r="AU182" t="s">
        <v>630</v>
      </c>
      <c r="AV182" t="s">
        <v>631</v>
      </c>
    </row>
    <row r="184" spans="1:48" x14ac:dyDescent="0.35">
      <c r="A184" s="168" t="s">
        <v>446</v>
      </c>
      <c r="B184" s="168"/>
      <c r="C184" s="168"/>
      <c r="D184" s="168"/>
      <c r="E184" s="168"/>
    </row>
    <row r="185" spans="1:48" x14ac:dyDescent="0.35">
      <c r="A185" s="146" t="s">
        <v>447</v>
      </c>
      <c r="B185" s="147"/>
      <c r="C185" s="147"/>
      <c r="D185" s="147"/>
      <c r="E185" s="147"/>
      <c r="F185" s="147"/>
      <c r="G185" s="147"/>
      <c r="H185" s="147"/>
    </row>
    <row r="186" spans="1:48" x14ac:dyDescent="0.35">
      <c r="A186" s="43" t="s">
        <v>448</v>
      </c>
      <c r="B186" s="43" t="s">
        <v>449</v>
      </c>
      <c r="C186" s="43" t="s">
        <v>450</v>
      </c>
      <c r="D186" s="43" t="s">
        <v>130</v>
      </c>
      <c r="E186" s="43" t="s">
        <v>451</v>
      </c>
      <c r="F186" s="43" t="s">
        <v>452</v>
      </c>
      <c r="G186" s="43" t="s">
        <v>453</v>
      </c>
      <c r="H186" s="43"/>
    </row>
    <row r="187" spans="1:48" x14ac:dyDescent="0.35">
      <c r="A187" s="76">
        <v>10</v>
      </c>
      <c r="B187" s="76" t="s">
        <v>458</v>
      </c>
      <c r="C187" s="76">
        <v>1000</v>
      </c>
      <c r="D187" s="76" t="s">
        <v>358</v>
      </c>
      <c r="E187" s="76"/>
      <c r="F187" s="76" t="s">
        <v>454</v>
      </c>
      <c r="G187" s="76" t="s">
        <v>354</v>
      </c>
      <c r="H187" s="76"/>
    </row>
    <row r="188" spans="1:48" x14ac:dyDescent="0.35">
      <c r="A188" s="76">
        <v>20</v>
      </c>
      <c r="B188" s="76" t="s">
        <v>458</v>
      </c>
      <c r="C188" s="76">
        <v>1000</v>
      </c>
      <c r="D188" s="76" t="s">
        <v>358</v>
      </c>
      <c r="E188" s="76"/>
      <c r="F188" s="76" t="s">
        <v>455</v>
      </c>
      <c r="G188" s="76" t="s">
        <v>354</v>
      </c>
      <c r="H188" s="76"/>
    </row>
    <row r="189" spans="1:48" x14ac:dyDescent="0.35">
      <c r="A189" s="76">
        <v>30</v>
      </c>
      <c r="B189" s="76" t="s">
        <v>458</v>
      </c>
      <c r="C189" s="76">
        <v>1000</v>
      </c>
      <c r="D189" s="76" t="s">
        <v>358</v>
      </c>
      <c r="E189" s="76"/>
      <c r="F189" s="76" t="s">
        <v>456</v>
      </c>
      <c r="G189" s="76" t="s">
        <v>355</v>
      </c>
      <c r="H189" s="76"/>
    </row>
    <row r="190" spans="1:48" x14ac:dyDescent="0.35">
      <c r="A190" s="76">
        <v>40</v>
      </c>
      <c r="B190" s="76" t="s">
        <v>458</v>
      </c>
      <c r="C190" s="76">
        <v>1000</v>
      </c>
      <c r="D190" s="76" t="s">
        <v>358</v>
      </c>
      <c r="E190" s="76"/>
      <c r="F190" s="76" t="s">
        <v>457</v>
      </c>
      <c r="G190" s="76" t="s">
        <v>355</v>
      </c>
      <c r="H190" s="76"/>
    </row>
    <row r="192" spans="1:48" x14ac:dyDescent="0.35">
      <c r="A192" s="146" t="s">
        <v>371</v>
      </c>
      <c r="B192" s="147"/>
      <c r="C192" s="147"/>
      <c r="D192" s="147"/>
      <c r="E192" s="147"/>
      <c r="F192" s="147"/>
      <c r="G192" s="147"/>
      <c r="H192" s="147"/>
      <c r="I192" s="147"/>
      <c r="J192" s="147"/>
    </row>
    <row r="193" spans="1:78" x14ac:dyDescent="0.35">
      <c r="A193" s="93"/>
      <c r="B193" s="94"/>
      <c r="C193" s="165" t="s">
        <v>347</v>
      </c>
      <c r="D193" s="165"/>
      <c r="E193" s="165"/>
      <c r="F193" s="165"/>
      <c r="G193" s="165"/>
      <c r="H193" s="165"/>
      <c r="I193" s="165"/>
      <c r="J193" s="165"/>
      <c r="K193" s="165"/>
    </row>
    <row r="194" spans="1:78" x14ac:dyDescent="0.35">
      <c r="A194" s="144" t="s">
        <v>348</v>
      </c>
      <c r="B194" s="144" t="s">
        <v>349</v>
      </c>
      <c r="C194" s="159" t="s">
        <v>350</v>
      </c>
      <c r="D194" s="166"/>
      <c r="E194" s="166"/>
      <c r="F194" s="160"/>
      <c r="G194" s="161" t="s">
        <v>351</v>
      </c>
      <c r="H194" s="167"/>
      <c r="I194" s="167"/>
      <c r="J194" s="162"/>
      <c r="K194" s="142" t="s">
        <v>363</v>
      </c>
      <c r="L194" s="144" t="s">
        <v>353</v>
      </c>
    </row>
    <row r="195" spans="1:78" x14ac:dyDescent="0.35">
      <c r="A195" s="145"/>
      <c r="B195" s="145"/>
      <c r="C195" s="65" t="s">
        <v>354</v>
      </c>
      <c r="D195" s="65" t="s">
        <v>355</v>
      </c>
      <c r="E195" s="65" t="s">
        <v>356</v>
      </c>
      <c r="F195" s="65" t="s">
        <v>357</v>
      </c>
      <c r="G195" s="66" t="s">
        <v>354</v>
      </c>
      <c r="H195" s="66" t="s">
        <v>355</v>
      </c>
      <c r="I195" s="66" t="s">
        <v>356</v>
      </c>
      <c r="J195" s="66" t="s">
        <v>357</v>
      </c>
      <c r="K195" s="143"/>
      <c r="L195" s="145"/>
    </row>
    <row r="196" spans="1:78" x14ac:dyDescent="0.35">
      <c r="A196" s="41" t="s">
        <v>358</v>
      </c>
      <c r="B196" s="41" t="s">
        <v>359</v>
      </c>
      <c r="C196" s="30" t="str">
        <f>"$"&amp;TEXT(23195.68,"0.00")</f>
        <v>$23195.68</v>
      </c>
      <c r="D196" s="30" t="str">
        <f>"$"&amp;TEXT(2468,"0.00")</f>
        <v>$2468.00</v>
      </c>
      <c r="E196" s="30" t="str">
        <f>"$"&amp;TEXT(20727.68,"0.00")</f>
        <v>$20727.68</v>
      </c>
      <c r="F196" s="30" t="str">
        <f>TEXT(89.36,"0.00")</f>
        <v>89.36</v>
      </c>
      <c r="G196" s="30" t="str">
        <f>"$"&amp;TEXT(1275,"0.00")</f>
        <v>$1275.00</v>
      </c>
      <c r="H196" s="30" t="str">
        <f>"$"&amp;TEXT(0,"0.00")</f>
        <v>$0.00</v>
      </c>
      <c r="I196" s="30" t="str">
        <f>"$"&amp;TEXT(1275,"0.00")</f>
        <v>$1275.00</v>
      </c>
      <c r="J196" s="30" t="str">
        <f>TEXT(100,"0.00")</f>
        <v>100.00</v>
      </c>
      <c r="K196" s="30" t="str">
        <f>TEXT(1719.27,"0.00")</f>
        <v>1719.27</v>
      </c>
      <c r="L196" s="41" t="s">
        <v>155</v>
      </c>
    </row>
    <row r="198" spans="1:78" ht="13.4" customHeight="1" x14ac:dyDescent="0.35">
      <c r="A198" s="146" t="s">
        <v>360</v>
      </c>
      <c r="B198" s="147"/>
      <c r="C198" s="147"/>
      <c r="D198" s="147"/>
      <c r="E198" s="147"/>
      <c r="F198" s="147"/>
      <c r="G198" s="147"/>
      <c r="H198" s="147"/>
      <c r="I198" s="147"/>
      <c r="J198" s="147"/>
      <c r="K198" s="147"/>
      <c r="L198" s="147"/>
    </row>
    <row r="199" spans="1:78" x14ac:dyDescent="0.35">
      <c r="A199" s="148" t="s">
        <v>131</v>
      </c>
      <c r="B199" s="148" t="s">
        <v>361</v>
      </c>
      <c r="C199" s="151" t="s">
        <v>362</v>
      </c>
      <c r="D199" s="154" t="s">
        <v>363</v>
      </c>
      <c r="E199" s="157" t="s">
        <v>347</v>
      </c>
      <c r="F199" s="157"/>
      <c r="G199" s="157"/>
      <c r="H199" s="157"/>
      <c r="I199" s="158" t="s">
        <v>364</v>
      </c>
      <c r="J199" s="158"/>
      <c r="K199" s="158"/>
      <c r="L199" s="158"/>
    </row>
    <row r="200" spans="1:78" x14ac:dyDescent="0.35">
      <c r="A200" s="149"/>
      <c r="B200" s="149"/>
      <c r="C200" s="152"/>
      <c r="D200" s="155"/>
      <c r="E200" s="159" t="s">
        <v>365</v>
      </c>
      <c r="F200" s="160"/>
      <c r="G200" s="161" t="s">
        <v>351</v>
      </c>
      <c r="H200" s="162"/>
      <c r="I200" s="159" t="s">
        <v>365</v>
      </c>
      <c r="J200" s="160"/>
      <c r="K200" s="161" t="s">
        <v>351</v>
      </c>
      <c r="L200" s="162"/>
    </row>
    <row r="201" spans="1:78" x14ac:dyDescent="0.35">
      <c r="A201" s="150"/>
      <c r="B201" s="150" t="s">
        <v>130</v>
      </c>
      <c r="C201" s="153"/>
      <c r="D201" s="156"/>
      <c r="E201" s="65" t="s">
        <v>366</v>
      </c>
      <c r="F201" s="65" t="s">
        <v>367</v>
      </c>
      <c r="G201" s="66" t="s">
        <v>368</v>
      </c>
      <c r="H201" s="66" t="s">
        <v>369</v>
      </c>
      <c r="I201" s="65" t="s">
        <v>366</v>
      </c>
      <c r="J201" s="65" t="s">
        <v>367</v>
      </c>
      <c r="K201" s="66" t="s">
        <v>368</v>
      </c>
      <c r="L201" s="66" t="s">
        <v>369</v>
      </c>
    </row>
    <row r="202" spans="1:78" x14ac:dyDescent="0.35">
      <c r="A202" s="41" t="str">
        <f>D80</f>
        <v>BANK_82_PRSPCH1_001</v>
      </c>
      <c r="B202" s="41" t="s">
        <v>358</v>
      </c>
      <c r="C202" s="56" t="s">
        <v>370</v>
      </c>
      <c r="D202" s="67" t="str">
        <f>TEXT(0,"0.00")</f>
        <v>0.00</v>
      </c>
      <c r="E202" s="68" t="str">
        <f>"$"&amp;TEXT(21195.68,"0.00")</f>
        <v>$21195.68</v>
      </c>
      <c r="F202" s="68" t="str">
        <f>"$"&amp;TEXT(468,"0.00")</f>
        <v>$468.00</v>
      </c>
      <c r="G202" s="68" t="str">
        <f>"$"&amp;TEXT(1275,"0.00")</f>
        <v>$1275.00</v>
      </c>
      <c r="H202" s="68" t="str">
        <f>"$"&amp;TEXT(0,"0.00")</f>
        <v>$0.00</v>
      </c>
      <c r="I202" s="69" t="str">
        <f>"$"&amp;TEXT(21195.68,"0.00")</f>
        <v>$21195.68</v>
      </c>
      <c r="J202" s="69" t="str">
        <f>"$"&amp;TEXT(468,"0.00")</f>
        <v>$468.00</v>
      </c>
      <c r="K202" s="69" t="str">
        <f>"$"&amp;TEXT(1275,"0.00")</f>
        <v>$1275.00</v>
      </c>
      <c r="L202" s="69" t="str">
        <f>"$"&amp;TEXT(0,"0.00")</f>
        <v>$0.00</v>
      </c>
    </row>
    <row r="203" spans="1:78" x14ac:dyDescent="0.35">
      <c r="A203" s="56" t="s">
        <v>473</v>
      </c>
      <c r="B203" s="41" t="s">
        <v>358</v>
      </c>
      <c r="C203" s="56" t="s">
        <v>370</v>
      </c>
      <c r="D203" s="67" t="str">
        <f t="shared" ref="D203:D205" si="8">TEXT(0,"0.00")</f>
        <v>0.00</v>
      </c>
      <c r="E203" s="68" t="str">
        <f>"$"&amp;TEXT(10597.84,"0.00")</f>
        <v>$10597.84</v>
      </c>
      <c r="F203" s="68" t="str">
        <f>"$"&amp;TEXT(234,"0.00")</f>
        <v>$234.00</v>
      </c>
      <c r="G203" s="68" t="str">
        <f>"$"&amp;TEXT(637.5,"0.00")</f>
        <v>$637.50</v>
      </c>
      <c r="H203" s="68" t="str">
        <f t="shared" ref="H203:H205" si="9">"$"&amp;TEXT(0,"0.00")</f>
        <v>$0.00</v>
      </c>
      <c r="I203" s="69" t="str">
        <f>"$"&amp;TEXT(10597.84,"0.00")</f>
        <v>$10597.84</v>
      </c>
      <c r="J203" s="69" t="str">
        <f>"$"&amp;TEXT(234,"0.00")</f>
        <v>$234.00</v>
      </c>
      <c r="K203" s="69" t="str">
        <f>"$"&amp;TEXT(637.5,"0.00")</f>
        <v>$637.50</v>
      </c>
      <c r="L203" s="69" t="str">
        <f t="shared" ref="L203:L205" si="10">"$"&amp;TEXT(0,"0.00")</f>
        <v>$0.00</v>
      </c>
    </row>
    <row r="204" spans="1:78" x14ac:dyDescent="0.35">
      <c r="A204" s="41" t="s">
        <v>468</v>
      </c>
      <c r="B204" s="41" t="s">
        <v>358</v>
      </c>
      <c r="C204" s="56" t="s">
        <v>370</v>
      </c>
      <c r="D204" s="67" t="str">
        <f t="shared" si="8"/>
        <v>0.00</v>
      </c>
      <c r="E204" s="68" t="str">
        <f t="shared" ref="E204:E205" si="11">"$"&amp;TEXT(10597.84,"0.00")</f>
        <v>$10597.84</v>
      </c>
      <c r="F204" s="68" t="str">
        <f t="shared" ref="F204:F205" si="12">"$"&amp;TEXT(234,"0.00")</f>
        <v>$234.00</v>
      </c>
      <c r="G204" s="68" t="str">
        <f>"$"&amp;TEXT(637.5,"0.00")</f>
        <v>$637.50</v>
      </c>
      <c r="H204" s="68" t="str">
        <f t="shared" si="9"/>
        <v>$0.00</v>
      </c>
      <c r="I204" s="69" t="str">
        <f t="shared" ref="I204:I205" si="13">"$"&amp;TEXT(10597.84,"0.00")</f>
        <v>$10597.84</v>
      </c>
      <c r="J204" s="69" t="str">
        <f t="shared" ref="J204:J205" si="14">"$"&amp;TEXT(234,"0.00")</f>
        <v>$234.00</v>
      </c>
      <c r="K204" s="69" t="str">
        <f>"$"&amp;TEXT(637.5,"0.00")</f>
        <v>$637.50</v>
      </c>
      <c r="L204" s="69" t="str">
        <f t="shared" si="10"/>
        <v>$0.00</v>
      </c>
    </row>
    <row r="205" spans="1:78" x14ac:dyDescent="0.35">
      <c r="A205" s="56" t="s">
        <v>473</v>
      </c>
      <c r="B205" s="41" t="s">
        <v>358</v>
      </c>
      <c r="C205" s="56" t="s">
        <v>370</v>
      </c>
      <c r="D205" s="67" t="str">
        <f t="shared" si="8"/>
        <v>0.00</v>
      </c>
      <c r="E205" s="68" t="str">
        <f t="shared" si="11"/>
        <v>$10597.84</v>
      </c>
      <c r="F205" s="68" t="str">
        <f t="shared" si="12"/>
        <v>$234.00</v>
      </c>
      <c r="G205" s="68" t="str">
        <f>"$"&amp;TEXT(637.5,"0.00")</f>
        <v>$637.50</v>
      </c>
      <c r="H205" s="68" t="str">
        <f t="shared" si="9"/>
        <v>$0.00</v>
      </c>
      <c r="I205" s="69" t="str">
        <f t="shared" si="13"/>
        <v>$10597.84</v>
      </c>
      <c r="J205" s="69" t="str">
        <f t="shared" si="14"/>
        <v>$234.00</v>
      </c>
      <c r="K205" s="69" t="str">
        <f>"$"&amp;TEXT(637.5,"0.00")</f>
        <v>$637.50</v>
      </c>
      <c r="L205" s="69" t="str">
        <f t="shared" si="10"/>
        <v>$0.00</v>
      </c>
    </row>
    <row r="207" spans="1:78" x14ac:dyDescent="0.35">
      <c r="A207" s="45" t="s">
        <v>276</v>
      </c>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row>
    <row r="208" spans="1:78" x14ac:dyDescent="0.35">
      <c r="A208" s="47" t="s">
        <v>277</v>
      </c>
      <c r="B208" s="47" t="s">
        <v>278</v>
      </c>
      <c r="C208" s="47" t="s">
        <v>279</v>
      </c>
      <c r="D208" s="47" t="s">
        <v>280</v>
      </c>
      <c r="E208" s="47" t="s">
        <v>281</v>
      </c>
      <c r="F208" s="47" t="s">
        <v>282</v>
      </c>
      <c r="G208" s="47" t="s">
        <v>283</v>
      </c>
      <c r="H208" s="47" t="s">
        <v>284</v>
      </c>
      <c r="I208" s="47" t="s">
        <v>285</v>
      </c>
      <c r="J208" s="47" t="s">
        <v>286</v>
      </c>
      <c r="K208" s="47" t="s">
        <v>287</v>
      </c>
      <c r="L208" s="47" t="s">
        <v>288</v>
      </c>
      <c r="M208" s="47" t="s">
        <v>289</v>
      </c>
      <c r="N208" s="47" t="s">
        <v>290</v>
      </c>
      <c r="O208" s="47" t="s">
        <v>291</v>
      </c>
      <c r="P208" s="47" t="s">
        <v>292</v>
      </c>
      <c r="Q208" s="47" t="s">
        <v>293</v>
      </c>
      <c r="R208" s="47" t="s">
        <v>294</v>
      </c>
      <c r="S208" s="48" t="s">
        <v>295</v>
      </c>
      <c r="T208" s="180" t="s">
        <v>296</v>
      </c>
      <c r="U208" s="181"/>
      <c r="V208" s="182"/>
      <c r="W208" s="180" t="s">
        <v>297</v>
      </c>
      <c r="X208" s="182"/>
      <c r="Y208" s="95"/>
      <c r="Z208" s="177" t="s">
        <v>298</v>
      </c>
      <c r="AA208" s="178"/>
      <c r="AB208" s="178"/>
      <c r="AC208" s="178"/>
      <c r="AD208" s="178"/>
      <c r="AE208" s="178"/>
      <c r="AF208" s="179"/>
      <c r="AG208" s="177" t="s">
        <v>299</v>
      </c>
      <c r="AH208" s="178"/>
      <c r="AI208" s="178"/>
      <c r="AJ208" s="178"/>
      <c r="AK208" s="178"/>
      <c r="AL208" s="179"/>
      <c r="AM208" s="50"/>
      <c r="AN208" s="51"/>
      <c r="AO208" s="51"/>
      <c r="AP208" s="51"/>
      <c r="AS208" s="52"/>
      <c r="AT208" s="52"/>
      <c r="AU208" s="52"/>
      <c r="AV208" s="52"/>
      <c r="AW208" s="52"/>
      <c r="AX208" s="52"/>
      <c r="AY208" s="52"/>
      <c r="AZ208" s="52"/>
      <c r="BA208" s="52"/>
      <c r="BB208" s="52"/>
      <c r="BC208" s="52"/>
      <c r="BD208" s="52"/>
      <c r="BE208" s="52"/>
      <c r="BF208" s="52"/>
      <c r="BG208" s="52"/>
      <c r="BH208" s="52"/>
      <c r="BI208" s="52"/>
      <c r="BJ208" s="52"/>
      <c r="BK208" s="52"/>
      <c r="BL208" s="52"/>
      <c r="BM208" s="52"/>
      <c r="BN208" s="52"/>
      <c r="BO208" s="52"/>
      <c r="BP208" s="52"/>
      <c r="BQ208" s="52"/>
      <c r="BR208" s="52"/>
      <c r="BS208" s="52"/>
      <c r="BT208" s="52"/>
      <c r="BU208" s="52"/>
      <c r="BV208" s="52"/>
      <c r="BW208" s="52"/>
      <c r="BX208" s="52"/>
      <c r="BY208" s="52"/>
      <c r="BZ208" s="52"/>
    </row>
    <row r="209" spans="1:78" x14ac:dyDescent="0.35">
      <c r="A209" s="53"/>
      <c r="B209" s="53"/>
      <c r="C209" s="53"/>
      <c r="D209" s="53"/>
      <c r="E209" s="53"/>
      <c r="F209" s="53"/>
      <c r="G209" s="53"/>
      <c r="H209" s="53"/>
      <c r="I209" s="53"/>
      <c r="J209" s="53"/>
      <c r="K209" s="53"/>
      <c r="L209" s="53"/>
      <c r="M209" s="53"/>
      <c r="N209" s="53"/>
      <c r="O209" s="53"/>
      <c r="P209" s="53"/>
      <c r="Q209" s="53"/>
      <c r="R209" s="53"/>
      <c r="S209" s="53"/>
      <c r="T209" s="54" t="s">
        <v>300</v>
      </c>
      <c r="U209" s="54" t="s">
        <v>301</v>
      </c>
      <c r="V209" s="54" t="s">
        <v>302</v>
      </c>
      <c r="W209" s="54" t="s">
        <v>303</v>
      </c>
      <c r="X209" s="54" t="s">
        <v>304</v>
      </c>
      <c r="Y209" s="54" t="s">
        <v>305</v>
      </c>
      <c r="Z209" s="54" t="s">
        <v>306</v>
      </c>
      <c r="AA209" s="54" t="s">
        <v>307</v>
      </c>
      <c r="AB209" s="54" t="s">
        <v>308</v>
      </c>
      <c r="AC209" s="54" t="s">
        <v>309</v>
      </c>
      <c r="AD209" s="54" t="s">
        <v>310</v>
      </c>
      <c r="AE209" s="54" t="s">
        <v>311</v>
      </c>
      <c r="AF209" s="54" t="s">
        <v>312</v>
      </c>
      <c r="AG209" s="54" t="s">
        <v>313</v>
      </c>
      <c r="AH209" s="54" t="s">
        <v>314</v>
      </c>
      <c r="AI209" s="54" t="s">
        <v>315</v>
      </c>
      <c r="AJ209" s="54" t="s">
        <v>316</v>
      </c>
      <c r="AK209" s="54" t="s">
        <v>317</v>
      </c>
      <c r="AL209" s="54" t="s">
        <v>318</v>
      </c>
      <c r="AM209" s="53" t="s">
        <v>319</v>
      </c>
      <c r="AN209" s="54" t="s">
        <v>320</v>
      </c>
      <c r="AO209" s="54" t="s">
        <v>321</v>
      </c>
      <c r="AP209" s="55" t="s">
        <v>322</v>
      </c>
      <c r="AS209" s="52"/>
      <c r="AT209" s="52"/>
      <c r="AU209" s="52"/>
      <c r="AV209" s="52"/>
      <c r="AW209" s="52"/>
      <c r="AX209" s="52"/>
      <c r="AY209" s="52"/>
      <c r="AZ209" s="52"/>
      <c r="BA209" s="52"/>
      <c r="BB209" s="52"/>
      <c r="BC209" s="52"/>
      <c r="BD209" s="52"/>
      <c r="BE209" s="52"/>
      <c r="BF209" s="52"/>
      <c r="BG209" s="52"/>
      <c r="BH209" s="52"/>
      <c r="BI209" s="52"/>
      <c r="BJ209" s="52"/>
      <c r="BK209" s="52"/>
      <c r="BL209" s="52"/>
      <c r="BM209" s="52"/>
      <c r="BN209" s="52"/>
      <c r="BO209" s="52"/>
      <c r="BP209" s="52"/>
      <c r="BQ209" s="52"/>
      <c r="BR209" s="52"/>
      <c r="BS209" s="52"/>
      <c r="BT209" s="52"/>
      <c r="BU209" s="52"/>
      <c r="BV209" s="52"/>
      <c r="BW209" s="52"/>
      <c r="BX209" s="52"/>
      <c r="BY209" s="52"/>
      <c r="BZ209" s="52"/>
    </row>
    <row r="210" spans="1:78" x14ac:dyDescent="0.35">
      <c r="A210" s="56" t="s">
        <v>323</v>
      </c>
      <c r="B210" s="28">
        <f>B80</f>
        <v>2049157035</v>
      </c>
      <c r="C210" s="56" t="s">
        <v>481</v>
      </c>
      <c r="D210" s="57" t="s">
        <v>343</v>
      </c>
      <c r="E210" s="41" t="s">
        <v>155</v>
      </c>
      <c r="F210" s="56" t="s">
        <v>324</v>
      </c>
      <c r="G210" s="58" t="str">
        <f ca="1">TEXT(TODAY(),"YYYY-MM-DD")</f>
        <v>2023-08-08</v>
      </c>
      <c r="H210" s="58" t="str">
        <f ca="1">TEXT(TODAY(),"YYYY-MM-DD")</f>
        <v>2023-08-08</v>
      </c>
      <c r="I210" s="56">
        <v>12</v>
      </c>
      <c r="J210" s="56">
        <v>12</v>
      </c>
      <c r="K210" s="56">
        <v>12</v>
      </c>
      <c r="L210" s="56" t="s">
        <v>344</v>
      </c>
      <c r="M210" s="56" t="s">
        <v>345</v>
      </c>
      <c r="N210" s="30" t="s">
        <v>325</v>
      </c>
      <c r="O210" s="30" t="s">
        <v>325</v>
      </c>
      <c r="P210" s="30" t="s">
        <v>326</v>
      </c>
      <c r="Q210" s="30" t="s">
        <v>326</v>
      </c>
      <c r="R210" s="30" t="s">
        <v>325</v>
      </c>
      <c r="S210" s="41"/>
      <c r="T210" s="41" t="s">
        <v>327</v>
      </c>
      <c r="U210" s="41" t="s">
        <v>328</v>
      </c>
      <c r="V210" s="41"/>
      <c r="W210" s="41" t="s">
        <v>329</v>
      </c>
      <c r="X210" s="41" t="s">
        <v>330</v>
      </c>
      <c r="Y210" s="41"/>
      <c r="Z210" s="41"/>
      <c r="AA210" s="41"/>
      <c r="AB210" s="41"/>
      <c r="AC210" s="41"/>
      <c r="AD210" s="41" t="s">
        <v>326</v>
      </c>
      <c r="AE210" s="41" t="s">
        <v>326</v>
      </c>
      <c r="AF210" s="41" t="s">
        <v>326</v>
      </c>
      <c r="AG210" s="41"/>
      <c r="AH210" s="41"/>
      <c r="AI210" s="41"/>
      <c r="AJ210" s="41" t="s">
        <v>326</v>
      </c>
      <c r="AK210" s="41" t="s">
        <v>326</v>
      </c>
      <c r="AL210" s="41" t="s">
        <v>326</v>
      </c>
      <c r="AM210" s="56"/>
      <c r="AN210" s="56">
        <v>21</v>
      </c>
      <c r="AO210" s="56">
        <v>30</v>
      </c>
      <c r="AP210" s="56">
        <v>16</v>
      </c>
      <c r="AS210" s="52"/>
      <c r="AT210" s="52"/>
      <c r="AU210" s="52"/>
      <c r="AV210" s="52"/>
      <c r="AW210" s="52"/>
      <c r="AX210" s="52"/>
      <c r="AY210" s="52"/>
      <c r="AZ210" s="52"/>
      <c r="BA210" s="52"/>
      <c r="BB210" s="52"/>
      <c r="BC210" s="52"/>
      <c r="BD210" s="52"/>
      <c r="BE210" s="52"/>
      <c r="BF210" s="52"/>
      <c r="BG210" s="52"/>
      <c r="BH210" s="52"/>
      <c r="BI210" s="52"/>
      <c r="BJ210" s="52"/>
      <c r="BK210" s="52"/>
      <c r="BL210" s="52"/>
      <c r="BM210" s="52"/>
      <c r="BN210" s="52"/>
      <c r="BO210" s="52"/>
      <c r="BP210" s="52"/>
      <c r="BQ210" s="52"/>
      <c r="BR210" s="52"/>
      <c r="BS210" s="52"/>
      <c r="BT210" s="52"/>
      <c r="BU210" s="52"/>
      <c r="BV210" s="52"/>
      <c r="BW210" s="52"/>
      <c r="BX210" s="52"/>
      <c r="BY210" s="52"/>
      <c r="BZ210" s="52"/>
    </row>
    <row r="211" spans="1:78" x14ac:dyDescent="0.35">
      <c r="AN211" s="56">
        <v>21</v>
      </c>
      <c r="AO211" s="56">
        <v>29</v>
      </c>
      <c r="AP211" s="56">
        <v>16</v>
      </c>
    </row>
    <row r="212" spans="1:78" x14ac:dyDescent="0.35">
      <c r="A212" s="45" t="s">
        <v>372</v>
      </c>
      <c r="B212" s="46"/>
      <c r="C212" s="46"/>
    </row>
    <row r="213" spans="1:78" x14ac:dyDescent="0.35">
      <c r="A213" s="43" t="s">
        <v>372</v>
      </c>
      <c r="B213" s="43" t="s">
        <v>373</v>
      </c>
      <c r="C213" s="43" t="s">
        <v>374</v>
      </c>
      <c r="D213" s="43" t="s">
        <v>375</v>
      </c>
      <c r="E213" s="43" t="s">
        <v>286</v>
      </c>
      <c r="F213" s="43" t="s">
        <v>183</v>
      </c>
      <c r="G213" s="43" t="s">
        <v>184</v>
      </c>
      <c r="H213" s="43" t="s">
        <v>376</v>
      </c>
      <c r="I213" s="43" t="s">
        <v>377</v>
      </c>
      <c r="J213" s="43" t="s">
        <v>378</v>
      </c>
      <c r="K213" s="43" t="s">
        <v>283</v>
      </c>
      <c r="L213" s="43" t="s">
        <v>281</v>
      </c>
    </row>
    <row r="214" spans="1:78" ht="58" x14ac:dyDescent="0.35">
      <c r="A214" s="72" t="s">
        <v>474</v>
      </c>
      <c r="B214" s="73" t="s">
        <v>444</v>
      </c>
      <c r="C214" s="73" t="s">
        <v>445</v>
      </c>
      <c r="D214" s="73" t="s">
        <v>381</v>
      </c>
      <c r="E214" s="73" t="s">
        <v>381</v>
      </c>
      <c r="F214" s="73"/>
      <c r="G214" s="73"/>
      <c r="H214" s="73"/>
      <c r="I214" s="73"/>
      <c r="J214" s="74">
        <f ca="1">TODAY()</f>
        <v>45146</v>
      </c>
      <c r="K214" s="74">
        <v>234</v>
      </c>
      <c r="L214" s="73" t="s">
        <v>155</v>
      </c>
    </row>
    <row r="216" spans="1:78" x14ac:dyDescent="0.35">
      <c r="A216" s="163" t="s">
        <v>431</v>
      </c>
      <c r="B216" s="164"/>
      <c r="C216" s="164"/>
      <c r="D216" s="164"/>
      <c r="E216" s="164"/>
      <c r="F216" s="164"/>
      <c r="G216" s="164"/>
      <c r="H216" s="164"/>
      <c r="I216" s="164"/>
      <c r="J216" s="164"/>
      <c r="K216" s="164"/>
      <c r="L216" s="164"/>
      <c r="M216" s="164"/>
      <c r="N216" s="164"/>
      <c r="O216" s="164"/>
      <c r="P216" s="164"/>
      <c r="Q216" s="164"/>
      <c r="R216" s="164"/>
      <c r="S216" s="96"/>
      <c r="T216" s="96"/>
      <c r="U216" s="96"/>
      <c r="V216" s="96"/>
      <c r="W216" s="96"/>
      <c r="X216" s="96"/>
      <c r="Y216" s="96"/>
      <c r="Z216" s="96"/>
    </row>
    <row r="217" spans="1:78" x14ac:dyDescent="0.35">
      <c r="A217" s="77" t="s">
        <v>395</v>
      </c>
      <c r="B217" s="77" t="s">
        <v>396</v>
      </c>
      <c r="C217" s="77" t="s">
        <v>397</v>
      </c>
      <c r="D217" s="77" t="s">
        <v>283</v>
      </c>
      <c r="E217" s="77" t="s">
        <v>295</v>
      </c>
      <c r="F217" s="77" t="s">
        <v>187</v>
      </c>
      <c r="G217" s="77" t="s">
        <v>398</v>
      </c>
      <c r="H217" s="77" t="s">
        <v>399</v>
      </c>
      <c r="I217" s="77" t="s">
        <v>166</v>
      </c>
      <c r="J217" s="77" t="s">
        <v>400</v>
      </c>
      <c r="K217" s="77" t="s">
        <v>354</v>
      </c>
      <c r="L217" s="77" t="s">
        <v>401</v>
      </c>
      <c r="M217" s="77" t="s">
        <v>355</v>
      </c>
      <c r="N217" s="77" t="s">
        <v>402</v>
      </c>
      <c r="O217" s="77" t="s">
        <v>403</v>
      </c>
      <c r="P217" s="77" t="s">
        <v>362</v>
      </c>
      <c r="Q217" s="77" t="s">
        <v>404</v>
      </c>
      <c r="R217" s="77" t="s">
        <v>405</v>
      </c>
      <c r="S217" s="77" t="s">
        <v>406</v>
      </c>
      <c r="T217" s="77" t="s">
        <v>335</v>
      </c>
      <c r="U217" s="77" t="s">
        <v>334</v>
      </c>
      <c r="V217" s="77" t="s">
        <v>407</v>
      </c>
      <c r="W217" s="77" t="s">
        <v>408</v>
      </c>
      <c r="X217" s="77" t="s">
        <v>409</v>
      </c>
      <c r="Y217" s="77" t="s">
        <v>410</v>
      </c>
      <c r="Z217" s="77" t="s">
        <v>411</v>
      </c>
    </row>
    <row r="218" spans="1:78" ht="16" customHeight="1" x14ac:dyDescent="0.35">
      <c r="A218" s="78" t="s">
        <v>171</v>
      </c>
      <c r="B218" s="79"/>
      <c r="C218" s="80" t="s">
        <v>459</v>
      </c>
      <c r="D218" s="80"/>
      <c r="E218" s="80"/>
      <c r="F218" s="80" t="s">
        <v>460</v>
      </c>
      <c r="G218" s="80" t="str">
        <f>CONCATENATE("USD,FLAT ",TEXT(F218,"0.00"))</f>
        <v>USD,FLAT 12.00</v>
      </c>
      <c r="H218" s="80" t="s">
        <v>438</v>
      </c>
      <c r="I218" s="80" t="s">
        <v>168</v>
      </c>
      <c r="J218" s="80"/>
      <c r="K218" s="80"/>
      <c r="L218" s="80"/>
      <c r="M218" s="80"/>
      <c r="N218" s="80"/>
      <c r="O218" s="80"/>
      <c r="P218" s="80"/>
      <c r="Q218" s="80"/>
      <c r="R218" s="80"/>
      <c r="S218" s="86" t="s">
        <v>424</v>
      </c>
      <c r="T218" s="80" t="s">
        <v>338</v>
      </c>
      <c r="U218" s="80">
        <f>B80</f>
        <v>2049157035</v>
      </c>
      <c r="V218" s="80" t="s">
        <v>414</v>
      </c>
      <c r="W218" s="80" t="s">
        <v>177</v>
      </c>
      <c r="X218" s="80" t="s">
        <v>415</v>
      </c>
      <c r="Y218" s="80" t="s">
        <v>416</v>
      </c>
      <c r="Z218" s="80"/>
      <c r="AU218" t="s">
        <v>632</v>
      </c>
      <c r="AV218" t="s">
        <v>633</v>
      </c>
    </row>
    <row r="219" spans="1:78" ht="16" customHeight="1" x14ac:dyDescent="0.35">
      <c r="A219" s="78" t="s">
        <v>171</v>
      </c>
      <c r="B219" s="79"/>
      <c r="C219" s="80" t="s">
        <v>412</v>
      </c>
      <c r="D219" s="81" t="str">
        <f ca="1">TEXT(TODAY(),"YYYY-MM-DD")</f>
        <v>2023-08-08</v>
      </c>
      <c r="E219" s="80"/>
      <c r="F219" s="80" t="s">
        <v>460</v>
      </c>
      <c r="G219" s="80" t="str">
        <f>CONCATENATE("USD,FLAT ",TEXT(F219,"0.00"))</f>
        <v>USD,FLAT 12.00</v>
      </c>
      <c r="H219" s="80" t="s">
        <v>438</v>
      </c>
      <c r="I219" s="80" t="s">
        <v>168</v>
      </c>
      <c r="J219" s="80"/>
      <c r="K219" s="80"/>
      <c r="L219" s="80"/>
      <c r="M219" s="80"/>
      <c r="N219" s="80"/>
      <c r="O219" s="80"/>
      <c r="P219" s="80"/>
      <c r="Q219" s="80"/>
      <c r="R219" s="80"/>
      <c r="S219" s="86" t="s">
        <v>424</v>
      </c>
      <c r="T219" s="80" t="s">
        <v>338</v>
      </c>
      <c r="U219" s="80">
        <f>B80</f>
        <v>2049157035</v>
      </c>
      <c r="V219" s="80" t="s">
        <v>414</v>
      </c>
      <c r="W219" s="80" t="s">
        <v>177</v>
      </c>
      <c r="X219" s="80" t="s">
        <v>415</v>
      </c>
      <c r="Y219" s="80" t="s">
        <v>416</v>
      </c>
      <c r="Z219" s="80"/>
      <c r="AU219" t="s">
        <v>634</v>
      </c>
      <c r="AV219" t="s">
        <v>635</v>
      </c>
    </row>
    <row r="221" spans="1:78" x14ac:dyDescent="0.35">
      <c r="A221" s="126" t="s">
        <v>371</v>
      </c>
      <c r="B221" s="127"/>
      <c r="C221" s="127"/>
      <c r="D221" s="127"/>
      <c r="E221" s="127"/>
      <c r="F221" s="127"/>
      <c r="G221" s="127"/>
      <c r="H221" s="127"/>
      <c r="I221" s="127"/>
      <c r="J221" s="127"/>
      <c r="K221" s="46"/>
      <c r="L221" s="46"/>
      <c r="M221" s="46"/>
      <c r="N221" s="46"/>
      <c r="O221" s="46"/>
      <c r="P221" s="46"/>
      <c r="Q221" s="46"/>
      <c r="R221" s="46"/>
      <c r="S221" s="46"/>
    </row>
    <row r="222" spans="1:78" x14ac:dyDescent="0.35">
      <c r="A222" s="124"/>
      <c r="B222" s="125"/>
      <c r="C222" s="128" t="s">
        <v>347</v>
      </c>
      <c r="D222" s="128"/>
      <c r="E222" s="128"/>
      <c r="F222" s="128"/>
      <c r="G222" s="128"/>
      <c r="H222" s="128"/>
      <c r="I222" s="128"/>
      <c r="J222" s="128"/>
      <c r="K222" s="128"/>
      <c r="L222" s="128"/>
      <c r="M222" s="128"/>
      <c r="N222" s="128"/>
      <c r="O222" s="140"/>
      <c r="P222" s="129" t="s">
        <v>461</v>
      </c>
      <c r="Q222" s="130"/>
      <c r="R222" s="130"/>
      <c r="S222" s="130"/>
    </row>
    <row r="223" spans="1:78" x14ac:dyDescent="0.35">
      <c r="A223" s="131" t="s">
        <v>348</v>
      </c>
      <c r="B223" s="131" t="s">
        <v>349</v>
      </c>
      <c r="C223" s="132" t="s">
        <v>350</v>
      </c>
      <c r="D223" s="133"/>
      <c r="E223" s="133"/>
      <c r="F223" s="134"/>
      <c r="G223" s="135" t="s">
        <v>351</v>
      </c>
      <c r="H223" s="136"/>
      <c r="I223" s="136"/>
      <c r="J223" s="137"/>
      <c r="K223" s="142" t="s">
        <v>488</v>
      </c>
      <c r="L223" s="142" t="s">
        <v>489</v>
      </c>
      <c r="M223" s="142" t="s">
        <v>490</v>
      </c>
      <c r="N223" s="142" t="s">
        <v>491</v>
      </c>
      <c r="O223" s="144" t="s">
        <v>353</v>
      </c>
      <c r="P223" s="129" t="s">
        <v>347</v>
      </c>
      <c r="Q223" s="130"/>
      <c r="R223" s="138"/>
      <c r="S223" s="138"/>
    </row>
    <row r="224" spans="1:78" x14ac:dyDescent="0.35">
      <c r="A224" s="139"/>
      <c r="B224" s="139"/>
      <c r="C224" s="65" t="s">
        <v>354</v>
      </c>
      <c r="D224" s="65" t="s">
        <v>355</v>
      </c>
      <c r="E224" s="65" t="s">
        <v>356</v>
      </c>
      <c r="F224" s="65" t="s">
        <v>357</v>
      </c>
      <c r="G224" s="66" t="s">
        <v>354</v>
      </c>
      <c r="H224" s="66" t="s">
        <v>355</v>
      </c>
      <c r="I224" s="66" t="s">
        <v>356</v>
      </c>
      <c r="J224" s="66" t="s">
        <v>357</v>
      </c>
      <c r="K224" s="143"/>
      <c r="L224" s="143"/>
      <c r="M224" s="143"/>
      <c r="N224" s="143"/>
      <c r="O224" s="145"/>
      <c r="P224" s="97" t="s">
        <v>354</v>
      </c>
      <c r="Q224" s="97" t="s">
        <v>355</v>
      </c>
      <c r="R224" s="97" t="s">
        <v>356</v>
      </c>
      <c r="S224" s="97" t="s">
        <v>357</v>
      </c>
    </row>
    <row r="225" spans="1:19" x14ac:dyDescent="0.35">
      <c r="A225" s="41" t="s">
        <v>358</v>
      </c>
      <c r="B225" s="41" t="s">
        <v>359</v>
      </c>
      <c r="C225" s="30" t="str">
        <f>"$"&amp;TEXT(23168.68,"0.00")</f>
        <v>$23168.68</v>
      </c>
      <c r="D225" s="30" t="str">
        <f>"$"&amp;TEXT(2468,"0.00")</f>
        <v>$2468.00</v>
      </c>
      <c r="E225" s="30" t="str">
        <f>"$"&amp;TEXT(20700.68,"0.00")</f>
        <v>$20700.68</v>
      </c>
      <c r="F225" s="30" t="str">
        <f>TEXT(89.35,"0.00")</f>
        <v>89.35</v>
      </c>
      <c r="G225" s="30" t="str">
        <f>"$"&amp;TEXT(1275,"0.00")</f>
        <v>$1275.00</v>
      </c>
      <c r="H225" s="30" t="str">
        <f>"$"&amp;TEXT(0,"0.00")</f>
        <v>$0.00</v>
      </c>
      <c r="I225" s="30" t="str">
        <f>"$"&amp;TEXT(1275,"0.00")</f>
        <v>$1275.00</v>
      </c>
      <c r="J225" s="30" t="str">
        <f>TEXT(100,"0.00")</f>
        <v>100.00</v>
      </c>
      <c r="K225" s="30" t="str">
        <f>TEXT(1717.15,"0.00")</f>
        <v>1717.15</v>
      </c>
      <c r="L225" s="30" t="str">
        <f>TEXT(0,"0.00")</f>
        <v>0.00</v>
      </c>
      <c r="M225" s="30" t="str">
        <f>TEXT(1523.58,"0.00")</f>
        <v>1523.58</v>
      </c>
      <c r="N225" s="30" t="str">
        <f>TEXT(0,"0.00")</f>
        <v>0.00</v>
      </c>
      <c r="O225" s="41" t="s">
        <v>155</v>
      </c>
      <c r="P225" s="30" t="str">
        <f>"$"&amp;TEXT(23168.68,"0.00")</f>
        <v>$23168.68</v>
      </c>
      <c r="Q225" s="141"/>
      <c r="R225" s="30" t="str">
        <f>"$"&amp;TEXT(20700.68,"0.00")</f>
        <v>$20700.68</v>
      </c>
      <c r="S225" s="30" t="str">
        <f>TEXT(89.35,"0.00")</f>
        <v>89.35</v>
      </c>
    </row>
    <row r="227" spans="1:19" ht="13.4" customHeight="1" x14ac:dyDescent="0.35">
      <c r="A227" s="146" t="s">
        <v>360</v>
      </c>
      <c r="B227" s="147"/>
      <c r="C227" s="147"/>
      <c r="D227" s="147"/>
      <c r="E227" s="147"/>
      <c r="F227" s="147"/>
      <c r="G227" s="147"/>
      <c r="H227" s="147"/>
      <c r="I227" s="147"/>
      <c r="J227" s="147"/>
      <c r="K227" s="147"/>
      <c r="L227" s="147"/>
    </row>
    <row r="228" spans="1:19" x14ac:dyDescent="0.35">
      <c r="A228" s="148" t="s">
        <v>131</v>
      </c>
      <c r="B228" s="148" t="s">
        <v>361</v>
      </c>
      <c r="C228" s="151" t="s">
        <v>362</v>
      </c>
      <c r="D228" s="154" t="s">
        <v>363</v>
      </c>
      <c r="E228" s="157" t="s">
        <v>347</v>
      </c>
      <c r="F228" s="157"/>
      <c r="G228" s="157"/>
      <c r="H228" s="157"/>
      <c r="I228" s="158" t="s">
        <v>364</v>
      </c>
      <c r="J228" s="158"/>
      <c r="K228" s="158"/>
      <c r="L228" s="158"/>
    </row>
    <row r="229" spans="1:19" x14ac:dyDescent="0.35">
      <c r="A229" s="149"/>
      <c r="B229" s="149"/>
      <c r="C229" s="152"/>
      <c r="D229" s="155"/>
      <c r="E229" s="159" t="s">
        <v>365</v>
      </c>
      <c r="F229" s="160"/>
      <c r="G229" s="161" t="s">
        <v>351</v>
      </c>
      <c r="H229" s="162"/>
      <c r="I229" s="159" t="s">
        <v>365</v>
      </c>
      <c r="J229" s="160"/>
      <c r="K229" s="161" t="s">
        <v>351</v>
      </c>
      <c r="L229" s="162"/>
    </row>
    <row r="230" spans="1:19" x14ac:dyDescent="0.35">
      <c r="A230" s="150"/>
      <c r="B230" s="150" t="s">
        <v>130</v>
      </c>
      <c r="C230" s="153"/>
      <c r="D230" s="156"/>
      <c r="E230" s="65" t="s">
        <v>366</v>
      </c>
      <c r="F230" s="65" t="s">
        <v>367</v>
      </c>
      <c r="G230" s="66" t="s">
        <v>368</v>
      </c>
      <c r="H230" s="66" t="s">
        <v>369</v>
      </c>
      <c r="I230" s="65" t="s">
        <v>366</v>
      </c>
      <c r="J230" s="65" t="s">
        <v>367</v>
      </c>
      <c r="K230" s="66" t="s">
        <v>368</v>
      </c>
      <c r="L230" s="66" t="s">
        <v>369</v>
      </c>
    </row>
    <row r="231" spans="1:19" x14ac:dyDescent="0.35">
      <c r="A231" s="41" t="str">
        <f>D80</f>
        <v>BANK_82_PRSPCH1_001</v>
      </c>
      <c r="B231" s="41" t="s">
        <v>358</v>
      </c>
      <c r="C231" s="56" t="s">
        <v>370</v>
      </c>
      <c r="D231" s="67" t="str">
        <f>TEXT(0,"0.00")</f>
        <v>0.00</v>
      </c>
      <c r="E231" s="68" t="str">
        <f>"$"&amp;TEXT(21168.68,"0.00")</f>
        <v>$21168.68</v>
      </c>
      <c r="F231" s="68" t="str">
        <f>"$"&amp;TEXT(468,"0.00")</f>
        <v>$468.00</v>
      </c>
      <c r="G231" s="68" t="str">
        <f>"$"&amp;TEXT(1275,"0.00")</f>
        <v>$1275.00</v>
      </c>
      <c r="H231" s="68" t="str">
        <f>"$"&amp;TEXT(0,"0.00")</f>
        <v>$0.00</v>
      </c>
      <c r="I231" s="69" t="str">
        <f>"$"&amp;TEXT(21168.68,"0.00")</f>
        <v>$21168.68</v>
      </c>
      <c r="J231" s="69" t="str">
        <f>"$"&amp;TEXT(468,"0.00")</f>
        <v>$468.00</v>
      </c>
      <c r="K231" s="69" t="str">
        <f>"$"&amp;TEXT(1275,"0.00")</f>
        <v>$1275.00</v>
      </c>
      <c r="L231" s="69" t="str">
        <f>"$"&amp;TEXT(0,"0.00")</f>
        <v>$0.00</v>
      </c>
    </row>
    <row r="232" spans="1:19" x14ac:dyDescent="0.35">
      <c r="A232" s="56" t="s">
        <v>473</v>
      </c>
      <c r="B232" s="41" t="s">
        <v>358</v>
      </c>
      <c r="C232" s="56" t="s">
        <v>370</v>
      </c>
      <c r="D232" s="67" t="str">
        <f t="shared" ref="D232:D234" si="15">TEXT(0,"0.00")</f>
        <v>0.00</v>
      </c>
      <c r="E232" s="68" t="str">
        <f>"$"&amp;TEXT(10584.34,"0.00")</f>
        <v>$10584.34</v>
      </c>
      <c r="F232" s="68" t="str">
        <f>"$"&amp;TEXT(234,"0.00")</f>
        <v>$234.00</v>
      </c>
      <c r="G232" s="68" t="str">
        <f>"$"&amp;TEXT(637.5,"0.00")</f>
        <v>$637.50</v>
      </c>
      <c r="H232" s="68" t="str">
        <f t="shared" ref="H232:H234" si="16">"$"&amp;TEXT(0,"0.00")</f>
        <v>$0.00</v>
      </c>
      <c r="I232" s="69" t="str">
        <f>"$"&amp;TEXT(10584.34,"0.00")</f>
        <v>$10584.34</v>
      </c>
      <c r="J232" s="69" t="str">
        <f>"$"&amp;TEXT(234,"0.00")</f>
        <v>$234.00</v>
      </c>
      <c r="K232" s="69" t="str">
        <f>"$"&amp;TEXT(637.5,"0.00")</f>
        <v>$637.50</v>
      </c>
      <c r="L232" s="69" t="str">
        <f t="shared" ref="L232:L234" si="17">"$"&amp;TEXT(0,"0.00")</f>
        <v>$0.00</v>
      </c>
    </row>
    <row r="233" spans="1:19" x14ac:dyDescent="0.35">
      <c r="A233" s="41" t="s">
        <v>468</v>
      </c>
      <c r="B233" s="41" t="s">
        <v>358</v>
      </c>
      <c r="C233" s="56" t="s">
        <v>370</v>
      </c>
      <c r="D233" s="67" t="str">
        <f t="shared" si="15"/>
        <v>0.00</v>
      </c>
      <c r="E233" s="68" t="str">
        <f t="shared" ref="E233:E234" si="18">"$"&amp;TEXT(10584.34,"0.00")</f>
        <v>$10584.34</v>
      </c>
      <c r="F233" s="68" t="str">
        <f t="shared" ref="F233:F234" si="19">"$"&amp;TEXT(234,"0.00")</f>
        <v>$234.00</v>
      </c>
      <c r="G233" s="68" t="str">
        <f>"$"&amp;TEXT(637.5,"0.00")</f>
        <v>$637.50</v>
      </c>
      <c r="H233" s="68" t="str">
        <f t="shared" si="16"/>
        <v>$0.00</v>
      </c>
      <c r="I233" s="69" t="str">
        <f t="shared" ref="I233:I234" si="20">"$"&amp;TEXT(10584.34,"0.00")</f>
        <v>$10584.34</v>
      </c>
      <c r="J233" s="69" t="str">
        <f t="shared" ref="J233:J234" si="21">"$"&amp;TEXT(234,"0.00")</f>
        <v>$234.00</v>
      </c>
      <c r="K233" s="69" t="str">
        <f>"$"&amp;TEXT(637.5,"0.00")</f>
        <v>$637.50</v>
      </c>
      <c r="L233" s="69" t="str">
        <f t="shared" si="17"/>
        <v>$0.00</v>
      </c>
    </row>
    <row r="234" spans="1:19" x14ac:dyDescent="0.35">
      <c r="A234" s="56" t="s">
        <v>473</v>
      </c>
      <c r="B234" s="41" t="s">
        <v>358</v>
      </c>
      <c r="C234" s="56" t="s">
        <v>370</v>
      </c>
      <c r="D234" s="67" t="str">
        <f t="shared" si="15"/>
        <v>0.00</v>
      </c>
      <c r="E234" s="68" t="str">
        <f t="shared" si="18"/>
        <v>$10584.34</v>
      </c>
      <c r="F234" s="68" t="str">
        <f t="shared" si="19"/>
        <v>$234.00</v>
      </c>
      <c r="G234" s="68" t="str">
        <f>"$"&amp;TEXT(637.5,"0.00")</f>
        <v>$637.50</v>
      </c>
      <c r="H234" s="68" t="str">
        <f t="shared" si="16"/>
        <v>$0.00</v>
      </c>
      <c r="I234" s="69" t="str">
        <f t="shared" si="20"/>
        <v>$10584.34</v>
      </c>
      <c r="J234" s="69" t="str">
        <f t="shared" si="21"/>
        <v>$234.00</v>
      </c>
      <c r="K234" s="69" t="str">
        <f>"$"&amp;TEXT(637.5,"0.00")</f>
        <v>$637.50</v>
      </c>
      <c r="L234" s="69" t="str">
        <f t="shared" si="17"/>
        <v>$0.00</v>
      </c>
    </row>
    <row r="236" spans="1:19" x14ac:dyDescent="0.35">
      <c r="A236" s="45" t="s">
        <v>372</v>
      </c>
      <c r="B236" s="46"/>
      <c r="C236" s="46"/>
    </row>
    <row r="237" spans="1:19" x14ac:dyDescent="0.35">
      <c r="A237" s="43" t="s">
        <v>372</v>
      </c>
      <c r="B237" s="43" t="s">
        <v>373</v>
      </c>
      <c r="C237" s="43" t="s">
        <v>374</v>
      </c>
      <c r="D237" s="43" t="s">
        <v>375</v>
      </c>
      <c r="E237" s="43" t="s">
        <v>286</v>
      </c>
      <c r="F237" s="43" t="s">
        <v>183</v>
      </c>
      <c r="G237" s="43" t="s">
        <v>184</v>
      </c>
      <c r="H237" s="43" t="s">
        <v>376</v>
      </c>
      <c r="I237" s="43" t="s">
        <v>377</v>
      </c>
      <c r="J237" s="43" t="s">
        <v>378</v>
      </c>
      <c r="K237" s="43" t="s">
        <v>283</v>
      </c>
      <c r="L237" s="43" t="s">
        <v>281</v>
      </c>
    </row>
    <row r="238" spans="1:19" ht="58" x14ac:dyDescent="0.35">
      <c r="A238" s="72" t="s">
        <v>474</v>
      </c>
      <c r="B238" s="73" t="s">
        <v>463</v>
      </c>
      <c r="C238" s="73" t="s">
        <v>445</v>
      </c>
      <c r="D238" s="73" t="s">
        <v>381</v>
      </c>
      <c r="E238" s="73" t="s">
        <v>381</v>
      </c>
      <c r="F238" s="73"/>
      <c r="G238" s="73"/>
      <c r="H238" s="73"/>
      <c r="I238" s="73"/>
      <c r="J238" s="74">
        <f ca="1">TODAY()</f>
        <v>45146</v>
      </c>
      <c r="K238" s="74">
        <v>234</v>
      </c>
      <c r="L238" s="73" t="s">
        <v>155</v>
      </c>
    </row>
    <row r="240" spans="1:19" x14ac:dyDescent="0.35">
      <c r="A240" s="126" t="s">
        <v>371</v>
      </c>
      <c r="B240" s="127"/>
      <c r="C240" s="127"/>
      <c r="D240" s="127"/>
      <c r="E240" s="127"/>
      <c r="F240" s="127"/>
      <c r="G240" s="127"/>
      <c r="H240" s="127"/>
      <c r="I240" s="127"/>
      <c r="J240" s="127"/>
      <c r="K240" s="46"/>
      <c r="L240" s="46"/>
      <c r="M240" s="46"/>
      <c r="N240" s="46"/>
      <c r="O240" s="46"/>
    </row>
    <row r="241" spans="1:15" x14ac:dyDescent="0.35">
      <c r="A241" s="124"/>
      <c r="B241" s="125"/>
      <c r="C241" s="128" t="s">
        <v>347</v>
      </c>
      <c r="D241" s="128"/>
      <c r="E241" s="128"/>
      <c r="F241" s="128"/>
      <c r="G241" s="128"/>
      <c r="H241" s="128"/>
      <c r="I241" s="128"/>
      <c r="J241" s="128"/>
      <c r="K241" s="128"/>
      <c r="L241" s="128"/>
      <c r="M241" s="128"/>
      <c r="N241" s="128"/>
      <c r="O241" s="140"/>
    </row>
    <row r="242" spans="1:15" x14ac:dyDescent="0.35">
      <c r="A242" s="131" t="s">
        <v>348</v>
      </c>
      <c r="B242" s="131" t="s">
        <v>349</v>
      </c>
      <c r="C242" s="132" t="s">
        <v>350</v>
      </c>
      <c r="D242" s="133"/>
      <c r="E242" s="133"/>
      <c r="F242" s="134"/>
      <c r="G242" s="135" t="s">
        <v>351</v>
      </c>
      <c r="H242" s="136"/>
      <c r="I242" s="136"/>
      <c r="J242" s="137"/>
      <c r="K242" s="142" t="s">
        <v>488</v>
      </c>
      <c r="L242" s="142" t="s">
        <v>489</v>
      </c>
      <c r="M242" s="142" t="s">
        <v>490</v>
      </c>
      <c r="N242" s="142" t="s">
        <v>491</v>
      </c>
      <c r="O242" s="144" t="s">
        <v>353</v>
      </c>
    </row>
    <row r="243" spans="1:15" x14ac:dyDescent="0.35">
      <c r="A243" s="139"/>
      <c r="B243" s="139"/>
      <c r="C243" s="65" t="s">
        <v>354</v>
      </c>
      <c r="D243" s="65" t="s">
        <v>355</v>
      </c>
      <c r="E243" s="65" t="s">
        <v>356</v>
      </c>
      <c r="F243" s="65" t="s">
        <v>357</v>
      </c>
      <c r="G243" s="66" t="s">
        <v>354</v>
      </c>
      <c r="H243" s="66" t="s">
        <v>355</v>
      </c>
      <c r="I243" s="66" t="s">
        <v>356</v>
      </c>
      <c r="J243" s="66" t="s">
        <v>357</v>
      </c>
      <c r="K243" s="143"/>
      <c r="L243" s="143"/>
      <c r="M243" s="143"/>
      <c r="N243" s="143"/>
      <c r="O243" s="145"/>
    </row>
    <row r="244" spans="1:15" x14ac:dyDescent="0.35">
      <c r="A244" s="41" t="s">
        <v>358</v>
      </c>
      <c r="B244" s="41" t="s">
        <v>462</v>
      </c>
      <c r="C244" s="30" t="str">
        <f>"$"&amp;TEXT(23168.68,"0.00")</f>
        <v>$23168.68</v>
      </c>
      <c r="D244" s="30" t="str">
        <f>"$"&amp;TEXT(2468,"0.00")</f>
        <v>$2468.00</v>
      </c>
      <c r="E244" s="30" t="str">
        <f>"$"&amp;TEXT(20700.68,"0.00")</f>
        <v>$20700.68</v>
      </c>
      <c r="F244" s="30" t="str">
        <f>TEXT(89.35,"0.00")</f>
        <v>89.35</v>
      </c>
      <c r="G244" s="30" t="str">
        <f>"$"&amp;TEXT(1275,"0.00")</f>
        <v>$1275.00</v>
      </c>
      <c r="H244" s="30" t="str">
        <f>"$"&amp;TEXT(0,"0.00")</f>
        <v>$0.00</v>
      </c>
      <c r="I244" s="30" t="str">
        <f>"$"&amp;TEXT(1275,"0.00")</f>
        <v>$1275.00</v>
      </c>
      <c r="J244" s="30" t="str">
        <f>TEXT(100,"0.00")</f>
        <v>100.00</v>
      </c>
      <c r="K244" s="30" t="str">
        <f>TEXT(1717.15,"0.00")</f>
        <v>1717.15</v>
      </c>
      <c r="L244" s="30" t="str">
        <f>TEXT(0,"0.00")</f>
        <v>0.00</v>
      </c>
      <c r="M244" s="30" t="str">
        <f>TEXT(1523.58,"0.00")</f>
        <v>1523.58</v>
      </c>
      <c r="N244" s="30" t="str">
        <f>TEXT(0,"0.00")</f>
        <v>0.00</v>
      </c>
      <c r="O244" s="41" t="s">
        <v>155</v>
      </c>
    </row>
    <row r="246" spans="1:15" x14ac:dyDescent="0.35">
      <c r="A246" s="146" t="s">
        <v>360</v>
      </c>
      <c r="B246" s="147"/>
      <c r="C246" s="147"/>
      <c r="D246" s="147"/>
      <c r="E246" s="147"/>
      <c r="F246" s="147"/>
      <c r="G246" s="147"/>
      <c r="H246" s="147"/>
    </row>
    <row r="247" spans="1:15" x14ac:dyDescent="0.35">
      <c r="A247" s="148" t="s">
        <v>131</v>
      </c>
      <c r="B247" s="148" t="s">
        <v>361</v>
      </c>
      <c r="C247" s="151" t="s">
        <v>362</v>
      </c>
      <c r="D247" s="154" t="s">
        <v>363</v>
      </c>
      <c r="E247" s="157" t="s">
        <v>347</v>
      </c>
      <c r="F247" s="157"/>
      <c r="G247" s="157"/>
      <c r="H247" s="157"/>
      <c r="I247" s="158" t="s">
        <v>364</v>
      </c>
      <c r="J247" s="158"/>
      <c r="K247" s="158"/>
      <c r="L247" s="158"/>
    </row>
    <row r="248" spans="1:15" x14ac:dyDescent="0.35">
      <c r="A248" s="149"/>
      <c r="B248" s="149"/>
      <c r="C248" s="152"/>
      <c r="D248" s="155"/>
      <c r="E248" s="159" t="s">
        <v>365</v>
      </c>
      <c r="F248" s="160"/>
      <c r="G248" s="161" t="s">
        <v>351</v>
      </c>
      <c r="H248" s="162"/>
      <c r="I248" s="159" t="s">
        <v>365</v>
      </c>
      <c r="J248" s="160"/>
      <c r="K248" s="161" t="s">
        <v>351</v>
      </c>
      <c r="L248" s="162"/>
    </row>
    <row r="249" spans="1:15" x14ac:dyDescent="0.35">
      <c r="A249" s="150"/>
      <c r="B249" s="150" t="s">
        <v>130</v>
      </c>
      <c r="C249" s="153"/>
      <c r="D249" s="156"/>
      <c r="E249" s="65" t="s">
        <v>366</v>
      </c>
      <c r="F249" s="65" t="s">
        <v>367</v>
      </c>
      <c r="G249" s="66" t="s">
        <v>368</v>
      </c>
      <c r="H249" s="66" t="s">
        <v>369</v>
      </c>
      <c r="I249" s="65" t="s">
        <v>366</v>
      </c>
      <c r="J249" s="65" t="s">
        <v>367</v>
      </c>
      <c r="K249" s="66" t="s">
        <v>368</v>
      </c>
      <c r="L249" s="66" t="s">
        <v>369</v>
      </c>
    </row>
    <row r="250" spans="1:15" x14ac:dyDescent="0.35">
      <c r="A250" s="41" t="str">
        <f>D80</f>
        <v>BANK_82_PRSPCH1_001</v>
      </c>
      <c r="B250" s="41" t="s">
        <v>358</v>
      </c>
      <c r="C250" s="41" t="s">
        <v>462</v>
      </c>
      <c r="D250" s="30" t="str">
        <f>TEXT(0,"0.00")</f>
        <v>0.00</v>
      </c>
      <c r="E250" s="68" t="str">
        <f>"$"&amp;TEXT(21168.68,"0.00")</f>
        <v>$21168.68</v>
      </c>
      <c r="F250" s="68" t="str">
        <f>"$"&amp;TEXT(468,"0.00")</f>
        <v>$468.00</v>
      </c>
      <c r="G250" s="68" t="str">
        <f>"$"&amp;TEXT(1275,"0.00")</f>
        <v>$1275.00</v>
      </c>
      <c r="H250" s="68" t="str">
        <f>"$"&amp;TEXT(0,"0.00")</f>
        <v>$0.00</v>
      </c>
      <c r="I250" s="69" t="str">
        <f>"$"&amp;TEXT(21168.68,"0.00")</f>
        <v>$21168.68</v>
      </c>
      <c r="J250" s="69" t="str">
        <f>"$"&amp;TEXT(468,"0.00")</f>
        <v>$468.00</v>
      </c>
      <c r="K250" s="69" t="str">
        <f>"$"&amp;TEXT(1275,"0.00")</f>
        <v>$1275.00</v>
      </c>
      <c r="L250" s="69" t="str">
        <f>"$"&amp;TEXT(0,"0.00")</f>
        <v>$0.00</v>
      </c>
    </row>
  </sheetData>
  <mergeCells count="103">
    <mergeCell ref="L223:L224"/>
    <mergeCell ref="A227:L227"/>
    <mergeCell ref="K223:K224"/>
    <mergeCell ref="M223:M224"/>
    <mergeCell ref="N223:N224"/>
    <mergeCell ref="O223:O224"/>
    <mergeCell ref="T208:V208"/>
    <mergeCell ref="W208:X208"/>
    <mergeCell ref="Z208:AF208"/>
    <mergeCell ref="AG208:AL208"/>
    <mergeCell ref="A198:L198"/>
    <mergeCell ref="A199:A201"/>
    <mergeCell ref="B199:B201"/>
    <mergeCell ref="C199:C201"/>
    <mergeCell ref="D199:D201"/>
    <mergeCell ref="E199:H199"/>
    <mergeCell ref="I199:L199"/>
    <mergeCell ref="E200:F200"/>
    <mergeCell ref="G200:H200"/>
    <mergeCell ref="I200:J200"/>
    <mergeCell ref="K200:L200"/>
    <mergeCell ref="AG83:AL83"/>
    <mergeCell ref="T83:V83"/>
    <mergeCell ref="W83:X83"/>
    <mergeCell ref="Z83:AF83"/>
    <mergeCell ref="B128:B129"/>
    <mergeCell ref="G128:J128"/>
    <mergeCell ref="K128:K129"/>
    <mergeCell ref="A117:L117"/>
    <mergeCell ref="L94:L95"/>
    <mergeCell ref="A92:J92"/>
    <mergeCell ref="C93:K93"/>
    <mergeCell ref="C118:C120"/>
    <mergeCell ref="A76:K76"/>
    <mergeCell ref="A78:D78"/>
    <mergeCell ref="A18:C18"/>
    <mergeCell ref="A23:P23"/>
    <mergeCell ref="A68:I68"/>
    <mergeCell ref="A62:D62"/>
    <mergeCell ref="A58:D58"/>
    <mergeCell ref="A126:J126"/>
    <mergeCell ref="A160:R160"/>
    <mergeCell ref="A148:R148"/>
    <mergeCell ref="A174:R174"/>
    <mergeCell ref="A166:R166"/>
    <mergeCell ref="C127:K127"/>
    <mergeCell ref="A128:A129"/>
    <mergeCell ref="A154:R154"/>
    <mergeCell ref="C94:F94"/>
    <mergeCell ref="G94:J94"/>
    <mergeCell ref="C128:F128"/>
    <mergeCell ref="K94:K95"/>
    <mergeCell ref="A142:R142"/>
    <mergeCell ref="I118:L118"/>
    <mergeCell ref="E119:F119"/>
    <mergeCell ref="G119:H119"/>
    <mergeCell ref="I119:J119"/>
    <mergeCell ref="K119:L119"/>
    <mergeCell ref="A118:A120"/>
    <mergeCell ref="B118:B120"/>
    <mergeCell ref="A94:A95"/>
    <mergeCell ref="B94:B95"/>
    <mergeCell ref="D118:D120"/>
    <mergeCell ref="E118:H118"/>
    <mergeCell ref="A98:R98"/>
    <mergeCell ref="A179:R179"/>
    <mergeCell ref="A185:H185"/>
    <mergeCell ref="K242:K243"/>
    <mergeCell ref="L242:L243"/>
    <mergeCell ref="A192:J192"/>
    <mergeCell ref="C193:K193"/>
    <mergeCell ref="A194:A195"/>
    <mergeCell ref="B194:B195"/>
    <mergeCell ref="C194:F194"/>
    <mergeCell ref="G194:J194"/>
    <mergeCell ref="K194:K195"/>
    <mergeCell ref="L194:L195"/>
    <mergeCell ref="A184:E184"/>
    <mergeCell ref="I228:L228"/>
    <mergeCell ref="E229:F229"/>
    <mergeCell ref="G229:H229"/>
    <mergeCell ref="I229:J229"/>
    <mergeCell ref="K229:L229"/>
    <mergeCell ref="A228:A230"/>
    <mergeCell ref="B228:B230"/>
    <mergeCell ref="C228:C230"/>
    <mergeCell ref="D228:D230"/>
    <mergeCell ref="E228:H228"/>
    <mergeCell ref="A216:R216"/>
    <mergeCell ref="M242:M243"/>
    <mergeCell ref="N242:N243"/>
    <mergeCell ref="O242:O243"/>
    <mergeCell ref="A246:H246"/>
    <mergeCell ref="A247:A249"/>
    <mergeCell ref="B247:B249"/>
    <mergeCell ref="C247:C249"/>
    <mergeCell ref="D247:D249"/>
    <mergeCell ref="E247:H247"/>
    <mergeCell ref="I247:L247"/>
    <mergeCell ref="E248:F248"/>
    <mergeCell ref="G248:H248"/>
    <mergeCell ref="I248:J248"/>
    <mergeCell ref="K248:L248"/>
  </mergeCells>
  <dataValidations count="4">
    <dataValidation type="list" allowBlank="1" showInputMessage="1" showErrorMessage="1" sqref="C14 C58 NJF144:NJF146 NTB144:NTB146 OCX144:OCX146 OMT144:OMT146 OWP144:OWP146 PGL144:PGL146 PQH144:PQH146 QAD144:QAD146 QJZ144:QJZ146 QTV144:QTV146 RDR144:RDR146 RNN144:RNN146 RXJ144:RXJ146 SHF144:SHF146 SRB144:SRB146 TAX144:TAX146 TKT144:TKT146 TUP144:TUP146 UEL144:UEL146 UOH144:UOH146 UYD144:UYD146 VHZ144:VHZ146 VRV144:VRV146 WBR144:WBR146 WLN144:WLN146 WVJ144:WVJ146 IX144:IX146 ST144:ST146 ACP144:ACP146 AML144:AML146 AWH144:AWH146 BGD144:BGD146 BPZ144:BPZ146 BZV144:BZV146 CJR144:CJR146 CTN144:CTN146 DDJ144:DDJ146 DNF144:DNF146 DXB144:DXB146 EGX144:EGX146 EQT144:EQT146 FAP144:FAP146 LCD144:LCD146 FKL144:FKL146 FUH144:FUH146 GED144:GED146 GNZ144:GNZ146 GXV144:GXV146 HHR144:HHR146 HRN144:HRN146 IBJ144:IBJ146 ILF144:ILF146 IVB144:IVB146 JEX144:JEX146 JOT144:JOT146 JYP144:JYP146 KIL144:KIL146 KSH144:KSH146 LLZ144:LLZ146 LVV144:LVV146 MFR144:MFR146 MPN144:MPN146 MZJ144:MZJ146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MZJ150:MZJ152 MPN150:MPN152 MZJ162:MZJ164 MFR156:MFR158 LVV156:LVV158 LLZ156:LLZ158 KSH156:KSH158 KIL156:KIL158 JYP156:JYP158 JOT156:JOT158 JEX156:JEX158 IVB156:IVB158 ILF156:ILF158 IBJ156:IBJ158 HRN156:HRN158 HHR156:HHR158 GXV156:GXV158 GNZ156:GNZ158 GED156:GED158 FUH156:FUH158 FKL156:FKL158 LCD156:LCD158 FAP156:FAP158 EQT156:EQT158 EGX156:EGX158 DXB156:DXB158 DNF156:DNF158 DDJ156:DDJ158 CTN156:CTN158 CJR156:CJR158 BZV156:BZV158 BPZ156:BPZ158 BGD156:BGD158 AWH156:AWH158 AML156:AML158 ACP156:ACP158 ST156:ST158 IX156:IX158 WVJ156:WVJ158 WLN156:WLN158 WBR156:WBR158 VRV156:VRV158 VHZ156:VHZ158 UYD156:UYD158 UOH156:UOH158 UEL156:UEL158 TUP156:TUP158 TKT156:TKT158 TAX156:TAX158 SRB156:SRB158 SHF156:SHF158 RXJ156:RXJ158 RNN156:RNN158 RDR156:RDR158 QTV156:QTV158 QJZ156:QJZ158 QAD156:QAD158 PQH156:PQH158 PGL156:PGL158 OWP156:OWP158 OMT156:OMT158 OCX156:OCX158 NTB156:NTB158 NJF156:NJF158 MZJ156:MZJ158 MPN156:MPN158 NJF162:NJF164 NTB162:NTB164 OCX162:OCX164 OMT162:OMT164 OWP162:OWP164 PGL162:PGL164 PQH162:PQH164 QAD162:QAD164 QJZ162:QJZ164 QTV162:QTV164 RDR162:RDR164 RNN162:RNN164 RXJ162:RXJ164 SHF162:SHF164 SRB162:SRB164 TAX162:TAX164 TKT162:TKT164 TUP162:TUP164 UEL162:UEL164 UOH162:UOH164 UYD162:UYD164 VHZ162:VHZ164 VRV162:VRV164 WBR162:WBR164 WLN162:WLN164 WVJ162:WVJ164 IX162:IX164 ST162:ST164 ACP162:ACP164 AML162:AML164 AWH162:AWH164 BGD162:BGD164 BPZ162:BPZ164 BZV162:BZV164 CJR162:CJR164 CTN162:CTN164 DDJ162:DDJ164 DNF162:DNF164 DXB162:DXB164 EGX162:EGX164 EQT162:EQT164 FAP162:FAP164 LCD162:LCD164 FKL162:FKL164 FUH162:FUH164 GED162:GED164 GNZ162:GNZ164 GXV162:GXV164 HHR162:HHR164 HRN162:HRN164 IBJ162:IBJ164 ILF162:ILF164 IVB162:IVB164 JEX162:JEX164 JOT162:JOT164 JYP162:JYP164 KIL162:KIL164 KSH162:KSH164 LLZ162:LLZ164 LVV162:LVV164 MFR162:MFR164 MPN162:MPN164 MFR150:MFR152 MPN176:MPN177 MFR176:MFR177 LVV176:LVV177 LLZ176:LLZ177 KSH176:KSH177 KIL176:KIL177 JYP176:JYP177 JOT176:JOT177 JEX176:JEX177 IVB176:IVB177 ILF176:ILF177 IBJ176:IBJ177 HRN176:HRN177 HHR176:HHR177 GXV176:GXV177 GNZ176:GNZ177 GED176:GED177 FUH176:FUH177 FKL176:FKL177 LCD176:LCD177 FAP176:FAP177 EQT176:EQT177 EGX176:EGX177 DXB176:DXB177 DNF176:DNF177 DDJ176:DDJ177 CTN176:CTN177 CJR176:CJR177 BZV176:BZV177 BPZ176:BPZ177 BGD176:BGD177 AWH176:AWH177 AML176:AML177 ACP176:ACP177 ST176:ST177 IX176:IX177 WVJ176:WVJ177 WLN176:WLN177 WBR176:WBR177 VRV176:VRV177 VHZ176:VHZ177 UYD176:UYD177 UOH176:UOH177 UEL176:UEL177 TUP176:TUP177 TKT176:TKT177 TAX176:TAX177 SRB176:SRB177 SHF176:SHF177 RXJ176:RXJ177 RNN176:RNN177 RDR176:RDR177 QTV176:QTV177 QJZ176:QJZ177 QAD176:QAD177 PQH176:PQH177 PGL176:PGL177 OWP176:OWP177 OMT176:OMT177 OCX176:OCX177 NTB176:NTB177 NJF176:NJF177 MZJ176:MZJ177 MFR171:MFR172 LVV171:LVV172 LLZ171:LLZ172 KSH171:KSH172 KIL171:KIL172 JYP171:JYP172 JOT171:JOT172 JEX171:JEX172 IVB171:IVB172 ILF171:ILF172 IBJ171:IBJ172 HRN171:HRN172 HHR171:HHR172 GXV171:GXV172 GNZ171:GNZ172 GED171:GED172 FUH171:FUH172 FKL171:FKL172 LCD171:LCD172 FAP171:FAP172 EQT171:EQT172 EGX171:EGX172 DXB171:DXB172 DNF171:DNF172 DDJ171:DDJ172 CTN171:CTN172 CJR171:CJR172 BZV171:BZV172 BPZ171:BPZ172 BGD171:BGD172 AWH171:AWH172 AML171:AML172 ACP171:ACP172 ST171:ST172 IX171:IX172 WVJ171:WVJ172 WLN171:WLN172 WBR171:WBR172 VRV171:VRV172 VHZ171:VHZ172 UYD171:UYD172 UOH171:UOH172 UEL171:UEL172 TUP171:TUP172 TKT171:TKT172 TAX171:TAX172 SRB171:SRB172 SHF171:SHF172 RXJ171:RXJ172 RNN171:RNN172 RDR171:RDR172 QTV171:QTV172 QJZ171:QJZ172 QAD171:QAD172 PQH171:PQH172 PGL171:PGL172 OWP171:OWP172 OMT171:OMT172 OCX171:OCX172 NTB171:NTB172 NJF171:NJF172 MZJ171:MZJ172 MZJ168:MZJ169 NJF168:NJF169 NTB168:NTB169 OCX168:OCX169 OMT168:OMT169 OWP168:OWP169 PGL168:PGL169 PQH168:PQH169 QAD168:QAD169 QJZ168:QJZ169 QTV168:QTV169 RDR168:RDR169 RNN168:RNN169 RXJ168:RXJ169 SHF168:SHF169 SRB168:SRB169 TAX168:TAX169 TKT168:TKT169 TUP168:TUP169 UEL168:UEL169 UOH168:UOH169 UYD168:UYD169 VHZ168:VHZ169 VRV168:VRV169 WBR168:WBR169 WLN168:WLN169 WVJ168:WVJ169 IX168:IX169 ST168:ST169 ACP168:ACP169 AML168:AML169 AWH168:AWH169 BGD168:BGD169 BPZ168:BPZ169 BZV168:BZV169 CJR168:CJR169 CTN168:CTN169 DDJ168:DDJ169 DNF168:DNF169 DXB168:DXB169 EGX168:EGX169 EQT168:EQT169 FAP168:FAP169 LCD168:LCD169 FKL168:FKL169 FUH168:FUH169 GED168:GED169 GNZ168:GNZ169 GXV168:GXV169 HHR168:HHR169 HRN168:HRN169 IBJ168:IBJ169 ILF168:ILF169 IVB168:IVB169 JEX168:JEX169 JOT168:JOT169 JYP168:JYP169 KIL168:KIL169 KSH168:KSH169 LLZ168:LLZ169 LVV168:LVV169 MFR168:MFR169 MPN168:MPN169 MPN171:MPN172 LLZ218:LLZ219 KSH218:KSH219 KIL218:KIL219 JYP218:JYP219 JOT218:JOT219 JEX218:JEX219 IVB218:IVB219 ILF218:ILF219 IBJ218:IBJ219 HRN218:HRN219 HHR218:HHR219 GXV218:GXV219 GNZ218:GNZ219 GED218:GED219 FUH218:FUH219 FKL218:FKL219 LCD218:LCD219 FAP218:FAP219 EQT218:EQT219 EGX218:EGX219 DXB218:DXB219 DNF218:DNF219 DDJ218:DDJ219 CTN218:CTN219 CJR218:CJR219 BZV218:BZV219 BPZ218:BPZ219 BGD218:BGD219 AWH218:AWH219 AML218:AML219 ACP218:ACP219 ST218:ST219 IX218:IX219 WVJ218:WVJ219 WLN218:WLN219 WBR218:WBR219 VRV218:VRV219 VHZ218:VHZ219 UYD218:UYD219 UOH218:UOH219 UEL218:UEL219 TUP218:TUP219 TKT218:TKT219 TAX218:TAX219 SRB218:SRB219 SHF218:SHF219 RXJ218:RXJ219 RNN218:RNN219 RDR218:RDR219 QTV218:QTV219 QJZ218:QJZ219 QAD218:QAD219 PQH218:PQH219 PGL218:PGL219 OWP218:OWP219 OMT218:OMT219 OCX218:OCX219 NTB218:NTB219 NJF218:NJF219 MZJ218:MZJ219 MPN218:MPN219 MFR218:MFR219 LVV218:LVV219 NJF181:NJF182 NTB181:NTB182 OCX181:OCX182 OMT181:OMT182 OWP181:OWP182 PGL181:PGL182 PQH181:PQH182 QAD181:QAD182 QJZ181:QJZ182 QTV181:QTV182 RDR181:RDR182 RNN181:RNN182 RXJ181:RXJ182 SHF181:SHF182 SRB181:SRB182 TAX181:TAX182 TKT181:TKT182 TUP181:TUP182 UEL181:UEL182 UOH181:UOH182 UYD181:UYD182 VHZ181:VHZ182 VRV181:VRV182 WBR181:WBR182 WLN181:WLN182 WVJ181:WVJ182 IX181:IX182 ST181:ST182 ACP181:ACP182 AML181:AML182 AWH181:AWH182 BGD181:BGD182 BPZ181:BPZ182 BZV181:BZV182 CJR181:CJR182 CTN181:CTN182 DDJ181:DDJ182 DNF181:DNF182 DXB181:DXB182 EGX181:EGX182 EQT181:EQT182 FAP181:FAP182 LCD181:LCD182 FKL181:FKL182 FUH181:FUH182 GED181:GED182 GNZ181:GNZ182 GXV181:GXV182 HHR181:HHR182 HRN181:HRN182 IBJ181:IBJ182 ILF181:ILF182 IVB181:IVB182 JEX181:JEX182 JOT181:JOT182 JYP181:JYP182 KIL181:KIL182 KSH181:KSH182 LLZ181:LLZ182 LVV181:LVV182 MFR181:MFR182 MPN181:MPN182 MZJ181:MZJ182 IX101:IX103 ST101:ST103 ACP101:ACP103 AML101:AML103 AWH101:AWH103 BGD101:BGD103 BPZ101:BPZ103 BZV101:BZV103 CJR101:CJR103 CTN101:CTN103 DDJ101:DDJ103 DNF101:DNF103 DXB101:DXB103 EGX101:EGX103 EQT101:EQT103 FAP101:FAP103 FKL101:FKL103 FUH101:FUH103 GED101:GED103 GNZ101:GNZ103 GXV101:GXV103 HHR101:HHR103 HRN101:HRN103 IBJ101:IBJ103 ILF101:ILF103 IVB101:IVB103 JEX101:JEX103 JOT101:JOT103 JYP101:JYP103 KIL101:KIL103 KSH101:KSH103 LCD101:LCD103 LLZ101:LLZ103 LVV101:LVV103 MFR101:MFR103 MPN101:MPN103 MZJ101:MZJ103 NJF101:NJF103 NTB101:NTB103 OCX101:OCX103 OMT101:OMT103 OWP101:OWP103 PGL101:PGL103 PQH101:PQH103 QAD101:QAD103 QJZ101:QJZ103 QTV101:QTV103 RDR101:RDR103 RNN101:RNN103 RXJ101:RXJ103 SHF101:SHF103 SRB101:SRB103 TAX101:TAX103 TKT101:TKT103 TUP101:TUP103 UEL101:UEL103 UOH101:UOH103 UYD101:UYD103 VHZ101:VHZ103 VRV101:VRV103 WBR101:WBR103 WLN101:WLN103 WVJ101:WVJ103 C105:C107 IX105:IX107 ST105:ST107 ACP105:ACP107 AML105:AML107 AWH105:AWH107 BGD105:BGD107 BPZ105:BPZ107 BZV105:BZV107 CJR105:CJR107 CTN105:CTN107 DDJ105:DDJ107 DNF105:DNF107 DXB105:DXB107 EGX105:EGX107 EQT105:EQT107 FAP105:FAP107 FKL105:FKL107 FUH105:FUH107 GED105:GED107 GNZ105:GNZ107 GXV105:GXV107 HHR105:HHR107 HRN105:HRN107 IBJ105:IBJ107 ILF105:ILF107 IVB105:IVB107 JEX105:JEX107 JOT105:JOT107 JYP105:JYP107 KIL105:KIL107 KSH105:KSH107 LCD105:LCD107 LLZ105:LLZ107 LVV105:LVV107 MFR105:MFR107 MPN105:MPN107 MZJ105:MZJ107 NJF105:NJF107 NTB105:NTB107 OCX105:OCX107 OMT105:OMT107 OWP105:OWP107 PGL105:PGL107 PQH105:PQH107 QAD105:QAD107 QJZ105:QJZ107 QTV105:QTV107 RDR105:RDR107 RNN105:RNN107 RXJ105:RXJ107 SHF105:SHF107 SRB105:SRB107 TAX105:TAX107 TKT105:TKT107 TUP105:TUP107 UEL105:UEL107 UOH105:UOH107 UYD105:UYD107 VHZ105:VHZ107 VRV105:VRV107 WBR105:WBR107 WLN105:WLN107 WVJ105:WVJ107 C109:C111 IX109:IX111 ST109:ST111 ACP109:ACP111 AML109:AML111 AWH109:AWH111 BGD109:BGD111 BPZ109:BPZ111 BZV109:BZV111 CJR109:CJR111 CTN109:CTN111 DDJ109:DDJ111 DNF109:DNF111 DXB109:DXB111 EGX109:EGX111 EQT109:EQT111 FAP109:FAP111 FKL109:FKL111 FUH109:FUH111 GED109:GED111 GNZ109:GNZ111 GXV109:GXV111 HHR109:HHR111 HRN109:HRN111 IBJ109:IBJ111 ILF109:ILF111 IVB109:IVB111 JEX109:JEX111 JOT109:JOT111 JYP109:JYP111 KIL109:KIL111 KSH109:KSH111 LCD109:LCD111 LLZ109:LLZ111 LVV109:LVV111 MFR109:MFR111 MPN109:MPN111 MZJ109:MZJ111 NJF109:NJF111 NTB109:NTB111 OCX109:OCX111 OMT109:OMT111 OWP109:OWP111 PGL109:PGL111 PQH109:PQH111 QAD109:QAD111 QJZ109:QJZ111 QTV109:QTV111 RDR109:RDR111 RNN109:RNN111 RXJ109:RXJ111 SHF109:SHF111 SRB109:SRB111 TAX109:TAX111 TKT109:TKT111 TUP109:TUP111 UEL109:UEL111 UOH109:UOH111 UYD109:UYD111 VHZ109:VHZ111 VRV109:VRV111 WBR109:WBR111 WLN109:WLN111 WVJ109:WVJ111 C113:C115 IX113:IX115 ST113:ST115 ACP113:ACP115 AML113:AML115 AWH113:AWH115 BGD113:BGD115 BPZ113:BPZ115 BZV113:BZV115 CJR113:CJR115 CTN113:CTN115 DDJ113:DDJ115 DNF113:DNF115 DXB113:DXB115 EGX113:EGX115 EQT113:EQT115 FAP113:FAP115 FKL113:FKL115 FUH113:FUH115 GED113:GED115 GNZ113:GNZ115 GXV113:GXV115 HHR113:HHR115 HRN113:HRN115 IBJ113:IBJ115 ILF113:ILF115 IVB113:IVB115 JEX113:JEX115 JOT113:JOT115 JYP113:JYP115 KIL113:KIL115 KSH113:KSH115 LCD113:LCD115 LLZ113:LLZ115 LVV113:LVV115 MFR113:MFR115 MPN113:MPN115 MZJ113:MZJ115 NJF113:NJF115 NTB113:NTB115 OCX113:OCX115 OMT113:OMT115 OWP113:OWP115 PGL113:PGL115 PQH113:PQH115 QAD113:QAD115 QJZ113:QJZ115 QTV113:QTV115 RDR113:RDR115 RNN113:RNN115 RXJ113:RXJ115 SHF113:SHF115 SRB113:SRB115 TAX113:TAX115 TKT113:TKT115 TUP113:TUP115 UEL113:UEL115 UOH113:UOH115 UYD113:UYD115 VHZ113:VHZ115 VRV113:VRV115 WBR113:WBR115 WLN113:WLN115 WVJ113:WVJ115 C101:C103">
      <formula1>"Proposed,Original,Seasonal,Recommended"</formula1>
    </dataValidation>
    <dataValidation type="list" allowBlank="1" showInputMessage="1" showErrorMessage="1" sqref="C18 C8 C100 IX100 ST100 ACP100 AML100 AWH100 BGD100 BPZ100 BZV100 CJR100 CTN100 DDJ100 DNF100 DXB100 EGX100 EQT100 FAP100 FKL100 FUH100 GED100 GNZ100 GXV100 HHR100 HRN100 IBJ100 ILF100 IVB100 JEX100 JOT100 JYP100 KIL100 KSH100 LCD100 LLZ100 LVV100 MFR100 MPN100 MZJ100 NJF100 NTB100 OCX100 OMT100 OWP100 PGL100 PQH100 QAD100 QJZ100 QTV100 RDR100 RNN100 RXJ100 SHF100 SRB100 TAX100 TKT100 TUP100 UEL100 UOH100 UYD100 VHZ100 VRV100 WBR100 WLN100 WVJ100 C104 IX104 ST104 ACP104 AML104 AWH104 BGD104 BPZ104 BZV104 CJR104 CTN104 DDJ104 DNF104 DXB104 EGX104 EQT104 FAP104 FKL104 FUH104 GED104 GNZ104 GXV104 HHR104 HRN104 IBJ104 ILF104 IVB104 JEX104 JOT104 JYP104 KIL104 KSH104 LCD104 LLZ104 LVV104 MFR104 MPN104 MZJ104 NJF104 NTB104 OCX104 OMT104 OWP104 PGL104 PQH104 QAD104 QJZ104 QTV104 RDR104 RNN104 RXJ104 SHF104 SRB104 TAX104 TKT104 TUP104 UEL104 UOH104 UYD104 VHZ104 VRV104 WBR104 WLN104 WVJ104 C108 IX108 ST108 ACP108 AML108 AWH108 BGD108 BPZ108 BZV108 CJR108 CTN108 DDJ108 DNF108 DXB108 EGX108 EQT108 FAP108 FKL108 FUH108 GED108 GNZ108 GXV108 HHR108 HRN108 IBJ108 ILF108 IVB108 JEX108 JOT108 JYP108 KIL108 KSH108 LCD108 LLZ108 LVV108 MFR108 MPN108 MZJ108 NJF108 NTB108 OCX108 OMT108 OWP108 PGL108 PQH108 QAD108 QJZ108 QTV108 RDR108 RNN108 RXJ108 SHF108 SRB108 TAX108 TKT108 TUP108 UEL108 UOH108 UYD108 VHZ108 VRV108 WBR108 WLN108 WVJ108 WLN112 WBR112 VRV112 VHZ112 UYD112 UOH112 UEL112 TUP112 TKT112 TAX112 SRB112 SHF112 RXJ112 RNN112 RDR112 QTV112 QJZ112 QAD112 PQH112 PGL112 OWP112 OMT112 OCX112 NTB112 NJF112 MZJ112 MPN112 MFR112 LVV112 LLZ112 LCD112 KSH112 KIL112 JYP112 JOT112 JEX112 IVB112 ILF112 IBJ112 HRN112 HHR112 GXV112 GNZ112 GED112 FUH112 FKL112 FAP112 EQT112 EGX112 DXB112 DNF112 DDJ112 CTN112 CJR112 BZV112 BPZ112 BGD112 AWH112 AML112 ACP112 ST112 IX112 C112 WVJ112">
      <formula1>"Projected,Original,Seasonal,Recommended"</formula1>
    </dataValidation>
    <dataValidation type="list" allowBlank="1" showInputMessage="1" showErrorMessage="1" sqref="C202:C205 C121:C124 C231:C234">
      <formula1>"APPROVED, PENDING FOR APPROVAL, ERROR, ,"</formula1>
    </dataValidation>
    <dataValidation type="list" allowBlank="1" showInputMessage="1" showErrorMessage="1" sqref="N134 N137:N138 N214 N238">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81640625" collapsed="true"/>
    <col min="16" max="16" customWidth="true" width="42.0" collapsed="true"/>
    <col min="17" max="17" customWidth="true" width="44.8164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15"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83"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84"/>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83"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84"/>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83"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85"/>
      <c r="N45" s="5">
        <v>44</v>
      </c>
      <c r="O45" s="9" t="s">
        <v>79</v>
      </c>
      <c r="P45" s="10" t="s">
        <v>78</v>
      </c>
      <c r="Q45" s="10"/>
      <c r="R45" s="10" t="s">
        <v>124</v>
      </c>
      <c r="S45" s="10"/>
    </row>
    <row r="46" spans="1:19" ht="26" x14ac:dyDescent="0.35">
      <c r="A46" s="8"/>
      <c r="B46" s="8"/>
      <c r="C46" s="8"/>
      <c r="D46" s="8"/>
      <c r="E46" s="8"/>
      <c r="F46" s="8"/>
      <c r="G46" s="8"/>
      <c r="H46" s="8"/>
      <c r="I46" s="8"/>
      <c r="J46" s="8"/>
      <c r="K46" s="8"/>
      <c r="L46" s="8"/>
      <c r="M46" s="184"/>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2023-08-08T12:57:33Z</dcterms:modified>
</cp:coreProperties>
</file>