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9" i="2" l="1"/>
  <c r="J79" i="2"/>
  <c r="K78" i="2"/>
  <c r="J78" i="2"/>
  <c r="K77" i="2"/>
  <c r="J77" i="2"/>
  <c r="K76" i="2"/>
  <c r="J76" i="2"/>
  <c r="K75" i="2"/>
  <c r="J75" i="2"/>
  <c r="K74" i="2"/>
  <c r="J74" i="2"/>
  <c r="K73" i="2"/>
  <c r="J73" i="2"/>
  <c r="K72" i="2"/>
  <c r="J72" i="2"/>
  <c r="K71" i="2"/>
  <c r="J71" i="2"/>
  <c r="K70" i="2"/>
  <c r="J70" i="2"/>
  <c r="K69" i="2"/>
  <c r="J69" i="2"/>
  <c r="K68" i="2"/>
  <c r="J68" i="2"/>
  <c r="L159" i="2" l="1"/>
  <c r="K159" i="2"/>
  <c r="T160" i="2" l="1"/>
  <c r="S160" i="2"/>
  <c r="R160" i="2"/>
  <c r="Q160" i="2"/>
  <c r="P160" i="2"/>
  <c r="O160" i="2"/>
  <c r="N160" i="2"/>
  <c r="M160" i="2"/>
  <c r="J160" i="2"/>
  <c r="I160" i="2"/>
  <c r="H160" i="2"/>
  <c r="G160" i="2"/>
  <c r="F160" i="2"/>
  <c r="E160" i="2"/>
  <c r="D160" i="2"/>
  <c r="C160" i="2"/>
  <c r="D147" i="2" l="1"/>
  <c r="G147" i="2"/>
  <c r="F159" i="2"/>
  <c r="F153" i="2"/>
  <c r="E159" i="2"/>
  <c r="E153" i="2"/>
  <c r="C159" i="2"/>
  <c r="C153" i="2"/>
  <c r="E147" i="2"/>
  <c r="K133" i="2" l="1"/>
  <c r="K121" i="2"/>
  <c r="H133" i="2"/>
  <c r="H121" i="2"/>
  <c r="J153" i="2" l="1"/>
  <c r="J113" i="2"/>
  <c r="J101" i="2"/>
  <c r="I153" i="2"/>
  <c r="I113" i="2"/>
  <c r="I101" i="2"/>
  <c r="G153" i="2"/>
  <c r="K147" i="2"/>
  <c r="G113" i="2"/>
  <c r="K107" i="2"/>
  <c r="G107" i="2"/>
  <c r="G101" i="2"/>
  <c r="K101" i="2" l="1"/>
  <c r="F113" i="2"/>
  <c r="F101" i="2"/>
  <c r="E113" i="2"/>
  <c r="E101" i="2"/>
  <c r="D159" i="2"/>
  <c r="D153" i="2"/>
  <c r="J147" i="2"/>
  <c r="F147" i="2"/>
  <c r="D113" i="2"/>
  <c r="J107" i="2"/>
  <c r="F107" i="2"/>
  <c r="D101" i="2"/>
  <c r="C113" i="2"/>
  <c r="I107" i="2"/>
  <c r="E107" i="2"/>
  <c r="C101" i="2"/>
  <c r="L90" i="2" l="1"/>
  <c r="A147" i="2" l="1"/>
  <c r="H153" i="2" l="1"/>
  <c r="I147" i="2"/>
  <c r="L147" i="2"/>
  <c r="H147" i="2"/>
  <c r="D128" i="2" l="1"/>
  <c r="D122" i="2"/>
  <c r="F133" i="2"/>
  <c r="H127" i="2"/>
  <c r="J133" i="2"/>
  <c r="J127" i="2"/>
  <c r="M133" i="2"/>
  <c r="M127" i="2"/>
  <c r="M121" i="2"/>
  <c r="L133" i="2"/>
  <c r="L127" i="2"/>
  <c r="L121" i="2"/>
  <c r="K127" i="2"/>
  <c r="J121" i="2"/>
  <c r="A107" i="2" l="1"/>
  <c r="D107" i="2" l="1"/>
  <c r="L107" i="2"/>
  <c r="H107" i="2"/>
  <c r="H101" i="2"/>
  <c r="K113" i="2"/>
  <c r="H113" i="2"/>
  <c r="G90" i="2" l="1"/>
  <c r="H90" i="2"/>
  <c r="B90" i="2" l="1"/>
  <c r="B85" i="2"/>
  <c r="D85"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<sst xmlns="http://schemas.openxmlformats.org/spreadsheetml/2006/main" count="1011" uniqueCount="451">
  <si>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</si>
  <si>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</si>
  <si>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</si>
  <si>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</si>
  <si>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</si>
  <si>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</si>
  <si>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</si>
  <si>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</si>
  <si>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</si>
  <si>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</si>
  <si>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</si>
  <si>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</si>
  <si>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</si>
  <si>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</si>
  <si>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</si>
  <si>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</si>
  <si>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</si>
  <si>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</si>
  <si>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</si>
  <si>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</si>
  <si>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</si>
  <si>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</si>
  <si>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</si>
  <si>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</si>
  <si>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</si>
  <si>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</si>
  <si>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</si>
  <si>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</si>
  <si>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</si>
  <si>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</si>
  <si>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</si>
  <si>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</si>
  <si>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</si>
  <si>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</si>
  <si>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</si>
  <si>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</si>
  <si>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</si>
  <si>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</si>
  <si>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</si>
  <si>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</si>
  <si>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</si>
  <si>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</si>
  <si>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</si>
  <si>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</si>
  <si>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</si>
  <si>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</si>
  <si>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</si>
  <si>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</si>
  <si>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</si>
  <si>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</si>
  <si>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</si>
  <si>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</si>
  <si>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</si>
  <si>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</si>
  <si>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</si>
  <si>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</si>
  <si>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</si>
  <si>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</si>
  <si>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</si>
  <si>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</si>
  <si>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</si>
  <si>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</si>
  <si>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</si>
  <si>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</si>
  <si>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</si>
  <si>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</si>
  <si>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</si>
  <si>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</si>
  <si>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</si>
  <si>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</si>
  <si>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</si>
  <si>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</si>
  <si>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</si>
  <si>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</si>
  <si>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</si>
  <si>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</si>
  <si>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</si>
  <si>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</si>
  <si>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</si>
  <si>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</si>
  <si>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</si>
  <si>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</si>
  <si>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</si>
  <si>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</si>
  <si>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</si>
  <si>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</si>
  <si>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</si>
  <si>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</si>
  <si>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</si>
  <si>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</si>
  <si>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</si>
  <si>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</si>
  <si>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</si>
  <si>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</si>
  <si>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</si>
  <si>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</si>
  <si>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</si>
  <si>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</si>
  <si>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</si>
  <si>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</si>
  <si>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</si>
  <si>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</si>
  <si>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</si>
  <si>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</si>
  <si>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</si>
  <si>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</si>
  <si>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</si>
  <si>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</si>
  <si>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</si>
  <si>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</si>
  <si>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</si>
  <si>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</si>
  <si>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</si>
  <si>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</si>
  <si>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</si>
  <si>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</si>
  <si>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</si>
  <si>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</si>
  <si>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</si>
  <si>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</si>
  <si>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</si>
  <si>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</si>
  <si>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</si>
  <si>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</si>
  <si>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</si>
  <si>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</si>
  <si>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</si>
  <si>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</si>
  <si>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</si>
  <si>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</si>
  <si>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</si>
  <si>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</si>
  <si>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</si>
  <si>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</si>
  <si>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</si>
  <si>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</si>
  <si>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</si>
  <si>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</si>
  <si>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</si>
  <si>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</si>
  <si>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</si>
  <si>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</si>
  <si>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</si>
  <si>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</si>
  <si>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</si>
  <si>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</si>
  <si>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</si>
  <si>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</si>
  <si>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</si>
  <si>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</si>
  <si>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</si>
  <si>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</si>
  <si>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</si>
  <si>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</si>
  <si>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</si>
  <si>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</si>
  <si>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</si>
  <si>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</si>
  <si>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</si>
  <si>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</si>
  <si>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</si>
  <si>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</si>
  <si>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</si>
  <si>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</si>
  <si>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</si>
  <si>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</si>
  <si>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</si>
  <si>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</si>
  <si>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</si>
  <si>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</si>
  <si>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</si>
  <si>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</si>
  <si>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</si>
  <si>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</si>
  <si>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</si>
  <si>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</si>
  <si>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</si>
  <si>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</si>
  <si>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</si>
  <si>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</si>
  <si>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</si>
  <si>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</si>
  <si>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</si>
  <si>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</si>
  <si>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</si>
  <si>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</si>
  <si>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</si>
  <si>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</si>
  <si>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</si>
  <si>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</si>
  <si>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</si>
  <si>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</si>
  <si>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</si>
  <si>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</si>
  <si>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</si>
  <si>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</si>
  <si>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</si>
  <si>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</si>
  <si>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</si>
  <si>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</si>
  <si>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</si>
  <si>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</si>
  <si>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</si>
  <si>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</si>
  <si>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</si>
  <si>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</si>
  <si>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</si>
  <si>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</si>
  <si>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</si>
  <si>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</si>
  <si>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</si>
  <si>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</si>
  <si>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</si>
  <si>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</si>
  <si>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</si>
  <si>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</si>
  <si>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</si>
  <si>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</si>
  <si>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</si>
  <si>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</si>
  <si>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</si>
  <si>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</si>
  <si>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</si>
  <si>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</si>
  <si>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</si>
  <si>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</si>
  <si>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</si>
  <si>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</si>
  <si>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</si>
  <si>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</si>
  <si>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</si>
  <si>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</si>
  <si>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</si>
  <si>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</si>
  <si>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</si>
  <si>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</si>
  <si>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</si>
  <si>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</si>
  <si>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</si>
  <si>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</si>
  <si>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</si>
  <si>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</si>
  <si>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</si>
  <si>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</si>
  <si>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</si>
  <si>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</si>
  <si>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</si>
  <si>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</si>
  <si>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</si>
  <si>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</si>
  <si>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</si>
  <si>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</si>
  <si>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</si>
  <si>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</si>
  <si>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</si>
  <si>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</si>
  <si>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</si>
  <si>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</si>
  <si>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</si>
  <si>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</si>
  <si>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</si>
  <si>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</si>
  <si>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</si>
  <si>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</si>
  <si>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</si>
  <si>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</si>
  <si>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</si>
  <si>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</si>
  <si>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</si>
  <si>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</si>
  <si>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</si>
  <si>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</si>
  <si>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</si>
  <si>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</si>
  <si>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</si>
  <si>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</si>
  <si>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</si>
  <si>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</si>
  <si>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</si>
  <si>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</si>
  <si>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</si>
  <si>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</si>
  <si>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</si>
  <si>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</si>
  <si>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</si>
  <si>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</si>
  <si>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</si>
  <si>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</si>
  <si>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</si>
  <si>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</si>
  <si>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</si>
  <si>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</si>
  <si>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</si>
  <si>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</si>
  <si>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</si>
  <si>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</si>
  <si>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</si>
  <si>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</si>
  <si>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</si>
  <si>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</si>
  <si>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</si>
  <si>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</si>
  <si>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</si>
  <si>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</si>
  <si>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</si>
  <si>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</si>
  <si>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</si>
  <si>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</si>
  <si>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</si>
  <si>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</si>
  <si>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</si>
  <si>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</si>
  <si>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</si>
  <si>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</si>
  <si>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</si>
  <si>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</si>
  <si>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</si>
  <si>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</si>
  <si>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</si>
  <si>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</si>
  <si>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</si>
  <si>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</si>
  <si>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</si>
  <si>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</si>
  <si>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</si>
  <si>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</si>
  <si>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</si>
  <si>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</si>
  <si>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</si>
  <si>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</si>
  <si>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</si>
  <si>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</si>
  <si>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</si>
  <si>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</si>
  <si>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</si>
  <si>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</si>
  <si>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</si>
  <si>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</si>
  <si>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</si>
  <si>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</si>
  <si>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</si>
  <si>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</si>
  <si>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</si>
  <si>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</si>
  <si>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</si>
  <si>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</si>
  <si>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</si>
  <si>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</si>
  <si>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</si>
  <si>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</si>
  <si>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</si>
  <si>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</si>
  <si>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</si>
  <si>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</si>
  <si>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</si>
  <si>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</si>
  <si>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</si>
  <si>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</si>
  <si>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</si>
  <si>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</si>
  <si>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</si>
  <si>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</si>
  <si>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</si>
  <si>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</si>
  <si>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</si>
  <si>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</si>
  <si>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</si>
  <si>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</si>
  <si>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</si>
  <si>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</si>
  <si>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</si>
  <si>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</si>
  <si>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</si>
  <si>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</si>
  <si>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</si>
  <si>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</si>
  <si>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</si>
  <si>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</si>
  <si>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</si>
  <si>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</si>
  <si>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</si>
  <si>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</si>
  <si>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</si>
  <si>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</si>
  <si>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</si>
  <si>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</si>
  <si>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</si>
  <si>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</si>
  <si>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</si>
  <si>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</si>
  <si>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</si>
  <si>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</si>
  <si>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</si>
  <si>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</si>
  <si>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</si>
  <si>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</si>
  <si>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11</t>
  </si>
  <si>
    <t>Tier,USD,THRS</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</si>
  <si>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</si>
  <si>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</si>
  <si>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</si>
  <si>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</si>
  <si>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</si>
  <si>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</si>
  <si>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</si>
  <si>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</si>
  <si>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</si>
  <si>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</si>
  <si>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</si>
  <si>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</si>
  <si>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</si>
  <si>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</si>
  <si>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</si>
  <si>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</si>
  <si>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</si>
  <si>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</si>
  <si>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</si>
  <si>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</si>
  <si>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</si>
  <si>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</si>
  <si>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</si>
  <si>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DIVPRD</t>
  </si>
  <si>
    <t>Original</t>
  </si>
  <si>
    <t>DIVISION FINANCIAL SUMMARY</t>
  </si>
  <si>
    <t>DIVISION CURRENCY</t>
  </si>
  <si>
    <t>DealManagement_Test_39773</t>
  </si>
  <si>
    <t>CUST</t>
  </si>
  <si>
    <t>157793189671</t>
  </si>
  <si>
    <t>157807112202</t>
  </si>
  <si>
    <t>UPD</t>
  </si>
  <si>
    <t>157352990514</t>
  </si>
  <si>
    <t>535297208757</t>
  </si>
  <si>
    <t>535153028390</t>
  </si>
  <si>
    <t>535899493486</t>
  </si>
  <si>
    <t>171410727086</t>
  </si>
  <si>
    <t>171571482503</t>
  </si>
  <si>
    <t>171571660252</t>
  </si>
  <si>
    <t>396455138328</t>
  </si>
  <si>
    <t>396374531765</t>
  </si>
  <si>
    <t>396446056581</t>
  </si>
  <si>
    <t>Algorithm</t>
  </si>
  <si>
    <t xml:space="preserve">ALGORITHM CODE </t>
  </si>
  <si>
    <t>PARAMETER</t>
  </si>
  <si>
    <t>VALUE</t>
  </si>
  <si>
    <t>DM_RATE_STEP</t>
  </si>
  <si>
    <t xml:space="preserve">Stacking Required
</t>
  </si>
  <si>
    <t>{"C1-DealPriceAsgnCommitmentsREST":{"modelId":"5481617444","dealId":"4433243487","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-10","assignmentLevel":"Customer Price List"}]}}}</t>
  </si>
  <si>
    <t>{"C1-DealPriceAsgnCommitmentsREST":{"modelId":"5481617444","dealId":"4433243487","entityType":"PERS","entityId":"7947575323","pricingAndCommitmentsDetails":{"entityDivision":"IND","entityIdentifierType":"COREG","entityType":"PERS","entityId":"7947575323","entityIdentifierValue":"Reg_STACKING_COMT_PARENT","pricingDetails":[{"txnDailyRatingCrt":"DNRT","priceCompDetails":[{"priceCompId":"2818575506","valueAmt":"12","priceCompDesc":"Price per transaction - Step Tier 1","rcMapId":"2567418376","displaySw":"true","tieredFlag":"STEP","priceCompTier":{"tierSeqNum":"10","upperLimit":"1000.00","lowerLimit":"0.00","priceCriteria":"NBRTRAN"},"priceCompSequenceNo":"100"},{"priceCompId":"2818575507","valueAmt":"13","priceCompDesc":"Price per transaction - Step Tier 2","rcMapId":"7769990702","displaySw":"true","tieredFlag":"STEP","priceCompTier":{"tierSeqNum":"10","upperLimit":"5000.00","lowerLimit":"1000.00","priceCriteria":"NBRTRAN"},"priceCompSequenceNo":"110"},{"priceCompId":"2818575508","valueAmt":"14","priceCompDesc":"Price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2810013750","pricingStatus":"PRPD","printIfZero":"Y","ignoreSw":"N","actionFlag":"OVRD","isEligible":"false","scheduleCode":"MONTHLY","rateSchedule":"DM-NBRST","startDate":"2023-06-09","assignmentLevel":"Customer Agreed"}]}}}</t>
  </si>
  <si>
    <t>{"C1-DealPriceAsgnCommitmentsREST":{"modelId":"5481617444","dealId":"4433243487","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-10","assignmentLevel":"Customer Price List"}]}}}</t>
  </si>
  <si>
    <t>{"C1-DealPriceAsgnCommitmentsREST":{"modelId":"5481617444","dealId":"4433243487","entityType":"PERS","entityId":"7947575323","pricingAndCommitmentsDetails":{"entityDivision":"IND","entityIdentifierType":"COREG","entityType":"PERS","entityId":"7947575323","entityIdentifierValue":"Reg_STACKING_COMT_PARENT","pricingDetails":[{"txnDailyRatingCrt":"DNRT","priceCompDetails":[{"priceCompId":"2818575512","valueAmt":"12","priceCompDesc":"Threshold price per transaction","rcMapId":"1109655113","displaySw":"true","tieredFlag":"THRS","priceCompTier":{"tierSeqNum":"10","upperLimit":"1000.00","lowerLimit":"0.00","priceCriteria":"NBRTRAN"},"priceCompSequenceNo":"100"},{"priceCompId":"2818575513","valueAmt":"13","priceCompDesc":"Threshold price per transaction","rcMapId":"1109655113","displaySw":"true","tieredFlag":"THRS","priceCompTier":{"tierSeqNum":"10","upperLimit":"5000.00","lowerLimit":"1000.00","priceCriteria":"NBRTRAN"},"priceCompSequenceNo":"110"},{"priceCompId":"2818575514","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2810013752","pricingStatus":"PRPD","printIfZero":"Y","ignoreSw":"N","actionFlag":"OVRD","isEligible":"false","scheduleCode":"MONTHLY","rateSchedule":"DM-NBRTH","startDate":"2023-06-09","assignmentLevel":"Customer Agreed"}]}}}</t>
  </si>
  <si>
    <t>DM_RATEVALUE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</si>
</sst>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0">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49" fontId="0" fillId="0" borderId="0" xfId="0" applyNumberFormat="1"/>
    <xf numFmtId="49" fontId="0" fillId="3" borderId="1" xfId="0" applyNumberFormat="1" applyFill="1" applyBorder="1" applyAlignment="1"/>
    <xf numFmtId="0" fontId="11" fillId="15" borderId="11"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2" xfId="0" applyFont="1" applyFill="1" applyBorder="1" applyAlignment="1">
      <alignment vertical="top" wrapText="1"/>
    </xf>
    <xf numFmtId="0" fontId="11" fillId="10" borderId="4" xfId="0" applyFont="1" applyFill="1" applyBorder="1" applyAlignment="1">
      <alignment vertical="top" wrapText="1"/>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12"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4"/>
  <sheetViews>
    <sheetView tabSelected="1" topLeftCell="A145" zoomScale="54" zoomScaleNormal="54" workbookViewId="0">
      <selection activeCell="D164" sqref="D164"/>
    </sheetView>
  </sheetViews>
  <sheetFormatPr defaultRowHeight="14.5" x14ac:dyDescent="0.35"/>
  <cols>
    <col min="1" max="1" width="37.72656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414</v>
      </c>
      <c r="D4" s="28" t="s">
        <v>139</v>
      </c>
      <c r="E4" s="28" t="s">
        <v>140</v>
      </c>
      <c r="F4" s="28"/>
      <c r="G4" s="28"/>
      <c r="H4" s="28"/>
      <c r="I4" s="28" t="s">
        <v>141</v>
      </c>
      <c r="J4" s="28" t="s">
        <v>407</v>
      </c>
    </row>
    <row r="5" spans="1:118" x14ac:dyDescent="0.35">
      <c r="A5" s="28" t="s">
        <v>419</v>
      </c>
      <c r="B5" s="28" t="s">
        <v>153</v>
      </c>
      <c r="C5" s="28" t="s">
        <v>406</v>
      </c>
      <c r="D5" s="28" t="s">
        <v>139</v>
      </c>
      <c r="E5" s="28" t="s">
        <v>140</v>
      </c>
      <c r="F5" s="28"/>
      <c r="G5" s="28"/>
      <c r="H5" s="28"/>
      <c r="I5" s="28" t="s">
        <v>141</v>
      </c>
      <c r="J5" s="28" t="s">
        <v>407</v>
      </c>
    </row>
    <row r="6" spans="1:118" x14ac:dyDescent="0.35">
      <c r="A6" s="28">
        <v>2801585178</v>
      </c>
      <c r="B6" s="28" t="s">
        <v>153</v>
      </c>
      <c r="C6" s="28" t="s">
        <v>415</v>
      </c>
      <c r="D6" s="28" t="s">
        <v>139</v>
      </c>
      <c r="E6" s="28" t="s">
        <v>140</v>
      </c>
      <c r="F6" s="28"/>
      <c r="G6" s="28"/>
      <c r="H6" s="28"/>
      <c r="I6" s="28" t="s">
        <v>141</v>
      </c>
      <c r="J6" s="28" t="s">
        <v>412</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408</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408</v>
      </c>
      <c r="K11" s="28"/>
    </row>
    <row r="12" spans="1:118" x14ac:dyDescent="0.35">
      <c r="A12" s="28" t="s">
        <v>419</v>
      </c>
      <c r="B12" s="28" t="str">
        <f>C5</f>
        <v>STACKING_COMT_PARENT_CH1,IND</v>
      </c>
      <c r="C12" s="28" t="s">
        <v>420</v>
      </c>
      <c r="D12" s="28" t="s">
        <v>152</v>
      </c>
      <c r="E12" s="28" t="s">
        <v>153</v>
      </c>
      <c r="F12" s="28" t="s">
        <v>154</v>
      </c>
      <c r="G12" s="28" t="s">
        <v>155</v>
      </c>
      <c r="H12" s="28" t="s">
        <v>156</v>
      </c>
      <c r="I12" s="28" t="s">
        <v>157</v>
      </c>
      <c r="J12" s="28" t="s">
        <v>408</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413</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39">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5" t="str">
        <f>C5</f>
        <v>STACKING_COMT_PARENT_CH1,IND</v>
      </c>
      <c r="B19" s="28">
        <v>1711658996</v>
      </c>
      <c r="C19" s="28">
        <v>1711658048</v>
      </c>
      <c r="D19" s="31" t="s">
        <v>153</v>
      </c>
      <c r="E19" s="32" t="s">
        <v>164</v>
      </c>
      <c r="F19" s="31" t="s">
        <v>416</v>
      </c>
      <c r="G19" s="32"/>
      <c r="H19" s="31" t="s">
        <v>165</v>
      </c>
      <c r="I19" s="14"/>
    </row>
    <row r="20" spans="1:117" x14ac:dyDescent="0.35">
      <c r="A20" s="85" t="str">
        <f>C6</f>
        <v>STACKING_COMT_PARENT_CH1CH1,IND</v>
      </c>
      <c r="B20" s="28">
        <v>3965174232</v>
      </c>
      <c r="C20" s="28">
        <v>3965174772</v>
      </c>
      <c r="D20" s="31" t="s">
        <v>153</v>
      </c>
      <c r="E20" s="32" t="s">
        <v>164</v>
      </c>
      <c r="F20" s="31" t="s">
        <v>417</v>
      </c>
      <c r="G20" s="32"/>
      <c r="H20" s="31" t="s">
        <v>165</v>
      </c>
      <c r="I20" s="14"/>
    </row>
    <row r="22" spans="1:117" ht="18.5" x14ac:dyDescent="0.35">
      <c r="A22" s="129" t="s">
        <v>172</v>
      </c>
      <c r="B22" s="129"/>
      <c r="C22" s="129"/>
    </row>
    <row r="23" spans="1:117" ht="15.5" x14ac:dyDescent="0.35">
      <c r="A23" s="26" t="s">
        <v>173</v>
      </c>
      <c r="B23" s="26" t="s">
        <v>174</v>
      </c>
      <c r="C23" s="27" t="s">
        <v>175</v>
      </c>
      <c r="D23" s="24" t="s">
        <v>130</v>
      </c>
      <c r="E23" s="24" t="s">
        <v>4</v>
      </c>
    </row>
    <row r="24" spans="1:117" x14ac:dyDescent="0.35">
      <c r="A24" s="33" t="s">
        <v>398</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0" t="s">
        <v>180</v>
      </c>
      <c r="B27" s="131"/>
      <c r="C27" s="131"/>
      <c r="D27" s="131"/>
      <c r="E27" s="131"/>
      <c r="F27" s="131"/>
      <c r="G27" s="131"/>
      <c r="H27" s="131"/>
      <c r="I27" s="131"/>
      <c r="J27" s="131"/>
      <c r="K27" s="131"/>
      <c r="L27" s="131"/>
      <c r="M27" s="131"/>
      <c r="N27" s="131"/>
      <c r="O27" s="131"/>
      <c r="P27" s="131"/>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2" t="s">
        <v>255</v>
      </c>
      <c r="B62" s="133"/>
      <c r="C62" s="133"/>
      <c r="D62" s="134"/>
    </row>
    <row r="63" spans="1:117" ht="15.5" x14ac:dyDescent="0.35">
      <c r="A63" s="26" t="s">
        <v>173</v>
      </c>
      <c r="B63" s="26" t="s">
        <v>174</v>
      </c>
      <c r="C63" s="27" t="s">
        <v>253</v>
      </c>
      <c r="D63" s="26" t="s">
        <v>252</v>
      </c>
      <c r="E63" s="24" t="s">
        <v>183</v>
      </c>
    </row>
    <row r="64" spans="1:117" x14ac:dyDescent="0.35">
      <c r="A64" s="33" t="s">
        <v>398</v>
      </c>
      <c r="B64" s="33" t="s">
        <v>176</v>
      </c>
      <c r="C64" s="28" t="str">
        <f>C4</f>
        <v>STACKING_COMT_PARENT,IND</v>
      </c>
      <c r="D64" s="31" t="s">
        <v>254</v>
      </c>
      <c r="E64" s="31" t="s">
        <v>235</v>
      </c>
    </row>
    <row r="66" spans="1:15" ht="18.5" x14ac:dyDescent="0.35">
      <c r="A66" s="132" t="s">
        <v>237</v>
      </c>
      <c r="B66" s="133"/>
      <c r="C66" s="133"/>
      <c r="D66" s="133"/>
      <c r="E66" s="133"/>
      <c r="F66" s="133"/>
      <c r="G66" s="133"/>
      <c r="H66" s="133"/>
      <c r="I66" s="134"/>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418</v>
      </c>
    </row>
    <row r="68" spans="1:15" x14ac:dyDescent="0.35">
      <c r="A68" s="28" t="str">
        <f>C4</f>
        <v>STACKING_COMT_PARENT,IND</v>
      </c>
      <c r="B68" s="28">
        <f>C10</f>
        <v>1579377475</v>
      </c>
      <c r="C68" s="28" t="s">
        <v>408</v>
      </c>
      <c r="D68" s="39">
        <f>C17</f>
        <v>1579377173</v>
      </c>
      <c r="E68" s="31" t="s">
        <v>207</v>
      </c>
      <c r="F68" s="31"/>
      <c r="G68" s="31"/>
      <c r="H68" s="31"/>
      <c r="I68" s="31"/>
      <c r="J68" s="40" t="str">
        <f ca="1">TEXT(TODAY()-30,"DD-MMM-YY")</f>
        <v>09-Jul-23</v>
      </c>
      <c r="K68" s="40" t="str">
        <f ca="1">TEXT(TODAY()-1,"DD-MMM-YY")</f>
        <v>07-Aug-23</v>
      </c>
      <c r="L68" s="32" t="s">
        <v>168</v>
      </c>
      <c r="M68" s="32">
        <v>3000</v>
      </c>
      <c r="N68" s="87" t="s">
        <v>427</v>
      </c>
      <c r="O68" s="32" t="s">
        <v>429</v>
      </c>
    </row>
    <row r="69" spans="1:15" x14ac:dyDescent="0.35">
      <c r="A69" s="28" t="str">
        <f>C4</f>
        <v>STACKING_COMT_PARENT,IND</v>
      </c>
      <c r="B69" s="28">
        <f>C10</f>
        <v>1579377475</v>
      </c>
      <c r="C69" s="28" t="s">
        <v>408</v>
      </c>
      <c r="D69" s="30">
        <f>C17</f>
        <v>1579377173</v>
      </c>
      <c r="E69" s="31" t="s">
        <v>214</v>
      </c>
      <c r="F69" s="31"/>
      <c r="G69" s="31"/>
      <c r="H69" s="31"/>
      <c r="I69" s="31"/>
      <c r="J69" s="40" t="str">
        <f ca="1">TEXT(TODAY()-30,"DD-MMM-YY")</f>
        <v>09-Jul-23</v>
      </c>
      <c r="K69" s="40" t="str">
        <f ca="1">TEXT(TODAY()-1,"DD-MMM-YY")</f>
        <v>07-Aug-23</v>
      </c>
      <c r="L69" s="32" t="s">
        <v>168</v>
      </c>
      <c r="M69" s="32">
        <v>3000</v>
      </c>
      <c r="N69" s="42" t="s">
        <v>428</v>
      </c>
      <c r="O69" s="32" t="s">
        <v>429</v>
      </c>
    </row>
    <row r="70" spans="1:15" x14ac:dyDescent="0.35">
      <c r="A70" s="28" t="str">
        <f>C4</f>
        <v>STACKING_COMT_PARENT,IND</v>
      </c>
      <c r="B70" s="28">
        <f>C10</f>
        <v>1579377475</v>
      </c>
      <c r="C70" s="28" t="s">
        <v>408</v>
      </c>
      <c r="D70" s="30">
        <f>C17</f>
        <v>1579377173</v>
      </c>
      <c r="E70" s="31" t="s">
        <v>216</v>
      </c>
      <c r="F70" s="31"/>
      <c r="G70" s="31"/>
      <c r="H70" s="31"/>
      <c r="I70" s="31"/>
      <c r="J70" s="40" t="str">
        <f t="shared" ref="J70:J79" ca="1" si="0">TEXT(TODAY()-30,"DD-MMM-YY")</f>
        <v>09-Jul-23</v>
      </c>
      <c r="K70" s="40" t="str">
        <f t="shared" ref="K70:K79" ca="1" si="1">TEXT(TODAY()-1,"DD-MMM-YY")</f>
        <v>07-Aug-23</v>
      </c>
      <c r="L70" s="32" t="s">
        <v>168</v>
      </c>
      <c r="M70" s="32">
        <v>3000</v>
      </c>
      <c r="N70" s="42" t="s">
        <v>430</v>
      </c>
      <c r="O70" s="32" t="s">
        <v>429</v>
      </c>
    </row>
    <row r="71" spans="1:15" x14ac:dyDescent="0.35">
      <c r="A71" s="28" t="str">
        <f>C4</f>
        <v>STACKING_COMT_PARENT,IND</v>
      </c>
      <c r="B71" s="28">
        <f>C11</f>
        <v>5357065315</v>
      </c>
      <c r="C71" s="28" t="s">
        <v>408</v>
      </c>
      <c r="D71" s="39">
        <f>C18</f>
        <v>5357065767</v>
      </c>
      <c r="E71" s="31" t="s">
        <v>207</v>
      </c>
      <c r="F71" s="31"/>
      <c r="G71" s="31"/>
      <c r="H71" s="31"/>
      <c r="I71" s="31"/>
      <c r="J71" s="40" t="str">
        <f t="shared" ca="1" si="0"/>
        <v>09-Jul-23</v>
      </c>
      <c r="K71" s="40" t="str">
        <f t="shared" ca="1" si="1"/>
        <v>07-Aug-23</v>
      </c>
      <c r="L71" s="32" t="s">
        <v>168</v>
      </c>
      <c r="M71" s="32">
        <v>1500</v>
      </c>
      <c r="N71" s="42" t="s">
        <v>431</v>
      </c>
      <c r="O71" s="32" t="s">
        <v>429</v>
      </c>
    </row>
    <row r="72" spans="1:15" x14ac:dyDescent="0.35">
      <c r="A72" s="28" t="str">
        <f>C4</f>
        <v>STACKING_COMT_PARENT,IND</v>
      </c>
      <c r="B72" s="28">
        <f>C11</f>
        <v>5357065315</v>
      </c>
      <c r="C72" s="28" t="s">
        <v>408</v>
      </c>
      <c r="D72" s="39">
        <f>C18</f>
        <v>5357065767</v>
      </c>
      <c r="E72" s="31" t="s">
        <v>214</v>
      </c>
      <c r="F72" s="31"/>
      <c r="G72" s="31"/>
      <c r="H72" s="31"/>
      <c r="I72" s="31"/>
      <c r="J72" s="40" t="str">
        <f t="shared" ca="1" si="0"/>
        <v>09-Jul-23</v>
      </c>
      <c r="K72" s="40" t="str">
        <f t="shared" ca="1" si="1"/>
        <v>07-Aug-23</v>
      </c>
      <c r="L72" s="32" t="s">
        <v>168</v>
      </c>
      <c r="M72" s="32">
        <v>1500</v>
      </c>
      <c r="N72" s="42" t="s">
        <v>432</v>
      </c>
      <c r="O72" s="32" t="s">
        <v>429</v>
      </c>
    </row>
    <row r="73" spans="1:15" x14ac:dyDescent="0.35">
      <c r="A73" s="28" t="str">
        <f>C4</f>
        <v>STACKING_COMT_PARENT,IND</v>
      </c>
      <c r="B73" s="28">
        <f>C11</f>
        <v>5357065315</v>
      </c>
      <c r="C73" s="28" t="s">
        <v>408</v>
      </c>
      <c r="D73" s="39">
        <f>C18</f>
        <v>5357065767</v>
      </c>
      <c r="E73" s="31" t="s">
        <v>216</v>
      </c>
      <c r="F73" s="31"/>
      <c r="G73" s="31"/>
      <c r="H73" s="31"/>
      <c r="I73" s="31"/>
      <c r="J73" s="40" t="str">
        <f t="shared" ca="1" si="0"/>
        <v>09-Jul-23</v>
      </c>
      <c r="K73" s="40" t="str">
        <f t="shared" ca="1" si="1"/>
        <v>07-Aug-23</v>
      </c>
      <c r="L73" s="32" t="s">
        <v>168</v>
      </c>
      <c r="M73" s="32">
        <v>1500</v>
      </c>
      <c r="N73" s="42" t="s">
        <v>433</v>
      </c>
      <c r="O73" s="32" t="s">
        <v>429</v>
      </c>
    </row>
    <row r="74" spans="1:15" x14ac:dyDescent="0.35">
      <c r="A74" s="28" t="str">
        <f>C5</f>
        <v>STACKING_COMT_PARENT_CH1,IND</v>
      </c>
      <c r="B74" s="28" t="str">
        <f>C12</f>
        <v>1711658996</v>
      </c>
      <c r="C74" s="28" t="s">
        <v>408</v>
      </c>
      <c r="D74" s="39">
        <f>C19</f>
        <v>1711658048</v>
      </c>
      <c r="E74" s="31" t="s">
        <v>207</v>
      </c>
      <c r="F74" s="31"/>
      <c r="G74" s="31"/>
      <c r="H74" s="31"/>
      <c r="I74" s="31"/>
      <c r="J74" s="40" t="str">
        <f t="shared" ca="1" si="0"/>
        <v>09-Jul-23</v>
      </c>
      <c r="K74" s="40" t="str">
        <f t="shared" ca="1" si="1"/>
        <v>07-Aug-23</v>
      </c>
      <c r="L74" s="32" t="s">
        <v>168</v>
      </c>
      <c r="M74" s="32">
        <v>300</v>
      </c>
      <c r="N74" s="42" t="s">
        <v>434</v>
      </c>
      <c r="O74" s="32" t="s">
        <v>429</v>
      </c>
    </row>
    <row r="75" spans="1:15" x14ac:dyDescent="0.35">
      <c r="A75" s="28" t="str">
        <f>C5</f>
        <v>STACKING_COMT_PARENT_CH1,IND</v>
      </c>
      <c r="B75" s="28" t="str">
        <f>C12</f>
        <v>1711658996</v>
      </c>
      <c r="C75" s="28" t="s">
        <v>408</v>
      </c>
      <c r="D75" s="39">
        <f>C19</f>
        <v>1711658048</v>
      </c>
      <c r="E75" s="31" t="s">
        <v>214</v>
      </c>
      <c r="F75" s="31"/>
      <c r="G75" s="31"/>
      <c r="H75" s="31"/>
      <c r="I75" s="31"/>
      <c r="J75" s="40" t="str">
        <f t="shared" ca="1" si="0"/>
        <v>09-Jul-23</v>
      </c>
      <c r="K75" s="40" t="str">
        <f t="shared" ca="1" si="1"/>
        <v>07-Aug-23</v>
      </c>
      <c r="L75" s="32" t="s">
        <v>168</v>
      </c>
      <c r="M75" s="32">
        <v>300</v>
      </c>
      <c r="N75" s="42" t="s">
        <v>435</v>
      </c>
      <c r="O75" s="32" t="s">
        <v>429</v>
      </c>
    </row>
    <row r="76" spans="1:15" x14ac:dyDescent="0.35">
      <c r="A76" s="28" t="str">
        <f>C5</f>
        <v>STACKING_COMT_PARENT_CH1,IND</v>
      </c>
      <c r="B76" s="28" t="str">
        <f>C12</f>
        <v>1711658996</v>
      </c>
      <c r="C76" s="28" t="s">
        <v>408</v>
      </c>
      <c r="D76" s="39">
        <f>C19</f>
        <v>1711658048</v>
      </c>
      <c r="E76" s="31" t="s">
        <v>216</v>
      </c>
      <c r="F76" s="31"/>
      <c r="G76" s="31"/>
      <c r="H76" s="31"/>
      <c r="I76" s="31"/>
      <c r="J76" s="40" t="str">
        <f t="shared" ca="1" si="0"/>
        <v>09-Jul-23</v>
      </c>
      <c r="K76" s="40" t="str">
        <f t="shared" ca="1" si="1"/>
        <v>07-Aug-23</v>
      </c>
      <c r="L76" s="32" t="s">
        <v>168</v>
      </c>
      <c r="M76" s="32">
        <v>300</v>
      </c>
      <c r="N76" s="42" t="s">
        <v>436</v>
      </c>
      <c r="O76" s="32" t="s">
        <v>429</v>
      </c>
    </row>
    <row r="77" spans="1:15" x14ac:dyDescent="0.35">
      <c r="A77" s="28" t="str">
        <f>C6</f>
        <v>STACKING_COMT_PARENT_CH1CH1,IND</v>
      </c>
      <c r="B77" s="28">
        <f>C13</f>
        <v>3965174232</v>
      </c>
      <c r="C77" s="28" t="s">
        <v>408</v>
      </c>
      <c r="D77" s="39">
        <f>C20</f>
        <v>3965174772</v>
      </c>
      <c r="E77" s="31" t="s">
        <v>207</v>
      </c>
      <c r="F77" s="31"/>
      <c r="G77" s="31"/>
      <c r="H77" s="31"/>
      <c r="I77" s="31"/>
      <c r="J77" s="40" t="str">
        <f t="shared" ca="1" si="0"/>
        <v>09-Jul-23</v>
      </c>
      <c r="K77" s="40" t="str">
        <f t="shared" ca="1" si="1"/>
        <v>07-Aug-23</v>
      </c>
      <c r="L77" s="32" t="s">
        <v>168</v>
      </c>
      <c r="M77" s="32">
        <v>250</v>
      </c>
      <c r="N77" s="42" t="s">
        <v>437</v>
      </c>
      <c r="O77" s="32" t="s">
        <v>429</v>
      </c>
    </row>
    <row r="78" spans="1:15" x14ac:dyDescent="0.35">
      <c r="A78" s="28" t="str">
        <f>C6</f>
        <v>STACKING_COMT_PARENT_CH1CH1,IND</v>
      </c>
      <c r="B78" s="28">
        <f>C13</f>
        <v>3965174232</v>
      </c>
      <c r="C78" s="28" t="s">
        <v>408</v>
      </c>
      <c r="D78" s="39">
        <f>C20</f>
        <v>3965174772</v>
      </c>
      <c r="E78" s="31" t="s">
        <v>214</v>
      </c>
      <c r="F78" s="31"/>
      <c r="G78" s="31"/>
      <c r="H78" s="31"/>
      <c r="I78" s="31"/>
      <c r="J78" s="40" t="str">
        <f t="shared" ca="1" si="0"/>
        <v>09-Jul-23</v>
      </c>
      <c r="K78" s="40" t="str">
        <f t="shared" ca="1" si="1"/>
        <v>07-Aug-23</v>
      </c>
      <c r="L78" s="32" t="s">
        <v>168</v>
      </c>
      <c r="M78" s="32">
        <v>250</v>
      </c>
      <c r="N78" s="42" t="s">
        <v>438</v>
      </c>
      <c r="O78" s="32" t="s">
        <v>429</v>
      </c>
    </row>
    <row r="79" spans="1:15" x14ac:dyDescent="0.35">
      <c r="A79" s="28" t="str">
        <f>C6</f>
        <v>STACKING_COMT_PARENT_CH1CH1,IND</v>
      </c>
      <c r="B79" s="28">
        <f>C13</f>
        <v>3965174232</v>
      </c>
      <c r="C79" s="28" t="s">
        <v>408</v>
      </c>
      <c r="D79" s="39">
        <f>C20</f>
        <v>3965174772</v>
      </c>
      <c r="E79" s="31" t="s">
        <v>216</v>
      </c>
      <c r="F79" s="31"/>
      <c r="G79" s="31"/>
      <c r="H79" s="31"/>
      <c r="I79" s="31"/>
      <c r="J79" s="40" t="str">
        <f t="shared" ca="1" si="0"/>
        <v>09-Jul-23</v>
      </c>
      <c r="K79" s="40" t="str">
        <f t="shared" ca="1" si="1"/>
        <v>07-Aug-23</v>
      </c>
      <c r="L79" s="32" t="s">
        <v>168</v>
      </c>
      <c r="M79" s="32">
        <v>250</v>
      </c>
      <c r="N79" s="42" t="s">
        <v>439</v>
      </c>
      <c r="O79" s="32" t="s">
        <v>429</v>
      </c>
    </row>
    <row r="81" spans="1:78" ht="50.4" customHeight="1" x14ac:dyDescent="0.35">
      <c r="A81" s="135" t="s">
        <v>260</v>
      </c>
      <c r="B81" s="135"/>
      <c r="C81" s="135"/>
      <c r="D81" s="135"/>
      <c r="E81" s="135"/>
      <c r="F81" s="135"/>
      <c r="G81" s="135"/>
      <c r="H81" s="135"/>
      <c r="I81" s="135"/>
      <c r="J81" s="135"/>
      <c r="K81" s="135"/>
    </row>
    <row r="83" spans="1:78" ht="16.75" customHeight="1" x14ac:dyDescent="0.35">
      <c r="A83" s="136" t="s">
        <v>261</v>
      </c>
      <c r="B83" s="136"/>
      <c r="C83" s="136"/>
      <c r="D83" s="136"/>
    </row>
    <row r="84" spans="1:78" x14ac:dyDescent="0.35">
      <c r="A84" s="41" t="s">
        <v>262</v>
      </c>
      <c r="B84" s="41" t="s">
        <v>263</v>
      </c>
      <c r="C84" s="41" t="s">
        <v>130</v>
      </c>
      <c r="D84" s="41" t="s">
        <v>264</v>
      </c>
    </row>
    <row r="85" spans="1:78" x14ac:dyDescent="0.35">
      <c r="A85" s="32" t="s">
        <v>265</v>
      </c>
      <c r="B85" s="28">
        <f>A4</f>
        <v>7947575323</v>
      </c>
      <c r="C85" s="42" t="s">
        <v>266</v>
      </c>
      <c r="D85" s="28" t="str">
        <f>C4</f>
        <v>STACKING_COMT_PARENT,IND</v>
      </c>
    </row>
    <row r="87" spans="1:78" x14ac:dyDescent="0.35">
      <c r="A87" s="43" t="s">
        <v>400</v>
      </c>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row>
    <row r="88" spans="1:78" x14ac:dyDescent="0.35">
      <c r="A88" s="45" t="s">
        <v>267</v>
      </c>
      <c r="B88" s="45" t="s">
        <v>268</v>
      </c>
      <c r="C88" s="45" t="s">
        <v>269</v>
      </c>
      <c r="D88" s="45" t="s">
        <v>270</v>
      </c>
      <c r="E88" s="45" t="s">
        <v>271</v>
      </c>
      <c r="F88" s="45" t="s">
        <v>272</v>
      </c>
      <c r="G88" s="45" t="s">
        <v>273</v>
      </c>
      <c r="H88" s="45" t="s">
        <v>274</v>
      </c>
      <c r="I88" s="45" t="s">
        <v>275</v>
      </c>
      <c r="J88" s="45" t="s">
        <v>276</v>
      </c>
      <c r="K88" s="45" t="s">
        <v>277</v>
      </c>
      <c r="L88" s="45" t="s">
        <v>278</v>
      </c>
      <c r="M88" s="45" t="s">
        <v>279</v>
      </c>
      <c r="N88" s="45" t="s">
        <v>280</v>
      </c>
      <c r="O88" s="45" t="s">
        <v>281</v>
      </c>
      <c r="P88" s="45" t="s">
        <v>282</v>
      </c>
      <c r="Q88" s="45" t="s">
        <v>283</v>
      </c>
      <c r="R88" s="45" t="s">
        <v>284</v>
      </c>
      <c r="S88" s="46" t="s">
        <v>285</v>
      </c>
      <c r="T88" s="117" t="s">
        <v>286</v>
      </c>
      <c r="U88" s="118"/>
      <c r="V88" s="119"/>
      <c r="W88" s="117" t="s">
        <v>287</v>
      </c>
      <c r="X88" s="119"/>
      <c r="Y88" s="47"/>
      <c r="Z88" s="114" t="s">
        <v>288</v>
      </c>
      <c r="AA88" s="115"/>
      <c r="AB88" s="115"/>
      <c r="AC88" s="115"/>
      <c r="AD88" s="115"/>
      <c r="AE88" s="115"/>
      <c r="AF88" s="116"/>
      <c r="AG88" s="114" t="s">
        <v>289</v>
      </c>
      <c r="AH88" s="115"/>
      <c r="AI88" s="115"/>
      <c r="AJ88" s="115"/>
      <c r="AK88" s="115"/>
      <c r="AL88" s="116"/>
      <c r="AM88" s="48"/>
      <c r="AN88" s="49"/>
      <c r="AO88" s="49"/>
      <c r="AP88" s="49"/>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x14ac:dyDescent="0.35">
      <c r="A89" s="51"/>
      <c r="B89" s="51"/>
      <c r="C89" s="51"/>
      <c r="D89" s="51"/>
      <c r="E89" s="51"/>
      <c r="F89" s="51"/>
      <c r="G89" s="51"/>
      <c r="H89" s="51"/>
      <c r="I89" s="51"/>
      <c r="J89" s="51"/>
      <c r="K89" s="51"/>
      <c r="L89" s="51"/>
      <c r="M89" s="51"/>
      <c r="N89" s="51"/>
      <c r="O89" s="51"/>
      <c r="P89" s="51"/>
      <c r="Q89" s="51"/>
      <c r="R89" s="51"/>
      <c r="S89" s="51"/>
      <c r="T89" s="52" t="s">
        <v>290</v>
      </c>
      <c r="U89" s="52" t="s">
        <v>291</v>
      </c>
      <c r="V89" s="52" t="s">
        <v>292</v>
      </c>
      <c r="W89" s="52" t="s">
        <v>293</v>
      </c>
      <c r="X89" s="52" t="s">
        <v>294</v>
      </c>
      <c r="Y89" s="52" t="s">
        <v>295</v>
      </c>
      <c r="Z89" s="52" t="s">
        <v>296</v>
      </c>
      <c r="AA89" s="52" t="s">
        <v>297</v>
      </c>
      <c r="AB89" s="52" t="s">
        <v>298</v>
      </c>
      <c r="AC89" s="52" t="s">
        <v>299</v>
      </c>
      <c r="AD89" s="52" t="s">
        <v>300</v>
      </c>
      <c r="AE89" s="52" t="s">
        <v>301</v>
      </c>
      <c r="AF89" s="52" t="s">
        <v>302</v>
      </c>
      <c r="AG89" s="52" t="s">
        <v>303</v>
      </c>
      <c r="AH89" s="52" t="s">
        <v>304</v>
      </c>
      <c r="AI89" s="52" t="s">
        <v>305</v>
      </c>
      <c r="AJ89" s="52" t="s">
        <v>306</v>
      </c>
      <c r="AK89" s="52" t="s">
        <v>307</v>
      </c>
      <c r="AL89" s="52" t="s">
        <v>308</v>
      </c>
      <c r="AM89" s="51" t="s">
        <v>309</v>
      </c>
      <c r="AN89" s="52" t="s">
        <v>310</v>
      </c>
      <c r="AO89" s="52" t="s">
        <v>311</v>
      </c>
      <c r="AP89" s="53" t="s">
        <v>312</v>
      </c>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35">
      <c r="A90" s="54" t="s">
        <v>313</v>
      </c>
      <c r="B90" s="28">
        <f>A4</f>
        <v>7947575323</v>
      </c>
      <c r="C90" s="54" t="s">
        <v>425</v>
      </c>
      <c r="D90" s="55" t="s">
        <v>421</v>
      </c>
      <c r="E90" s="39" t="s">
        <v>155</v>
      </c>
      <c r="F90" s="54" t="s">
        <v>426</v>
      </c>
      <c r="G90" s="56" t="str">
        <f ca="1">TEXT(TODAY(),"YYYY-MM-DD")</f>
        <v>2023-08-08</v>
      </c>
      <c r="H90" s="56" t="str">
        <f ca="1">TEXT(TODAY(),"YYYY-MM-DD")</f>
        <v>2023-08-08</v>
      </c>
      <c r="I90" s="54"/>
      <c r="J90" s="54">
        <v>1</v>
      </c>
      <c r="K90" s="54">
        <v>1</v>
      </c>
      <c r="L90" s="54" t="str">
        <f>C90&amp;TEXT(" Desc","0")</f>
        <v>DealManagement_Test_39773 Desc</v>
      </c>
      <c r="M90" s="54" t="str">
        <f>C90&amp;TEXT(" Ver Desc","0")</f>
        <v>DealManagement_Test_39773 Ver Desc</v>
      </c>
      <c r="N90" s="30" t="s">
        <v>314</v>
      </c>
      <c r="O90" s="30" t="s">
        <v>314</v>
      </c>
      <c r="P90" s="30" t="s">
        <v>315</v>
      </c>
      <c r="Q90" s="30" t="s">
        <v>314</v>
      </c>
      <c r="R90" s="30" t="s">
        <v>315</v>
      </c>
      <c r="S90" s="39"/>
      <c r="T90" s="39" t="s">
        <v>316</v>
      </c>
      <c r="U90" s="39" t="s">
        <v>317</v>
      </c>
      <c r="V90" s="39"/>
      <c r="W90" s="39" t="s">
        <v>318</v>
      </c>
      <c r="X90" s="39" t="s">
        <v>319</v>
      </c>
      <c r="Y90" s="39"/>
      <c r="Z90" s="39"/>
      <c r="AA90" s="39"/>
      <c r="AB90" s="39"/>
      <c r="AC90" s="39"/>
      <c r="AD90" s="39" t="s">
        <v>315</v>
      </c>
      <c r="AE90" s="39" t="s">
        <v>315</v>
      </c>
      <c r="AF90" s="39" t="s">
        <v>315</v>
      </c>
      <c r="AG90" s="39"/>
      <c r="AH90" s="39"/>
      <c r="AI90" s="39"/>
      <c r="AJ90" s="39" t="s">
        <v>315</v>
      </c>
      <c r="AK90" s="39" t="s">
        <v>315</v>
      </c>
      <c r="AL90" s="39" t="s">
        <v>315</v>
      </c>
      <c r="AM90" s="54"/>
      <c r="AN90" s="54">
        <v>14</v>
      </c>
      <c r="AO90" s="54">
        <v>19</v>
      </c>
      <c r="AP90" s="54">
        <v>0</v>
      </c>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ht="19" customHeight="1" x14ac:dyDescent="0.35">
      <c r="A91" s="50"/>
      <c r="B91" s="50"/>
      <c r="C91" s="50"/>
      <c r="D91" s="50"/>
      <c r="E91" s="50"/>
      <c r="F91" s="50"/>
      <c r="G91" s="50"/>
      <c r="H91" s="50"/>
      <c r="I91" s="50"/>
      <c r="J91" s="50"/>
      <c r="K91" s="50"/>
      <c r="L91" s="57"/>
      <c r="M91" s="57"/>
    </row>
    <row r="92" spans="1:78" ht="18.5" x14ac:dyDescent="0.35">
      <c r="A92" s="58" t="s">
        <v>399</v>
      </c>
      <c r="B92" s="59"/>
      <c r="C92" s="59"/>
      <c r="D92" s="59"/>
      <c r="E92" s="59"/>
      <c r="F92" s="59"/>
      <c r="G92" s="59"/>
      <c r="H92" s="59"/>
      <c r="I92" s="59"/>
      <c r="J92" s="59"/>
      <c r="K92" s="59"/>
      <c r="L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row>
    <row r="94" spans="1:78" x14ac:dyDescent="0.35">
      <c r="A94" s="33" t="s">
        <v>178</v>
      </c>
      <c r="B94" s="33" t="s">
        <v>179</v>
      </c>
      <c r="C94" s="56" t="str">
        <f ca="1">TEXT(TODAY()+45,"YYYY-MM-DD")</f>
        <v>2023-09-22</v>
      </c>
      <c r="D94" s="33" t="s">
        <v>153</v>
      </c>
      <c r="E94" s="33" t="s">
        <v>330</v>
      </c>
      <c r="F94" s="60"/>
      <c r="G94" s="56" t="s">
        <v>315</v>
      </c>
      <c r="H94" s="28" t="str">
        <f>A5</f>
        <v>0070573193</v>
      </c>
      <c r="I94" s="33" t="s">
        <v>326</v>
      </c>
      <c r="J94" s="33" t="s">
        <v>331</v>
      </c>
      <c r="K94" s="33"/>
      <c r="L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row>
    <row r="95" spans="1:78" x14ac:dyDescent="0.35">
      <c r="A95" s="33" t="s">
        <v>328</v>
      </c>
      <c r="B95" s="33" t="s">
        <v>329</v>
      </c>
      <c r="C95" s="56" t="str">
        <f ca="1">TEXT(TODAY()+45,"YYYY-MM-DD")</f>
        <v>2023-09-22</v>
      </c>
      <c r="D95" s="33" t="s">
        <v>153</v>
      </c>
      <c r="E95" s="33" t="s">
        <v>177</v>
      </c>
      <c r="F95" s="60"/>
      <c r="G95" s="56" t="s">
        <v>315</v>
      </c>
      <c r="H95" s="28" t="str">
        <f>A5</f>
        <v>0070573193</v>
      </c>
      <c r="I95" s="33" t="s">
        <v>326</v>
      </c>
      <c r="J95" s="33" t="s">
        <v>327</v>
      </c>
      <c r="K95" s="33"/>
      <c r="L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row>
    <row r="97" spans="1:26" x14ac:dyDescent="0.35">
      <c r="A97" s="122" t="s">
        <v>356</v>
      </c>
      <c r="B97" s="123"/>
      <c r="C97" s="123"/>
      <c r="D97" s="123"/>
      <c r="E97" s="123"/>
      <c r="F97" s="123"/>
      <c r="G97" s="123"/>
      <c r="H97" s="123"/>
      <c r="I97" s="123"/>
      <c r="J97" s="123"/>
    </row>
    <row r="98" spans="1:26" x14ac:dyDescent="0.35">
      <c r="A98" s="61"/>
      <c r="B98" s="62"/>
      <c r="C98" s="111" t="s">
        <v>332</v>
      </c>
      <c r="D98" s="111"/>
      <c r="E98" s="111"/>
      <c r="F98" s="111"/>
      <c r="G98" s="111"/>
      <c r="H98" s="111"/>
      <c r="I98" s="111"/>
      <c r="J98" s="111"/>
      <c r="K98" s="111"/>
    </row>
    <row r="99" spans="1:26" x14ac:dyDescent="0.35">
      <c r="A99" s="120" t="s">
        <v>333</v>
      </c>
      <c r="B99" s="120" t="s">
        <v>334</v>
      </c>
      <c r="C99" s="101" t="s">
        <v>335</v>
      </c>
      <c r="D99" s="112"/>
      <c r="E99" s="112"/>
      <c r="F99" s="102"/>
      <c r="G99" s="103" t="s">
        <v>336</v>
      </c>
      <c r="H99" s="113"/>
      <c r="I99" s="113"/>
      <c r="J99" s="104"/>
      <c r="K99" s="120" t="s">
        <v>337</v>
      </c>
      <c r="L99" s="120" t="s">
        <v>338</v>
      </c>
    </row>
    <row r="100" spans="1:26" x14ac:dyDescent="0.35">
      <c r="A100" s="121"/>
      <c r="B100" s="121"/>
      <c r="C100" s="63" t="s">
        <v>339</v>
      </c>
      <c r="D100" s="63" t="s">
        <v>340</v>
      </c>
      <c r="E100" s="63" t="s">
        <v>341</v>
      </c>
      <c r="F100" s="63" t="s">
        <v>342</v>
      </c>
      <c r="G100" s="64" t="s">
        <v>339</v>
      </c>
      <c r="H100" s="64" t="s">
        <v>340</v>
      </c>
      <c r="I100" s="64" t="s">
        <v>341</v>
      </c>
      <c r="J100" s="64" t="s">
        <v>342</v>
      </c>
      <c r="K100" s="121"/>
      <c r="L100" s="121"/>
    </row>
    <row r="101" spans="1:26" x14ac:dyDescent="0.35">
      <c r="A101" s="39" t="s">
        <v>343</v>
      </c>
      <c r="B101" s="39" t="s">
        <v>344</v>
      </c>
      <c r="C101" s="30" t="str">
        <f>TEXT(301893.94,"0.00")</f>
        <v>301893.94</v>
      </c>
      <c r="D101" s="30" t="str">
        <f>TEXT(40794,"0")</f>
        <v>40794</v>
      </c>
      <c r="E101" s="30" t="str">
        <f>TEXT(261099.94,"0.00")</f>
        <v>261099.94</v>
      </c>
      <c r="F101" s="30" t="str">
        <f>TEXT(86.49,"0.00")</f>
        <v>86.49</v>
      </c>
      <c r="G101" s="30" t="str">
        <f>TEXT(301614.5,"0.0")</f>
        <v>301614.5</v>
      </c>
      <c r="H101" s="30" t="str">
        <f>TEXT(40560,"0")</f>
        <v>40560</v>
      </c>
      <c r="I101" s="30" t="str">
        <f>TEXT(261054.5,"0.0")</f>
        <v>261054.5</v>
      </c>
      <c r="J101" s="30" t="str">
        <f>TEXT(86.55,"0.00")</f>
        <v>86.55</v>
      </c>
      <c r="K101" s="30" t="str">
        <f>TEXT(0.09,"0.00")</f>
        <v>0.09</v>
      </c>
      <c r="L101" s="39" t="s">
        <v>155</v>
      </c>
    </row>
    <row r="103" spans="1:26" ht="13.25" customHeight="1" x14ac:dyDescent="0.35">
      <c r="A103" s="122" t="s">
        <v>345</v>
      </c>
      <c r="B103" s="123"/>
      <c r="C103" s="123"/>
      <c r="D103" s="123"/>
      <c r="E103" s="123"/>
      <c r="F103" s="123"/>
      <c r="G103" s="123"/>
      <c r="H103" s="123"/>
      <c r="I103" s="123"/>
      <c r="J103" s="123"/>
      <c r="K103" s="123"/>
      <c r="L103" s="123"/>
    </row>
    <row r="104" spans="1:26" x14ac:dyDescent="0.35">
      <c r="A104" s="125" t="s">
        <v>131</v>
      </c>
      <c r="B104" s="125" t="s">
        <v>346</v>
      </c>
      <c r="C104" s="124" t="s">
        <v>347</v>
      </c>
      <c r="D104" s="126" t="s">
        <v>348</v>
      </c>
      <c r="E104" s="99" t="s">
        <v>332</v>
      </c>
      <c r="F104" s="99"/>
      <c r="G104" s="99"/>
      <c r="H104" s="99"/>
      <c r="I104" s="100" t="s">
        <v>349</v>
      </c>
      <c r="J104" s="100"/>
      <c r="K104" s="100"/>
      <c r="L104" s="100"/>
    </row>
    <row r="105" spans="1:26" x14ac:dyDescent="0.35">
      <c r="A105" s="107"/>
      <c r="B105" s="107"/>
      <c r="C105" s="109"/>
      <c r="D105" s="127"/>
      <c r="E105" s="101" t="s">
        <v>350</v>
      </c>
      <c r="F105" s="102"/>
      <c r="G105" s="103" t="s">
        <v>336</v>
      </c>
      <c r="H105" s="104"/>
      <c r="I105" s="101" t="s">
        <v>350</v>
      </c>
      <c r="J105" s="102"/>
      <c r="K105" s="103" t="s">
        <v>336</v>
      </c>
      <c r="L105" s="104"/>
    </row>
    <row r="106" spans="1:26" x14ac:dyDescent="0.35">
      <c r="A106" s="108"/>
      <c r="B106" s="108" t="s">
        <v>130</v>
      </c>
      <c r="C106" s="110"/>
      <c r="D106" s="128"/>
      <c r="E106" s="63" t="s">
        <v>351</v>
      </c>
      <c r="F106" s="63" t="s">
        <v>352</v>
      </c>
      <c r="G106" s="64" t="s">
        <v>353</v>
      </c>
      <c r="H106" s="64" t="s">
        <v>354</v>
      </c>
      <c r="I106" s="63" t="s">
        <v>351</v>
      </c>
      <c r="J106" s="63" t="s">
        <v>352</v>
      </c>
      <c r="K106" s="64" t="s">
        <v>353</v>
      </c>
      <c r="L106" s="64" t="s">
        <v>354</v>
      </c>
    </row>
    <row r="107" spans="1:26" x14ac:dyDescent="0.35">
      <c r="A107" s="39" t="str">
        <f>C4</f>
        <v>STACKING_COMT_PARENT,IND</v>
      </c>
      <c r="B107" s="39" t="s">
        <v>343</v>
      </c>
      <c r="C107" s="54" t="s">
        <v>355</v>
      </c>
      <c r="D107" s="65" t="str">
        <f>TEXT(0.09,"0.00")</f>
        <v>0.09</v>
      </c>
      <c r="E107" s="66" t="str">
        <f>"$"&amp;TEXT(301893.94,"0.00")</f>
        <v>$301893.94</v>
      </c>
      <c r="F107" s="66" t="str">
        <f>"$"&amp;TEXT(40794,"0.00")</f>
        <v>$40794.00</v>
      </c>
      <c r="G107" s="66" t="str">
        <f>"$"&amp;TEXT(301614.5,"0.00")</f>
        <v>$301614.50</v>
      </c>
      <c r="H107" s="66" t="str">
        <f>"$"&amp;TEXT(40560,"0.00")</f>
        <v>$40560.00</v>
      </c>
      <c r="I107" s="67" t="str">
        <f>"$"&amp;TEXT(301893.94,"0.00")</f>
        <v>$301893.94</v>
      </c>
      <c r="J107" s="67" t="str">
        <f>"$"&amp;TEXT(40794,"0.00")</f>
        <v>$40794.00</v>
      </c>
      <c r="K107" s="67" t="str">
        <f>"$"&amp;TEXT(301614.5,"0.00")</f>
        <v>$301614.50</v>
      </c>
      <c r="L107" s="67" t="str">
        <f>"$"&amp;TEXT(40560,"0.00")</f>
        <v>$40560.00</v>
      </c>
    </row>
    <row r="109" spans="1:26" x14ac:dyDescent="0.35">
      <c r="A109" s="122" t="s">
        <v>356</v>
      </c>
      <c r="B109" s="123"/>
      <c r="C109" s="123"/>
      <c r="D109" s="123"/>
      <c r="E109" s="123"/>
      <c r="F109" s="123"/>
      <c r="G109" s="123"/>
      <c r="H109" s="123"/>
      <c r="I109" s="123"/>
      <c r="J109" s="123"/>
    </row>
    <row r="110" spans="1:26" x14ac:dyDescent="0.35">
      <c r="A110" s="61"/>
      <c r="B110" s="62"/>
      <c r="C110" s="111" t="s">
        <v>332</v>
      </c>
      <c r="D110" s="111"/>
      <c r="E110" s="111"/>
      <c r="F110" s="111"/>
      <c r="G110" s="111"/>
      <c r="H110" s="111"/>
      <c r="I110" s="111"/>
      <c r="J110" s="111"/>
      <c r="K110" s="111"/>
      <c r="Z110" s="68"/>
    </row>
    <row r="111" spans="1:26" x14ac:dyDescent="0.35">
      <c r="A111" s="120" t="s">
        <v>333</v>
      </c>
      <c r="B111" s="120" t="s">
        <v>334</v>
      </c>
      <c r="C111" s="101" t="s">
        <v>335</v>
      </c>
      <c r="D111" s="112"/>
      <c r="E111" s="112"/>
      <c r="F111" s="102"/>
      <c r="G111" s="103" t="s">
        <v>336</v>
      </c>
      <c r="H111" s="113"/>
      <c r="I111" s="113"/>
      <c r="J111" s="104"/>
      <c r="K111" s="97" t="s">
        <v>357</v>
      </c>
    </row>
    <row r="112" spans="1:26" x14ac:dyDescent="0.35">
      <c r="A112" s="121"/>
      <c r="B112" s="121"/>
      <c r="C112" s="63" t="s">
        <v>339</v>
      </c>
      <c r="D112" s="63" t="s">
        <v>340</v>
      </c>
      <c r="E112" s="63" t="s">
        <v>341</v>
      </c>
      <c r="F112" s="63" t="s">
        <v>342</v>
      </c>
      <c r="G112" s="64" t="s">
        <v>339</v>
      </c>
      <c r="H112" s="64" t="s">
        <v>340</v>
      </c>
      <c r="I112" s="64" t="s">
        <v>341</v>
      </c>
      <c r="J112" s="64" t="s">
        <v>342</v>
      </c>
      <c r="K112" s="98"/>
    </row>
    <row r="113" spans="1:47" x14ac:dyDescent="0.35">
      <c r="A113" s="54" t="s">
        <v>343</v>
      </c>
      <c r="B113" s="69"/>
      <c r="C113" s="30" t="str">
        <f>"$"&amp;TEXT(301893.94,"0.00")</f>
        <v>$301893.94</v>
      </c>
      <c r="D113" s="30" t="str">
        <f>"$"&amp;TEXT(40794,"0.00")</f>
        <v>$40794.00</v>
      </c>
      <c r="E113" s="30" t="str">
        <f>"$"&amp;TEXT(261099.94,"0.00")</f>
        <v>$261099.94</v>
      </c>
      <c r="F113" s="30" t="str">
        <f>TEXT(86.49,"0.00")</f>
        <v>86.49</v>
      </c>
      <c r="G113" s="30" t="str">
        <f>"$"&amp;TEXT(301614.5,"0.00")</f>
        <v>$301614.50</v>
      </c>
      <c r="H113" s="30" t="str">
        <f>"$"&amp;TEXT(40560,"0.00")</f>
        <v>$40560.00</v>
      </c>
      <c r="I113" s="30" t="str">
        <f>"$"&amp;TEXT(261054.5,"0.00")</f>
        <v>$261054.50</v>
      </c>
      <c r="J113" s="30" t="str">
        <f>TEXT(86.55,"0.00")</f>
        <v>86.55</v>
      </c>
      <c r="K113" s="30" t="str">
        <f>TEXT(0.09,"0.00")</f>
        <v>0.09</v>
      </c>
    </row>
    <row r="115" spans="1:47" x14ac:dyDescent="0.35">
      <c r="A115" s="43" t="s">
        <v>358</v>
      </c>
      <c r="B115" s="44"/>
      <c r="C115" s="44"/>
    </row>
    <row r="116" spans="1:47" x14ac:dyDescent="0.35">
      <c r="A116" s="41" t="s">
        <v>358</v>
      </c>
      <c r="B116" s="41" t="s">
        <v>359</v>
      </c>
      <c r="C116" s="41" t="s">
        <v>360</v>
      </c>
      <c r="D116" s="41" t="s">
        <v>361</v>
      </c>
      <c r="E116" s="41" t="s">
        <v>276</v>
      </c>
      <c r="F116" s="41" t="s">
        <v>183</v>
      </c>
      <c r="G116" s="41" t="s">
        <v>184</v>
      </c>
      <c r="H116" s="41" t="s">
        <v>362</v>
      </c>
      <c r="I116" s="41" t="s">
        <v>363</v>
      </c>
      <c r="J116" s="41" t="s">
        <v>364</v>
      </c>
      <c r="K116" s="41" t="s">
        <v>273</v>
      </c>
      <c r="L116" s="41" t="s">
        <v>271</v>
      </c>
    </row>
    <row r="117" spans="1:47" ht="43.5" x14ac:dyDescent="0.35">
      <c r="A117" s="70" t="s">
        <v>365</v>
      </c>
      <c r="B117" s="71" t="s">
        <v>366</v>
      </c>
      <c r="C117" s="71" t="s">
        <v>366</v>
      </c>
      <c r="D117" s="71" t="s">
        <v>367</v>
      </c>
      <c r="E117" s="71" t="s">
        <v>368</v>
      </c>
      <c r="F117" s="71"/>
      <c r="G117" s="71"/>
      <c r="H117" s="71"/>
      <c r="I117" s="71"/>
      <c r="J117" s="72">
        <f ca="1">TODAY()</f>
        <v>45146</v>
      </c>
      <c r="K117" s="72">
        <v>234</v>
      </c>
      <c r="L117" s="71" t="s">
        <v>155</v>
      </c>
    </row>
    <row r="119" spans="1:47" x14ac:dyDescent="0.35">
      <c r="A119" s="105" t="s">
        <v>403</v>
      </c>
      <c r="B119" s="106"/>
      <c r="C119" s="106"/>
      <c r="D119" s="106"/>
      <c r="E119" s="106"/>
      <c r="F119" s="106"/>
      <c r="G119" s="106"/>
      <c r="H119" s="106"/>
      <c r="I119" s="106"/>
      <c r="J119" s="106"/>
      <c r="K119" s="106"/>
      <c r="L119" s="106"/>
      <c r="M119" s="106"/>
      <c r="N119" s="106"/>
      <c r="O119" s="106"/>
      <c r="P119" s="106"/>
      <c r="Q119" s="106"/>
      <c r="R119" s="106"/>
      <c r="S119" s="78"/>
      <c r="T119" s="78"/>
      <c r="U119" s="78"/>
      <c r="V119" s="78"/>
      <c r="W119" s="78"/>
      <c r="X119" s="78"/>
      <c r="Y119" s="78"/>
      <c r="Z119" s="78"/>
    </row>
    <row r="120" spans="1:47" x14ac:dyDescent="0.35">
      <c r="A120" s="73" t="s">
        <v>369</v>
      </c>
      <c r="B120" s="73" t="s">
        <v>370</v>
      </c>
      <c r="C120" s="73" t="s">
        <v>371</v>
      </c>
      <c r="D120" s="73" t="s">
        <v>273</v>
      </c>
      <c r="E120" s="73" t="s">
        <v>285</v>
      </c>
      <c r="F120" s="73" t="s">
        <v>187</v>
      </c>
      <c r="G120" s="73" t="s">
        <v>372</v>
      </c>
      <c r="H120" s="73" t="s">
        <v>373</v>
      </c>
      <c r="I120" s="73" t="s">
        <v>166</v>
      </c>
      <c r="J120" s="73" t="s">
        <v>374</v>
      </c>
      <c r="K120" s="73" t="s">
        <v>339</v>
      </c>
      <c r="L120" s="73" t="s">
        <v>375</v>
      </c>
      <c r="M120" s="73" t="s">
        <v>340</v>
      </c>
      <c r="N120" s="73" t="s">
        <v>376</v>
      </c>
      <c r="O120" s="73" t="s">
        <v>377</v>
      </c>
      <c r="P120" s="73" t="s">
        <v>347</v>
      </c>
      <c r="Q120" s="73" t="s">
        <v>378</v>
      </c>
      <c r="R120" s="73" t="s">
        <v>379</v>
      </c>
      <c r="S120" s="73" t="s">
        <v>380</v>
      </c>
      <c r="T120" s="73" t="s">
        <v>323</v>
      </c>
      <c r="U120" s="73" t="s">
        <v>322</v>
      </c>
      <c r="V120" s="73" t="s">
        <v>381</v>
      </c>
      <c r="W120" s="73" t="s">
        <v>382</v>
      </c>
      <c r="X120" s="73" t="s">
        <v>383</v>
      </c>
      <c r="Y120" s="73" t="s">
        <v>384</v>
      </c>
      <c r="Z120" s="73" t="s">
        <v>385</v>
      </c>
    </row>
    <row r="121" spans="1:47" ht="19" customHeight="1" x14ac:dyDescent="0.35">
      <c r="A121" s="74" t="s">
        <v>207</v>
      </c>
      <c r="B121" s="74"/>
      <c r="C121" s="77" t="s">
        <v>422</v>
      </c>
      <c r="D121" s="77" t="str">
        <f ca="1">TEXT(TODAY(),"YYYY-MM-DD")</f>
        <v>2023-08-08</v>
      </c>
      <c r="E121" s="77"/>
      <c r="F121" s="77" t="s">
        <v>391</v>
      </c>
      <c r="G121" s="77" t="s">
        <v>387</v>
      </c>
      <c r="H121" s="77" t="str">
        <f>TEXT(12.33,"0.00")</f>
        <v>12.33</v>
      </c>
      <c r="I121" s="77" t="s">
        <v>168</v>
      </c>
      <c r="J121" s="77" t="str">
        <f>TEXT(4500,"0")</f>
        <v>4500</v>
      </c>
      <c r="K121" s="77" t="str">
        <f>TEXT(55475,"0")</f>
        <v>55475</v>
      </c>
      <c r="L121" s="77" t="str">
        <f>TEXT(0,"0.00")</f>
        <v>0.00</v>
      </c>
      <c r="M121" s="77" t="str">
        <f>TEXT(13520,"0")</f>
        <v>13520</v>
      </c>
      <c r="N121" s="77" t="s">
        <v>179</v>
      </c>
      <c r="O121" s="77" t="s">
        <v>394</v>
      </c>
      <c r="P121" s="77"/>
      <c r="Q121" s="77"/>
      <c r="R121" s="77"/>
      <c r="S121" s="77" t="s">
        <v>393</v>
      </c>
      <c r="T121" s="77" t="s">
        <v>326</v>
      </c>
      <c r="U121" s="77"/>
      <c r="V121" s="77"/>
      <c r="W121" s="77"/>
      <c r="X121" s="77"/>
      <c r="Y121" s="77"/>
      <c r="Z121" s="77"/>
      <c r="AA121" s="77"/>
      <c r="AU121" t="s">
        <v>409</v>
      </c>
    </row>
    <row r="122" spans="1:47" ht="19" customHeight="1" x14ac:dyDescent="0.35">
      <c r="A122" s="74" t="s">
        <v>207</v>
      </c>
      <c r="B122" s="74"/>
      <c r="C122" s="75" t="s">
        <v>386</v>
      </c>
      <c r="D122" s="76" t="str">
        <f ca="1">TEXT(TODAY(),"YYYY-MM-DD")</f>
        <v>2023-08-08</v>
      </c>
      <c r="E122" s="75"/>
      <c r="F122" s="75" t="s">
        <v>391</v>
      </c>
      <c r="G122" s="75" t="s">
        <v>387</v>
      </c>
      <c r="H122" s="75"/>
      <c r="I122" s="75"/>
      <c r="J122" s="75"/>
      <c r="K122" s="75"/>
      <c r="L122" s="75"/>
      <c r="M122" s="75"/>
      <c r="N122" s="75" t="s">
        <v>179</v>
      </c>
      <c r="O122" s="75" t="s">
        <v>394</v>
      </c>
      <c r="P122" s="75" t="s">
        <v>392</v>
      </c>
      <c r="Q122" s="75"/>
      <c r="R122" s="75"/>
      <c r="S122" s="81" t="s">
        <v>393</v>
      </c>
      <c r="T122" s="75" t="s">
        <v>326</v>
      </c>
      <c r="U122" s="75">
        <f>B90</f>
        <v>7947575323</v>
      </c>
      <c r="V122" s="75" t="s">
        <v>388</v>
      </c>
      <c r="W122" s="75">
        <v>1</v>
      </c>
      <c r="X122" s="75">
        <v>0</v>
      </c>
      <c r="Y122" s="75" t="s">
        <v>389</v>
      </c>
      <c r="Z122" s="75"/>
      <c r="AU122" t="s">
        <v>446</v>
      </c>
    </row>
    <row r="123" spans="1:47" ht="19" customHeight="1" x14ac:dyDescent="0.35">
      <c r="A123" s="74" t="s">
        <v>207</v>
      </c>
      <c r="B123" s="74"/>
      <c r="C123" s="80" t="s">
        <v>390</v>
      </c>
      <c r="D123" s="80" t="str">
        <f ca="1">TEXT(TODAY()+30,"YYYY-MM-DD")</f>
        <v>2023-09-07</v>
      </c>
      <c r="E123" s="80"/>
      <c r="F123" s="80" t="s">
        <v>395</v>
      </c>
      <c r="G123" s="80" t="s">
        <v>387</v>
      </c>
      <c r="H123" s="80"/>
      <c r="I123" s="80"/>
      <c r="J123" s="80"/>
      <c r="K123" s="80"/>
      <c r="L123" s="80"/>
      <c r="M123" s="80"/>
      <c r="N123" s="80" t="s">
        <v>179</v>
      </c>
      <c r="O123" s="80" t="s">
        <v>394</v>
      </c>
      <c r="P123" s="80" t="s">
        <v>392</v>
      </c>
      <c r="Q123" s="80"/>
      <c r="R123" s="80"/>
      <c r="S123" s="80" t="s">
        <v>393</v>
      </c>
      <c r="T123" s="80" t="s">
        <v>326</v>
      </c>
      <c r="U123" s="75">
        <f>B90</f>
        <v>7947575323</v>
      </c>
      <c r="V123" s="80" t="s">
        <v>388</v>
      </c>
      <c r="W123" s="80">
        <v>1</v>
      </c>
      <c r="X123" s="80">
        <v>0</v>
      </c>
      <c r="Y123" s="80" t="s">
        <v>389</v>
      </c>
      <c r="Z123" s="80"/>
      <c r="AU123" t="s">
        <v>447</v>
      </c>
    </row>
    <row r="125" spans="1:47" x14ac:dyDescent="0.35">
      <c r="A125" s="105" t="s">
        <v>402</v>
      </c>
      <c r="B125" s="106"/>
      <c r="C125" s="106"/>
      <c r="D125" s="106"/>
      <c r="E125" s="106"/>
      <c r="F125" s="106"/>
      <c r="G125" s="106"/>
      <c r="H125" s="106"/>
      <c r="I125" s="106"/>
      <c r="J125" s="106"/>
      <c r="K125" s="106"/>
      <c r="L125" s="106"/>
      <c r="M125" s="106"/>
      <c r="N125" s="106"/>
      <c r="O125" s="106"/>
      <c r="P125" s="106"/>
      <c r="Q125" s="106"/>
      <c r="R125" s="106"/>
      <c r="S125" s="79"/>
      <c r="T125" s="79"/>
      <c r="U125" s="79"/>
      <c r="V125" s="79"/>
      <c r="W125" s="79"/>
      <c r="X125" s="79"/>
      <c r="Y125" s="79"/>
      <c r="Z125" s="79"/>
    </row>
    <row r="126" spans="1:47" x14ac:dyDescent="0.35">
      <c r="A126" s="73" t="s">
        <v>369</v>
      </c>
      <c r="B126" s="73" t="s">
        <v>370</v>
      </c>
      <c r="C126" s="73" t="s">
        <v>371</v>
      </c>
      <c r="D126" s="73" t="s">
        <v>273</v>
      </c>
      <c r="E126" s="73" t="s">
        <v>285</v>
      </c>
      <c r="F126" s="73" t="s">
        <v>187</v>
      </c>
      <c r="G126" s="73" t="s">
        <v>372</v>
      </c>
      <c r="H126" s="73" t="s">
        <v>373</v>
      </c>
      <c r="I126" s="73" t="s">
        <v>166</v>
      </c>
      <c r="J126" s="73" t="s">
        <v>374</v>
      </c>
      <c r="K126" s="73" t="s">
        <v>339</v>
      </c>
      <c r="L126" s="73" t="s">
        <v>375</v>
      </c>
      <c r="M126" s="73" t="s">
        <v>340</v>
      </c>
      <c r="N126" s="73" t="s">
        <v>376</v>
      </c>
      <c r="O126" s="73" t="s">
        <v>377</v>
      </c>
      <c r="P126" s="73" t="s">
        <v>347</v>
      </c>
      <c r="Q126" s="73" t="s">
        <v>378</v>
      </c>
      <c r="R126" s="73" t="s">
        <v>379</v>
      </c>
      <c r="S126" s="73" t="s">
        <v>380</v>
      </c>
      <c r="T126" s="73" t="s">
        <v>323</v>
      </c>
      <c r="U126" s="73" t="s">
        <v>322</v>
      </c>
      <c r="V126" s="73" t="s">
        <v>381</v>
      </c>
      <c r="W126" s="73" t="s">
        <v>382</v>
      </c>
      <c r="X126" s="73" t="s">
        <v>383</v>
      </c>
      <c r="Y126" s="73" t="s">
        <v>384</v>
      </c>
      <c r="Z126" s="73" t="s">
        <v>385</v>
      </c>
    </row>
    <row r="127" spans="1:47" ht="19" customHeight="1" x14ac:dyDescent="0.35">
      <c r="A127" s="74" t="s">
        <v>214</v>
      </c>
      <c r="B127" s="74"/>
      <c r="C127" s="77" t="s">
        <v>422</v>
      </c>
      <c r="D127" s="77" t="str">
        <f ca="1">TEXT(TODAY(),"YYYY-MM-DD")</f>
        <v>2023-08-08</v>
      </c>
      <c r="E127" s="77"/>
      <c r="F127" s="77" t="s">
        <v>391</v>
      </c>
      <c r="G127" s="77" t="s">
        <v>397</v>
      </c>
      <c r="H127" s="77" t="str">
        <f>TEXT(12.15,"0.00")</f>
        <v>12.15</v>
      </c>
      <c r="I127" s="77" t="s">
        <v>168</v>
      </c>
      <c r="J127" s="77" t="str">
        <f>TEXT(4500,"0")</f>
        <v>4500</v>
      </c>
      <c r="K127" s="77" t="str">
        <f>TEXT(54675,"0")</f>
        <v>54675</v>
      </c>
      <c r="L127" s="77" t="str">
        <f>TEXT(0,"0.00")</f>
        <v>0.00</v>
      </c>
      <c r="M127" s="77" t="str">
        <f>TEXT(13520,"0")</f>
        <v>13520</v>
      </c>
      <c r="N127" s="77" t="s">
        <v>179</v>
      </c>
      <c r="O127" s="77" t="s">
        <v>394</v>
      </c>
      <c r="P127" s="77"/>
      <c r="Q127" s="77"/>
      <c r="R127" s="77"/>
      <c r="S127" s="77" t="s">
        <v>393</v>
      </c>
      <c r="T127" s="77" t="s">
        <v>326</v>
      </c>
      <c r="U127" s="77"/>
      <c r="V127" s="77"/>
      <c r="W127" s="77"/>
      <c r="X127" s="77"/>
      <c r="Y127" s="77"/>
      <c r="Z127" s="77"/>
      <c r="AA127" s="77"/>
      <c r="AU127" t="s">
        <v>410</v>
      </c>
    </row>
    <row r="128" spans="1:47" ht="19" customHeight="1" x14ac:dyDescent="0.35">
      <c r="A128" s="74" t="s">
        <v>214</v>
      </c>
      <c r="B128" s="74"/>
      <c r="C128" s="75" t="s">
        <v>386</v>
      </c>
      <c r="D128" s="76" t="str">
        <f ca="1">TEXT(TODAY(),"YYYY-MM-DD")</f>
        <v>2023-08-08</v>
      </c>
      <c r="E128" s="75"/>
      <c r="F128" s="75" t="s">
        <v>391</v>
      </c>
      <c r="G128" s="75" t="s">
        <v>397</v>
      </c>
      <c r="H128" s="75"/>
      <c r="I128" s="75"/>
      <c r="J128" s="75"/>
      <c r="K128" s="75" t="s">
        <v>396</v>
      </c>
      <c r="L128" s="75"/>
      <c r="M128" s="75"/>
      <c r="N128" s="75" t="s">
        <v>179</v>
      </c>
      <c r="O128" s="75" t="s">
        <v>394</v>
      </c>
      <c r="P128" s="75" t="s">
        <v>392</v>
      </c>
      <c r="Q128" s="75"/>
      <c r="R128" s="75"/>
      <c r="S128" s="81" t="s">
        <v>393</v>
      </c>
      <c r="T128" s="75" t="s">
        <v>326</v>
      </c>
      <c r="U128" s="75">
        <f>B90</f>
        <v>7947575323</v>
      </c>
      <c r="V128" s="75" t="s">
        <v>388</v>
      </c>
      <c r="W128" s="75">
        <v>1</v>
      </c>
      <c r="X128" s="75">
        <v>0</v>
      </c>
      <c r="Y128" s="75" t="s">
        <v>389</v>
      </c>
      <c r="Z128" s="75"/>
      <c r="AU128" t="s">
        <v>448</v>
      </c>
    </row>
    <row r="129" spans="1:47" ht="19" customHeight="1" x14ac:dyDescent="0.35">
      <c r="A129" s="74" t="s">
        <v>214</v>
      </c>
      <c r="B129" s="74"/>
      <c r="C129" s="80" t="s">
        <v>390</v>
      </c>
      <c r="D129" s="80" t="str">
        <f ca="1">TEXT(TODAY()+30,"YYYY-MM-DD")</f>
        <v>2023-09-07</v>
      </c>
      <c r="E129" s="80"/>
      <c r="F129" s="80" t="s">
        <v>395</v>
      </c>
      <c r="G129" s="80" t="s">
        <v>397</v>
      </c>
      <c r="H129" s="80"/>
      <c r="I129" s="80"/>
      <c r="J129" s="80"/>
      <c r="K129" s="80" t="s">
        <v>396</v>
      </c>
      <c r="L129" s="80"/>
      <c r="M129" s="80"/>
      <c r="N129" s="80" t="s">
        <v>179</v>
      </c>
      <c r="O129" s="80" t="s">
        <v>394</v>
      </c>
      <c r="P129" s="80" t="s">
        <v>392</v>
      </c>
      <c r="Q129" s="80"/>
      <c r="R129" s="80"/>
      <c r="S129" s="80" t="s">
        <v>393</v>
      </c>
      <c r="T129" s="80" t="s">
        <v>326</v>
      </c>
      <c r="U129" s="75">
        <f>B90</f>
        <v>7947575323</v>
      </c>
      <c r="V129" s="80" t="s">
        <v>388</v>
      </c>
      <c r="W129" s="80">
        <v>1</v>
      </c>
      <c r="X129" s="80">
        <v>0</v>
      </c>
      <c r="Y129" s="80" t="s">
        <v>389</v>
      </c>
      <c r="Z129" s="80"/>
      <c r="AU129" t="s">
        <v>449</v>
      </c>
    </row>
    <row r="131" spans="1:47" x14ac:dyDescent="0.35">
      <c r="A131" s="105" t="s">
        <v>404</v>
      </c>
      <c r="B131" s="106"/>
      <c r="C131" s="106"/>
      <c r="D131" s="106"/>
      <c r="E131" s="106"/>
      <c r="F131" s="106"/>
      <c r="G131" s="106"/>
      <c r="H131" s="106"/>
      <c r="I131" s="106"/>
      <c r="J131" s="106"/>
      <c r="K131" s="106"/>
      <c r="L131" s="106"/>
      <c r="M131" s="106"/>
      <c r="N131" s="106"/>
      <c r="O131" s="106"/>
      <c r="P131" s="106"/>
      <c r="Q131" s="106"/>
      <c r="R131" s="106"/>
      <c r="S131" s="82"/>
      <c r="T131" s="82"/>
      <c r="U131" s="82"/>
      <c r="V131" s="82"/>
      <c r="W131" s="82"/>
      <c r="X131" s="82"/>
      <c r="Y131" s="82"/>
      <c r="Z131" s="82"/>
    </row>
    <row r="132" spans="1:47" x14ac:dyDescent="0.35">
      <c r="A132" s="73" t="s">
        <v>369</v>
      </c>
      <c r="B132" s="73" t="s">
        <v>370</v>
      </c>
      <c r="C132" s="73" t="s">
        <v>371</v>
      </c>
      <c r="D132" s="73" t="s">
        <v>273</v>
      </c>
      <c r="E132" s="73" t="s">
        <v>285</v>
      </c>
      <c r="F132" s="73" t="s">
        <v>187</v>
      </c>
      <c r="G132" s="73" t="s">
        <v>372</v>
      </c>
      <c r="H132" s="73" t="s">
        <v>373</v>
      </c>
      <c r="I132" s="73" t="s">
        <v>166</v>
      </c>
      <c r="J132" s="73" t="s">
        <v>374</v>
      </c>
      <c r="K132" s="73" t="s">
        <v>339</v>
      </c>
      <c r="L132" s="73" t="s">
        <v>375</v>
      </c>
      <c r="M132" s="73" t="s">
        <v>340</v>
      </c>
      <c r="N132" s="73" t="s">
        <v>376</v>
      </c>
      <c r="O132" s="73" t="s">
        <v>377</v>
      </c>
      <c r="P132" s="73" t="s">
        <v>347</v>
      </c>
      <c r="Q132" s="73" t="s">
        <v>378</v>
      </c>
      <c r="R132" s="73" t="s">
        <v>379</v>
      </c>
      <c r="S132" s="73" t="s">
        <v>380</v>
      </c>
      <c r="T132" s="73" t="s">
        <v>323</v>
      </c>
      <c r="U132" s="73" t="s">
        <v>322</v>
      </c>
      <c r="V132" s="73" t="s">
        <v>381</v>
      </c>
      <c r="W132" s="73" t="s">
        <v>382</v>
      </c>
      <c r="X132" s="73" t="s">
        <v>383</v>
      </c>
      <c r="Y132" s="73" t="s">
        <v>384</v>
      </c>
      <c r="Z132" s="73" t="s">
        <v>385</v>
      </c>
    </row>
    <row r="133" spans="1:47" ht="19" customHeight="1" x14ac:dyDescent="0.35">
      <c r="A133" s="74" t="s">
        <v>216</v>
      </c>
      <c r="B133" s="74"/>
      <c r="C133" s="77" t="s">
        <v>422</v>
      </c>
      <c r="D133" s="77" t="str">
        <f ca="1">TEXT(TODAY(),"YYYY-MM-DD")</f>
        <v>2023-08-08</v>
      </c>
      <c r="E133" s="77"/>
      <c r="F133" s="77" t="str">
        <f>TEXT(37.43,"0.00")</f>
        <v>37.43</v>
      </c>
      <c r="G133" s="77" t="s">
        <v>401</v>
      </c>
      <c r="H133" s="77" t="str">
        <f>TEXT(38.23,"0.00")</f>
        <v>38.23</v>
      </c>
      <c r="I133" s="77" t="s">
        <v>168</v>
      </c>
      <c r="J133" s="77" t="str">
        <f>TEXT(4500,"0")</f>
        <v>4500</v>
      </c>
      <c r="K133" s="77" t="str">
        <f>TEXT(172050,"0")</f>
        <v>172050</v>
      </c>
      <c r="L133" s="77" t="str">
        <f>TEXT(0,"0.00")</f>
        <v>0.00</v>
      </c>
      <c r="M133" s="77" t="str">
        <f>TEXT(13520,"0")</f>
        <v>13520</v>
      </c>
      <c r="N133" s="77" t="s">
        <v>179</v>
      </c>
      <c r="O133" s="77" t="s">
        <v>394</v>
      </c>
      <c r="P133" s="77"/>
      <c r="Q133" s="77"/>
      <c r="R133" s="77"/>
      <c r="S133" s="77" t="s">
        <v>199</v>
      </c>
      <c r="T133" s="77" t="s">
        <v>326</v>
      </c>
      <c r="U133" s="77"/>
      <c r="V133" s="77"/>
      <c r="W133" s="77"/>
      <c r="X133" s="77"/>
      <c r="Y133" s="77"/>
      <c r="Z133" s="77"/>
      <c r="AU133" t="s">
        <v>411</v>
      </c>
    </row>
    <row r="135" spans="1:47" x14ac:dyDescent="0.35">
      <c r="A135" s="43" t="s">
        <v>358</v>
      </c>
      <c r="B135" s="44"/>
      <c r="C135" s="44"/>
    </row>
    <row r="136" spans="1:47" x14ac:dyDescent="0.35">
      <c r="A136" s="41" t="s">
        <v>358</v>
      </c>
      <c r="B136" s="41" t="s">
        <v>359</v>
      </c>
      <c r="C136" s="41" t="s">
        <v>360</v>
      </c>
      <c r="D136" s="41" t="s">
        <v>361</v>
      </c>
      <c r="E136" s="41" t="s">
        <v>276</v>
      </c>
      <c r="F136" s="41" t="s">
        <v>183</v>
      </c>
      <c r="G136" s="41" t="s">
        <v>184</v>
      </c>
      <c r="H136" s="41" t="s">
        <v>362</v>
      </c>
      <c r="I136" s="41" t="s">
        <v>363</v>
      </c>
      <c r="J136" s="41" t="s">
        <v>364</v>
      </c>
      <c r="K136" s="41" t="s">
        <v>273</v>
      </c>
      <c r="L136" s="41" t="s">
        <v>271</v>
      </c>
    </row>
    <row r="137" spans="1:47" ht="43.5" x14ac:dyDescent="0.35">
      <c r="A137" s="70" t="s">
        <v>365</v>
      </c>
      <c r="B137" s="71" t="s">
        <v>405</v>
      </c>
      <c r="C137" s="71" t="s">
        <v>405</v>
      </c>
      <c r="D137" s="71" t="s">
        <v>367</v>
      </c>
      <c r="E137" s="71" t="s">
        <v>368</v>
      </c>
      <c r="F137" s="71"/>
      <c r="G137" s="71"/>
      <c r="H137" s="71"/>
      <c r="I137" s="71"/>
      <c r="J137" s="72">
        <f ca="1">TODAY()</f>
        <v>45146</v>
      </c>
      <c r="K137" s="72">
        <v>234</v>
      </c>
      <c r="L137" s="71" t="s">
        <v>155</v>
      </c>
    </row>
    <row r="139" spans="1:47" x14ac:dyDescent="0.35">
      <c r="A139" s="43" t="s">
        <v>358</v>
      </c>
      <c r="B139" s="44"/>
      <c r="C139" s="44"/>
    </row>
    <row r="140" spans="1:47" x14ac:dyDescent="0.35">
      <c r="A140" s="41" t="s">
        <v>358</v>
      </c>
      <c r="B140" s="41" t="s">
        <v>359</v>
      </c>
      <c r="C140" s="41" t="s">
        <v>360</v>
      </c>
      <c r="D140" s="41" t="s">
        <v>361</v>
      </c>
      <c r="E140" s="41" t="s">
        <v>276</v>
      </c>
      <c r="F140" s="41" t="s">
        <v>183</v>
      </c>
      <c r="G140" s="41" t="s">
        <v>184</v>
      </c>
      <c r="H140" s="41" t="s">
        <v>362</v>
      </c>
      <c r="I140" s="41" t="s">
        <v>363</v>
      </c>
      <c r="J140" s="41" t="s">
        <v>364</v>
      </c>
      <c r="K140" s="41" t="s">
        <v>273</v>
      </c>
      <c r="L140" s="41" t="s">
        <v>271</v>
      </c>
    </row>
    <row r="141" spans="1:47" ht="43.5" x14ac:dyDescent="0.35">
      <c r="A141" s="70" t="s">
        <v>365</v>
      </c>
      <c r="B141" s="71" t="s">
        <v>366</v>
      </c>
      <c r="C141" s="71" t="s">
        <v>366</v>
      </c>
      <c r="D141" s="71" t="s">
        <v>367</v>
      </c>
      <c r="E141" s="71" t="s">
        <v>368</v>
      </c>
      <c r="F141" s="71"/>
      <c r="G141" s="71"/>
      <c r="H141" s="71"/>
      <c r="I141" s="71"/>
      <c r="J141" s="72">
        <f ca="1">TODAY()</f>
        <v>45146</v>
      </c>
      <c r="K141" s="72">
        <v>234</v>
      </c>
      <c r="L141" s="71" t="s">
        <v>155</v>
      </c>
    </row>
    <row r="143" spans="1:47" ht="13.25" customHeight="1" x14ac:dyDescent="0.35">
      <c r="A143" s="122" t="s">
        <v>345</v>
      </c>
      <c r="B143" s="123"/>
      <c r="C143" s="123"/>
      <c r="D143" s="123"/>
      <c r="E143" s="123"/>
      <c r="F143" s="123"/>
      <c r="G143" s="123"/>
      <c r="H143" s="123"/>
      <c r="I143" s="123"/>
      <c r="J143" s="123"/>
      <c r="K143" s="123"/>
      <c r="L143" s="123"/>
    </row>
    <row r="144" spans="1:47" x14ac:dyDescent="0.35">
      <c r="A144" s="125" t="s">
        <v>131</v>
      </c>
      <c r="B144" s="125" t="s">
        <v>346</v>
      </c>
      <c r="C144" s="124" t="s">
        <v>347</v>
      </c>
      <c r="D144" s="126" t="s">
        <v>348</v>
      </c>
      <c r="E144" s="99" t="s">
        <v>332</v>
      </c>
      <c r="F144" s="99"/>
      <c r="G144" s="99"/>
      <c r="H144" s="99"/>
      <c r="I144" s="100" t="s">
        <v>349</v>
      </c>
      <c r="J144" s="100"/>
      <c r="K144" s="100"/>
      <c r="L144" s="100"/>
    </row>
    <row r="145" spans="1:26" x14ac:dyDescent="0.35">
      <c r="A145" s="107"/>
      <c r="B145" s="107"/>
      <c r="C145" s="109"/>
      <c r="D145" s="127"/>
      <c r="E145" s="101" t="s">
        <v>350</v>
      </c>
      <c r="F145" s="102"/>
      <c r="G145" s="103" t="s">
        <v>336</v>
      </c>
      <c r="H145" s="104"/>
      <c r="I145" s="101" t="s">
        <v>350</v>
      </c>
      <c r="J145" s="102"/>
      <c r="K145" s="103" t="s">
        <v>336</v>
      </c>
      <c r="L145" s="104"/>
    </row>
    <row r="146" spans="1:26" x14ac:dyDescent="0.35">
      <c r="A146" s="108"/>
      <c r="B146" s="108" t="s">
        <v>130</v>
      </c>
      <c r="C146" s="110"/>
      <c r="D146" s="128"/>
      <c r="E146" s="63" t="s">
        <v>351</v>
      </c>
      <c r="F146" s="63" t="s">
        <v>352</v>
      </c>
      <c r="G146" s="64" t="s">
        <v>353</v>
      </c>
      <c r="H146" s="64" t="s">
        <v>354</v>
      </c>
      <c r="I146" s="63" t="s">
        <v>351</v>
      </c>
      <c r="J146" s="63" t="s">
        <v>352</v>
      </c>
      <c r="K146" s="64" t="s">
        <v>353</v>
      </c>
      <c r="L146" s="64" t="s">
        <v>354</v>
      </c>
    </row>
    <row r="147" spans="1:26" x14ac:dyDescent="0.35">
      <c r="A147" s="39" t="str">
        <f>C4</f>
        <v>STACKING_COMT_PARENT,IND</v>
      </c>
      <c r="B147" s="39" t="s">
        <v>343</v>
      </c>
      <c r="C147" s="54" t="s">
        <v>355</v>
      </c>
      <c r="D147" s="65" t="str">
        <f>TEXT(-0.95,"0.00")</f>
        <v>-0.95</v>
      </c>
      <c r="E147" s="66" t="str">
        <f>"$"&amp;TEXT(298743.94,"0.00")</f>
        <v>$298743.94</v>
      </c>
      <c r="F147" s="66" t="str">
        <f>"$"&amp;TEXT(40794,"0.00")</f>
        <v>$40794.00</v>
      </c>
      <c r="G147" s="66" t="str">
        <f>"$"&amp;TEXT(301614.5,"0.00")</f>
        <v>$301614.50</v>
      </c>
      <c r="H147" s="66" t="str">
        <f>"$"&amp;TEXT(40560,"0.00")</f>
        <v>$40560.00</v>
      </c>
      <c r="I147" s="67" t="str">
        <f>"$"&amp;TEXT(294833.94,"0.00")</f>
        <v>$294833.94</v>
      </c>
      <c r="J147" s="67" t="str">
        <f>"$"&amp;TEXT(40794,"0.00")</f>
        <v>$40794.00</v>
      </c>
      <c r="K147" s="67" t="str">
        <f>"$"&amp;TEXT(301614.5,"0.00")</f>
        <v>$301614.50</v>
      </c>
      <c r="L147" s="67" t="str">
        <f>"$"&amp;TEXT(40560,"0.00")</f>
        <v>$40560.00</v>
      </c>
    </row>
    <row r="149" spans="1:26" x14ac:dyDescent="0.35">
      <c r="A149" s="122" t="s">
        <v>356</v>
      </c>
      <c r="B149" s="123"/>
      <c r="C149" s="123"/>
      <c r="D149" s="123"/>
      <c r="E149" s="123"/>
      <c r="F149" s="123"/>
      <c r="G149" s="123"/>
      <c r="H149" s="123"/>
      <c r="I149" s="123"/>
      <c r="J149" s="123"/>
    </row>
    <row r="150" spans="1:26" x14ac:dyDescent="0.35">
      <c r="A150" s="83"/>
      <c r="B150" s="84"/>
      <c r="C150" s="111" t="s">
        <v>332</v>
      </c>
      <c r="D150" s="111"/>
      <c r="E150" s="111"/>
      <c r="F150" s="111"/>
      <c r="G150" s="111"/>
      <c r="H150" s="111"/>
      <c r="I150" s="111"/>
      <c r="J150" s="111"/>
      <c r="K150" s="111"/>
      <c r="Z150" s="68"/>
    </row>
    <row r="151" spans="1:26" x14ac:dyDescent="0.35">
      <c r="A151" s="120" t="s">
        <v>333</v>
      </c>
      <c r="B151" s="120" t="s">
        <v>334</v>
      </c>
      <c r="C151" s="101" t="s">
        <v>335</v>
      </c>
      <c r="D151" s="112"/>
      <c r="E151" s="112"/>
      <c r="F151" s="102"/>
      <c r="G151" s="103" t="s">
        <v>336</v>
      </c>
      <c r="H151" s="113"/>
      <c r="I151" s="113"/>
      <c r="J151" s="104"/>
      <c r="K151" s="97" t="s">
        <v>357</v>
      </c>
    </row>
    <row r="152" spans="1:26" x14ac:dyDescent="0.35">
      <c r="A152" s="121"/>
      <c r="B152" s="121"/>
      <c r="C152" s="63" t="s">
        <v>339</v>
      </c>
      <c r="D152" s="63" t="s">
        <v>340</v>
      </c>
      <c r="E152" s="63" t="s">
        <v>341</v>
      </c>
      <c r="F152" s="63" t="s">
        <v>342</v>
      </c>
      <c r="G152" s="64" t="s">
        <v>339</v>
      </c>
      <c r="H152" s="64" t="s">
        <v>340</v>
      </c>
      <c r="I152" s="64" t="s">
        <v>341</v>
      </c>
      <c r="J152" s="64" t="s">
        <v>342</v>
      </c>
      <c r="K152" s="98"/>
    </row>
    <row r="153" spans="1:26" x14ac:dyDescent="0.35">
      <c r="A153" s="54" t="s">
        <v>343</v>
      </c>
      <c r="B153" s="69"/>
      <c r="C153" s="30" t="str">
        <f>"$"&amp;TEXT(298743.94,"0.00")</f>
        <v>$298743.94</v>
      </c>
      <c r="D153" s="30" t="str">
        <f>"$"&amp;TEXT(40794,"0.00")</f>
        <v>$40794.00</v>
      </c>
      <c r="E153" s="30" t="str">
        <f>"$"&amp;TEXT(257949.94,"0.00")</f>
        <v>$257949.94</v>
      </c>
      <c r="F153" s="30" t="str">
        <f>TEXT(86.34,"0.00")</f>
        <v>86.34</v>
      </c>
      <c r="G153" s="30" t="str">
        <f>"$"&amp;TEXT(301614.5,"0.00")</f>
        <v>$301614.50</v>
      </c>
      <c r="H153" s="30" t="str">
        <f>"$"&amp;TEXT(40560,"0.00")</f>
        <v>$40560.00</v>
      </c>
      <c r="I153" s="30" t="str">
        <f>"$"&amp;TEXT(261054.5,"0.00")</f>
        <v>$261054.50</v>
      </c>
      <c r="J153" s="30" t="str">
        <f>TEXT(86.55,"0.00")</f>
        <v>86.55</v>
      </c>
      <c r="K153" s="30"/>
    </row>
    <row r="155" spans="1:26" ht="23.5" customHeight="1" x14ac:dyDescent="0.35">
      <c r="A155" s="105" t="s">
        <v>423</v>
      </c>
      <c r="B155" s="106"/>
      <c r="C155" s="106"/>
      <c r="D155" s="106"/>
      <c r="E155" s="106"/>
      <c r="F155" s="106"/>
    </row>
    <row r="156" spans="1:26" x14ac:dyDescent="0.35">
      <c r="A156" s="107" t="s">
        <v>333</v>
      </c>
      <c r="B156" s="109" t="s">
        <v>334</v>
      </c>
      <c r="C156" s="111" t="s">
        <v>332</v>
      </c>
      <c r="D156" s="111"/>
      <c r="E156" s="111"/>
      <c r="F156" s="111"/>
      <c r="G156" s="111"/>
      <c r="H156" s="111"/>
      <c r="I156" s="111"/>
      <c r="J156" s="111"/>
      <c r="K156" s="111"/>
      <c r="L156" s="88"/>
      <c r="M156" s="88" t="s">
        <v>424</v>
      </c>
      <c r="N156" s="88"/>
      <c r="O156" s="88"/>
      <c r="P156" s="88"/>
      <c r="Q156" s="88"/>
      <c r="R156" s="88"/>
      <c r="S156" s="88"/>
      <c r="T156" s="88"/>
      <c r="U156" s="88"/>
    </row>
    <row r="157" spans="1:26" ht="14.5" customHeight="1" x14ac:dyDescent="0.35">
      <c r="A157" s="107"/>
      <c r="B157" s="109"/>
      <c r="C157" s="101" t="s">
        <v>335</v>
      </c>
      <c r="D157" s="112"/>
      <c r="E157" s="112"/>
      <c r="F157" s="102"/>
      <c r="G157" s="103" t="s">
        <v>336</v>
      </c>
      <c r="H157" s="113"/>
      <c r="I157" s="113"/>
      <c r="J157" s="104"/>
      <c r="K157" s="97" t="s">
        <v>357</v>
      </c>
      <c r="L157" s="97" t="s">
        <v>348</v>
      </c>
      <c r="M157" s="89" t="s">
        <v>335</v>
      </c>
      <c r="N157" s="90"/>
      <c r="O157" s="90"/>
      <c r="P157" s="91"/>
      <c r="Q157" s="92" t="s">
        <v>336</v>
      </c>
      <c r="R157" s="93"/>
      <c r="S157" s="93"/>
      <c r="T157" s="94"/>
      <c r="U157" s="95" t="s">
        <v>357</v>
      </c>
    </row>
    <row r="158" spans="1:26" x14ac:dyDescent="0.35">
      <c r="A158" s="108"/>
      <c r="B158" s="110"/>
      <c r="C158" s="63" t="s">
        <v>339</v>
      </c>
      <c r="D158" s="63" t="s">
        <v>340</v>
      </c>
      <c r="E158" s="63" t="s">
        <v>341</v>
      </c>
      <c r="F158" s="63" t="s">
        <v>342</v>
      </c>
      <c r="G158" s="64" t="s">
        <v>339</v>
      </c>
      <c r="H158" s="64" t="s">
        <v>340</v>
      </c>
      <c r="I158" s="64" t="s">
        <v>341</v>
      </c>
      <c r="J158" s="64" t="s">
        <v>342</v>
      </c>
      <c r="K158" s="98"/>
      <c r="L158" s="98"/>
      <c r="M158" s="63" t="s">
        <v>339</v>
      </c>
      <c r="N158" s="63" t="s">
        <v>340</v>
      </c>
      <c r="O158" s="63" t="s">
        <v>341</v>
      </c>
      <c r="P158" s="63" t="s">
        <v>342</v>
      </c>
      <c r="Q158" s="64" t="s">
        <v>339</v>
      </c>
      <c r="R158" s="64" t="s">
        <v>340</v>
      </c>
      <c r="S158" s="64" t="s">
        <v>341</v>
      </c>
      <c r="T158" s="64" t="s">
        <v>342</v>
      </c>
      <c r="U158" s="96"/>
    </row>
    <row r="159" spans="1:26" x14ac:dyDescent="0.35">
      <c r="A159" s="69" t="s">
        <v>343</v>
      </c>
      <c r="B159" s="54"/>
      <c r="C159" s="30" t="str">
        <f>"$"&amp;TEXT(298743.94,"0.00")</f>
        <v>$298743.94</v>
      </c>
      <c r="D159" s="30" t="str">
        <f>"$"&amp;TEXT(40794,"0.00")</f>
        <v>$40794.00</v>
      </c>
      <c r="E159" s="30" t="str">
        <f>"$"&amp;TEXT(257949.94,"0.00")</f>
        <v>$257949.94</v>
      </c>
      <c r="F159" s="30" t="str">
        <f>TEXT(86.34,"0.00")</f>
        <v>86.34</v>
      </c>
      <c r="G159" s="30"/>
      <c r="H159" s="30"/>
      <c r="I159" s="30"/>
      <c r="J159" s="30"/>
      <c r="K159" s="30" t="str">
        <f>TEXT(-0.21,"0.00")</f>
        <v>-0.21</v>
      </c>
      <c r="L159" s="30" t="str">
        <f>TEXT(-0.95,"0.00")</f>
        <v>-0.95</v>
      </c>
      <c r="M159" s="30"/>
      <c r="N159" s="30"/>
      <c r="O159" s="30"/>
      <c r="P159" s="30"/>
      <c r="Q159" s="30"/>
      <c r="R159" s="30"/>
      <c r="S159" s="30"/>
      <c r="T159" s="30"/>
      <c r="U159" s="30"/>
      <c r="V159" s="86"/>
    </row>
    <row r="160" spans="1:26" x14ac:dyDescent="0.35">
      <c r="A160" s="69" t="s">
        <v>343</v>
      </c>
      <c r="B160" s="54"/>
      <c r="C160" s="30" t="str">
        <f>"$"&amp;TEXT(298743.94,"0.00")</f>
        <v>$298743.94</v>
      </c>
      <c r="D160" s="30" t="str">
        <f>"$"&amp;TEXT(40794,"0.00")</f>
        <v>$40794.00</v>
      </c>
      <c r="E160" s="30" t="str">
        <f>"$"&amp;TEXT(257949.94,"0.00")</f>
        <v>$257949.94</v>
      </c>
      <c r="F160" s="30" t="str">
        <f>TEXT(86.34,"0.00")</f>
        <v>86.34</v>
      </c>
      <c r="G160" s="30" t="str">
        <f>"$"&amp;TEXT(301614.5,"0.00")</f>
        <v>$301614.50</v>
      </c>
      <c r="H160" s="30" t="str">
        <f>"$"&amp;TEXT(40560,"0.00")</f>
        <v>$40560.00</v>
      </c>
      <c r="I160" s="30" t="str">
        <f>"$"&amp;TEXT(261054.5,"0.00")</f>
        <v>$261054.50</v>
      </c>
      <c r="J160" s="30" t="str">
        <f>TEXT(86.55,"0.00")</f>
        <v>86.55</v>
      </c>
      <c r="K160" s="30"/>
      <c r="L160" s="30"/>
      <c r="M160" s="30" t="str">
        <f>"$"&amp;TEXT(298743.94,"0.00")</f>
        <v>$298743.94</v>
      </c>
      <c r="N160" s="30" t="str">
        <f>"$"&amp;TEXT(40794,"0.00")</f>
        <v>$40794.00</v>
      </c>
      <c r="O160" s="30" t="str">
        <f>"$"&amp;TEXT(257949.94,"0.00")</f>
        <v>$257949.94</v>
      </c>
      <c r="P160" s="30" t="str">
        <f>TEXT(86.34,"0.00")</f>
        <v>86.34</v>
      </c>
      <c r="Q160" s="30" t="str">
        <f>"$"&amp;TEXT(301614.5,"0.00")</f>
        <v>$301614.50</v>
      </c>
      <c r="R160" s="30" t="str">
        <f>"$"&amp;TEXT(40560,"0.00")</f>
        <v>$40560.00</v>
      </c>
      <c r="S160" s="30" t="str">
        <f>"$"&amp;TEXT(261054.5,"0.00")</f>
        <v>$261054.50</v>
      </c>
      <c r="T160" s="30" t="str">
        <f>TEXT(86.55,"0.00")</f>
        <v>86.55</v>
      </c>
      <c r="U160" s="30"/>
      <c r="V160" s="86"/>
    </row>
    <row r="161" spans="1:3" x14ac:dyDescent="0.35">
      <c r="A161" s="43" t="s">
        <v>440</v>
      </c>
      <c r="B161" s="44"/>
      <c r="C161" s="44"/>
    </row>
    <row r="162" spans="1:3" x14ac:dyDescent="0.35">
      <c r="A162" s="41" t="s">
        <v>441</v>
      </c>
      <c r="B162" s="41" t="s">
        <v>442</v>
      </c>
      <c r="C162" s="41" t="s">
        <v>443</v>
      </c>
    </row>
    <row r="163" spans="1:3" x14ac:dyDescent="0.35">
      <c r="A163" s="72" t="s">
        <v>444</v>
      </c>
      <c r="B163" s="54" t="s">
        <v>445</v>
      </c>
      <c r="C163" s="71" t="s">
        <v>314</v>
      </c>
    </row>
    <row r="164" spans="1:3" x14ac:dyDescent="0.35">
      <c r="A164" s="72" t="s">
        <v>450</v>
      </c>
      <c r="B164" s="54" t="s">
        <v>445</v>
      </c>
      <c r="C164" s="71" t="s">
        <v>314</v>
      </c>
    </row>
  </sheetData>
  <mergeCells count="65">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22:C22"/>
    <mergeCell ref="A27:P27"/>
    <mergeCell ref="A66:I66"/>
    <mergeCell ref="A62:D62"/>
    <mergeCell ref="K99:K100"/>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L157:L158"/>
    <mergeCell ref="E144:H144"/>
    <mergeCell ref="I144:L144"/>
    <mergeCell ref="E145:F145"/>
    <mergeCell ref="G145:H145"/>
    <mergeCell ref="I145:J145"/>
    <mergeCell ref="A155:F155"/>
    <mergeCell ref="A156:A158"/>
    <mergeCell ref="B156:B158"/>
    <mergeCell ref="C156:K156"/>
    <mergeCell ref="C157:F157"/>
    <mergeCell ref="G157:J157"/>
    <mergeCell ref="K157:K158"/>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37"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38"/>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37"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38"/>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37"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9"/>
      <c r="N45" s="5">
        <v>44</v>
      </c>
      <c r="O45" s="9" t="s">
        <v>79</v>
      </c>
      <c r="P45" s="10" t="s">
        <v>78</v>
      </c>
      <c r="Q45" s="10"/>
      <c r="R45" s="10" t="s">
        <v>124</v>
      </c>
      <c r="S45" s="10"/>
    </row>
    <row r="46" spans="1:19" ht="26" x14ac:dyDescent="0.35">
      <c r="A46" s="8"/>
      <c r="B46" s="8"/>
      <c r="C46" s="8"/>
      <c r="D46" s="8"/>
      <c r="E46" s="8"/>
      <c r="F46" s="8"/>
      <c r="G46" s="8"/>
      <c r="H46" s="8"/>
      <c r="I46" s="8"/>
      <c r="J46" s="8"/>
      <c r="K46" s="8"/>
      <c r="L46" s="8"/>
      <c r="M46" s="138"/>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2023-08-07T23:05:08Z</dcterms:modified>
</cp:coreProperties>
</file>