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10" i="2" l="1"/>
  <c r="L203" i="2"/>
  <c r="K203" i="2"/>
  <c r="J203" i="2"/>
  <c r="I203" i="2"/>
  <c r="H203" i="2"/>
  <c r="G203" i="2"/>
  <c r="F203" i="2"/>
  <c r="E203" i="2"/>
  <c r="N209" i="2"/>
  <c r="M209" i="2"/>
  <c r="L209" i="2"/>
  <c r="J209" i="2"/>
  <c r="I209" i="2"/>
  <c r="H209" i="2"/>
  <c r="G209" i="2"/>
  <c r="F209" i="2"/>
  <c r="E209" i="2"/>
  <c r="D209" i="2"/>
  <c r="C209" i="2"/>
  <c r="M164" i="2" l="1"/>
  <c r="M163" i="2"/>
  <c r="M161" i="2"/>
  <c r="M160" i="2"/>
  <c r="M158" i="2"/>
  <c r="M157" i="2"/>
  <c r="L160" i="2"/>
  <c r="L157" i="2"/>
  <c r="K164" i="2"/>
  <c r="K163" i="2"/>
  <c r="K161" i="2"/>
  <c r="K160" i="2"/>
  <c r="K158" i="2"/>
  <c r="K157" i="2"/>
  <c r="H164" i="2"/>
  <c r="H163" i="2"/>
  <c r="J163" i="2"/>
  <c r="H161" i="2"/>
  <c r="J160" i="2"/>
  <c r="H160" i="2"/>
  <c r="J157" i="2"/>
  <c r="H158" i="2"/>
  <c r="H157" i="2"/>
  <c r="M156" i="2"/>
  <c r="K156" i="2"/>
  <c r="M154" i="2"/>
  <c r="K154" i="2"/>
  <c r="L144" i="2" l="1"/>
  <c r="K144" i="2"/>
  <c r="J144" i="2"/>
  <c r="I144" i="2"/>
  <c r="D144" i="2"/>
  <c r="J150" i="2"/>
  <c r="I150" i="2"/>
  <c r="H144" i="2"/>
  <c r="H150" i="2"/>
  <c r="G144" i="2"/>
  <c r="G150" i="2"/>
  <c r="F150" i="2"/>
  <c r="E150" i="2"/>
  <c r="F144" i="2"/>
  <c r="D150" i="2"/>
  <c r="E144" i="2"/>
  <c r="C150" i="2"/>
  <c r="M130" i="2" l="1"/>
  <c r="M129" i="2"/>
  <c r="M123" i="2"/>
  <c r="M122" i="2"/>
  <c r="M116" i="2"/>
  <c r="M115" i="2"/>
  <c r="K129" i="2"/>
  <c r="K130" i="2"/>
  <c r="K123" i="2"/>
  <c r="K122" i="2"/>
  <c r="K116" i="2"/>
  <c r="K115" i="2"/>
  <c r="H130" i="2"/>
  <c r="H129" i="2"/>
  <c r="H123" i="2"/>
  <c r="H122" i="2"/>
  <c r="H116" i="2"/>
  <c r="H115" i="2"/>
  <c r="J130" i="2"/>
  <c r="J123" i="2"/>
  <c r="J116" i="2"/>
  <c r="D101" i="2" l="1"/>
  <c r="L101" i="2"/>
  <c r="K101" i="2"/>
  <c r="J101" i="2"/>
  <c r="I101" i="2"/>
  <c r="H101" i="2"/>
  <c r="G101" i="2"/>
  <c r="K107" i="2"/>
  <c r="J107" i="2"/>
  <c r="I107" i="2"/>
  <c r="H107" i="2"/>
  <c r="G107" i="2"/>
  <c r="F107" i="2"/>
  <c r="E107" i="2"/>
  <c r="F101" i="2"/>
  <c r="D107" i="2"/>
  <c r="E101" i="2"/>
  <c r="C107" i="2"/>
  <c r="A144" i="2" l="1"/>
  <c r="A101" i="2"/>
  <c r="B90" i="2"/>
  <c r="D85" i="2"/>
  <c r="A203" i="2" s="1"/>
  <c r="B85" i="2"/>
  <c r="J229" i="2" l="1"/>
  <c r="B225" i="2"/>
  <c r="A225" i="2"/>
  <c r="J221" i="2" l="1"/>
  <c r="J217" i="2"/>
  <c r="J213" i="2" l="1"/>
  <c r="D203" i="2" l="1"/>
  <c r="J197" i="2" l="1"/>
  <c r="J193" i="2" l="1"/>
  <c r="U187" i="2" l="1"/>
  <c r="U189" i="2"/>
  <c r="D189" i="2"/>
  <c r="D187" i="2"/>
  <c r="U185" i="2" l="1"/>
  <c r="E185" i="2" l="1"/>
  <c r="D185" i="2"/>
  <c r="J180" i="2" l="1"/>
  <c r="J176" i="2"/>
  <c r="E184" i="2"/>
  <c r="D184" i="2"/>
  <c r="A168" i="2" l="1"/>
  <c r="K155" i="2" l="1"/>
  <c r="M155" i="2"/>
  <c r="E160" i="2" l="1"/>
  <c r="E157" i="2"/>
  <c r="L163" i="2" l="1"/>
  <c r="D160" i="2"/>
  <c r="D157" i="2"/>
  <c r="L129" i="2" l="1"/>
  <c r="D129" i="2"/>
  <c r="L122" i="2"/>
  <c r="D122" i="2"/>
  <c r="L115" i="2"/>
  <c r="D115" i="2"/>
  <c r="L90" i="2" l="1"/>
  <c r="D124" i="2" l="1"/>
  <c r="D117" i="2"/>
  <c r="L130" i="2"/>
  <c r="L123" i="2"/>
  <c r="L116" i="2"/>
  <c r="G90" i="2" l="1"/>
  <c r="H90" i="2"/>
  <c r="U184" i="2" l="1"/>
  <c r="K74" i="2"/>
  <c r="J74" i="2"/>
  <c r="K75" i="2"/>
  <c r="J75" i="2"/>
  <c r="K76" i="2"/>
  <c r="J76" i="2"/>
  <c r="K77" i="2"/>
  <c r="J77" i="2"/>
  <c r="K78" i="2"/>
  <c r="J78" i="2"/>
  <c r="K79" i="2"/>
  <c r="J79" i="2"/>
  <c r="K73" i="2"/>
  <c r="J73" i="2"/>
  <c r="K72" i="2"/>
  <c r="J72" i="2"/>
  <c r="K71" i="2"/>
  <c r="J71" i="2"/>
  <c r="K70" i="2"/>
  <c r="J70" i="2"/>
  <c r="K69" i="2"/>
  <c r="J69" i="2"/>
  <c r="K68" i="2"/>
  <c r="J68" i="2"/>
  <c r="B79" i="2"/>
  <c r="B78" i="2"/>
  <c r="B77" i="2"/>
  <c r="B76" i="2"/>
  <c r="B75" i="2"/>
  <c r="B74" i="2"/>
  <c r="A79" i="2"/>
  <c r="A78" i="2"/>
  <c r="A77" i="2"/>
  <c r="A76" i="2"/>
  <c r="A75" i="2"/>
  <c r="A74" i="2"/>
  <c r="D79" i="2"/>
  <c r="D78" i="2"/>
  <c r="D77" i="2"/>
  <c r="D76" i="2"/>
  <c r="D75" i="2"/>
  <c r="D74" i="2"/>
  <c r="B73" i="2"/>
  <c r="B72" i="2"/>
  <c r="B71" i="2"/>
  <c r="A73" i="2"/>
  <c r="A72" i="2"/>
  <c r="A71" i="2"/>
  <c r="A70" i="2"/>
  <c r="A69" i="2"/>
  <c r="A68" i="2"/>
  <c r="D73" i="2"/>
  <c r="D72" i="2"/>
  <c r="D71" i="2"/>
  <c r="D68" i="2"/>
  <c r="B11" i="2"/>
  <c r="A20" i="2"/>
  <c r="A19" i="2"/>
  <c r="A18" i="2"/>
  <c r="U125" i="2" l="1"/>
  <c r="U124" i="2"/>
  <c r="U118" i="2"/>
  <c r="U117" i="2"/>
  <c r="C95" i="2"/>
  <c r="C94" i="2"/>
  <c r="M90" i="2" l="1"/>
  <c r="J138" i="2" l="1"/>
  <c r="J134" i="2" l="1"/>
  <c r="D130" i="2" l="1"/>
  <c r="H95" i="2" l="1"/>
  <c r="H94" i="2"/>
  <c r="D116" i="2" l="1"/>
  <c r="D123" i="2"/>
  <c r="D125" i="2"/>
  <c r="D118" i="2" l="1"/>
  <c r="J111" i="2" l="1"/>
  <c r="D70" i="2" l="1"/>
  <c r="B70" i="2"/>
  <c r="D69" i="2" l="1"/>
  <c r="B69" i="2"/>
  <c r="B68" i="2"/>
  <c r="B13" i="2" l="1"/>
  <c r="B12" i="2"/>
  <c r="B10" i="2"/>
  <c r="A17" i="2"/>
  <c r="C64" i="2"/>
</calcChain>
</file>

<file path=xl/comments1.xml><?xml version="1.0" encoding="utf-8"?>
<comments xmlns="http://schemas.openxmlformats.org/spreadsheetml/2006/main">
  <authors>
    <author>Author</author>
  </authors>
  <commentList>
    <comment ref="B25" authorId="0" shapeId="0">
      <text>
        <r>
          <rPr>
            <b/>
            <sz val="9"/>
            <color indexed="81"/>
            <rFont val="Tahoma"/>
            <family val="2"/>
          </rPr>
          <t>Author:</t>
        </r>
        <r>
          <rPr>
            <sz val="9"/>
            <color indexed="81"/>
            <rFont val="Tahoma"/>
            <family val="2"/>
          </rPr>
          <t xml:space="preserve">
will be added on deal Level i.e on deal pricelist assignment
</t>
        </r>
      </text>
    </comment>
    <comment ref="AM88"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<sst xmlns="http://schemas.openxmlformats.org/spreadsheetml/2006/main" count="1344" uniqueCount="480">
  <si>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</si>
  <si>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</si>
  <si>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</si>
  <si>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</si>
  <si>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</si>
  <si>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</si>
  <si>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</si>
  <si>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</si>
  <si>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</si>
  <si>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</si>
  <si>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</si>
  <si>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</si>
  <si>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</si>
  <si>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</si>
  <si>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</si>
  <si>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</si>
  <si>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</si>
  <si>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</si>
  <si>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</si>
  <si>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</si>
  <si>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</si>
  <si>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</si>
  <si>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</si>
  <si>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</si>
  <si>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</si>
  <si>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</si>
  <si>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</si>
  <si>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</si>
  <si>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</si>
  <si>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</si>
  <si>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</si>
  <si>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</si>
  <si>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</si>
  <si>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</si>
  <si>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</si>
  <si>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</si>
  <si>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</si>
  <si>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</si>
  <si>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</si>
  <si>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</si>
  <si>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</si>
  <si>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</si>
  <si>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</si>
  <si>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</si>
  <si>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</si>
  <si>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</si>
  <si>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</si>
  <si>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</si>
  <si>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</si>
  <si>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</si>
  <si>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</si>
  <si>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</si>
  <si>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</si>
  <si>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</si>
  <si>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</si>
  <si>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</si>
  <si>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</si>
  <si>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</si>
  <si>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</si>
  <si>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</si>
  <si>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</si>
  <si>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</si>
  <si>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</si>
  <si>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</si>
  <si>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</si>
  <si>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</si>
  <si>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</si>
  <si>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</si>
  <si>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</si>
  <si>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</si>
  <si>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</si>
  <si>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</si>
  <si>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</si>
  <si>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</si>
  <si>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</si>
  <si>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</si>
  <si>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</si>
  <si>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</si>
  <si>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</si>
  <si>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</si>
  <si>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</si>
  <si>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</si>
  <si>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</si>
  <si>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</si>
  <si>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</si>
  <si>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</si>
  <si>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</si>
  <si>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</si>
  <si>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</si>
  <si>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</si>
  <si>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</si>
  <si>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</si>
  <si>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</si>
  <si>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</si>
  <si>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</si>
  <si>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</si>
  <si>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</si>
  <si>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</si>
  <si>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</si>
  <si>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</si>
  <si>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</si>
  <si>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</si>
  <si>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</si>
  <si>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</si>
  <si>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</si>
  <si>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</si>
  <si>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</si>
  <si>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</si>
  <si>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</si>
  <si>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</si>
  <si>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</si>
  <si>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</si>
  <si>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</si>
  <si>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</si>
  <si>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</si>
  <si>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</si>
  <si>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</si>
  <si>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</si>
  <si>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</si>
  <si>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</si>
  <si>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</si>
  <si>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</si>
  <si>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</si>
  <si>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</si>
  <si>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</si>
  <si>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</si>
  <si>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</si>
  <si>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</si>
  <si>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</si>
  <si>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</si>
  <si>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</si>
  <si>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</si>
  <si>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</si>
  <si>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</si>
  <si>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</si>
  <si>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</si>
  <si>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</si>
  <si>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</si>
  <si>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</si>
  <si>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</si>
  <si>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</si>
  <si>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</si>
  <si>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</si>
  <si>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</si>
  <si>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</si>
  <si>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</si>
  <si>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</si>
  <si>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</si>
  <si>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</si>
  <si>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</si>
  <si>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</si>
  <si>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</si>
  <si>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</si>
  <si>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</si>
  <si>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</si>
  <si>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</si>
  <si>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</si>
  <si>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</si>
  <si>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</si>
  <si>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</si>
  <si>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</si>
  <si>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</si>
  <si>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</si>
  <si>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</si>
  <si>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</si>
  <si>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</si>
  <si>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</si>
  <si>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</si>
  <si>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</si>
  <si>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</si>
  <si>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</si>
  <si>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</si>
  <si>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</si>
  <si>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</si>
  <si>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</si>
  <si>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</si>
  <si>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</si>
  <si>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</si>
  <si>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</si>
  <si>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</si>
  <si>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</si>
  <si>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</si>
  <si>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</si>
  <si>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</si>
  <si>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</si>
  <si>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</si>
  <si>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</si>
  <si>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</si>
  <si>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</si>
  <si>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</si>
  <si>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</si>
  <si>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</si>
  <si>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</si>
  <si>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</si>
  <si>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</si>
  <si>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</si>
  <si>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</si>
  <si>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</si>
  <si>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</si>
  <si>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</si>
  <si>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</si>
  <si>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</si>
  <si>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</si>
  <si>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</si>
  <si>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</si>
  <si>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</si>
  <si>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</si>
  <si>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</si>
  <si>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</si>
  <si>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</si>
  <si>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</si>
  <si>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</si>
  <si>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</si>
  <si>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</si>
  <si>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</si>
  <si>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</si>
  <si>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</si>
  <si>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</si>
  <si>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</si>
  <si>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</si>
  <si>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</si>
  <si>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</si>
  <si>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</si>
  <si>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</si>
  <si>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</si>
  <si>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</si>
  <si>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</si>
  <si>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</si>
  <si>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</si>
  <si>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</si>
  <si>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</si>
  <si>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</si>
  <si>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</si>
  <si>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</si>
  <si>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</si>
  <si>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</si>
  <si>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</si>
  <si>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</si>
  <si>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</si>
  <si>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</si>
  <si>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</si>
  <si>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</si>
  <si>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</si>
  <si>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</si>
  <si>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</si>
  <si>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</si>
  <si>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</si>
  <si>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</si>
  <si>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</si>
  <si>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</si>
  <si>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</si>
  <si>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</si>
  <si>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Account / Customer</t>
  </si>
  <si>
    <t>PersonName</t>
  </si>
  <si>
    <t>Customer</t>
  </si>
  <si>
    <t>Price List Assignment Details</t>
  </si>
  <si>
    <t>Price Item Parameter 1</t>
  </si>
  <si>
    <t>Price Item Parameter 2</t>
  </si>
  <si>
    <t>Price Item Parameter Value 1</t>
  </si>
  <si>
    <t>Price Item Parameter Value 2</t>
  </si>
  <si>
    <t>SCRIPT DATA</t>
  </si>
  <si>
    <t>Search Entity</t>
  </si>
  <si>
    <t>Search By</t>
  </si>
  <si>
    <t>Person ID</t>
  </si>
  <si>
    <t xml:space="preserve">Person Name </t>
  </si>
  <si>
    <t>Customer Details</t>
  </si>
  <si>
    <t>India Division</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</si>
  <si>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</si>
  <si>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</si>
  <si>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</si>
  <si>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</si>
  <si>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</si>
  <si>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</si>
  <si>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</si>
  <si>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</si>
  <si>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</si>
  <si>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</si>
  <si>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</si>
  <si>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</si>
  <si>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</si>
  <si>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</si>
  <si>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</si>
  <si>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</si>
  <si>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</si>
  <si>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</si>
  <si>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</si>
  <si>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</si>
  <si>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</si>
  <si>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</si>
  <si>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</si>
  <si>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</si>
  <si>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</si>
  <si>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</si>
  <si>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</si>
  <si>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</si>
  <si>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</si>
  <si>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</si>
  <si>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</si>
  <si>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</si>
  <si>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</si>
  <si>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</si>
  <si>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</si>
  <si>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</si>
  <si>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</si>
  <si>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</si>
  <si>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</si>
  <si>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</si>
  <si>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</si>
  <si>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</si>
  <si>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</si>
  <si>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</si>
  <si>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</si>
  <si>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</si>
  <si>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EPER</t>
  </si>
  <si>
    <t>Y</t>
  </si>
  <si>
    <t>N</t>
  </si>
  <si>
    <t>DEAL_T&amp;C1</t>
  </si>
  <si>
    <t>DEAL_T&amp;C2</t>
  </si>
  <si>
    <t>PRODUCT_CON_01</t>
  </si>
  <si>
    <t>PRODUCT_CON_02</t>
  </si>
  <si>
    <t xml:space="preserve">Price List End Date </t>
  </si>
  <si>
    <t>PRICE LIST INHERITANCE</t>
  </si>
  <si>
    <t>entityId</t>
  </si>
  <si>
    <t>entityType</t>
  </si>
  <si>
    <t>actionFlag</t>
  </si>
  <si>
    <t>priceListAssignmentId</t>
  </si>
  <si>
    <t>PERS</t>
  </si>
  <si>
    <t>READ</t>
  </si>
  <si>
    <t>2413873180</t>
  </si>
  <si>
    <t>PL_NEGOTIABILITY_01</t>
  </si>
  <si>
    <t>2</t>
  </si>
  <si>
    <t>ADD</t>
  </si>
  <si>
    <t>DEAL CURRENCY</t>
  </si>
  <si>
    <t>DIVISION</t>
  </si>
  <si>
    <t>Approval Status</t>
  </si>
  <si>
    <t xml:space="preserve">PROJECTED </t>
  </si>
  <si>
    <t>ORIGINAL</t>
  </si>
  <si>
    <t>Revenue</t>
  </si>
  <si>
    <t>Cost</t>
  </si>
  <si>
    <t>Profit</t>
  </si>
  <si>
    <t>Profitability(%)</t>
  </si>
  <si>
    <t>INDIA DIVISION</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</si>
  <si>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</si>
  <si>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</si>
  <si>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</si>
  <si>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</si>
  <si>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</si>
  <si>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</si>
  <si>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</si>
  <si>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</si>
  <si>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</si>
  <si>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</si>
  <si>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</si>
  <si>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</si>
  <si>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</si>
  <si>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</si>
  <si>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</si>
  <si>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</si>
  <si>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</si>
  <si>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</si>
  <si>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</si>
  <si>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</si>
  <si>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Simulated</t>
  </si>
  <si>
    <t>Yearly</t>
  </si>
  <si>
    <t>Monthly</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</si>
  <si>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</si>
  <si>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</si>
  <si>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</si>
  <si>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</si>
  <si>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</si>
  <si>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</si>
  <si>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</si>
  <si>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</si>
  <si>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</si>
  <si>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</si>
  <si>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</si>
  <si>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</si>
  <si>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</si>
  <si>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</si>
  <si>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</si>
  <si>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</si>
  <si>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</si>
  <si>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</si>
  <si>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</si>
  <si>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</si>
  <si>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{"C1-DealPriceAsgnCommitmentsREST":{"delete":[],"pricingAndCommitmentsDetails":{"pricingDetails":[{"delete":[]}]}}}</t>
  </si>
  <si>
    <t>Seasonal</t>
  </si>
  <si>
    <t>[{"upperLimit":"1000.00","lowerLimit":"0.00","valueAmt":"11"},{"upperLimit":"5000.00","lowerLimit":"1000.00","valueAmt":"12"},{"upperLimit":"999999999999.99","lowerLimit":"5000.00","valueAmt":"13"}]</t>
  </si>
  <si>
    <t>Error</t>
  </si>
  <si>
    <t xml:space="preserve">Regular
</t>
  </si>
  <si>
    <t>Customer Price List</t>
  </si>
  <si>
    <t>[{"upperLimit":"1000.00","lowerLimit":"0.00","valueAmt":"12"},{"upperLimit":"5000.00","lowerLimit":"1000.00","valueAmt":"13"},{"upperLimit":"999999999999.99","lowerLimit":"5000.00","valueAmt":"14"}]</t>
  </si>
  <si>
    <t>Tier,USD,THRS</t>
  </si>
  <si>
    <t>UPD</t>
  </si>
  <si>
    <t xml:space="preserve">2413873180
</t>
  </si>
  <si>
    <t xml:space="preserve">Assigned Pricelist </t>
  </si>
  <si>
    <t xml:space="preserve">Deal Creation Information </t>
  </si>
  <si>
    <t>Pricing &amp; Commitment - [PM]</t>
  </si>
  <si>
    <t>Pricing &amp; Commitment - Override STEP Pricing [PM]</t>
  </si>
  <si>
    <t>Pricing &amp; Commitment - [RM]</t>
  </si>
  <si>
    <t>Pending Simulation</t>
  </si>
  <si>
    <t>STACKING_COMT_PARENT_CH1,IND</t>
  </si>
  <si>
    <t>Reg_STACKING_COMT_PARENT_CH1</t>
  </si>
  <si>
    <t>EAI_STACKING_COMT_PARENT_CH1</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</si>
  <si>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2022-12-20","assignmentLevel":"Customer Price List"}]}}}</t>
  </si>
  <si>
    <t>{"C1-DealPriceAsgnCommitmentsREST":{"modelId":"2604607935","dealId":"4278424003","entityType":"PERS","entityId":"8797366188","pricingAndCommitmentsDetails":{"entityDivision":"IND","entityIdentifierType":"COREG","entityType":"PERS","entityId":"8797366188","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2022-12-20","assignmentLevel":"Customer Price List"}]}}}</t>
  </si>
  <si>
    <t>{"C1-DealPriceAsgnCommitmentsREST":{"modelId":"2380464226","dealId":"9469645010","entityType":"PERS","entityId":"8797366188","pricingAndCommitmentsDetails":{"entityDivision":"IND","entityIdentifierType":"COREG","entityType":"PERS","entityId":"8797366188","entityIdentifierValue":"Reg_STACKING_COMT_PARENT_CH1","pricingDetails":[{"txnDailyRatingCrt":"DNRT","priceCompDetails":{"priceCompId":"5417300038","valueAmt":"777","priceCompDesc":"Basic BK-NBR","rcMapId":"9384470053","displaySw":"true","tieredFlag":"FLAT","priceCompSequenceNo":"10"},"paTypeFlag":"RGLR","priceItemDescription":"V7-Direct Debit","aggregateSw":"Y","priceItemCode":"PI_027","priceCurrencyCode":"USD","priceAsgnId":"5410009209","pricingStatus":"PRPD","printIfZero":"Y","ignoreSw":"N","actionFlag":"OVRD","isEligible":"false","scheduleCode":"MONTHLY","rateSchedule":"DM-RT03","startDate":"2023-01-02","assignmentLevel":"Customer Price List"}]}}}</t>
  </si>
  <si>
    <t>Reg_STACKING_COMT_PARENT_CH1CH1</t>
  </si>
  <si>
    <t>EAI_STACKING_COMT_PARENT_CH1CH1</t>
  </si>
  <si>
    <t>STACKING_COMT_PARENT,IND</t>
  </si>
  <si>
    <t>STACKING_COMT_PARENT_CH1CH1,IND</t>
  </si>
  <si>
    <t>01-01-2022</t>
  </si>
  <si>
    <t>01-01-2023</t>
  </si>
  <si>
    <t>Action Flag</t>
  </si>
  <si>
    <t>0070573193</t>
  </si>
  <si>
    <t>1711658996</t>
  </si>
  <si>
    <t>Original</t>
  </si>
  <si>
    <t>CUST</t>
  </si>
  <si>
    <t>Projected</t>
  </si>
  <si>
    <t>External Account Identifier - EAI_STACKING_COMT_PARENT_ACC1 -&gt; Pricing &amp; Commitment - Override STEP Pricing [PM]</t>
  </si>
  <si>
    <t>5357065767</t>
  </si>
  <si>
    <t>1711658048</t>
  </si>
  <si>
    <t>3965174772</t>
  </si>
  <si>
    <t>Customer Agreed</t>
  </si>
  <si>
    <t>ERROR</t>
  </si>
  <si>
    <t>2020-01-01</t>
  </si>
  <si>
    <t>20.00,USD,FLAT</t>
  </si>
  <si>
    <t>CORPORATE BANKING,Corporate Banking</t>
  </si>
  <si>
    <t>PAYMENT SERVICES,Account Services</t>
  </si>
  <si>
    <t>ACCOUNT SERVICES,Account Services</t>
  </si>
  <si>
    <t>Deal Version Data</t>
  </si>
  <si>
    <t>DEAL VERSION DESCRIPTION</t>
  </si>
  <si>
    <t>DEAL VERSION CREATION METHOD</t>
  </si>
  <si>
    <t>Copy From Current Version With Changes</t>
  </si>
  <si>
    <t>Fetch Latest Hierarchy</t>
  </si>
  <si>
    <t xml:space="preserve">Pending Simulation </t>
  </si>
  <si>
    <t xml:space="preserve"> 6222260598,STACKING_COMT_PARENT,IND,01-19-2023,United States Dollars,Contracted Deal-Yes</t>
  </si>
  <si>
    <t>6222260598,STACKING_COMT_PARENT,IND,01-19-2023,United States Dollars,Contracted Deal-Yes</t>
  </si>
  <si>
    <t>RECM</t>
  </si>
  <si>
    <t>4</t>
  </si>
  <si>
    <t>51.80</t>
  </si>
  <si>
    <t>52</t>
  </si>
  <si>
    <t>Pricing &amp; Commitment</t>
  </si>
  <si>
    <t>[{"upperLimit":"1000.00","lowerLimit":"0.00","valueAmt":"13"},{"upperLimit":"5000.00","lowerLimit":"1000.00","valueAmt":"13"},{"upperLimit":"999999999999.99","lowerLimit":"5000.00","valueAmt":"13"}]</t>
  </si>
  <si>
    <t xml:space="preserve">Pending For Approval </t>
  </si>
  <si>
    <t>Finalized</t>
  </si>
  <si>
    <t>DLAPR</t>
  </si>
  <si>
    <t>0</t>
  </si>
  <si>
    <t>RECOMMENDED SUMMARY</t>
  </si>
  <si>
    <t>Approved</t>
  </si>
  <si>
    <t>Customer Accpeted Screen</t>
  </si>
  <si>
    <t>Effective End date</t>
  </si>
  <si>
    <t xml:space="preserve">Comments </t>
  </si>
  <si>
    <t xml:space="preserve">Deal has been accepted </t>
  </si>
  <si>
    <t>Customer Accepted</t>
  </si>
  <si>
    <t>DealManagement_Test_Stacking_39768</t>
  </si>
  <si>
    <t>Parent Customer Price List</t>
  </si>
  <si>
    <t>Algorithm</t>
  </si>
  <si>
    <t xml:space="preserve">ALGORITHM CODE </t>
  </si>
  <si>
    <t>PARAMETER</t>
  </si>
  <si>
    <t>VALUE</t>
  </si>
  <si>
    <t>DM_RATE_STEP</t>
  </si>
  <si>
    <t xml:space="preserve">Stacking Required
</t>
  </si>
  <si>
    <t>{"C1-DealPriceAsgnCommitmentsREST":{"modelId":"7449211051","dealId":"2139564813","entityType":"PERS","entityId":"0070573193","pricingAndCommitmentsDetails":{"entityDivision":"IND","entityIdentifierType":"COREG","entityType":"PERS","entityId":"0070573193","entityIdentifierValue":"Reg_STACKING_COMT_PARENT_CH1","pricingDetails":[{"txnDailyRatingCrt":"DNRT","priceCompDetails":[{"priceCompId":"5417400004","valueAmt":"11","priceCompDesc":"Price per transaction - Step Tier 1","rcMapId":"2567418376","displaySw":"true","tieredFlag":"STEP","priceCompTier":{"tierSeqNum":"10","upperLimit":"1000.00","lowerLimit":"0.00","priceCriteria":"NBRTRAN"},"priceCompSequenceNo":"100"},{"priceCompId":"5417400005","valueAmt":"12","priceCompDesc":"Price per transaction - Step Tier 2","rcMapId":"7769990702","displaySw":"true","tieredFlag":"STEP","priceCompTier":{"tierSeqNum":"10","upperLimit":"5000.00","lowerLimit":"1000.00","priceCriteria":"NBRTRAN"},"priceCompSequenceNo":"110"},{"priceCompId":"5417400006","valueAmt":"13","priceCompDesc":"Price per transaction - Step Tier 3","rcMapId":"4322456059","displaySw":"true","tieredFlag":"STEP","priceCompTier":{"tierSeqNum":"10","upperLimit":"999999999999.99","lowerLimit":"5000.00","priceCriteria":"NBRTRAN"},"priceCompSequenceNo":"120"}],"paTypeFlag":"RGLR","priceItemDescription":"V4-SEPA Transfers","aggregateSw":"Y","priceItemCode":"PI_024","priceCurrencyCode":"USD","priceAsgnId":"5410009241","pricingStatus":"PRPD","printIfZero":"Y","ignoreSw":"N","actionFlag":"OVRD","isEligible":"false","scheduleCode":"MONTHLY","rateSchedule":"DM-NBRST","startDate":"2023-08-02","assignmentLevel":"Parent Customer Price List"}]}}}</t>
  </si>
  <si>
    <t>{"C1-DealPriceAsgnCommitmentsREST":{"dealId":"2139564813","modelId":"7449211051","entityId":"0070573193","entityType":"PERS","pricingAndCommitmentsDetails":{"entityId":"0070573193","entityType":"PERS","entityIdentifierValue":"Reg_STACKING_COMT_PARENT_CH1","entityIdentifierType":"COREG","entityDivision":"IND","pricingDetails":{"priceAsgnId":"6160014314","actionFlag":"OVRD","priceItemCode":"PI_024","priceItemDescription":"V4-SEPA Transfers","pricingStatus":"PRPD","priceCurrencyCode":"USD","rateSchedule":"DM-NBRST","startDate":"2023-08-02","isEligible":"false","assignmentLevel":"Parent Customer Price List","paTypeFlag":"RGLR","printIfZero":"Y","txnDailyRatingCrt":"DNRT","ignoreSw":"N","aggregateSw":"Y","scheduleCode":"MONTHLY","priceCompDetails":[{"priceCompTier":{"upperLimit":"1000.00","lowerLimit":"0.00","priceCriteria":"NBRTRAN","tierSeqNum":"10"},"priceCompId":"5417400004","priceCompDesc":"Price per transaction - Step Tier 1","valueAmt":"11","displaySw":"true","rcMapId":"2567418376","tieredFlag":"STEP","priceCompSequenceNo":"100"},{"priceCompTier":{"upperLimit":"5000.00","lowerLimit":"1000.00","priceCriteria":"NBRTRAN","tierSeqNum":"10"},"priceCompId":"5417400005","priceCompDesc":"Price per transaction - Step Tier 2","valueAmt":"12","displaySw":"true","rcMapId":"7769990702","tieredFlag":"STEP","priceCompSequenceNo":"110"},{"priceCompTier":{"upperLimit":"999999999999.99","lowerLimit":"5000.00","priceCriteria":"NBRTRAN","tierSeqNum":"10"},"priceCompId":"5417400006","priceCompDesc":"Price per transaction - Step Tier 3","valueAmt":"13","displaySw":"true","rcMapId":"4322456059","tieredFlag":"STEP","priceCompSequenceNo":"120"}]}}}}</t>
  </si>
  <si>
    <t>{"C1-DealPriceAsgnCommitmentsREST":{"modelId":"7449211051","dealId":"2139564813","entityType":"PERS","entityId":"0070573193","pricingAndCommitmentsDetails":{"entityDivision":"IND","entityIdentifierType":"COREG","entityType":"PERS","entityId":"0070573193","entityIdentifierValue":"Reg_STACKING_COMT_PARENT_CH1","pricingDetails":[{"txnDailyRatingCrt":"DNRT","priceCompDetails":[{"priceCompId":"6168600492","valueAmt":"12","priceCompDesc":"Price per transaction - Step Tier 1","rcMapId":"2567418376","displaySw":"true","tieredFlag":"STEP","priceCompTier":{"tierSeqNum":"10","upperLimit":"1000.00","lowerLimit":"0.00","priceCriteria":"NBRTRAN"},"priceCompSequenceNo":"100"},{"priceCompId":"6168600493","valueAmt":"13","priceCompDesc":"Price per transaction - Step Tier 2","rcMapId":"7769990702","displaySw":"true","tieredFlag":"STEP","priceCompTier":{"tierSeqNum":"10","upperLimit":"5000.00","lowerLimit":"1000.00","priceCriteria":"NBRTRAN"},"priceCompSequenceNo":"110"},{"priceCompId":"6168600494","valueAmt":"14","priceCompDesc":"Price per transaction - Step Tier 3","rcMapId":"4322456059","displaySw":"true","tieredFlag":"STEP","priceCompTier":{"tierSeqNum":"10","upperLimit":"999999999999.99","lowerLimit":"5000.00","priceCriteria":"NBRTRAN"},"priceCompSequenceNo":"120"}],"paTypeFlag":"RGLR","priceItemDescription":"V4-SEPA Transfers","aggregateSw":"N","priceItemCode":"PI_024","priceCurrencyCode":"USD","priceAsgnId":"6160014314","pricingStatus":"PRPD","printIfZero":"Y","ignoreSw":"N","actionFlag":"OVRD","isEligible":"false","scheduleCode":"MONTHLY","rateSchedule":"DM-NBRST","startDate":"2023-09-01","assignmentLevel":"Customer Agreed"}]}}}</t>
  </si>
  <si>
    <t>{"C1-DealPriceAsgnCommitmentsREST":{"dealId":"2139564813","modelId":"7449211051","entityId":"0070573193","entityType":"PERS","pricingAndCommitmentsDetails":{"entityId":"0070573193","entityType":"PERS","entityIdentifierValue":"Reg_STACKING_COMT_PARENT_CH1","entityIdentifierType":"COREG","entityDivision":"IND","pricingDetails":{"priceAsgnId":"6160014315","actionFlag":"OVRD","priceItemCode":"PI_024","priceItemDescription":"V4-SEPA Transfers","pricingStatus":"PRPD","priceCurrencyCode":"USD","rateSchedule":"DM-NBRST","startDate":"2023-09-01","isEligible":"false","assignmentLevel":"Customer Agreed","paTypeFlag":"RGLR","printIfZero":"Y","txnDailyRatingCrt":"DNRT","ignoreSw":"N","aggregateSw":"N","scheduleCode":"MONTHLY","priceCompDetails":[{"priceCompTier":{"upperLimit":"1000.00","lowerLimit":"0.00","priceCriteria":"NBRTRAN","tierSeqNum":"10"},"priceCompId":"6168600492","priceCompDesc":"Price per transaction - Step Tier 1","valueAmt":"12","displaySw":"true","rcMapId":"2567418376","tieredFlag":"STEP","priceCompSequenceNo":"100"},{"priceCompTier":{"upperLimit":"5000.00","lowerLimit":"1000.00","priceCriteria":"NBRTRAN","tierSeqNum":"10"},"priceCompId":"6168600493","priceCompDesc":"Price per transaction - Step Tier 2","valueAmt":"13","displaySw":"true","rcMapId":"7769990702","tieredFlag":"STEP","priceCompSequenceNo":"110"},{"priceCompTier":{"upperLimit":"999999999999.99","lowerLimit":"5000.00","priceCriteria":"NBRTRAN","tierSeqNum":"10"},"priceCompId":"6168600494","priceCompDesc":"Price per transaction - Step Tier 3","valueAmt":"14","displaySw":"true","rcMapId":"4322456059","tieredFlag":"STEP","priceCompSequenceNo":"120"}]}}}}</t>
  </si>
  <si>
    <t>{"C1-DealPriceAsgnCommitmentsREST":{"modelId":"7449211051","dealId":"2139564813","entityType":"PERS","entityId":"0070573193","pricingAndCommitmentsDetails":{"entityDivision":"IND","entityIdentifierType":"COREG","entityType":"PERS","entityId":"0070573193","entityIdentifierValue":"Reg_STACKING_COMT_PARENT_CH1","pricingDetails":[{"txnDailyRatingCrt":"DNRT","priceCompDetails":[{"priceCompId":"5417400010","valueAmt":"11","priceCompDesc":"Threshold price per transaction","rcMapId":"1109655113","displaySw":"true","tieredFlag":"THRS","priceCompTier":{"tierSeqNum":"10","upperLimit":"1000.00","lowerLimit":"0.00","priceCriteria":"NBRTRAN"},"priceCompSequenceNo":"100"},{"priceCompId":"5417400011","valueAmt":"12","priceCompDesc":"Threshold price per transaction","rcMapId":"1109655113","displaySw":"true","tieredFlag":"THRS","priceCompTier":{"tierSeqNum":"10","upperLimit":"5000.00","lowerLimit":"1000.00","priceCriteria":"NBRTRAN"},"priceCompSequenceNo":"110"},{"priceCompId":"5417400012","valueAmt":"13","priceCompDesc":"Threshold price per transaction","rcMapId":"1109655113","displaySw":"true","tieredFlag":"THRS","priceCompTier":{"tierSeqNum":"10","upperLimit":"999999999999.99","lowerLimit":"5000.00","priceCriteria":"NBRTRAN"},"priceCompSequenceNo":"120"}],"paTypeFlag":"RGLR","priceItemDescription":"V5-Domestic Funds Transfer Fee","aggregateSw":"Y","priceItemCode":"PI_025","priceCurrencyCode":"USD","priceAsgnId":"5410009242","pricingStatus":"PRPD","printIfZero":"Y","ignoreSw":"N","actionFlag":"OVRD","isEligible":"false","scheduleCode":"MONTHLY","rateSchedule":"DM-NBRTH","startDate":"2023-08-02","assignmentLevel":"Parent Customer Price List"}]}}}</t>
  </si>
  <si>
    <t>{"C1-DealPriceAsgnCommitmentsREST":{"dealId":"2139564813","modelId":"7449211051","entityId":"0070573193","entityType":"PERS","pricingAndCommitmentsDetails":{"entityId":"0070573193","entityType":"PERS","entityIdentifierValue":"Reg_STACKING_COMT_PARENT_CH1","entityIdentifierType":"COREG","entityDivision":"IND","pricingDetails":{"priceAsgnId":"6160014316","actionFlag":"OVRD","priceItemCode":"PI_025","priceItemDescription":"V5-Domestic Funds Transfer Fee","pricingStatus":"PRPD","priceCurrencyCode":"USD","rateSchedule":"DM-NBRTH","startDate":"2023-08-02","isEligible":"false","assignmentLevel":"Parent Customer Price List","paTypeFlag":"RGLR","printIfZero":"Y","txnDailyRatingCrt":"DNRT","ignoreSw":"N","aggregateSw":"Y","scheduleCode":"MONTHLY","priceCompDetails":[{"priceCompTier":{"upperLimit":"1000.00","lowerLimit":"0.00","priceCriteria":"NBRTRAN","tierSeqNum":"10"},"priceCompId":"5417400010","priceCompDesc":"Threshold price per transaction","valueAmt":"11","displaySw":"true","rcMapId":"1109655113","tieredFlag":"THRS","priceCompSequenceNo":"100"},{"priceCompTier":{"upperLimit":"5000.00","lowerLimit":"1000.00","priceCriteria":"NBRTRAN","tierSeqNum":"10"},"priceCompId":"5417400011","priceCompDesc":"Threshold price per transaction","valueAmt":"12","displaySw":"true","rcMapId":"1109655113","tieredFlag":"THRS","priceCompSequenceNo":"110"},{"priceCompTier":{"upperLimit":"999999999999.99","lowerLimit":"5000.00","priceCriteria":"NBRTRAN","tierSeqNum":"10"},"priceCompId":"5417400012","priceCompDesc":"Threshold price per transaction","valueAmt":"13","displaySw":"true","rcMapId":"1109655113","tieredFlag":"THRS","priceCompSequenceNo":"120"}]}}}}</t>
  </si>
  <si>
    <t>{"C1-DealPriceAsgnCommitmentsREST":{"modelId":"7449211051","dealId":"2139564813","entityType":"PERS","entityId":"0070573193","pricingAndCommitmentsDetails":{"entityDivision":"IND","entityIdentifierType":"COREG","entityType":"PERS","entityId":"0070573193","entityIdentifierValue":"Reg_STACKING_COMT_PARENT_CH1","pricingDetails":[{"txnDailyRatingCrt":"DNRT","priceCompDetails":[{"priceCompId":"6168600498","valueAmt":"12","priceCompDesc":"Threshold price per transaction","rcMapId":"1109655113","displaySw":"true","tieredFlag":"THRS","priceCompTier":{"tierSeqNum":"10","upperLimit":"1000.00","lowerLimit":"0.00","priceCriteria":"NBRTRAN"},"priceCompSequenceNo":"100"},{"priceCompId":"6168600499","valueAmt":"13","priceCompDesc":"Threshold price per transaction","rcMapId":"1109655113","displaySw":"true","tieredFlag":"THRS","priceCompTier":{"tierSeqNum":"10","upperLimit":"5000.00","lowerLimit":"1000.00","priceCriteria":"NBRTRAN"},"priceCompSequenceNo":"110"},{"priceCompId":"6168600500","valueAmt":"14","priceCompDesc":"Threshold price per transaction","rcMapId":"1109655113","displaySw":"true","tieredFlag":"THRS","priceCompTier":{"tierSeqNum":"10","upperLimit":"999999999999.99","lowerLimit":"5000.00","priceCriteria":"NBRTRAN"},"priceCompSequenceNo":"120"}],"paTypeFlag":"RGLR","priceItemDescription":"V5-Domestic Funds Transfer Fee","aggregateSw":"N","priceItemCode":"PI_025","priceCurrencyCode":"USD","priceAsgnId":"6160014316","pricingStatus":"PRPD","printIfZero":"Y","ignoreSw":"N","actionFlag":"OVRD","isEligible":"false","scheduleCode":"MONTHLY","rateSchedule":"DM-NBRTH","startDate":"2023-09-01","assignmentLevel":"Customer Agreed"}]}}}</t>
  </si>
  <si>
    <t>{"C1-DealPriceAsgnCommitmentsREST":{"dealId":"2139564813","modelId":"7449211051","entityId":"0070573193","entityType":"PERS","pricingAndCommitmentsDetails":{"entityId":"0070573193","entityType":"PERS","entityIdentifierValue":"Reg_STACKING_COMT_PARENT_CH1","entityIdentifierType":"COREG","entityDivision":"IND","pricingDetails":{"priceAsgnId":"6160014317","actionFlag":"OVRD","priceItemCode":"PI_025","priceItemDescription":"V5-Domestic Funds Transfer Fee","pricingStatus":"PRPD","priceCurrencyCode":"USD","rateSchedule":"DM-NBRTH","startDate":"2023-09-01","isEligible":"false","assignmentLevel":"Customer Agreed","paTypeFlag":"RGLR","printIfZero":"Y","txnDailyRatingCrt":"DNRT","ignoreSw":"N","aggregateSw":"N","scheduleCode":"MONTHLY","priceCompDetails":[{"priceCompTier":{"upperLimit":"1000.00","lowerLimit":"0.00","priceCriteria":"NBRTRAN","tierSeqNum":"10"},"priceCompId":"6168600498","priceCompDesc":"Threshold price per transaction","valueAmt":"12","displaySw":"true","rcMapId":"1109655113","tieredFlag":"THRS","priceCompSequenceNo":"100"},{"priceCompTier":{"upperLimit":"5000.00","lowerLimit":"1000.00","priceCriteria":"NBRTRAN","tierSeqNum":"10"},"priceCompId":"6168600499","priceCompDesc":"Threshold price per transaction","valueAmt":"13","displaySw":"true","rcMapId":"1109655113","tieredFlag":"THRS","priceCompSequenceNo":"110"},{"priceCompTier":{"upperLimit":"999999999999.99","lowerLimit":"5000.00","priceCriteria":"NBRTRAN","tierSeqNum":"10"},"priceCompId":"6168600500","priceCompDesc":"Threshold price per transaction","valueAmt":"14","displaySw":"true","rcMapId":"1109655113","tieredFlag":"THRS","priceCompSequenceNo":"120"}]}}}}</t>
  </si>
  <si>
    <t>{"C1-DealPriceAsgnCommitmentsREST":{"modelId":"6413032125","dealId":"2139564813","entityType":"PERS","entityId":"0070573193","pricingAndCommitmentsDetails":{"entityDivision":"IND","entityIdentifierType":"COREG","entityType":"PERS","entityId":"0070573193","entityIdentifierValue":"Reg_STACKING_COMT_PARENT_CH1","pricingDetails":[{"txnDailyRatingCrt":"DNRT","priceCompDetails":[{"priceCompId":"7498600504","valueAmt":"13","priceCompDesc":"Price per transaction - Step Tier 1","rcMapId":"2567418376","displaySw":"true","tieredFlag":"STEP","priceCompTier":{"tierSeqNum":"10","upperLimit":"1000.00","lowerLimit":"0.00","priceCriteria":"NBRTRAN"},"priceCompSequenceNo":"100"},{"priceCompId":"7498600505","valueAmt":"13","priceCompDesc":"Price per transaction - Step Tier 2","rcMapId":"7769990702","displaySw":"true","tieredFlag":"STEP","priceCompTier":{"tierSeqNum":"10","upperLimit":"5000.00","lowerLimit":"1000.00","priceCriteria":"NBRTRAN"},"priceCompSequenceNo":"110"},{"priceCompId":"7498600506","valueAmt":"13","priceCompDesc":"Price per transaction - Step Tier 3","rcMapId":"4322456059","displaySw":"true","tieredFlag":"STEP","priceCompTier":{"tierSeqNum":"10","upperLimit":"999999999999.99","lowerLimit":"5000.00","priceCriteria":"NBRTRAN"},"priceCompSequenceNo":"120"}],"paTypeFlag":"RGLR","priceItemDescription":"V4-SEPA Transfers","endDate":"2023-08-31","aggregateSw":"N","priceItemCode":"PI_024","priceCurrencyCode":"USD","priceAsgnId":"7490014318","pricingStatus":"RECM","printIfZero":"Y","ignoreSw":"N","actionFlag":"RECM","isEligible":"false","scheduleCode":"MONTHLY","rateSchedule":"DM-NBRST","startDate":"2023-08-02","assignmentLevel":"Customer Agreed"}]}}}</t>
  </si>
  <si>
    <t>{"C1-DealPriceAsgnCommitmentsREST":{"dealId":"2139564813","modelId":"6413032125","entityId":"0070573193","entityType":"PERS","pricingAndCommitmentsDetails":{"entityId":"0070573193","entityType":"PERS","entityIdentifierValue":"Reg_STACKING_COMT_PARENT_CH1","entityIdentifierType":"COREG","entityDivision":"IND","pricingDetails":{"priceAsgnId":"7490014322","actionFlag":"RECM","priceItemCode":"PI_024","priceItemDescription":"V4-SEPA Transfers","pricingStatus":"RECM","priceCurrencyCode":"USD","rateSchedule":"DM-NBRST","startDate":"2023-08-02","endDate":"2023-08-31","isEligible":"false","assignmentLevel":"Customer Agreed","paTypeFlag":"RGLR","printIfZero":"Y","txnDailyRatingCrt":"DNRT","ignoreSw":"N","aggregateSw":"N","scheduleCode":"MONTHLY","priceCompDetails":[{"priceCompTier":{"upperLimit":"1000.00","lowerLimit":"0.00","priceCriteria":"NBRTRAN","tierSeqNum":"10"},"priceCompId":"7498600504","priceCompDesc":"Price per transaction - Step Tier 1","valueAmt":"13","displaySw":"true","rcMapId":"2567418376","tieredFlag":"STEP","priceCompSequenceNo":"100"},{"priceCompTier":{"upperLimit":"5000.00","lowerLimit":"1000.00","priceCriteria":"NBRTRAN","tierSeqNum":"10"},"priceCompId":"7498600505","priceCompDesc":"Price per transaction - Step Tier 2","valueAmt":"13","displaySw":"true","rcMapId":"7769990702","tieredFlag":"STEP","priceCompSequenceNo":"110"},{"priceCompTier":{"upperLimit":"999999999999.99","lowerLimit":"5000.00","priceCriteria":"NBRTRAN","tierSeqNum":"10"},"priceCompId":"7498600506","priceCompDesc":"Price per transaction - Step Tier 3","valueAmt":"13","displaySw":"true","rcMapId":"4322456059","tieredFlag":"STEP","priceCompSequenceNo":"120"}]}}}}</t>
  </si>
  <si>
    <t>{"C1-DealPriceAsgnCommitmentsREST":{"modelId":"6413032125","dealId":"2139564813","entityType":"PERS","entityId":"0070573193","pricingAndCommitmentsDetails":{"entityDivision":"IND","entityIdentifierType":"COREG","entityType":"PERS","entityId":"0070573193","entityIdentifierValue":"Reg_STACKING_COMT_PARENT_CH1","pricingDetails":[{"txnDailyRatingCrt":"DNRT","priceCompDetails":[{"priceCompId":"7498600504","valueAmt":"13","priceCompDesc":"Price per transaction - Step Tier 1","rcMapId":"2567418376","displaySw":"true","tieredFlag":"STEP","priceCompTier":{"tierSeqNum":"10","upperLimit":"1000.00","lowerLimit":"0.00","priceCriteria":"NBRTRAN"},"priceCompSequenceNo":"100"},{"priceCompId":"7498600505","valueAmt":"13","priceCompDesc":"Price per transaction - Step Tier 2","rcMapId":"7769990702","displaySw":"true","tieredFlag":"STEP","priceCompTier":{"tierSeqNum":"10","upperLimit":"5000.00","lowerLimit":"1000.00","priceCriteria":"NBRTRAN"},"priceCompSequenceNo":"110"},{"priceCompId":"7498600506","valueAmt":"13","priceCompDesc":"Price per transaction - Step Tier 3","rcMapId":"4322456059","displaySw":"true","tieredFlag":"STEP","priceCompTier":{"tierSeqNum":"10","upperLimit":"999999999999.99","lowerLimit":"5000.00","priceCriteria":"NBRTRAN"},"priceCompSequenceNo":"120"}],"paTypeFlag":"RGLR","priceItemDescription":"V4-SEPA Transfers","endDate":"2023-08-31","aggregateSw":"N","priceItemCode":"PI_024","priceCurrencyCode":"USD","priceAsgnId":"7490014318","pricingStatus":"PRPD","printIfZero":"Y","ignoreSw":"N","actionFlag":"UPD","isEligible":"false","scheduleCode":"MONTHLY","rateSchedule":"DM-NBRST","startDate":"2023-08-02","assignmentLevel":"Customer Agreed"}]}}}</t>
  </si>
  <si>
    <t>{"C1-DealPriceAsgnCommitmentsREST":{"dealId":"2139564813","modelId":"6413032125","entityId":"0070573193","entityType":"PERS","pricingAndCommitmentsDetails":{"entityId":"0070573193","entityType":"PERS","entityIdentifierValue":"Reg_STACKING_COMT_PARENT_CH1","entityIdentifierType":"COREG","entityDivision":"IND","pricingDetails":{"priceAsgnId":"7490014318","actionFlag":"UPD","priceItemCode":"PI_024","priceItemDescription":"V4-SEPA Transfers","pricingStatus":"PRPD","priceCurrencyCode":"USD","rateSchedule":"DM-NBRST","startDate":"2023-08-02","endDate":"2023-08-31","isEligible":"false","assignmentLevel":"Customer Agreed","paTypeFlag":"RGLR","printIfZero":"Y","txnDailyRatingCrt":"DNRT","ignoreSw":"N","aggregateSw":"N","scheduleCode":"MONTHLY","priceCompDetails":[{"priceCompTier":{"upperLimit":"1000.00","lowerLimit":"0.00","priceCriteria":"NBRTRAN","tierSeqNum":"10"},"priceCompId":"7498600504","priceCompDesc":"Price per transaction - Step Tier 1","valueAmt":"13","displaySw":"true","rcMapId":"2567418376","tieredFlag":"STEP","priceCompSequenceNo":"100"},{"priceCompTier":{"upperLimit":"5000.00","lowerLimit":"1000.00","priceCriteria":"NBRTRAN","tierSeqNum":"10"},"priceCompId":"7498600505","priceCompDesc":"Price per transaction - Step Tier 2","valueAmt":"13","displaySw":"true","rcMapId":"7769990702","tieredFlag":"STEP","priceCompSequenceNo":"110"},{"priceCompTier":{"upperLimit":"999999999999.99","lowerLimit":"5000.00","priceCriteria":"NBRTRAN","tierSeqNum":"10"},"priceCompId":"7498600506","priceCompDesc":"Price per transaction - Step Tier 3","valueAmt":"13","displaySw":"true","rcMapId":"4322456059","tieredFlag":"STEP","priceCompSequenceNo":"120"}]}}}}</t>
  </si>
  <si>
    <t>{"C1-DealPriceAsgnCommitmentsREST":{"modelId":"6413032125","dealId":"2139564813","entityType":"PERS","entityId":"0070573193","pricingAndCommitmentsDetails":{"entityDivision":"IND","entityIdentifierType":"COREG","entityType":"PERS","entityId":"0070573193","entityIdentifierValue":"Reg_STACKING_COMT_PARENT_CH1","pricingDetails":[{"txnDailyRatingCrt":"DNRT","priceCompDetails":{"priceCompId":"5417300004","valueAmt":"11","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-08-02","assignmentLevel":"Parent Customer Price List"}]}}}</t>
  </si>
  <si>
    <t>{"C1-DealPriceAsgnCommitmentsREST":{"dealId":"2139564813","modelId":"6413032125","entityId":"0070573193","entityType":"PERS","pricingAndCommitmentsDetails":{"entityId":"0070573193","entityType":"PERS","entityIdentifierValue":"Reg_STACKING_COMT_PARENT_CH1","entityIdentifierType":"COREG","entityDivision":"IND","pricingDetails":{"priceAsgnId":"7490014323","actionFlag":"OVRD","priceItemCode":"PI_021","priceItemDescription":"V1-Account Opening Fee","pricingStatus":"PRPD","priceCurrencyCode":"USD","rateSchedule":"DM-RT01","startDate":"2023-08-02","isEligible":"false","assignmentLevel":"Parent Customer Price List","paTypeFlag":"RGLR","printIfZero":"Y","txnDailyRatingCrt":"DNRT","ignoreSw":"N","aggregateSw":"Y","scheduleCode":"MONTHLY","priceCompDetails":{"priceCompId":"5417300004","priceCompDesc":"FLAT","valueAmt":"11","displaySw":"true","rcMapId":"1705351562","tieredFlag":"FLAT","priceCompSequenceNo":"10"}}}}}</t>
  </si>
  <si>
    <t>{"C1-DealPriceAsgnCommitmentsREST":{"modelId":"6413032125","dealId":"2139564813","entityType":"PERS","entityId":"0070573193","pricingAndCommitmentsDetails":{"entityDivision":"IND","entityIdentifierType":"COREG","entityType":"PERS","entityId":"0070573193","entityIdentifierValue":"Reg_STACKING_COMT_PARENT_CH1","pricingDetails":[{"txnDailyRatingCrt":"DNRT","priceCompDetails":{"priceCompId":"5417300006","valueAmt":"10","priceCompDesc":"FLAT","rcMapId":"1705351562","displaySw":"true","tieredFlag":"FLAT","priceCompSequenceNo":"10"},"paTypeFlag":"RGLR","priceItemDescription":"V2-Monthly Acct Serv Fee","aggregateSw":"Y","priceItemCode":"PI_022","priceCurrencyCode":"USD","priceAsgnId":"5410009203","pricingStatus":"PRPD","printIfZero":"Y","ignoreSw":"N","actionFlag":"OVRD","isEligible":"false","scheduleCode":"MONTHLY","rateSchedule":"DM-RT01","startDate":"2023-08-02","assignmentLevel":"Parent Customer Price List"}]}}}</t>
  </si>
  <si>
    <t>{"C1-DealPriceAsgnCommitmentsREST":{"dealId":"2139564813","modelId":"6413032125","entityId":"0070573193","entityType":"PERS","pricingAndCommitmentsDetails":{"entityId":"0070573193","entityType":"PERS","entityIdentifierValue":"Reg_STACKING_COMT_PARENT_CH1","entityIdentifierType":"COREG","entityDivision":"IND","pricingDetails":{"priceAsgnId":"7490014324","actionFlag":"OVRD","priceItemCode":"PI_022","priceItemDescription":"V2-Monthly Acct Serv Fee","pricingStatus":"PRPD","priceCurrencyCode":"USD","rateSchedule":"DM-RT01","startDate":"2023-08-02","isEligible":"false","assignmentLevel":"Parent Customer Price List","paTypeFlag":"RGLR","printIfZero":"Y","txnDailyRatingCrt":"DNRT","ignoreSw":"N","aggregateSw":"Y","scheduleCode":"MONTHLY","priceCompDetails":{"priceCompId":"5417300006","priceCompDesc":"FLAT","valueAmt":"10","displaySw":"true","rcMapId":"1705351562","tieredFlag":"FLAT","priceCompSequenceNo":"10"}}}}}</t>
  </si>
  <si>
    <t>DM_RATEVALUE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</si>
</sst>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6" formatCode="&quot;$&quot;#,##0_);[Red]\(&quot;$&quot;#,##0\)"/>
    <numFmt numFmtId="164" formatCode="&quot;$&quot;#,##0.00"/>
  </numFmts>
  <fonts count="14"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s>
  <fills count="20">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theme="5" tint="-0.249977111117893"/>
        <bgColor indexed="64"/>
      </patternFill>
    </fill>
    <fill>
      <patternFill patternType="solid">
        <fgColor theme="7"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12" fillId="0" borderId="0"/>
  </cellStyleXfs>
  <cellXfs count="147">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0" fontId="11" fillId="10" borderId="1" xfId="0"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11" fillId="13" borderId="0" xfId="0" applyFont="1" applyFill="1" applyBorder="1" applyAlignment="1">
      <alignment horizontal="left" vertical="top"/>
    </xf>
    <xf numFmtId="0" fontId="11" fillId="13" borderId="0" xfId="0" applyFont="1" applyFill="1" applyBorder="1" applyAlignment="1">
      <alignment horizontal="left" vertical="top"/>
    </xf>
    <xf numFmtId="0" fontId="0" fillId="17" borderId="1" xfId="0" applyFill="1" applyBorder="1" applyAlignment="1">
      <alignment horizontal="left" vertical="top"/>
    </xf>
    <xf numFmtId="49" fontId="0" fillId="15" borderId="1" xfId="0" applyNumberFormat="1" applyFill="1" applyBorder="1" applyAlignment="1">
      <alignment horizontal="left" vertical="top" wrapText="1"/>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49" fontId="8" fillId="3" borderId="0" xfId="0" applyNumberFormat="1" applyFont="1" applyFill="1" applyBorder="1" applyAlignment="1">
      <alignment vertical="top"/>
    </xf>
    <xf numFmtId="0" fontId="11" fillId="13" borderId="0" xfId="0" applyFont="1" applyFill="1" applyBorder="1" applyAlignment="1">
      <alignment horizontal="left" vertical="top"/>
    </xf>
    <xf numFmtId="0" fontId="0" fillId="9" borderId="1" xfId="0" applyNumberFormat="1" applyFill="1" applyBorder="1" applyAlignment="1">
      <alignment horizontal="left" vertical="top"/>
    </xf>
    <xf numFmtId="6" fontId="0" fillId="9" borderId="1" xfId="0" applyNumberFormat="1" applyFill="1" applyBorder="1" applyAlignment="1">
      <alignment horizontal="left" vertical="top"/>
    </xf>
    <xf numFmtId="49" fontId="0" fillId="9" borderId="1" xfId="0" applyNumberFormat="1" applyFill="1" applyBorder="1" applyAlignment="1">
      <alignment horizontal="left" vertical="top"/>
    </xf>
    <xf numFmtId="0" fontId="11" fillId="18" borderId="1" xfId="0" applyFont="1" applyFill="1" applyBorder="1" applyAlignment="1">
      <alignment horizontal="left" vertical="top"/>
    </xf>
    <xf numFmtId="0" fontId="11" fillId="13" borderId="0" xfId="0" applyFont="1" applyFill="1" applyBorder="1" applyAlignment="1">
      <alignment horizontal="left" vertical="top"/>
    </xf>
    <xf numFmtId="0" fontId="0" fillId="3" borderId="1" xfId="0" applyFill="1" applyBorder="1" applyAlignment="1">
      <alignment horizontal="left" vertical="top" wrapText="1"/>
    </xf>
    <xf numFmtId="0" fontId="11" fillId="13" borderId="0" xfId="0" applyFont="1" applyFill="1" applyBorder="1" applyAlignment="1">
      <alignment horizontal="left" vertical="top"/>
    </xf>
    <xf numFmtId="49" fontId="13" fillId="3" borderId="1" xfId="0" applyNumberFormat="1"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9" borderId="1" xfId="0" applyFont="1" applyFill="1" applyBorder="1" applyAlignment="1">
      <alignment horizontal="left"/>
    </xf>
    <xf numFmtId="0" fontId="11" fillId="19" borderId="1" xfId="0" applyNumberFormat="1" applyFont="1" applyFill="1" applyBorder="1" applyAlignment="1">
      <alignment horizontal="left"/>
    </xf>
    <xf numFmtId="0" fontId="0" fillId="3" borderId="1" xfId="0" quotePrefix="1" applyNumberFormat="1" applyFill="1" applyBorder="1" applyAlignment="1">
      <alignment horizontal="left" wrapText="1"/>
    </xf>
    <xf numFmtId="0" fontId="11" fillId="19" borderId="5" xfId="0" applyFont="1" applyFill="1" applyBorder="1" applyAlignment="1">
      <alignment horizontal="center"/>
    </xf>
    <xf numFmtId="0" fontId="11" fillId="19" borderId="6" xfId="0" applyFont="1" applyFill="1" applyBorder="1" applyAlignment="1">
      <alignment horizontal="center"/>
    </xf>
    <xf numFmtId="0" fontId="11" fillId="19" borderId="7" xfId="0" applyFont="1" applyFill="1" applyBorder="1" applyAlignment="1">
      <alignment horizontal="center"/>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5" borderId="11" xfId="0" applyFont="1" applyFill="1" applyBorder="1" applyAlignment="1">
      <alignment horizontal="center" vertical="top"/>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9" borderId="5" xfId="0" applyFont="1" applyFill="1" applyBorder="1" applyAlignment="1">
      <alignment horizontal="center"/>
    </xf>
    <xf numFmtId="0" fontId="11" fillId="9" borderId="6"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6" xfId="0" applyFont="1" applyFill="1" applyBorder="1" applyAlignment="1">
      <alignment horizontal="center"/>
    </xf>
    <xf numFmtId="0" fontId="11" fillId="16" borderId="7" xfId="0" applyFont="1" applyFill="1" applyBorder="1" applyAlignment="1">
      <alignment horizontal="center"/>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5" borderId="6" xfId="0" applyFont="1" applyFill="1" applyBorder="1" applyAlignment="1">
      <alignment horizontal="center" vertical="top"/>
    </xf>
    <xf numFmtId="0" fontId="11" fillId="13" borderId="6" xfId="0" applyFont="1" applyFill="1" applyBorder="1" applyAlignment="1">
      <alignment horizontal="center"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34"/>
  <sheetViews>
    <sheetView tabSelected="1" topLeftCell="A226" zoomScale="54" zoomScaleNormal="54" workbookViewId="0">
      <selection activeCell="A238" sqref="A238"/>
    </sheetView>
  </sheetViews>
  <sheetFormatPr defaultRowHeight="14.5" x14ac:dyDescent="0.35"/>
  <cols>
    <col min="1" max="1" width="57.90625" customWidth="1" collapsed="1"/>
    <col min="2" max="2" width="94.54296875" customWidth="1" collapsed="1"/>
    <col min="3" max="11" width="24.6328125" customWidth="1" collapsed="1"/>
    <col min="12" max="12" width="53" customWidth="1" collapsed="1"/>
    <col min="13" max="13" width="39.26953125" customWidth="1" collapsed="1"/>
    <col min="14" max="16" width="24.6328125" customWidth="1" collapsed="1"/>
    <col min="21" max="21" width="17.7265625" customWidth="1" collapsed="1"/>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7947575323</v>
      </c>
      <c r="B4" s="28" t="s">
        <v>153</v>
      </c>
      <c r="C4" s="28" t="s">
        <v>409</v>
      </c>
      <c r="D4" s="28" t="s">
        <v>139</v>
      </c>
      <c r="E4" s="28" t="s">
        <v>140</v>
      </c>
      <c r="F4" s="28"/>
      <c r="G4" s="28"/>
      <c r="H4" s="28"/>
      <c r="I4" s="28" t="s">
        <v>141</v>
      </c>
      <c r="J4" s="28" t="s">
        <v>402</v>
      </c>
    </row>
    <row r="5" spans="1:118" x14ac:dyDescent="0.35">
      <c r="A5" s="28" t="s">
        <v>414</v>
      </c>
      <c r="B5" s="28" t="s">
        <v>153</v>
      </c>
      <c r="C5" s="28" t="s">
        <v>401</v>
      </c>
      <c r="D5" s="28" t="s">
        <v>139</v>
      </c>
      <c r="E5" s="28" t="s">
        <v>140</v>
      </c>
      <c r="F5" s="28"/>
      <c r="G5" s="28"/>
      <c r="H5" s="28"/>
      <c r="I5" s="28" t="s">
        <v>141</v>
      </c>
      <c r="J5" s="28" t="s">
        <v>402</v>
      </c>
    </row>
    <row r="6" spans="1:118" x14ac:dyDescent="0.35">
      <c r="A6" s="28">
        <v>2801585178</v>
      </c>
      <c r="B6" s="28" t="s">
        <v>153</v>
      </c>
      <c r="C6" s="28" t="s">
        <v>410</v>
      </c>
      <c r="D6" s="28" t="s">
        <v>139</v>
      </c>
      <c r="E6" s="28" t="s">
        <v>140</v>
      </c>
      <c r="F6" s="28"/>
      <c r="G6" s="28"/>
      <c r="H6" s="28"/>
      <c r="I6" s="28" t="s">
        <v>141</v>
      </c>
      <c r="J6" s="28" t="s">
        <v>407</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v>7947575323</v>
      </c>
      <c r="B10" s="28" t="str">
        <f>C4</f>
        <v>STACKING_COMT_PARENT,IND</v>
      </c>
      <c r="C10" s="28">
        <v>1579377475</v>
      </c>
      <c r="D10" s="28" t="s">
        <v>152</v>
      </c>
      <c r="E10" s="28" t="s">
        <v>153</v>
      </c>
      <c r="F10" s="28" t="s">
        <v>154</v>
      </c>
      <c r="G10" s="28" t="s">
        <v>155</v>
      </c>
      <c r="H10" s="28" t="s">
        <v>156</v>
      </c>
      <c r="I10" s="28" t="s">
        <v>157</v>
      </c>
      <c r="J10" s="28" t="s">
        <v>403</v>
      </c>
      <c r="K10" s="28"/>
    </row>
    <row r="11" spans="1:118" x14ac:dyDescent="0.35">
      <c r="A11" s="28">
        <v>7947575323</v>
      </c>
      <c r="B11" s="28" t="str">
        <f>C4</f>
        <v>STACKING_COMT_PARENT,IND</v>
      </c>
      <c r="C11" s="28">
        <v>5357065315</v>
      </c>
      <c r="D11" s="28" t="s">
        <v>152</v>
      </c>
      <c r="E11" s="28" t="s">
        <v>153</v>
      </c>
      <c r="F11" s="28" t="s">
        <v>154</v>
      </c>
      <c r="G11" s="28" t="s">
        <v>155</v>
      </c>
      <c r="H11" s="28" t="s">
        <v>156</v>
      </c>
      <c r="I11" s="28" t="s">
        <v>157</v>
      </c>
      <c r="J11" s="28" t="s">
        <v>403</v>
      </c>
      <c r="K11" s="28"/>
    </row>
    <row r="12" spans="1:118" x14ac:dyDescent="0.35">
      <c r="A12" s="28" t="s">
        <v>414</v>
      </c>
      <c r="B12" s="28" t="str">
        <f>C5</f>
        <v>STACKING_COMT_PARENT_CH1,IND</v>
      </c>
      <c r="C12" s="28" t="s">
        <v>415</v>
      </c>
      <c r="D12" s="28" t="s">
        <v>152</v>
      </c>
      <c r="E12" s="28" t="s">
        <v>153</v>
      </c>
      <c r="F12" s="28" t="s">
        <v>154</v>
      </c>
      <c r="G12" s="28" t="s">
        <v>155</v>
      </c>
      <c r="H12" s="28" t="s">
        <v>156</v>
      </c>
      <c r="I12" s="28" t="s">
        <v>157</v>
      </c>
      <c r="J12" s="28" t="s">
        <v>403</v>
      </c>
      <c r="K12" s="28"/>
    </row>
    <row r="13" spans="1:118" x14ac:dyDescent="0.35">
      <c r="A13" s="28">
        <v>2801585178</v>
      </c>
      <c r="B13" s="28" t="str">
        <f>C6</f>
        <v>STACKING_COMT_PARENT_CH1CH1,IND</v>
      </c>
      <c r="C13" s="28">
        <v>3965174232</v>
      </c>
      <c r="D13" s="28" t="s">
        <v>152</v>
      </c>
      <c r="E13" s="28" t="s">
        <v>153</v>
      </c>
      <c r="F13" s="28" t="s">
        <v>154</v>
      </c>
      <c r="G13" s="28" t="s">
        <v>155</v>
      </c>
      <c r="H13" s="28" t="s">
        <v>156</v>
      </c>
      <c r="I13" s="28" t="s">
        <v>157</v>
      </c>
      <c r="J13" s="28" t="s">
        <v>408</v>
      </c>
      <c r="K13" s="28"/>
    </row>
    <row r="15" spans="1:118" s="14" customFormat="1" ht="18" customHeight="1" x14ac:dyDescent="0.35">
      <c r="A15" s="29" t="s">
        <v>158</v>
      </c>
      <c r="B15" s="29"/>
      <c r="C15" s="29"/>
      <c r="D15" s="29"/>
      <c r="E15" s="29"/>
      <c r="F15" s="29"/>
      <c r="G15" s="29"/>
      <c r="H15" s="29"/>
      <c r="L15" s="15"/>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row>
    <row r="16" spans="1:118" s="14" customFormat="1" ht="18" customHeight="1" x14ac:dyDescent="0.35">
      <c r="A16" s="26" t="s">
        <v>131</v>
      </c>
      <c r="B16" s="27" t="s">
        <v>143</v>
      </c>
      <c r="C16" s="27" t="s">
        <v>159</v>
      </c>
      <c r="D16" s="27" t="s">
        <v>130</v>
      </c>
      <c r="E16" s="26" t="s">
        <v>160</v>
      </c>
      <c r="F16" s="26" t="s">
        <v>161</v>
      </c>
      <c r="G16" s="27" t="s">
        <v>162</v>
      </c>
      <c r="H16" s="26" t="s">
        <v>163</v>
      </c>
      <c r="L16" s="15"/>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row>
    <row r="17" spans="1:117" x14ac:dyDescent="0.35">
      <c r="A17" s="28" t="str">
        <f>C4</f>
        <v>STACKING_COMT_PARENT,IND</v>
      </c>
      <c r="B17" s="28">
        <v>1579377475</v>
      </c>
      <c r="C17" s="40">
        <v>1579377173</v>
      </c>
      <c r="D17" s="31" t="s">
        <v>153</v>
      </c>
      <c r="E17" s="32" t="s">
        <v>164</v>
      </c>
      <c r="F17" s="31" t="s">
        <v>154</v>
      </c>
      <c r="G17" s="32"/>
      <c r="H17" s="31" t="s">
        <v>165</v>
      </c>
      <c r="I17" s="14"/>
    </row>
    <row r="18" spans="1:117" x14ac:dyDescent="0.35">
      <c r="A18" s="28" t="str">
        <f>C4</f>
        <v>STACKING_COMT_PARENT,IND</v>
      </c>
      <c r="B18" s="28">
        <v>5357065315</v>
      </c>
      <c r="C18" s="28" t="s">
        <v>420</v>
      </c>
      <c r="D18" s="31" t="s">
        <v>153</v>
      </c>
      <c r="E18" s="32" t="s">
        <v>164</v>
      </c>
      <c r="F18" s="31" t="s">
        <v>235</v>
      </c>
      <c r="G18" s="32"/>
      <c r="H18" s="31" t="s">
        <v>165</v>
      </c>
      <c r="I18" s="14"/>
    </row>
    <row r="19" spans="1:117" x14ac:dyDescent="0.35">
      <c r="A19" s="86" t="str">
        <f>C5</f>
        <v>STACKING_COMT_PARENT_CH1,IND</v>
      </c>
      <c r="B19" s="28">
        <v>1711658996</v>
      </c>
      <c r="C19" s="28" t="s">
        <v>421</v>
      </c>
      <c r="D19" s="31" t="s">
        <v>153</v>
      </c>
      <c r="E19" s="32" t="s">
        <v>164</v>
      </c>
      <c r="F19" s="31" t="s">
        <v>411</v>
      </c>
      <c r="G19" s="32"/>
      <c r="H19" s="31" t="s">
        <v>165</v>
      </c>
      <c r="I19" s="14"/>
    </row>
    <row r="20" spans="1:117" x14ac:dyDescent="0.35">
      <c r="A20" s="86" t="str">
        <f>C6</f>
        <v>STACKING_COMT_PARENT_CH1CH1,IND</v>
      </c>
      <c r="B20" s="28">
        <v>3965174232</v>
      </c>
      <c r="C20" s="28" t="s">
        <v>422</v>
      </c>
      <c r="D20" s="31" t="s">
        <v>153</v>
      </c>
      <c r="E20" s="32" t="s">
        <v>164</v>
      </c>
      <c r="F20" s="31" t="s">
        <v>412</v>
      </c>
      <c r="G20" s="32"/>
      <c r="H20" s="31" t="s">
        <v>165</v>
      </c>
      <c r="I20" s="14"/>
    </row>
    <row r="22" spans="1:117" ht="18.5" x14ac:dyDescent="0.35">
      <c r="A22" s="130" t="s">
        <v>172</v>
      </c>
      <c r="B22" s="130"/>
      <c r="C22" s="130"/>
    </row>
    <row r="23" spans="1:117" ht="15.5" x14ac:dyDescent="0.35">
      <c r="A23" s="26" t="s">
        <v>173</v>
      </c>
      <c r="B23" s="26" t="s">
        <v>174</v>
      </c>
      <c r="C23" s="27" t="s">
        <v>175</v>
      </c>
      <c r="D23" s="24" t="s">
        <v>130</v>
      </c>
      <c r="E23" s="24" t="s">
        <v>4</v>
      </c>
    </row>
    <row r="24" spans="1:117" x14ac:dyDescent="0.35">
      <c r="A24" s="33" t="s">
        <v>394</v>
      </c>
      <c r="B24" s="33" t="s">
        <v>176</v>
      </c>
      <c r="C24" s="33" t="s">
        <v>154</v>
      </c>
      <c r="D24" s="33" t="s">
        <v>153</v>
      </c>
      <c r="E24" s="33" t="s">
        <v>177</v>
      </c>
    </row>
    <row r="25" spans="1:117" x14ac:dyDescent="0.35">
      <c r="A25" s="33" t="s">
        <v>178</v>
      </c>
      <c r="B25" s="33" t="s">
        <v>179</v>
      </c>
      <c r="C25" s="33" t="s">
        <v>154</v>
      </c>
      <c r="D25" s="33" t="s">
        <v>153</v>
      </c>
      <c r="E25" s="33" t="s">
        <v>330</v>
      </c>
    </row>
    <row r="27" spans="1:117" s="14" customFormat="1" ht="18" customHeight="1" x14ac:dyDescent="0.35">
      <c r="A27" s="131" t="s">
        <v>180</v>
      </c>
      <c r="B27" s="132"/>
      <c r="C27" s="132"/>
      <c r="D27" s="132"/>
      <c r="E27" s="132"/>
      <c r="F27" s="132"/>
      <c r="G27" s="132"/>
      <c r="H27" s="132"/>
      <c r="I27" s="132"/>
      <c r="J27" s="132"/>
      <c r="K27" s="132"/>
      <c r="L27" s="132"/>
      <c r="M27" s="132"/>
      <c r="N27" s="132"/>
      <c r="O27" s="132"/>
      <c r="P27" s="132"/>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row>
    <row r="28" spans="1:117" s="14" customFormat="1" ht="15.5" x14ac:dyDescent="0.35">
      <c r="A28" s="26" t="s">
        <v>173</v>
      </c>
      <c r="B28" s="26" t="s">
        <v>174</v>
      </c>
      <c r="C28" s="26" t="s">
        <v>181</v>
      </c>
      <c r="D28" s="34" t="s">
        <v>182</v>
      </c>
      <c r="E28" s="34" t="s">
        <v>183</v>
      </c>
      <c r="F28" s="34" t="s">
        <v>184</v>
      </c>
      <c r="G28" s="34" t="s">
        <v>185</v>
      </c>
      <c r="H28" s="34" t="s">
        <v>186</v>
      </c>
      <c r="I28" s="35" t="s">
        <v>187</v>
      </c>
      <c r="J28" s="36" t="s">
        <v>188</v>
      </c>
      <c r="K28" s="36" t="s">
        <v>189</v>
      </c>
      <c r="L28" s="36" t="s">
        <v>190</v>
      </c>
      <c r="M28" s="36" t="s">
        <v>166</v>
      </c>
      <c r="N28" s="36" t="s">
        <v>191</v>
      </c>
      <c r="O28" s="36" t="s">
        <v>192</v>
      </c>
      <c r="P28" s="36" t="s">
        <v>193</v>
      </c>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3" t="s">
        <v>178</v>
      </c>
      <c r="B29" s="31" t="s">
        <v>179</v>
      </c>
      <c r="C29" s="31" t="s">
        <v>194</v>
      </c>
      <c r="D29" s="31" t="s">
        <v>195</v>
      </c>
      <c r="E29" s="31" t="s">
        <v>196</v>
      </c>
      <c r="F29" s="31"/>
      <c r="G29" s="31" t="s">
        <v>155</v>
      </c>
      <c r="H29" s="31" t="s">
        <v>197</v>
      </c>
      <c r="I29" s="33" t="s">
        <v>198</v>
      </c>
      <c r="J29" s="31"/>
      <c r="K29" s="31"/>
      <c r="L29" s="37"/>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t="s">
        <v>200</v>
      </c>
      <c r="D30" s="31" t="s">
        <v>195</v>
      </c>
      <c r="E30" s="31" t="s">
        <v>196</v>
      </c>
      <c r="F30" s="31"/>
      <c r="G30" s="31" t="s">
        <v>155</v>
      </c>
      <c r="H30" s="31" t="s">
        <v>197</v>
      </c>
      <c r="I30" s="33" t="s">
        <v>201</v>
      </c>
      <c r="J30" s="31"/>
      <c r="K30" s="31"/>
      <c r="L30" s="37"/>
      <c r="M30" s="31"/>
      <c r="N30" s="31" t="s">
        <v>202</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t="s">
        <v>203</v>
      </c>
      <c r="D31" s="31" t="s">
        <v>204</v>
      </c>
      <c r="E31" s="31" t="s">
        <v>196</v>
      </c>
      <c r="F31" s="31"/>
      <c r="G31" s="31" t="s">
        <v>155</v>
      </c>
      <c r="H31" s="31" t="s">
        <v>197</v>
      </c>
      <c r="I31" s="31" t="s">
        <v>205</v>
      </c>
      <c r="J31" s="31"/>
      <c r="K31" s="31"/>
      <c r="L31" s="37"/>
      <c r="M31" s="31"/>
      <c r="N31" s="31" t="s">
        <v>202</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206</v>
      </c>
      <c r="D32" s="31" t="s">
        <v>204</v>
      </c>
      <c r="E32" s="31" t="s">
        <v>196</v>
      </c>
      <c r="F32" s="31"/>
      <c r="G32" s="31" t="s">
        <v>155</v>
      </c>
      <c r="H32" s="31" t="s">
        <v>197</v>
      </c>
      <c r="I32" s="33" t="s">
        <v>201</v>
      </c>
      <c r="J32" s="31"/>
      <c r="K32" s="31"/>
      <c r="L32" s="37"/>
      <c r="M32" s="31"/>
      <c r="N32" s="31" t="s">
        <v>202</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t="s">
        <v>207</v>
      </c>
      <c r="D33" s="31" t="s">
        <v>208</v>
      </c>
      <c r="E33" s="31" t="s">
        <v>196</v>
      </c>
      <c r="F33" s="31"/>
      <c r="G33" s="31" t="s">
        <v>155</v>
      </c>
      <c r="H33" s="31" t="s">
        <v>209</v>
      </c>
      <c r="I33" s="31" t="s">
        <v>210</v>
      </c>
      <c r="J33" s="31" t="s">
        <v>211</v>
      </c>
      <c r="K33" s="31">
        <v>0</v>
      </c>
      <c r="L33" s="37">
        <v>1000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212</v>
      </c>
      <c r="J34" s="31" t="s">
        <v>211</v>
      </c>
      <c r="K34" s="31">
        <v>1000</v>
      </c>
      <c r="L34" s="37">
        <v>5000</v>
      </c>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c r="D35" s="31"/>
      <c r="E35" s="31"/>
      <c r="F35" s="31"/>
      <c r="G35" s="31"/>
      <c r="H35" s="31" t="s">
        <v>209</v>
      </c>
      <c r="I35" s="31" t="s">
        <v>213</v>
      </c>
      <c r="J35" s="31" t="s">
        <v>211</v>
      </c>
      <c r="K35" s="31">
        <v>5000</v>
      </c>
      <c r="L35" s="37"/>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t="s">
        <v>214</v>
      </c>
      <c r="D36" s="31" t="s">
        <v>215</v>
      </c>
      <c r="E36" s="31" t="s">
        <v>196</v>
      </c>
      <c r="F36" s="31"/>
      <c r="G36" s="31" t="s">
        <v>155</v>
      </c>
      <c r="H36" s="31" t="s">
        <v>209</v>
      </c>
      <c r="I36" s="31" t="s">
        <v>210</v>
      </c>
      <c r="J36" s="31" t="s">
        <v>211</v>
      </c>
      <c r="K36" s="31">
        <v>0</v>
      </c>
      <c r="L36" s="37">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209</v>
      </c>
      <c r="I37" s="31" t="s">
        <v>212</v>
      </c>
      <c r="J37" s="31" t="s">
        <v>211</v>
      </c>
      <c r="K37" s="31">
        <v>1000</v>
      </c>
      <c r="L37" s="37">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209</v>
      </c>
      <c r="I38" s="31" t="s">
        <v>213</v>
      </c>
      <c r="J38" s="31" t="s">
        <v>211</v>
      </c>
      <c r="K38" s="31">
        <v>5000</v>
      </c>
      <c r="L38" s="37"/>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t="s">
        <v>216</v>
      </c>
      <c r="D39" s="31" t="s">
        <v>217</v>
      </c>
      <c r="E39" s="31"/>
      <c r="F39" s="31"/>
      <c r="G39" s="31"/>
      <c r="H39" s="31" t="s">
        <v>197</v>
      </c>
      <c r="I39" s="31">
        <v>20</v>
      </c>
      <c r="J39" s="31"/>
      <c r="K39" s="31"/>
      <c r="L39" s="37"/>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218</v>
      </c>
      <c r="I40" s="31">
        <v>10</v>
      </c>
      <c r="J40" s="31" t="s">
        <v>211</v>
      </c>
      <c r="K40" s="31">
        <v>0</v>
      </c>
      <c r="L40" s="37">
        <v>1000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c r="D41" s="31"/>
      <c r="E41" s="31"/>
      <c r="F41" s="31"/>
      <c r="G41" s="31"/>
      <c r="H41" s="31" t="s">
        <v>218</v>
      </c>
      <c r="I41" s="31">
        <v>8</v>
      </c>
      <c r="J41" s="31" t="s">
        <v>211</v>
      </c>
      <c r="K41" s="31">
        <v>1000</v>
      </c>
      <c r="L41" s="37">
        <v>5000</v>
      </c>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c r="D42" s="31"/>
      <c r="E42" s="31"/>
      <c r="F42" s="31"/>
      <c r="G42" s="31"/>
      <c r="H42" s="31" t="s">
        <v>218</v>
      </c>
      <c r="I42" s="31">
        <v>6</v>
      </c>
      <c r="J42" s="31" t="s">
        <v>211</v>
      </c>
      <c r="K42" s="31">
        <v>5000</v>
      </c>
      <c r="L42" s="37"/>
      <c r="M42" s="31"/>
      <c r="N42" s="31" t="s">
        <v>199</v>
      </c>
      <c r="O42" s="31"/>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c r="D43" s="31"/>
      <c r="E43" s="31"/>
      <c r="F43" s="31"/>
      <c r="G43" s="31"/>
      <c r="H43" s="31" t="s">
        <v>209</v>
      </c>
      <c r="I43" s="31">
        <v>5</v>
      </c>
      <c r="J43" s="31" t="s">
        <v>211</v>
      </c>
      <c r="K43" s="31">
        <v>0</v>
      </c>
      <c r="L43" s="37">
        <v>1000</v>
      </c>
      <c r="M43" s="31"/>
      <c r="N43" s="31" t="s">
        <v>199</v>
      </c>
      <c r="O43" s="31"/>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c r="D44" s="31"/>
      <c r="E44" s="31"/>
      <c r="F44" s="31"/>
      <c r="G44" s="31"/>
      <c r="H44" s="31" t="s">
        <v>209</v>
      </c>
      <c r="I44" s="31">
        <v>4</v>
      </c>
      <c r="J44" s="31" t="s">
        <v>211</v>
      </c>
      <c r="K44" s="31">
        <v>1000</v>
      </c>
      <c r="L44" s="37">
        <v>5000</v>
      </c>
      <c r="M44" s="31"/>
      <c r="N44" s="31" t="s">
        <v>199</v>
      </c>
      <c r="O44" s="31"/>
      <c r="P44" s="31"/>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219</v>
      </c>
      <c r="D45" s="31" t="s">
        <v>220</v>
      </c>
      <c r="E45" s="31" t="s">
        <v>196</v>
      </c>
      <c r="F45" s="31"/>
      <c r="G45" s="31" t="s">
        <v>155</v>
      </c>
      <c r="H45" s="31" t="s">
        <v>197</v>
      </c>
      <c r="I45" s="33" t="s">
        <v>221</v>
      </c>
      <c r="J45" s="31"/>
      <c r="K45" s="31"/>
      <c r="L45" s="37"/>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222</v>
      </c>
      <c r="D46" s="31" t="s">
        <v>195</v>
      </c>
      <c r="E46" s="31" t="s">
        <v>196</v>
      </c>
      <c r="F46" s="31"/>
      <c r="G46" s="31" t="s">
        <v>155</v>
      </c>
      <c r="H46" s="31" t="s">
        <v>197</v>
      </c>
      <c r="I46" s="33" t="s">
        <v>223</v>
      </c>
      <c r="J46" s="31"/>
      <c r="K46" s="31"/>
      <c r="L46" s="37"/>
      <c r="M46" s="31"/>
      <c r="N46" s="31" t="s">
        <v>199</v>
      </c>
      <c r="O46" s="31" t="s">
        <v>224</v>
      </c>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222</v>
      </c>
      <c r="D47" s="31" t="s">
        <v>195</v>
      </c>
      <c r="E47" s="31" t="s">
        <v>196</v>
      </c>
      <c r="F47" s="31"/>
      <c r="G47" s="31" t="s">
        <v>155</v>
      </c>
      <c r="H47" s="31" t="s">
        <v>197</v>
      </c>
      <c r="I47" s="31" t="s">
        <v>225</v>
      </c>
      <c r="J47" s="31"/>
      <c r="K47" s="31"/>
      <c r="L47" s="37"/>
      <c r="M47" s="31"/>
      <c r="N47" s="31" t="s">
        <v>199</v>
      </c>
      <c r="O47" s="31" t="s">
        <v>155</v>
      </c>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222</v>
      </c>
      <c r="D48" s="31" t="s">
        <v>195</v>
      </c>
      <c r="E48" s="31" t="s">
        <v>196</v>
      </c>
      <c r="F48" s="31"/>
      <c r="G48" s="31" t="s">
        <v>155</v>
      </c>
      <c r="H48" s="31" t="s">
        <v>197</v>
      </c>
      <c r="I48" s="33" t="s">
        <v>226</v>
      </c>
      <c r="J48" s="31"/>
      <c r="K48" s="31"/>
      <c r="L48" s="37"/>
      <c r="M48" s="31"/>
      <c r="N48" s="31" t="s">
        <v>199</v>
      </c>
      <c r="O48" s="31" t="s">
        <v>224</v>
      </c>
      <c r="P48" s="31" t="s">
        <v>227</v>
      </c>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x14ac:dyDescent="0.35">
      <c r="A49" s="31"/>
      <c r="B49" s="31"/>
      <c r="C49" s="31" t="s">
        <v>222</v>
      </c>
      <c r="D49" s="31" t="s">
        <v>195</v>
      </c>
      <c r="E49" s="31" t="s">
        <v>196</v>
      </c>
      <c r="F49" s="31"/>
      <c r="G49" s="31" t="s">
        <v>155</v>
      </c>
      <c r="H49" s="31" t="s">
        <v>197</v>
      </c>
      <c r="I49" s="33" t="s">
        <v>228</v>
      </c>
      <c r="J49" s="31"/>
      <c r="K49" s="31"/>
      <c r="L49" s="37"/>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229</v>
      </c>
      <c r="D50" s="31" t="s">
        <v>195</v>
      </c>
      <c r="E50" s="31" t="s">
        <v>196</v>
      </c>
      <c r="F50" s="31"/>
      <c r="G50" s="31" t="s">
        <v>155</v>
      </c>
      <c r="H50" s="31" t="s">
        <v>197</v>
      </c>
      <c r="I50" s="33" t="s">
        <v>230</v>
      </c>
      <c r="J50" s="31"/>
      <c r="K50" s="31"/>
      <c r="L50" s="37"/>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231</v>
      </c>
      <c r="D51" s="31" t="s">
        <v>195</v>
      </c>
      <c r="E51" s="31" t="s">
        <v>196</v>
      </c>
      <c r="F51" s="31"/>
      <c r="G51" s="31" t="s">
        <v>155</v>
      </c>
      <c r="H51" s="31" t="s">
        <v>197</v>
      </c>
      <c r="I51" s="31" t="s">
        <v>232</v>
      </c>
      <c r="J51" s="31"/>
      <c r="K51" s="31"/>
      <c r="L51" s="37"/>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233</v>
      </c>
      <c r="D52" s="31" t="s">
        <v>195</v>
      </c>
      <c r="E52" s="31" t="s">
        <v>196</v>
      </c>
      <c r="F52" s="31"/>
      <c r="G52" s="31" t="s">
        <v>155</v>
      </c>
      <c r="H52" s="31" t="s">
        <v>197</v>
      </c>
      <c r="I52" s="31">
        <v>15</v>
      </c>
      <c r="J52" s="31"/>
      <c r="K52" s="31"/>
      <c r="L52" s="37"/>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ht="29" x14ac:dyDescent="0.35">
      <c r="A53" s="38" t="s">
        <v>234</v>
      </c>
      <c r="B53" s="38" t="s">
        <v>176</v>
      </c>
      <c r="C53" s="31" t="s">
        <v>167</v>
      </c>
      <c r="D53" s="31" t="s">
        <v>195</v>
      </c>
      <c r="E53" s="31" t="s">
        <v>235</v>
      </c>
      <c r="F53" s="31"/>
      <c r="G53" s="31" t="s">
        <v>155</v>
      </c>
      <c r="H53" s="31" t="s">
        <v>197</v>
      </c>
      <c r="I53" s="31" t="s">
        <v>236</v>
      </c>
      <c r="J53" s="31"/>
      <c r="K53" s="31"/>
      <c r="L53" s="37"/>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169</v>
      </c>
      <c r="D54" s="31" t="s">
        <v>195</v>
      </c>
      <c r="E54" s="31" t="s">
        <v>235</v>
      </c>
      <c r="F54" s="31"/>
      <c r="G54" s="31" t="s">
        <v>155</v>
      </c>
      <c r="H54" s="31" t="s">
        <v>197</v>
      </c>
      <c r="I54" s="31" t="s">
        <v>236</v>
      </c>
      <c r="J54" s="31"/>
      <c r="K54" s="31"/>
      <c r="L54" s="37"/>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t="s">
        <v>170</v>
      </c>
      <c r="D55" s="31" t="s">
        <v>195</v>
      </c>
      <c r="E55" s="31" t="s">
        <v>235</v>
      </c>
      <c r="F55" s="31"/>
      <c r="G55" s="31" t="s">
        <v>155</v>
      </c>
      <c r="H55" s="31" t="s">
        <v>197</v>
      </c>
      <c r="I55" s="31" t="s">
        <v>236</v>
      </c>
      <c r="J55" s="31"/>
      <c r="K55" s="31"/>
      <c r="L55" s="37"/>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t="s">
        <v>171</v>
      </c>
      <c r="D56" s="31" t="s">
        <v>195</v>
      </c>
      <c r="E56" s="31" t="s">
        <v>235</v>
      </c>
      <c r="F56" s="31"/>
      <c r="G56" s="31" t="s">
        <v>155</v>
      </c>
      <c r="H56" s="31" t="s">
        <v>197</v>
      </c>
      <c r="I56" s="31" t="s">
        <v>246</v>
      </c>
      <c r="J56" s="31"/>
      <c r="K56" s="31"/>
      <c r="L56" s="37"/>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7" spans="1:117" s="14" customFormat="1" x14ac:dyDescent="0.35">
      <c r="A57" s="31"/>
      <c r="B57" s="31"/>
      <c r="C57" s="31" t="s">
        <v>248</v>
      </c>
      <c r="D57" s="31" t="s">
        <v>220</v>
      </c>
      <c r="E57" s="31" t="s">
        <v>196</v>
      </c>
      <c r="F57" s="31"/>
      <c r="G57" s="31" t="s">
        <v>155</v>
      </c>
      <c r="H57" s="31" t="s">
        <v>197</v>
      </c>
      <c r="I57" s="33" t="s">
        <v>246</v>
      </c>
      <c r="J57" s="31"/>
      <c r="K57" s="31"/>
      <c r="L57" s="37"/>
      <c r="M57" s="31"/>
      <c r="N57" s="31" t="s">
        <v>199</v>
      </c>
      <c r="O57" s="31"/>
      <c r="P57" s="31"/>
      <c r="Q57" s="15"/>
      <c r="R57" s="15"/>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row>
    <row r="58" spans="1:117" s="14" customFormat="1" x14ac:dyDescent="0.35">
      <c r="A58" s="31"/>
      <c r="B58" s="31"/>
      <c r="C58" s="31" t="s">
        <v>247</v>
      </c>
      <c r="D58" s="31" t="s">
        <v>215</v>
      </c>
      <c r="E58" s="31" t="s">
        <v>196</v>
      </c>
      <c r="F58" s="31"/>
      <c r="G58" s="31" t="s">
        <v>155</v>
      </c>
      <c r="H58" s="31" t="s">
        <v>209</v>
      </c>
      <c r="I58" s="31" t="s">
        <v>249</v>
      </c>
      <c r="J58" s="31" t="s">
        <v>211</v>
      </c>
      <c r="K58" s="31">
        <v>0</v>
      </c>
      <c r="L58" s="37">
        <v>1000</v>
      </c>
      <c r="M58" s="31"/>
      <c r="N58" s="31" t="s">
        <v>199</v>
      </c>
      <c r="O58" s="31"/>
      <c r="P58" s="31"/>
      <c r="Q58" s="15"/>
      <c r="R58" s="15"/>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row>
    <row r="59" spans="1:117" s="14" customFormat="1" x14ac:dyDescent="0.35">
      <c r="A59" s="31"/>
      <c r="B59" s="31"/>
      <c r="C59" s="31"/>
      <c r="D59" s="31"/>
      <c r="E59" s="31"/>
      <c r="F59" s="31"/>
      <c r="G59" s="31"/>
      <c r="H59" s="31" t="s">
        <v>209</v>
      </c>
      <c r="I59" s="31" t="s">
        <v>250</v>
      </c>
      <c r="J59" s="31" t="s">
        <v>211</v>
      </c>
      <c r="K59" s="31">
        <v>1000</v>
      </c>
      <c r="L59" s="37">
        <v>5000</v>
      </c>
      <c r="M59" s="31"/>
      <c r="N59" s="31" t="s">
        <v>199</v>
      </c>
      <c r="O59" s="31"/>
      <c r="P59" s="31"/>
      <c r="Q59" s="15"/>
      <c r="R59" s="15"/>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row>
    <row r="60" spans="1:117" s="14" customFormat="1" x14ac:dyDescent="0.35">
      <c r="A60" s="31"/>
      <c r="B60" s="31"/>
      <c r="C60" s="31"/>
      <c r="D60" s="31"/>
      <c r="E60" s="31"/>
      <c r="F60" s="31"/>
      <c r="G60" s="31"/>
      <c r="H60" s="31" t="s">
        <v>209</v>
      </c>
      <c r="I60" s="31" t="s">
        <v>251</v>
      </c>
      <c r="J60" s="31" t="s">
        <v>211</v>
      </c>
      <c r="K60" s="31">
        <v>5000</v>
      </c>
      <c r="L60" s="37"/>
      <c r="M60" s="31"/>
      <c r="N60" s="31" t="s">
        <v>199</v>
      </c>
      <c r="O60" s="31"/>
      <c r="P60" s="31"/>
      <c r="Q60" s="15"/>
      <c r="R60" s="15"/>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row>
    <row r="62" spans="1:117" ht="18.5" x14ac:dyDescent="0.35">
      <c r="A62" s="133" t="s">
        <v>255</v>
      </c>
      <c r="B62" s="134"/>
      <c r="C62" s="134"/>
      <c r="D62" s="135"/>
    </row>
    <row r="63" spans="1:117" ht="15.5" x14ac:dyDescent="0.35">
      <c r="A63" s="26" t="s">
        <v>173</v>
      </c>
      <c r="B63" s="26" t="s">
        <v>174</v>
      </c>
      <c r="C63" s="27" t="s">
        <v>253</v>
      </c>
      <c r="D63" s="26" t="s">
        <v>252</v>
      </c>
      <c r="E63" s="24" t="s">
        <v>183</v>
      </c>
    </row>
    <row r="64" spans="1:117" x14ac:dyDescent="0.35">
      <c r="A64" s="33" t="s">
        <v>394</v>
      </c>
      <c r="B64" s="33" t="s">
        <v>176</v>
      </c>
      <c r="C64" s="28" t="str">
        <f>C4</f>
        <v>STACKING_COMT_PARENT,IND</v>
      </c>
      <c r="D64" s="31" t="s">
        <v>254</v>
      </c>
      <c r="E64" s="31" t="s">
        <v>235</v>
      </c>
    </row>
    <row r="66" spans="1:15" ht="18.5" x14ac:dyDescent="0.35">
      <c r="A66" s="133" t="s">
        <v>237</v>
      </c>
      <c r="B66" s="134"/>
      <c r="C66" s="134"/>
      <c r="D66" s="134"/>
      <c r="E66" s="134"/>
      <c r="F66" s="134"/>
      <c r="G66" s="134"/>
      <c r="H66" s="134"/>
      <c r="I66" s="135"/>
    </row>
    <row r="67" spans="1:15" ht="15.5" x14ac:dyDescent="0.35">
      <c r="A67" s="25" t="s">
        <v>131</v>
      </c>
      <c r="B67" s="25" t="s">
        <v>143</v>
      </c>
      <c r="C67" s="25" t="s">
        <v>238</v>
      </c>
      <c r="D67" s="25" t="s">
        <v>239</v>
      </c>
      <c r="E67" s="25" t="s">
        <v>240</v>
      </c>
      <c r="F67" s="25" t="s">
        <v>256</v>
      </c>
      <c r="G67" s="25" t="s">
        <v>258</v>
      </c>
      <c r="H67" s="25" t="s">
        <v>257</v>
      </c>
      <c r="I67" s="25" t="s">
        <v>259</v>
      </c>
      <c r="J67" s="25" t="s">
        <v>241</v>
      </c>
      <c r="K67" s="25" t="s">
        <v>242</v>
      </c>
      <c r="L67" s="25" t="s">
        <v>243</v>
      </c>
      <c r="M67" s="25" t="s">
        <v>244</v>
      </c>
      <c r="N67" s="25" t="s">
        <v>245</v>
      </c>
      <c r="O67" s="25" t="s">
        <v>413</v>
      </c>
    </row>
    <row r="68" spans="1:15" x14ac:dyDescent="0.35">
      <c r="A68" s="28" t="str">
        <f>C4</f>
        <v>STACKING_COMT_PARENT,IND</v>
      </c>
      <c r="B68" s="28">
        <f>C10</f>
        <v>1579377475</v>
      </c>
      <c r="C68" s="28" t="s">
        <v>403</v>
      </c>
      <c r="D68" s="40">
        <f>C17</f>
        <v>1579377173</v>
      </c>
      <c r="E68" s="31" t="s">
        <v>207</v>
      </c>
      <c r="F68" s="31"/>
      <c r="G68" s="31"/>
      <c r="H68" s="31"/>
      <c r="I68" s="31"/>
      <c r="J68" s="41" t="str">
        <f t="shared" ref="J68:J79" ca="1" si="0">TEXT(TODAY()-30,"MM-DD-YYYY")</f>
        <v>07-09-2023</v>
      </c>
      <c r="K68" s="41" t="str">
        <f t="shared" ref="K68:K79" ca="1" si="1">TEXT(TODAY()-1,"MM-DD-YYYY")</f>
        <v>08-07-2023</v>
      </c>
      <c r="L68" s="32" t="s">
        <v>168</v>
      </c>
      <c r="M68" s="32">
        <v>3000</v>
      </c>
      <c r="N68" s="39">
        <v>157793189671</v>
      </c>
      <c r="O68" s="32" t="s">
        <v>393</v>
      </c>
    </row>
    <row r="69" spans="1:15" x14ac:dyDescent="0.35">
      <c r="A69" s="28" t="str">
        <f>C4</f>
        <v>STACKING_COMT_PARENT,IND</v>
      </c>
      <c r="B69" s="28">
        <f>C10</f>
        <v>1579377475</v>
      </c>
      <c r="C69" s="28" t="s">
        <v>403</v>
      </c>
      <c r="D69" s="30">
        <f>C17</f>
        <v>1579377173</v>
      </c>
      <c r="E69" s="31" t="s">
        <v>214</v>
      </c>
      <c r="F69" s="31"/>
      <c r="G69" s="31"/>
      <c r="H69" s="31"/>
      <c r="I69" s="31"/>
      <c r="J69" s="41" t="str">
        <f t="shared" ca="1" si="0"/>
        <v>07-09-2023</v>
      </c>
      <c r="K69" s="41" t="str">
        <f t="shared" ca="1" si="1"/>
        <v>08-07-2023</v>
      </c>
      <c r="L69" s="32" t="s">
        <v>168</v>
      </c>
      <c r="M69" s="32">
        <v>3000</v>
      </c>
      <c r="N69" s="39">
        <v>157807112202</v>
      </c>
      <c r="O69" s="32" t="s">
        <v>393</v>
      </c>
    </row>
    <row r="70" spans="1:15" x14ac:dyDescent="0.35">
      <c r="A70" s="28" t="str">
        <f>C4</f>
        <v>STACKING_COMT_PARENT,IND</v>
      </c>
      <c r="B70" s="28">
        <f>C10</f>
        <v>1579377475</v>
      </c>
      <c r="C70" s="28" t="s">
        <v>403</v>
      </c>
      <c r="D70" s="30">
        <f>C17</f>
        <v>1579377173</v>
      </c>
      <c r="E70" s="31" t="s">
        <v>216</v>
      </c>
      <c r="F70" s="31"/>
      <c r="G70" s="31"/>
      <c r="H70" s="31"/>
      <c r="I70" s="31"/>
      <c r="J70" s="41" t="str">
        <f t="shared" ca="1" si="0"/>
        <v>07-09-2023</v>
      </c>
      <c r="K70" s="41" t="str">
        <f t="shared" ca="1" si="1"/>
        <v>08-07-2023</v>
      </c>
      <c r="L70" s="32" t="s">
        <v>168</v>
      </c>
      <c r="M70" s="32">
        <v>3000</v>
      </c>
      <c r="N70" s="39">
        <v>157352990514</v>
      </c>
      <c r="O70" s="32" t="s">
        <v>393</v>
      </c>
    </row>
    <row r="71" spans="1:15" x14ac:dyDescent="0.35">
      <c r="A71" s="28" t="str">
        <f>C4</f>
        <v>STACKING_COMT_PARENT,IND</v>
      </c>
      <c r="B71" s="28">
        <f>C11</f>
        <v>5357065315</v>
      </c>
      <c r="C71" s="28" t="s">
        <v>403</v>
      </c>
      <c r="D71" s="40" t="str">
        <f>C18</f>
        <v>5357065767</v>
      </c>
      <c r="E71" s="31" t="s">
        <v>207</v>
      </c>
      <c r="F71" s="31"/>
      <c r="G71" s="31"/>
      <c r="H71" s="31"/>
      <c r="I71" s="31"/>
      <c r="J71" s="41" t="str">
        <f t="shared" ca="1" si="0"/>
        <v>07-09-2023</v>
      </c>
      <c r="K71" s="41" t="str">
        <f t="shared" ca="1" si="1"/>
        <v>08-07-2023</v>
      </c>
      <c r="L71" s="32" t="s">
        <v>168</v>
      </c>
      <c r="M71" s="32">
        <v>1500</v>
      </c>
      <c r="N71" s="39">
        <v>535297208757</v>
      </c>
      <c r="O71" s="32" t="s">
        <v>393</v>
      </c>
    </row>
    <row r="72" spans="1:15" x14ac:dyDescent="0.35">
      <c r="A72" s="28" t="str">
        <f>C4</f>
        <v>STACKING_COMT_PARENT,IND</v>
      </c>
      <c r="B72" s="28">
        <f>C11</f>
        <v>5357065315</v>
      </c>
      <c r="C72" s="28" t="s">
        <v>403</v>
      </c>
      <c r="D72" s="40" t="str">
        <f>C18</f>
        <v>5357065767</v>
      </c>
      <c r="E72" s="31" t="s">
        <v>214</v>
      </c>
      <c r="F72" s="31"/>
      <c r="G72" s="31"/>
      <c r="H72" s="31"/>
      <c r="I72" s="31"/>
      <c r="J72" s="41" t="str">
        <f t="shared" ca="1" si="0"/>
        <v>07-09-2023</v>
      </c>
      <c r="K72" s="41" t="str">
        <f t="shared" ca="1" si="1"/>
        <v>08-07-2023</v>
      </c>
      <c r="L72" s="32" t="s">
        <v>168</v>
      </c>
      <c r="M72" s="32">
        <v>1500</v>
      </c>
      <c r="N72" s="39">
        <v>535153028390</v>
      </c>
      <c r="O72" s="32" t="s">
        <v>393</v>
      </c>
    </row>
    <row r="73" spans="1:15" x14ac:dyDescent="0.35">
      <c r="A73" s="28" t="str">
        <f>C4</f>
        <v>STACKING_COMT_PARENT,IND</v>
      </c>
      <c r="B73" s="28">
        <f>C11</f>
        <v>5357065315</v>
      </c>
      <c r="C73" s="28" t="s">
        <v>403</v>
      </c>
      <c r="D73" s="40" t="str">
        <f>C18</f>
        <v>5357065767</v>
      </c>
      <c r="E73" s="31" t="s">
        <v>216</v>
      </c>
      <c r="F73" s="31"/>
      <c r="G73" s="31"/>
      <c r="H73" s="31"/>
      <c r="I73" s="31"/>
      <c r="J73" s="41" t="str">
        <f t="shared" ca="1" si="0"/>
        <v>07-09-2023</v>
      </c>
      <c r="K73" s="41" t="str">
        <f t="shared" ca="1" si="1"/>
        <v>08-07-2023</v>
      </c>
      <c r="L73" s="32" t="s">
        <v>168</v>
      </c>
      <c r="M73" s="32">
        <v>1500</v>
      </c>
      <c r="N73" s="39">
        <v>535899493486</v>
      </c>
      <c r="O73" s="32" t="s">
        <v>393</v>
      </c>
    </row>
    <row r="74" spans="1:15" x14ac:dyDescent="0.35">
      <c r="A74" s="28" t="str">
        <f>C5</f>
        <v>STACKING_COMT_PARENT_CH1,IND</v>
      </c>
      <c r="B74" s="28" t="str">
        <f>C12</f>
        <v>1711658996</v>
      </c>
      <c r="C74" s="28" t="s">
        <v>403</v>
      </c>
      <c r="D74" s="40" t="str">
        <f>C19</f>
        <v>1711658048</v>
      </c>
      <c r="E74" s="31" t="s">
        <v>207</v>
      </c>
      <c r="F74" s="31"/>
      <c r="G74" s="31"/>
      <c r="H74" s="31"/>
      <c r="I74" s="31"/>
      <c r="J74" s="41" t="str">
        <f t="shared" ca="1" si="0"/>
        <v>07-09-2023</v>
      </c>
      <c r="K74" s="41" t="str">
        <f t="shared" ca="1" si="1"/>
        <v>08-07-2023</v>
      </c>
      <c r="L74" s="32" t="s">
        <v>168</v>
      </c>
      <c r="M74" s="32">
        <v>300</v>
      </c>
      <c r="N74" s="39">
        <v>171410727086</v>
      </c>
      <c r="O74" s="32" t="s">
        <v>393</v>
      </c>
    </row>
    <row r="75" spans="1:15" x14ac:dyDescent="0.35">
      <c r="A75" s="28" t="str">
        <f>C5</f>
        <v>STACKING_COMT_PARENT_CH1,IND</v>
      </c>
      <c r="B75" s="28" t="str">
        <f>C12</f>
        <v>1711658996</v>
      </c>
      <c r="C75" s="28" t="s">
        <v>403</v>
      </c>
      <c r="D75" s="40" t="str">
        <f>C19</f>
        <v>1711658048</v>
      </c>
      <c r="E75" s="31" t="s">
        <v>214</v>
      </c>
      <c r="F75" s="31"/>
      <c r="G75" s="31"/>
      <c r="H75" s="31"/>
      <c r="I75" s="31"/>
      <c r="J75" s="41" t="str">
        <f t="shared" ca="1" si="0"/>
        <v>07-09-2023</v>
      </c>
      <c r="K75" s="41" t="str">
        <f t="shared" ca="1" si="1"/>
        <v>08-07-2023</v>
      </c>
      <c r="L75" s="32" t="s">
        <v>168</v>
      </c>
      <c r="M75" s="32">
        <v>300</v>
      </c>
      <c r="N75" s="39">
        <v>171571482503</v>
      </c>
      <c r="O75" s="32" t="s">
        <v>393</v>
      </c>
    </row>
    <row r="76" spans="1:15" x14ac:dyDescent="0.35">
      <c r="A76" s="28" t="str">
        <f>C5</f>
        <v>STACKING_COMT_PARENT_CH1,IND</v>
      </c>
      <c r="B76" s="28" t="str">
        <f>C12</f>
        <v>1711658996</v>
      </c>
      <c r="C76" s="28" t="s">
        <v>403</v>
      </c>
      <c r="D76" s="40" t="str">
        <f>C19</f>
        <v>1711658048</v>
      </c>
      <c r="E76" s="31" t="s">
        <v>216</v>
      </c>
      <c r="F76" s="31"/>
      <c r="G76" s="31"/>
      <c r="H76" s="31"/>
      <c r="I76" s="31"/>
      <c r="J76" s="41" t="str">
        <f t="shared" ca="1" si="0"/>
        <v>07-09-2023</v>
      </c>
      <c r="K76" s="41" t="str">
        <f t="shared" ca="1" si="1"/>
        <v>08-07-2023</v>
      </c>
      <c r="L76" s="32" t="s">
        <v>168</v>
      </c>
      <c r="M76" s="32">
        <v>300</v>
      </c>
      <c r="N76" s="39">
        <v>171571660252</v>
      </c>
      <c r="O76" s="32" t="s">
        <v>393</v>
      </c>
    </row>
    <row r="77" spans="1:15" x14ac:dyDescent="0.35">
      <c r="A77" s="28" t="str">
        <f>C6</f>
        <v>STACKING_COMT_PARENT_CH1CH1,IND</v>
      </c>
      <c r="B77" s="28">
        <f>C13</f>
        <v>3965174232</v>
      </c>
      <c r="C77" s="28" t="s">
        <v>403</v>
      </c>
      <c r="D77" s="40" t="str">
        <f>C20</f>
        <v>3965174772</v>
      </c>
      <c r="E77" s="31" t="s">
        <v>207</v>
      </c>
      <c r="F77" s="31"/>
      <c r="G77" s="31"/>
      <c r="H77" s="31"/>
      <c r="I77" s="31"/>
      <c r="J77" s="41" t="str">
        <f t="shared" ca="1" si="0"/>
        <v>07-09-2023</v>
      </c>
      <c r="K77" s="41" t="str">
        <f t="shared" ca="1" si="1"/>
        <v>08-07-2023</v>
      </c>
      <c r="L77" s="32" t="s">
        <v>168</v>
      </c>
      <c r="M77" s="32">
        <v>250</v>
      </c>
      <c r="N77" s="39">
        <v>396455138328</v>
      </c>
      <c r="O77" s="32" t="s">
        <v>393</v>
      </c>
    </row>
    <row r="78" spans="1:15" x14ac:dyDescent="0.35">
      <c r="A78" s="28" t="str">
        <f>C6</f>
        <v>STACKING_COMT_PARENT_CH1CH1,IND</v>
      </c>
      <c r="B78" s="28">
        <f>C13</f>
        <v>3965174232</v>
      </c>
      <c r="C78" s="28" t="s">
        <v>403</v>
      </c>
      <c r="D78" s="40" t="str">
        <f>C20</f>
        <v>3965174772</v>
      </c>
      <c r="E78" s="31" t="s">
        <v>214</v>
      </c>
      <c r="F78" s="31"/>
      <c r="G78" s="31"/>
      <c r="H78" s="31"/>
      <c r="I78" s="31"/>
      <c r="J78" s="41" t="str">
        <f t="shared" ca="1" si="0"/>
        <v>07-09-2023</v>
      </c>
      <c r="K78" s="41" t="str">
        <f t="shared" ca="1" si="1"/>
        <v>08-07-2023</v>
      </c>
      <c r="L78" s="32" t="s">
        <v>168</v>
      </c>
      <c r="M78" s="32">
        <v>250</v>
      </c>
      <c r="N78" s="39">
        <v>396374531765</v>
      </c>
      <c r="O78" s="32" t="s">
        <v>393</v>
      </c>
    </row>
    <row r="79" spans="1:15" x14ac:dyDescent="0.35">
      <c r="A79" s="28" t="str">
        <f>C6</f>
        <v>STACKING_COMT_PARENT_CH1CH1,IND</v>
      </c>
      <c r="B79" s="28">
        <f>C13</f>
        <v>3965174232</v>
      </c>
      <c r="C79" s="28" t="s">
        <v>403</v>
      </c>
      <c r="D79" s="40" t="str">
        <f>C20</f>
        <v>3965174772</v>
      </c>
      <c r="E79" s="31" t="s">
        <v>216</v>
      </c>
      <c r="F79" s="31"/>
      <c r="G79" s="31"/>
      <c r="H79" s="31"/>
      <c r="I79" s="31"/>
      <c r="J79" s="41" t="str">
        <f t="shared" ca="1" si="0"/>
        <v>07-09-2023</v>
      </c>
      <c r="K79" s="41" t="str">
        <f t="shared" ca="1" si="1"/>
        <v>08-07-2023</v>
      </c>
      <c r="L79" s="32" t="s">
        <v>168</v>
      </c>
      <c r="M79" s="32">
        <v>250</v>
      </c>
      <c r="N79" s="39">
        <v>396446056581</v>
      </c>
      <c r="O79" s="32" t="s">
        <v>393</v>
      </c>
    </row>
    <row r="81" spans="1:78" ht="50.4" customHeight="1" x14ac:dyDescent="0.35">
      <c r="A81" s="136" t="s">
        <v>260</v>
      </c>
      <c r="B81" s="136"/>
      <c r="C81" s="136"/>
      <c r="D81" s="136"/>
      <c r="E81" s="136"/>
      <c r="F81" s="136"/>
      <c r="G81" s="136"/>
      <c r="H81" s="136"/>
      <c r="I81" s="136"/>
      <c r="J81" s="136"/>
      <c r="K81" s="136"/>
    </row>
    <row r="83" spans="1:78" ht="16.75" customHeight="1" x14ac:dyDescent="0.35">
      <c r="A83" s="137" t="s">
        <v>261</v>
      </c>
      <c r="B83" s="137"/>
      <c r="C83" s="137"/>
      <c r="D83" s="137"/>
    </row>
    <row r="84" spans="1:78" x14ac:dyDescent="0.35">
      <c r="A84" s="42" t="s">
        <v>262</v>
      </c>
      <c r="B84" s="42" t="s">
        <v>263</v>
      </c>
      <c r="C84" s="42" t="s">
        <v>130</v>
      </c>
      <c r="D84" s="42" t="s">
        <v>264</v>
      </c>
    </row>
    <row r="85" spans="1:78" x14ac:dyDescent="0.35">
      <c r="A85" s="32" t="s">
        <v>265</v>
      </c>
      <c r="B85" s="28" t="str">
        <f>A5</f>
        <v>0070573193</v>
      </c>
      <c r="C85" s="43" t="s">
        <v>266</v>
      </c>
      <c r="D85" s="28" t="str">
        <f>C5</f>
        <v>STACKING_COMT_PARENT_CH1,IND</v>
      </c>
    </row>
    <row r="87" spans="1:78" x14ac:dyDescent="0.35">
      <c r="A87" s="44" t="s">
        <v>396</v>
      </c>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row>
    <row r="88" spans="1:78" x14ac:dyDescent="0.35">
      <c r="A88" s="46" t="s">
        <v>267</v>
      </c>
      <c r="B88" s="46" t="s">
        <v>268</v>
      </c>
      <c r="C88" s="46" t="s">
        <v>269</v>
      </c>
      <c r="D88" s="46" t="s">
        <v>270</v>
      </c>
      <c r="E88" s="46" t="s">
        <v>271</v>
      </c>
      <c r="F88" s="46" t="s">
        <v>272</v>
      </c>
      <c r="G88" s="46" t="s">
        <v>273</v>
      </c>
      <c r="H88" s="46" t="s">
        <v>274</v>
      </c>
      <c r="I88" s="46" t="s">
        <v>275</v>
      </c>
      <c r="J88" s="46" t="s">
        <v>276</v>
      </c>
      <c r="K88" s="46" t="s">
        <v>277</v>
      </c>
      <c r="L88" s="46" t="s">
        <v>278</v>
      </c>
      <c r="M88" s="46" t="s">
        <v>279</v>
      </c>
      <c r="N88" s="46" t="s">
        <v>280</v>
      </c>
      <c r="O88" s="46" t="s">
        <v>281</v>
      </c>
      <c r="P88" s="46" t="s">
        <v>282</v>
      </c>
      <c r="Q88" s="46" t="s">
        <v>283</v>
      </c>
      <c r="R88" s="46" t="s">
        <v>284</v>
      </c>
      <c r="S88" s="47" t="s">
        <v>285</v>
      </c>
      <c r="T88" s="141" t="s">
        <v>286</v>
      </c>
      <c r="U88" s="142"/>
      <c r="V88" s="143"/>
      <c r="W88" s="141" t="s">
        <v>287</v>
      </c>
      <c r="X88" s="143"/>
      <c r="Y88" s="48"/>
      <c r="Z88" s="138" t="s">
        <v>288</v>
      </c>
      <c r="AA88" s="139"/>
      <c r="AB88" s="139"/>
      <c r="AC88" s="139"/>
      <c r="AD88" s="139"/>
      <c r="AE88" s="139"/>
      <c r="AF88" s="140"/>
      <c r="AG88" s="138" t="s">
        <v>289</v>
      </c>
      <c r="AH88" s="139"/>
      <c r="AI88" s="139"/>
      <c r="AJ88" s="139"/>
      <c r="AK88" s="139"/>
      <c r="AL88" s="140"/>
      <c r="AM88" s="49"/>
      <c r="AN88" s="50"/>
      <c r="AO88" s="50"/>
      <c r="AP88" s="50"/>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row>
    <row r="89" spans="1:78" x14ac:dyDescent="0.35">
      <c r="A89" s="52"/>
      <c r="B89" s="52"/>
      <c r="C89" s="52"/>
      <c r="D89" s="52"/>
      <c r="E89" s="52"/>
      <c r="F89" s="52"/>
      <c r="G89" s="52"/>
      <c r="H89" s="52"/>
      <c r="I89" s="52"/>
      <c r="J89" s="52"/>
      <c r="K89" s="52"/>
      <c r="L89" s="52"/>
      <c r="M89" s="52"/>
      <c r="N89" s="52"/>
      <c r="O89" s="52"/>
      <c r="P89" s="52"/>
      <c r="Q89" s="52"/>
      <c r="R89" s="52"/>
      <c r="S89" s="52"/>
      <c r="T89" s="53" t="s">
        <v>290</v>
      </c>
      <c r="U89" s="53" t="s">
        <v>291</v>
      </c>
      <c r="V89" s="53" t="s">
        <v>292</v>
      </c>
      <c r="W89" s="53" t="s">
        <v>293</v>
      </c>
      <c r="X89" s="53" t="s">
        <v>294</v>
      </c>
      <c r="Y89" s="53" t="s">
        <v>295</v>
      </c>
      <c r="Z89" s="53" t="s">
        <v>296</v>
      </c>
      <c r="AA89" s="53" t="s">
        <v>297</v>
      </c>
      <c r="AB89" s="53" t="s">
        <v>298</v>
      </c>
      <c r="AC89" s="53" t="s">
        <v>299</v>
      </c>
      <c r="AD89" s="53" t="s">
        <v>300</v>
      </c>
      <c r="AE89" s="53" t="s">
        <v>301</v>
      </c>
      <c r="AF89" s="53" t="s">
        <v>302</v>
      </c>
      <c r="AG89" s="53" t="s">
        <v>303</v>
      </c>
      <c r="AH89" s="53" t="s">
        <v>304</v>
      </c>
      <c r="AI89" s="53" t="s">
        <v>305</v>
      </c>
      <c r="AJ89" s="53" t="s">
        <v>306</v>
      </c>
      <c r="AK89" s="53" t="s">
        <v>307</v>
      </c>
      <c r="AL89" s="53" t="s">
        <v>308</v>
      </c>
      <c r="AM89" s="52" t="s">
        <v>309</v>
      </c>
      <c r="AN89" s="53" t="s">
        <v>310</v>
      </c>
      <c r="AO89" s="53" t="s">
        <v>311</v>
      </c>
      <c r="AP89" s="54" t="s">
        <v>312</v>
      </c>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row>
    <row r="90" spans="1:78" x14ac:dyDescent="0.35">
      <c r="A90" s="55" t="s">
        <v>313</v>
      </c>
      <c r="B90" s="28" t="str">
        <f>A5</f>
        <v>0070573193</v>
      </c>
      <c r="C90" s="55" t="s">
        <v>455</v>
      </c>
      <c r="D90" s="56" t="s">
        <v>446</v>
      </c>
      <c r="E90" s="40" t="s">
        <v>155</v>
      </c>
      <c r="F90" s="55" t="s">
        <v>417</v>
      </c>
      <c r="G90" s="57" t="str">
        <f ca="1">TEXT(TODAY(),"YYYY-MM-DD")</f>
        <v>2023-08-08</v>
      </c>
      <c r="H90" s="57" t="str">
        <f ca="1">TEXT(TODAY(),"YYYY-MM-DD")</f>
        <v>2023-08-08</v>
      </c>
      <c r="I90" s="55"/>
      <c r="J90" s="55">
        <v>3</v>
      </c>
      <c r="K90" s="55">
        <v>1</v>
      </c>
      <c r="L90" s="55" t="str">
        <f>C90&amp;TEXT(" Desc","0")</f>
        <v>DealManagement_Test_Stacking_39768 Desc</v>
      </c>
      <c r="M90" s="55" t="str">
        <f>C90&amp;TEXT(" Ver Desc","0")</f>
        <v>DealManagement_Test_Stacking_39768 Ver Desc</v>
      </c>
      <c r="N90" s="30" t="s">
        <v>314</v>
      </c>
      <c r="O90" s="30" t="s">
        <v>314</v>
      </c>
      <c r="P90" s="30" t="s">
        <v>315</v>
      </c>
      <c r="Q90" s="30" t="s">
        <v>314</v>
      </c>
      <c r="R90" s="30" t="s">
        <v>314</v>
      </c>
      <c r="S90" s="40"/>
      <c r="T90" s="40" t="s">
        <v>316</v>
      </c>
      <c r="U90" s="40" t="s">
        <v>317</v>
      </c>
      <c r="V90" s="40"/>
      <c r="W90" s="40" t="s">
        <v>318</v>
      </c>
      <c r="X90" s="40" t="s">
        <v>319</v>
      </c>
      <c r="Y90" s="40"/>
      <c r="Z90" s="40"/>
      <c r="AA90" s="40"/>
      <c r="AB90" s="40"/>
      <c r="AC90" s="40"/>
      <c r="AD90" s="40" t="s">
        <v>315</v>
      </c>
      <c r="AE90" s="40" t="s">
        <v>315</v>
      </c>
      <c r="AF90" s="40" t="s">
        <v>315</v>
      </c>
      <c r="AG90" s="40"/>
      <c r="AH90" s="40"/>
      <c r="AI90" s="40"/>
      <c r="AJ90" s="40" t="s">
        <v>315</v>
      </c>
      <c r="AK90" s="40" t="s">
        <v>315</v>
      </c>
      <c r="AL90" s="40" t="s">
        <v>315</v>
      </c>
      <c r="AM90" s="55"/>
      <c r="AN90" s="55">
        <v>14</v>
      </c>
      <c r="AO90" s="55">
        <v>19</v>
      </c>
      <c r="AP90" s="55">
        <v>0</v>
      </c>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row>
    <row r="91" spans="1:78" ht="19" customHeight="1" x14ac:dyDescent="0.35">
      <c r="A91" s="51"/>
      <c r="B91" s="51"/>
      <c r="C91" s="51"/>
      <c r="D91" s="51"/>
      <c r="E91" s="51"/>
      <c r="F91" s="51"/>
      <c r="G91" s="51"/>
      <c r="H91" s="51"/>
      <c r="I91" s="51"/>
      <c r="J91" s="51"/>
      <c r="K91" s="51"/>
      <c r="L91" s="58"/>
      <c r="M91" s="58"/>
    </row>
    <row r="92" spans="1:78" ht="18.5" x14ac:dyDescent="0.35">
      <c r="A92" s="59" t="s">
        <v>395</v>
      </c>
      <c r="B92" s="60"/>
      <c r="C92" s="60"/>
      <c r="D92" s="60"/>
      <c r="E92" s="60"/>
      <c r="F92" s="60"/>
      <c r="G92" s="60"/>
      <c r="H92" s="60"/>
      <c r="I92" s="60"/>
      <c r="J92" s="60"/>
      <c r="K92" s="60"/>
      <c r="L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row>
    <row r="93" spans="1:78" ht="15.5" x14ac:dyDescent="0.35">
      <c r="A93" s="24" t="s">
        <v>173</v>
      </c>
      <c r="B93" s="24" t="s">
        <v>174</v>
      </c>
      <c r="C93" s="24" t="s">
        <v>175</v>
      </c>
      <c r="D93" s="24" t="s">
        <v>130</v>
      </c>
      <c r="E93" s="24" t="s">
        <v>4</v>
      </c>
      <c r="F93" s="24" t="s">
        <v>320</v>
      </c>
      <c r="G93" s="24" t="s">
        <v>321</v>
      </c>
      <c r="H93" s="24" t="s">
        <v>322</v>
      </c>
      <c r="I93" s="24" t="s">
        <v>323</v>
      </c>
      <c r="J93" s="24" t="s">
        <v>324</v>
      </c>
      <c r="K93" s="24" t="s">
        <v>325</v>
      </c>
      <c r="L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row>
    <row r="94" spans="1:78" x14ac:dyDescent="0.35">
      <c r="A94" s="33" t="s">
        <v>178</v>
      </c>
      <c r="B94" s="33" t="s">
        <v>179</v>
      </c>
      <c r="C94" s="57" t="str">
        <f ca="1">TEXT(TODAY()+45,"YYYY-MM-DD")</f>
        <v>2023-09-22</v>
      </c>
      <c r="D94" s="33" t="s">
        <v>153</v>
      </c>
      <c r="E94" s="33" t="s">
        <v>330</v>
      </c>
      <c r="F94" s="61"/>
      <c r="G94" s="57" t="s">
        <v>315</v>
      </c>
      <c r="H94" s="28" t="str">
        <f>A5</f>
        <v>0070573193</v>
      </c>
      <c r="I94" s="33" t="s">
        <v>326</v>
      </c>
      <c r="J94" s="33" t="s">
        <v>331</v>
      </c>
      <c r="K94" s="33"/>
      <c r="L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row>
    <row r="95" spans="1:78" x14ac:dyDescent="0.35">
      <c r="A95" s="33" t="s">
        <v>328</v>
      </c>
      <c r="B95" s="33" t="s">
        <v>329</v>
      </c>
      <c r="C95" s="57" t="str">
        <f ca="1">TEXT(TODAY()+45,"YYYY-MM-DD")</f>
        <v>2023-09-22</v>
      </c>
      <c r="D95" s="33" t="s">
        <v>153</v>
      </c>
      <c r="E95" s="33" t="s">
        <v>177</v>
      </c>
      <c r="F95" s="61"/>
      <c r="G95" s="57" t="s">
        <v>315</v>
      </c>
      <c r="H95" s="28" t="str">
        <f>A5</f>
        <v>0070573193</v>
      </c>
      <c r="I95" s="33" t="s">
        <v>326</v>
      </c>
      <c r="J95" s="33" t="s">
        <v>327</v>
      </c>
      <c r="K95" s="33"/>
      <c r="L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row>
    <row r="97" spans="1:26" ht="13.25" customHeight="1" x14ac:dyDescent="0.35">
      <c r="A97" s="104" t="s">
        <v>342</v>
      </c>
      <c r="B97" s="105"/>
      <c r="C97" s="105"/>
      <c r="D97" s="105"/>
      <c r="E97" s="105"/>
      <c r="F97" s="105"/>
      <c r="G97" s="105"/>
      <c r="H97" s="105"/>
      <c r="I97" s="105"/>
      <c r="J97" s="105"/>
      <c r="K97" s="105"/>
      <c r="L97" s="105"/>
    </row>
    <row r="98" spans="1:26" x14ac:dyDescent="0.35">
      <c r="A98" s="117" t="s">
        <v>131</v>
      </c>
      <c r="B98" s="117" t="s">
        <v>343</v>
      </c>
      <c r="C98" s="120" t="s">
        <v>344</v>
      </c>
      <c r="D98" s="123" t="s">
        <v>345</v>
      </c>
      <c r="E98" s="126" t="s">
        <v>332</v>
      </c>
      <c r="F98" s="126"/>
      <c r="G98" s="126"/>
      <c r="H98" s="126"/>
      <c r="I98" s="127" t="s">
        <v>346</v>
      </c>
      <c r="J98" s="127"/>
      <c r="K98" s="127"/>
      <c r="L98" s="127"/>
    </row>
    <row r="99" spans="1:26" x14ac:dyDescent="0.35">
      <c r="A99" s="118"/>
      <c r="B99" s="118"/>
      <c r="C99" s="121"/>
      <c r="D99" s="124"/>
      <c r="E99" s="109" t="s">
        <v>347</v>
      </c>
      <c r="F99" s="111"/>
      <c r="G99" s="112" t="s">
        <v>336</v>
      </c>
      <c r="H99" s="114"/>
      <c r="I99" s="109" t="s">
        <v>347</v>
      </c>
      <c r="J99" s="111"/>
      <c r="K99" s="112" t="s">
        <v>336</v>
      </c>
      <c r="L99" s="114"/>
    </row>
    <row r="100" spans="1:26" x14ac:dyDescent="0.35">
      <c r="A100" s="119"/>
      <c r="B100" s="119" t="s">
        <v>130</v>
      </c>
      <c r="C100" s="122"/>
      <c r="D100" s="125"/>
      <c r="E100" s="64" t="s">
        <v>348</v>
      </c>
      <c r="F100" s="64" t="s">
        <v>349</v>
      </c>
      <c r="G100" s="65" t="s">
        <v>350</v>
      </c>
      <c r="H100" s="65" t="s">
        <v>351</v>
      </c>
      <c r="I100" s="64" t="s">
        <v>348</v>
      </c>
      <c r="J100" s="64" t="s">
        <v>349</v>
      </c>
      <c r="K100" s="65" t="s">
        <v>350</v>
      </c>
      <c r="L100" s="65" t="s">
        <v>351</v>
      </c>
    </row>
    <row r="101" spans="1:26" x14ac:dyDescent="0.35">
      <c r="A101" s="40" t="str">
        <f>C5</f>
        <v>STACKING_COMT_PARENT_CH1,IND</v>
      </c>
      <c r="B101" s="40" t="s">
        <v>341</v>
      </c>
      <c r="C101" s="55" t="s">
        <v>352</v>
      </c>
      <c r="D101" s="30" t="str">
        <f>TEXT(0.22,"0.00")</f>
        <v>0.22</v>
      </c>
      <c r="E101" s="67" t="str">
        <f>"$"&amp;TEXT(125376.44,"0.00")</f>
        <v>$125376.44</v>
      </c>
      <c r="F101" s="67" t="str">
        <f>"$"&amp;TEXT(15144,"0.00")</f>
        <v>$15144.00</v>
      </c>
      <c r="G101" s="67" t="str">
        <f>"$"&amp;TEXT(125097,"0.00")</f>
        <v>$125097.00</v>
      </c>
      <c r="H101" s="67" t="str">
        <f>"$"&amp;TEXT(14910,"0.00")</f>
        <v>$14910.00</v>
      </c>
      <c r="I101" s="68" t="str">
        <f>"$"&amp;TEXT(125376.44,"0.00")</f>
        <v>$125376.44</v>
      </c>
      <c r="J101" s="68" t="str">
        <f>"$"&amp;TEXT(15144,"0.00")</f>
        <v>$15144.00</v>
      </c>
      <c r="K101" s="68" t="str">
        <f>"$"&amp;TEXT(125097,"0.00")</f>
        <v>$125097.00</v>
      </c>
      <c r="L101" s="68" t="str">
        <f>"$"&amp;TEXT(14910,"0.00")</f>
        <v>$14910.00</v>
      </c>
    </row>
    <row r="103" spans="1:26" x14ac:dyDescent="0.35">
      <c r="A103" s="104" t="s">
        <v>353</v>
      </c>
      <c r="B103" s="105"/>
      <c r="C103" s="105"/>
      <c r="D103" s="105"/>
      <c r="E103" s="105"/>
      <c r="F103" s="105"/>
      <c r="G103" s="105"/>
      <c r="H103" s="105"/>
      <c r="I103" s="105"/>
      <c r="J103" s="105"/>
    </row>
    <row r="104" spans="1:26" x14ac:dyDescent="0.35">
      <c r="A104" s="62"/>
      <c r="B104" s="63"/>
      <c r="C104" s="106" t="s">
        <v>332</v>
      </c>
      <c r="D104" s="106"/>
      <c r="E104" s="106"/>
      <c r="F104" s="106"/>
      <c r="G104" s="106"/>
      <c r="H104" s="106"/>
      <c r="I104" s="106"/>
      <c r="J104" s="106"/>
      <c r="K104" s="106"/>
      <c r="Z104" s="69"/>
    </row>
    <row r="105" spans="1:26" x14ac:dyDescent="0.35">
      <c r="A105" s="107" t="s">
        <v>333</v>
      </c>
      <c r="B105" s="107" t="s">
        <v>334</v>
      </c>
      <c r="C105" s="109" t="s">
        <v>335</v>
      </c>
      <c r="D105" s="110"/>
      <c r="E105" s="110"/>
      <c r="F105" s="111"/>
      <c r="G105" s="112" t="s">
        <v>336</v>
      </c>
      <c r="H105" s="113"/>
      <c r="I105" s="113"/>
      <c r="J105" s="114"/>
      <c r="K105" s="115" t="s">
        <v>354</v>
      </c>
    </row>
    <row r="106" spans="1:26" x14ac:dyDescent="0.35">
      <c r="A106" s="108"/>
      <c r="B106" s="108"/>
      <c r="C106" s="64" t="s">
        <v>337</v>
      </c>
      <c r="D106" s="64" t="s">
        <v>338</v>
      </c>
      <c r="E106" s="64" t="s">
        <v>339</v>
      </c>
      <c r="F106" s="64" t="s">
        <v>340</v>
      </c>
      <c r="G106" s="65" t="s">
        <v>337</v>
      </c>
      <c r="H106" s="65" t="s">
        <v>338</v>
      </c>
      <c r="I106" s="65" t="s">
        <v>339</v>
      </c>
      <c r="J106" s="65" t="s">
        <v>340</v>
      </c>
      <c r="K106" s="116"/>
    </row>
    <row r="107" spans="1:26" x14ac:dyDescent="0.35">
      <c r="A107" s="55" t="s">
        <v>341</v>
      </c>
      <c r="B107" s="70"/>
      <c r="C107" s="30" t="str">
        <f>"$"&amp;TEXT(125376.44,"0.00")</f>
        <v>$125376.44</v>
      </c>
      <c r="D107" s="30" t="str">
        <f>"$"&amp;TEXT(15144,"0.00")</f>
        <v>$15144.00</v>
      </c>
      <c r="E107" s="30" t="str">
        <f>"$"&amp;TEXT(110232.44,"0.00")</f>
        <v>$110232.44</v>
      </c>
      <c r="F107" s="30" t="str">
        <f>TEXT(87.92,"0.00")</f>
        <v>87.92</v>
      </c>
      <c r="G107" s="30" t="str">
        <f>"$"&amp;TEXT(125097,"0.00")</f>
        <v>$125097.00</v>
      </c>
      <c r="H107" s="30" t="str">
        <f>"$"&amp;TEXT(14910,"0.00")</f>
        <v>$14910.00</v>
      </c>
      <c r="I107" s="30" t="str">
        <f>"$"&amp;TEXT(110187,"0.00")</f>
        <v>$110187.00</v>
      </c>
      <c r="J107" s="30" t="str">
        <f>TEXT(88.08,"0.00")</f>
        <v>88.08</v>
      </c>
      <c r="K107" s="30" t="str">
        <f>TEXT(0.22,"0.00")</f>
        <v>0.22</v>
      </c>
    </row>
    <row r="109" spans="1:26" x14ac:dyDescent="0.35">
      <c r="A109" s="44" t="s">
        <v>355</v>
      </c>
      <c r="B109" s="45"/>
      <c r="C109" s="45"/>
    </row>
    <row r="110" spans="1:26" x14ac:dyDescent="0.35">
      <c r="A110" s="42" t="s">
        <v>355</v>
      </c>
      <c r="B110" s="42" t="s">
        <v>356</v>
      </c>
      <c r="C110" s="42" t="s">
        <v>357</v>
      </c>
      <c r="D110" s="42" t="s">
        <v>358</v>
      </c>
      <c r="E110" s="42" t="s">
        <v>276</v>
      </c>
      <c r="F110" s="42" t="s">
        <v>183</v>
      </c>
      <c r="G110" s="42" t="s">
        <v>184</v>
      </c>
      <c r="H110" s="42" t="s">
        <v>359</v>
      </c>
      <c r="I110" s="42" t="s">
        <v>360</v>
      </c>
      <c r="J110" s="42" t="s">
        <v>361</v>
      </c>
      <c r="K110" s="42" t="s">
        <v>273</v>
      </c>
      <c r="L110" s="42" t="s">
        <v>271</v>
      </c>
    </row>
    <row r="111" spans="1:26" ht="29" x14ac:dyDescent="0.35">
      <c r="A111" s="71" t="s">
        <v>436</v>
      </c>
      <c r="B111" s="72" t="s">
        <v>362</v>
      </c>
      <c r="C111" s="72" t="s">
        <v>362</v>
      </c>
      <c r="D111" s="72" t="s">
        <v>363</v>
      </c>
      <c r="E111" s="72" t="s">
        <v>364</v>
      </c>
      <c r="F111" s="72"/>
      <c r="G111" s="72"/>
      <c r="H111" s="72"/>
      <c r="I111" s="72"/>
      <c r="J111" s="73">
        <f ca="1">TODAY()</f>
        <v>45146</v>
      </c>
      <c r="K111" s="73">
        <v>234</v>
      </c>
      <c r="L111" s="72" t="s">
        <v>155</v>
      </c>
    </row>
    <row r="113" spans="1:48" x14ac:dyDescent="0.35">
      <c r="A113" s="128" t="s">
        <v>398</v>
      </c>
      <c r="B113" s="129"/>
      <c r="C113" s="129"/>
      <c r="D113" s="129"/>
      <c r="E113" s="129"/>
      <c r="F113" s="129"/>
      <c r="G113" s="129"/>
      <c r="H113" s="129"/>
      <c r="I113" s="129"/>
      <c r="J113" s="129"/>
      <c r="K113" s="129"/>
      <c r="L113" s="129"/>
      <c r="M113" s="129"/>
      <c r="N113" s="129"/>
      <c r="O113" s="129"/>
      <c r="P113" s="129"/>
      <c r="Q113" s="129"/>
      <c r="R113" s="129"/>
      <c r="S113" s="79"/>
      <c r="T113" s="79"/>
      <c r="U113" s="79"/>
      <c r="V113" s="79"/>
      <c r="W113" s="79"/>
      <c r="X113" s="79"/>
      <c r="Y113" s="79"/>
      <c r="Z113" s="79"/>
    </row>
    <row r="114" spans="1:48" x14ac:dyDescent="0.35">
      <c r="A114" s="74" t="s">
        <v>365</v>
      </c>
      <c r="B114" s="74" t="s">
        <v>366</v>
      </c>
      <c r="C114" s="74" t="s">
        <v>367</v>
      </c>
      <c r="D114" s="74" t="s">
        <v>273</v>
      </c>
      <c r="E114" s="74" t="s">
        <v>285</v>
      </c>
      <c r="F114" s="74" t="s">
        <v>187</v>
      </c>
      <c r="G114" s="74" t="s">
        <v>368</v>
      </c>
      <c r="H114" s="74" t="s">
        <v>369</v>
      </c>
      <c r="I114" s="74" t="s">
        <v>166</v>
      </c>
      <c r="J114" s="74" t="s">
        <v>370</v>
      </c>
      <c r="K114" s="74" t="s">
        <v>337</v>
      </c>
      <c r="L114" s="74" t="s">
        <v>371</v>
      </c>
      <c r="M114" s="74" t="s">
        <v>338</v>
      </c>
      <c r="N114" s="74" t="s">
        <v>372</v>
      </c>
      <c r="O114" s="74" t="s">
        <v>373</v>
      </c>
      <c r="P114" s="74" t="s">
        <v>344</v>
      </c>
      <c r="Q114" s="74" t="s">
        <v>374</v>
      </c>
      <c r="R114" s="74" t="s">
        <v>375</v>
      </c>
      <c r="S114" s="74" t="s">
        <v>376</v>
      </c>
      <c r="T114" s="74" t="s">
        <v>323</v>
      </c>
      <c r="U114" s="74" t="s">
        <v>322</v>
      </c>
      <c r="V114" s="74" t="s">
        <v>377</v>
      </c>
      <c r="W114" s="74" t="s">
        <v>378</v>
      </c>
      <c r="X114" s="74" t="s">
        <v>379</v>
      </c>
      <c r="Y114" s="74" t="s">
        <v>380</v>
      </c>
      <c r="Z114" s="74" t="s">
        <v>381</v>
      </c>
    </row>
    <row r="115" spans="1:48" ht="19" customHeight="1" x14ac:dyDescent="0.35">
      <c r="A115" s="75" t="s">
        <v>207</v>
      </c>
      <c r="B115" s="75"/>
      <c r="C115" s="78" t="s">
        <v>418</v>
      </c>
      <c r="D115" s="78" t="str">
        <f ca="1">TEXT(TODAY(),"YYYY-MM-DD")</f>
        <v>2023-08-08</v>
      </c>
      <c r="E115" s="78"/>
      <c r="F115" s="78"/>
      <c r="G115" s="78" t="s">
        <v>383</v>
      </c>
      <c r="H115" s="78" t="str">
        <f>TEXT(12.95,"0.00")</f>
        <v>12.95</v>
      </c>
      <c r="I115" s="78" t="s">
        <v>168</v>
      </c>
      <c r="J115" s="78"/>
      <c r="K115" s="78" t="str">
        <f>TEXT(21367.5,"0.0")</f>
        <v>21367.5</v>
      </c>
      <c r="L115" s="78" t="str">
        <f>TEXT(0,"0.00")</f>
        <v>0.00</v>
      </c>
      <c r="M115" s="78" t="str">
        <f>TEXT(4970,"0")</f>
        <v>4970</v>
      </c>
      <c r="N115" s="78" t="s">
        <v>179</v>
      </c>
      <c r="O115" s="78" t="s">
        <v>456</v>
      </c>
      <c r="P115" s="78" t="s">
        <v>424</v>
      </c>
      <c r="Q115" s="78"/>
      <c r="R115" s="78"/>
      <c r="S115" s="78" t="s">
        <v>389</v>
      </c>
      <c r="T115" s="78" t="s">
        <v>326</v>
      </c>
      <c r="U115" s="78"/>
      <c r="V115" s="78"/>
      <c r="W115" s="78"/>
      <c r="X115" s="78"/>
      <c r="Y115" s="78"/>
      <c r="Z115" s="78"/>
      <c r="AA115" s="78"/>
      <c r="AU115" t="s">
        <v>404</v>
      </c>
    </row>
    <row r="116" spans="1:48" ht="19" customHeight="1" x14ac:dyDescent="0.35">
      <c r="A116" s="75" t="s">
        <v>207</v>
      </c>
      <c r="B116" s="75"/>
      <c r="C116" s="78" t="s">
        <v>416</v>
      </c>
      <c r="D116" s="78" t="str">
        <f ca="1">TEXT(TODAY(),"YYYY-MM-DD")</f>
        <v>2023-08-08</v>
      </c>
      <c r="E116" s="78"/>
      <c r="F116" s="78"/>
      <c r="G116" s="78" t="s">
        <v>383</v>
      </c>
      <c r="H116" s="78" t="str">
        <f>TEXT(12.95,"0.00")</f>
        <v>12.95</v>
      </c>
      <c r="I116" s="78" t="s">
        <v>168</v>
      </c>
      <c r="J116" s="78" t="str">
        <f>TEXT(1650,"0")</f>
        <v>1650</v>
      </c>
      <c r="K116" s="78" t="str">
        <f>TEXT(21367.5,"0.0")</f>
        <v>21367.5</v>
      </c>
      <c r="L116" s="78" t="str">
        <f>TEXT(0,"0.00")</f>
        <v>0.00</v>
      </c>
      <c r="M116" s="78" t="str">
        <f>TEXT(4970,"0")</f>
        <v>4970</v>
      </c>
      <c r="N116" s="78" t="s">
        <v>179</v>
      </c>
      <c r="O116" s="78" t="s">
        <v>456</v>
      </c>
      <c r="P116" s="78"/>
      <c r="Q116" s="78"/>
      <c r="R116" s="78"/>
      <c r="S116" s="78" t="s">
        <v>389</v>
      </c>
      <c r="T116" s="78" t="s">
        <v>326</v>
      </c>
      <c r="U116" s="78"/>
      <c r="V116" s="78"/>
      <c r="W116" s="78"/>
      <c r="X116" s="78"/>
      <c r="Y116" s="78"/>
      <c r="Z116" s="78"/>
      <c r="AA116" s="78"/>
      <c r="AU116" t="s">
        <v>404</v>
      </c>
    </row>
    <row r="117" spans="1:48" ht="19" customHeight="1" x14ac:dyDescent="0.35">
      <c r="A117" s="75" t="s">
        <v>207</v>
      </c>
      <c r="B117" s="75"/>
      <c r="C117" s="76" t="s">
        <v>382</v>
      </c>
      <c r="D117" s="77" t="str">
        <f ca="1">TEXT(TODAY(),"YYYY-MM-DD")</f>
        <v>2023-08-08</v>
      </c>
      <c r="E117" s="76"/>
      <c r="F117" s="76" t="s">
        <v>387</v>
      </c>
      <c r="G117" s="76" t="s">
        <v>383</v>
      </c>
      <c r="H117" s="76"/>
      <c r="I117" s="76"/>
      <c r="J117" s="76"/>
      <c r="K117" s="76"/>
      <c r="L117" s="76"/>
      <c r="M117" s="76"/>
      <c r="N117" s="76"/>
      <c r="O117" s="76"/>
      <c r="P117" s="76"/>
      <c r="Q117" s="76"/>
      <c r="R117" s="76"/>
      <c r="S117" s="82" t="s">
        <v>389</v>
      </c>
      <c r="T117" s="76" t="s">
        <v>326</v>
      </c>
      <c r="U117" s="76" t="str">
        <f>B90</f>
        <v>0070573193</v>
      </c>
      <c r="V117" s="76" t="s">
        <v>384</v>
      </c>
      <c r="W117" s="76">
        <v>1</v>
      </c>
      <c r="X117" s="76">
        <v>0</v>
      </c>
      <c r="Y117" s="76" t="s">
        <v>385</v>
      </c>
      <c r="Z117" s="76"/>
      <c r="AU117" t="s">
        <v>463</v>
      </c>
      <c r="AV117" t="s">
        <v>464</v>
      </c>
    </row>
    <row r="118" spans="1:48" ht="19" customHeight="1" x14ac:dyDescent="0.35">
      <c r="A118" s="75" t="s">
        <v>207</v>
      </c>
      <c r="B118" s="75"/>
      <c r="C118" s="81" t="s">
        <v>386</v>
      </c>
      <c r="D118" s="81" t="str">
        <f ca="1">TEXT(TODAY()+30,"YYYY-MM-DD")</f>
        <v>2023-09-07</v>
      </c>
      <c r="E118" s="81"/>
      <c r="F118" s="81" t="s">
        <v>391</v>
      </c>
      <c r="G118" s="81" t="s">
        <v>383</v>
      </c>
      <c r="H118" s="81"/>
      <c r="I118" s="81"/>
      <c r="J118" s="81"/>
      <c r="K118" s="81"/>
      <c r="L118" s="81"/>
      <c r="M118" s="81"/>
      <c r="N118" s="81"/>
      <c r="O118" s="81"/>
      <c r="P118" s="81"/>
      <c r="Q118" s="81"/>
      <c r="R118" s="81"/>
      <c r="S118" s="81" t="s">
        <v>389</v>
      </c>
      <c r="T118" s="81" t="s">
        <v>326</v>
      </c>
      <c r="U118" s="76" t="str">
        <f>B90</f>
        <v>0070573193</v>
      </c>
      <c r="V118" s="81" t="s">
        <v>384</v>
      </c>
      <c r="W118" s="81">
        <v>1</v>
      </c>
      <c r="X118" s="81">
        <v>0</v>
      </c>
      <c r="Y118" s="81" t="s">
        <v>385</v>
      </c>
      <c r="Z118" s="81"/>
      <c r="AU118" t="s">
        <v>465</v>
      </c>
      <c r="AV118" t="s">
        <v>466</v>
      </c>
    </row>
    <row r="120" spans="1:48" x14ac:dyDescent="0.35">
      <c r="A120" s="128" t="s">
        <v>397</v>
      </c>
      <c r="B120" s="129"/>
      <c r="C120" s="129"/>
      <c r="D120" s="129"/>
      <c r="E120" s="129"/>
      <c r="F120" s="129"/>
      <c r="G120" s="129"/>
      <c r="H120" s="129"/>
      <c r="I120" s="129"/>
      <c r="J120" s="129"/>
      <c r="K120" s="129"/>
      <c r="L120" s="129"/>
      <c r="M120" s="129"/>
      <c r="N120" s="129"/>
      <c r="O120" s="129"/>
      <c r="P120" s="129"/>
      <c r="Q120" s="129"/>
      <c r="R120" s="129"/>
      <c r="S120" s="80"/>
      <c r="T120" s="80"/>
      <c r="U120" s="80"/>
      <c r="V120" s="80"/>
      <c r="W120" s="80"/>
      <c r="X120" s="80"/>
      <c r="Y120" s="80"/>
      <c r="Z120" s="80"/>
    </row>
    <row r="121" spans="1:48" x14ac:dyDescent="0.35">
      <c r="A121" s="74" t="s">
        <v>365</v>
      </c>
      <c r="B121" s="74" t="s">
        <v>366</v>
      </c>
      <c r="C121" s="74" t="s">
        <v>367</v>
      </c>
      <c r="D121" s="74" t="s">
        <v>273</v>
      </c>
      <c r="E121" s="74" t="s">
        <v>285</v>
      </c>
      <c r="F121" s="74" t="s">
        <v>187</v>
      </c>
      <c r="G121" s="74" t="s">
        <v>368</v>
      </c>
      <c r="H121" s="74" t="s">
        <v>369</v>
      </c>
      <c r="I121" s="74" t="s">
        <v>166</v>
      </c>
      <c r="J121" s="74" t="s">
        <v>370</v>
      </c>
      <c r="K121" s="74" t="s">
        <v>337</v>
      </c>
      <c r="L121" s="74" t="s">
        <v>371</v>
      </c>
      <c r="M121" s="74" t="s">
        <v>338</v>
      </c>
      <c r="N121" s="74" t="s">
        <v>372</v>
      </c>
      <c r="O121" s="74" t="s">
        <v>373</v>
      </c>
      <c r="P121" s="74" t="s">
        <v>344</v>
      </c>
      <c r="Q121" s="74" t="s">
        <v>374</v>
      </c>
      <c r="R121" s="74" t="s">
        <v>375</v>
      </c>
      <c r="S121" s="74" t="s">
        <v>376</v>
      </c>
      <c r="T121" s="74" t="s">
        <v>323</v>
      </c>
      <c r="U121" s="74" t="s">
        <v>322</v>
      </c>
      <c r="V121" s="74" t="s">
        <v>377</v>
      </c>
      <c r="W121" s="74" t="s">
        <v>378</v>
      </c>
      <c r="X121" s="74" t="s">
        <v>379</v>
      </c>
      <c r="Y121" s="74" t="s">
        <v>380</v>
      </c>
      <c r="Z121" s="74" t="s">
        <v>381</v>
      </c>
    </row>
    <row r="122" spans="1:48" ht="19" customHeight="1" x14ac:dyDescent="0.35">
      <c r="A122" s="75" t="s">
        <v>214</v>
      </c>
      <c r="B122" s="75"/>
      <c r="C122" s="78" t="s">
        <v>418</v>
      </c>
      <c r="D122" s="78" t="str">
        <f ca="1">TEXT(TODAY(),"YYYY-MM-DD")</f>
        <v>2023-08-08</v>
      </c>
      <c r="E122" s="78"/>
      <c r="F122" s="78"/>
      <c r="G122" s="78" t="s">
        <v>392</v>
      </c>
      <c r="H122" s="78" t="str">
        <f>TEXT(12.95,"0.00")</f>
        <v>12.95</v>
      </c>
      <c r="I122" s="78" t="s">
        <v>168</v>
      </c>
      <c r="J122" s="78"/>
      <c r="K122" s="78" t="str">
        <f>TEXT(21367.5,"0.0")</f>
        <v>21367.5</v>
      </c>
      <c r="L122" s="78" t="str">
        <f>TEXT(0,"0.00")</f>
        <v>0.00</v>
      </c>
      <c r="M122" s="78" t="str">
        <f>TEXT(4970,"0")</f>
        <v>4970</v>
      </c>
      <c r="N122" s="78" t="s">
        <v>179</v>
      </c>
      <c r="O122" s="78" t="s">
        <v>456</v>
      </c>
      <c r="P122" s="78" t="s">
        <v>424</v>
      </c>
      <c r="Q122" s="78"/>
      <c r="R122" s="78"/>
      <c r="S122" s="78" t="s">
        <v>389</v>
      </c>
      <c r="T122" s="78" t="s">
        <v>326</v>
      </c>
      <c r="U122" s="78"/>
      <c r="V122" s="78"/>
      <c r="W122" s="78"/>
      <c r="X122" s="78"/>
      <c r="Y122" s="78"/>
      <c r="Z122" s="78"/>
      <c r="AA122" s="78"/>
      <c r="AU122" t="s">
        <v>405</v>
      </c>
    </row>
    <row r="123" spans="1:48" ht="19" customHeight="1" x14ac:dyDescent="0.35">
      <c r="A123" s="75" t="s">
        <v>214</v>
      </c>
      <c r="B123" s="75"/>
      <c r="C123" s="78" t="s">
        <v>416</v>
      </c>
      <c r="D123" s="78" t="str">
        <f ca="1">TEXT(TODAY(),"YYYY-MM-DD")</f>
        <v>2023-08-08</v>
      </c>
      <c r="E123" s="78"/>
      <c r="F123" s="78"/>
      <c r="G123" s="78" t="s">
        <v>392</v>
      </c>
      <c r="H123" s="78" t="str">
        <f>TEXT(12.95,"0.00")</f>
        <v>12.95</v>
      </c>
      <c r="I123" s="78" t="s">
        <v>168</v>
      </c>
      <c r="J123" s="78" t="str">
        <f>TEXT(1650,"0")</f>
        <v>1650</v>
      </c>
      <c r="K123" s="78" t="str">
        <f>TEXT(21367.5,"0.0")</f>
        <v>21367.5</v>
      </c>
      <c r="L123" s="78" t="str">
        <f>TEXT(0,"0.00")</f>
        <v>0.00</v>
      </c>
      <c r="M123" s="78" t="str">
        <f>TEXT(4970,"0")</f>
        <v>4970</v>
      </c>
      <c r="N123" s="78" t="s">
        <v>179</v>
      </c>
      <c r="O123" s="78" t="s">
        <v>456</v>
      </c>
      <c r="P123" s="78"/>
      <c r="Q123" s="78"/>
      <c r="R123" s="78"/>
      <c r="S123" s="78" t="s">
        <v>389</v>
      </c>
      <c r="T123" s="78" t="s">
        <v>326</v>
      </c>
      <c r="U123" s="78"/>
      <c r="V123" s="78"/>
      <c r="W123" s="78"/>
      <c r="X123" s="78"/>
      <c r="Y123" s="78"/>
      <c r="Z123" s="78"/>
      <c r="AA123" s="78"/>
      <c r="AU123" t="s">
        <v>405</v>
      </c>
    </row>
    <row r="124" spans="1:48" ht="19" customHeight="1" x14ac:dyDescent="0.35">
      <c r="A124" s="75" t="s">
        <v>214</v>
      </c>
      <c r="B124" s="75"/>
      <c r="C124" s="76" t="s">
        <v>382</v>
      </c>
      <c r="D124" s="77" t="str">
        <f ca="1">TEXT(TODAY(),"YYYY-MM-DD")</f>
        <v>2023-08-08</v>
      </c>
      <c r="E124" s="76"/>
      <c r="F124" s="76" t="s">
        <v>387</v>
      </c>
      <c r="G124" s="76" t="s">
        <v>392</v>
      </c>
      <c r="H124" s="76"/>
      <c r="I124" s="76"/>
      <c r="J124" s="76"/>
      <c r="K124" s="76"/>
      <c r="L124" s="76"/>
      <c r="M124" s="76"/>
      <c r="N124" s="76"/>
      <c r="O124" s="76"/>
      <c r="P124" s="76"/>
      <c r="Q124" s="76"/>
      <c r="R124" s="76"/>
      <c r="S124" s="82" t="s">
        <v>389</v>
      </c>
      <c r="T124" s="76" t="s">
        <v>326</v>
      </c>
      <c r="U124" s="76" t="str">
        <f>B90</f>
        <v>0070573193</v>
      </c>
      <c r="V124" s="76" t="s">
        <v>384</v>
      </c>
      <c r="W124" s="76">
        <v>1</v>
      </c>
      <c r="X124" s="76">
        <v>0</v>
      </c>
      <c r="Y124" s="76" t="s">
        <v>385</v>
      </c>
      <c r="Z124" s="76"/>
      <c r="AU124" t="s">
        <v>467</v>
      </c>
      <c r="AV124" t="s">
        <v>468</v>
      </c>
    </row>
    <row r="125" spans="1:48" ht="19" customHeight="1" x14ac:dyDescent="0.35">
      <c r="A125" s="75" t="s">
        <v>214</v>
      </c>
      <c r="B125" s="75"/>
      <c r="C125" s="81" t="s">
        <v>386</v>
      </c>
      <c r="D125" s="81" t="str">
        <f ca="1">TEXT(TODAY()+30,"YYYY-MM-DD")</f>
        <v>2023-09-07</v>
      </c>
      <c r="E125" s="81"/>
      <c r="F125" s="81" t="s">
        <v>391</v>
      </c>
      <c r="G125" s="81" t="s">
        <v>392</v>
      </c>
      <c r="H125" s="81"/>
      <c r="I125" s="81"/>
      <c r="J125" s="81"/>
      <c r="K125" s="81"/>
      <c r="L125" s="81"/>
      <c r="M125" s="81"/>
      <c r="N125" s="81"/>
      <c r="O125" s="81"/>
      <c r="P125" s="81"/>
      <c r="Q125" s="81"/>
      <c r="R125" s="81"/>
      <c r="S125" s="81" t="s">
        <v>389</v>
      </c>
      <c r="T125" s="81" t="s">
        <v>326</v>
      </c>
      <c r="U125" s="76" t="str">
        <f>B90</f>
        <v>0070573193</v>
      </c>
      <c r="V125" s="81" t="s">
        <v>384</v>
      </c>
      <c r="W125" s="81">
        <v>1</v>
      </c>
      <c r="X125" s="81">
        <v>0</v>
      </c>
      <c r="Y125" s="81" t="s">
        <v>385</v>
      </c>
      <c r="Z125" s="81"/>
      <c r="AU125" t="s">
        <v>469</v>
      </c>
      <c r="AV125" t="s">
        <v>470</v>
      </c>
    </row>
    <row r="127" spans="1:48" x14ac:dyDescent="0.35">
      <c r="A127" s="128" t="s">
        <v>399</v>
      </c>
      <c r="B127" s="129"/>
      <c r="C127" s="129"/>
      <c r="D127" s="129"/>
      <c r="E127" s="129"/>
      <c r="F127" s="129"/>
      <c r="G127" s="129"/>
      <c r="H127" s="129"/>
      <c r="I127" s="129"/>
      <c r="J127" s="129"/>
      <c r="K127" s="129"/>
      <c r="L127" s="129"/>
      <c r="M127" s="129"/>
      <c r="N127" s="129"/>
      <c r="O127" s="129"/>
      <c r="P127" s="129"/>
      <c r="Q127" s="129"/>
      <c r="R127" s="129"/>
      <c r="S127" s="83"/>
      <c r="T127" s="83"/>
      <c r="U127" s="83"/>
      <c r="V127" s="83"/>
      <c r="W127" s="83"/>
      <c r="X127" s="83"/>
      <c r="Y127" s="83"/>
      <c r="Z127" s="83"/>
    </row>
    <row r="128" spans="1:48" x14ac:dyDescent="0.35">
      <c r="A128" s="74" t="s">
        <v>365</v>
      </c>
      <c r="B128" s="74" t="s">
        <v>366</v>
      </c>
      <c r="C128" s="74" t="s">
        <v>367</v>
      </c>
      <c r="D128" s="74" t="s">
        <v>273</v>
      </c>
      <c r="E128" s="74" t="s">
        <v>285</v>
      </c>
      <c r="F128" s="74" t="s">
        <v>187</v>
      </c>
      <c r="G128" s="74" t="s">
        <v>368</v>
      </c>
      <c r="H128" s="74" t="s">
        <v>369</v>
      </c>
      <c r="I128" s="74" t="s">
        <v>166</v>
      </c>
      <c r="J128" s="74" t="s">
        <v>370</v>
      </c>
      <c r="K128" s="74" t="s">
        <v>337</v>
      </c>
      <c r="L128" s="74" t="s">
        <v>371</v>
      </c>
      <c r="M128" s="74" t="s">
        <v>338</v>
      </c>
      <c r="N128" s="74" t="s">
        <v>372</v>
      </c>
      <c r="O128" s="74" t="s">
        <v>373</v>
      </c>
      <c r="P128" s="74" t="s">
        <v>344</v>
      </c>
      <c r="Q128" s="74" t="s">
        <v>374</v>
      </c>
      <c r="R128" s="74" t="s">
        <v>375</v>
      </c>
      <c r="S128" s="74" t="s">
        <v>376</v>
      </c>
      <c r="T128" s="74" t="s">
        <v>323</v>
      </c>
      <c r="U128" s="74" t="s">
        <v>322</v>
      </c>
      <c r="V128" s="74" t="s">
        <v>377</v>
      </c>
      <c r="W128" s="74" t="s">
        <v>378</v>
      </c>
      <c r="X128" s="74" t="s">
        <v>379</v>
      </c>
      <c r="Y128" s="74" t="s">
        <v>380</v>
      </c>
      <c r="Z128" s="74" t="s">
        <v>381</v>
      </c>
    </row>
    <row r="129" spans="1:47" ht="19" customHeight="1" x14ac:dyDescent="0.35">
      <c r="A129" s="75" t="s">
        <v>216</v>
      </c>
      <c r="B129" s="75"/>
      <c r="C129" s="78" t="s">
        <v>418</v>
      </c>
      <c r="D129" s="78" t="str">
        <f ca="1">TEXT(TODAY(),"YYYY-MM-DD")</f>
        <v>2023-08-08</v>
      </c>
      <c r="E129" s="78"/>
      <c r="F129" s="78"/>
      <c r="G129" s="78" t="s">
        <v>426</v>
      </c>
      <c r="H129" s="78" t="str">
        <f>TEXT(38.15,"0.00")</f>
        <v>38.15</v>
      </c>
      <c r="I129" s="78" t="s">
        <v>168</v>
      </c>
      <c r="J129" s="78"/>
      <c r="K129" s="78" t="str">
        <f>TEXT(62947.5,"0.0")</f>
        <v>62947.5</v>
      </c>
      <c r="L129" s="78" t="str">
        <f>TEXT(0,"0.00")</f>
        <v>0.00</v>
      </c>
      <c r="M129" s="78" t="str">
        <f>TEXT(4970,"0")</f>
        <v>4970</v>
      </c>
      <c r="N129" s="78" t="s">
        <v>179</v>
      </c>
      <c r="O129" s="78" t="s">
        <v>456</v>
      </c>
      <c r="P129" s="78" t="s">
        <v>424</v>
      </c>
      <c r="Q129" s="78"/>
      <c r="R129" s="78"/>
      <c r="S129" s="78" t="s">
        <v>199</v>
      </c>
      <c r="T129" s="78" t="s">
        <v>326</v>
      </c>
      <c r="U129" s="78"/>
      <c r="V129" s="78"/>
      <c r="W129" s="78"/>
      <c r="X129" s="78"/>
      <c r="Y129" s="78"/>
      <c r="Z129" s="78"/>
      <c r="AU129" t="s">
        <v>406</v>
      </c>
    </row>
    <row r="130" spans="1:47" ht="19" customHeight="1" x14ac:dyDescent="0.35">
      <c r="A130" s="75" t="s">
        <v>216</v>
      </c>
      <c r="B130" s="75"/>
      <c r="C130" s="78" t="s">
        <v>416</v>
      </c>
      <c r="D130" s="78" t="str">
        <f ca="1">TEXT(TODAY(),"YYYY-MM-DD")</f>
        <v>2023-08-08</v>
      </c>
      <c r="E130" s="78"/>
      <c r="F130" s="78"/>
      <c r="G130" s="78" t="s">
        <v>426</v>
      </c>
      <c r="H130" s="78" t="str">
        <f>TEXT(38.15,"0.00")</f>
        <v>38.15</v>
      </c>
      <c r="I130" s="78" t="s">
        <v>168</v>
      </c>
      <c r="J130" s="78" t="str">
        <f>TEXT(1650,"0")</f>
        <v>1650</v>
      </c>
      <c r="K130" s="78" t="str">
        <f>TEXT(62947.5,"0.0")</f>
        <v>62947.5</v>
      </c>
      <c r="L130" s="78" t="str">
        <f>TEXT(0,"0.00")</f>
        <v>0.00</v>
      </c>
      <c r="M130" s="78" t="str">
        <f>TEXT(4970,"0")</f>
        <v>4970</v>
      </c>
      <c r="N130" s="78" t="s">
        <v>179</v>
      </c>
      <c r="O130" s="78" t="s">
        <v>456</v>
      </c>
      <c r="P130" s="78"/>
      <c r="Q130" s="78"/>
      <c r="R130" s="78"/>
      <c r="S130" s="78" t="s">
        <v>199</v>
      </c>
      <c r="T130" s="78" t="s">
        <v>326</v>
      </c>
      <c r="U130" s="78"/>
      <c r="V130" s="78"/>
      <c r="W130" s="78"/>
      <c r="X130" s="78"/>
      <c r="Y130" s="78"/>
      <c r="Z130" s="78"/>
      <c r="AU130" t="s">
        <v>406</v>
      </c>
    </row>
    <row r="132" spans="1:47" x14ac:dyDescent="0.35">
      <c r="A132" s="44" t="s">
        <v>355</v>
      </c>
      <c r="B132" s="45"/>
      <c r="C132" s="45"/>
    </row>
    <row r="133" spans="1:47" x14ac:dyDescent="0.35">
      <c r="A133" s="42" t="s">
        <v>355</v>
      </c>
      <c r="B133" s="42" t="s">
        <v>356</v>
      </c>
      <c r="C133" s="42" t="s">
        <v>357</v>
      </c>
      <c r="D133" s="42" t="s">
        <v>358</v>
      </c>
      <c r="E133" s="42" t="s">
        <v>276</v>
      </c>
      <c r="F133" s="42" t="s">
        <v>183</v>
      </c>
      <c r="G133" s="42" t="s">
        <v>184</v>
      </c>
      <c r="H133" s="42" t="s">
        <v>359</v>
      </c>
      <c r="I133" s="42" t="s">
        <v>360</v>
      </c>
      <c r="J133" s="42" t="s">
        <v>361</v>
      </c>
      <c r="K133" s="42" t="s">
        <v>273</v>
      </c>
      <c r="L133" s="42" t="s">
        <v>271</v>
      </c>
    </row>
    <row r="134" spans="1:47" ht="29" x14ac:dyDescent="0.35">
      <c r="A134" s="71" t="s">
        <v>436</v>
      </c>
      <c r="B134" s="72" t="s">
        <v>400</v>
      </c>
      <c r="C134" s="72" t="s">
        <v>400</v>
      </c>
      <c r="D134" s="72" t="s">
        <v>363</v>
      </c>
      <c r="E134" s="72" t="s">
        <v>364</v>
      </c>
      <c r="F134" s="72"/>
      <c r="G134" s="72"/>
      <c r="H134" s="72"/>
      <c r="I134" s="72"/>
      <c r="J134" s="73">
        <f ca="1">TODAY()</f>
        <v>45146</v>
      </c>
      <c r="K134" s="73">
        <v>234</v>
      </c>
      <c r="L134" s="72" t="s">
        <v>155</v>
      </c>
    </row>
    <row r="136" spans="1:47" x14ac:dyDescent="0.35">
      <c r="A136" s="44" t="s">
        <v>355</v>
      </c>
      <c r="B136" s="45"/>
      <c r="C136" s="45"/>
    </row>
    <row r="137" spans="1:47" x14ac:dyDescent="0.35">
      <c r="A137" s="42" t="s">
        <v>355</v>
      </c>
      <c r="B137" s="42" t="s">
        <v>356</v>
      </c>
      <c r="C137" s="42" t="s">
        <v>357</v>
      </c>
      <c r="D137" s="42" t="s">
        <v>358</v>
      </c>
      <c r="E137" s="42" t="s">
        <v>276</v>
      </c>
      <c r="F137" s="42" t="s">
        <v>183</v>
      </c>
      <c r="G137" s="42" t="s">
        <v>184</v>
      </c>
      <c r="H137" s="42" t="s">
        <v>359</v>
      </c>
      <c r="I137" s="42" t="s">
        <v>360</v>
      </c>
      <c r="J137" s="42" t="s">
        <v>361</v>
      </c>
      <c r="K137" s="42" t="s">
        <v>273</v>
      </c>
      <c r="L137" s="42" t="s">
        <v>271</v>
      </c>
    </row>
    <row r="138" spans="1:47" ht="29" x14ac:dyDescent="0.35">
      <c r="A138" s="71" t="s">
        <v>436</v>
      </c>
      <c r="B138" s="72" t="s">
        <v>362</v>
      </c>
      <c r="C138" s="72" t="s">
        <v>362</v>
      </c>
      <c r="D138" s="72" t="s">
        <v>363</v>
      </c>
      <c r="E138" s="72" t="s">
        <v>364</v>
      </c>
      <c r="F138" s="72"/>
      <c r="G138" s="72"/>
      <c r="H138" s="72"/>
      <c r="I138" s="72"/>
      <c r="J138" s="73">
        <f ca="1">TODAY()</f>
        <v>45146</v>
      </c>
      <c r="K138" s="73">
        <v>234</v>
      </c>
      <c r="L138" s="72" t="s">
        <v>155</v>
      </c>
    </row>
    <row r="140" spans="1:47" ht="13.25" customHeight="1" x14ac:dyDescent="0.35">
      <c r="A140" s="104" t="s">
        <v>342</v>
      </c>
      <c r="B140" s="105"/>
      <c r="C140" s="105"/>
      <c r="D140" s="105"/>
      <c r="E140" s="105"/>
      <c r="F140" s="105"/>
      <c r="G140" s="105"/>
      <c r="H140" s="105"/>
      <c r="I140" s="105"/>
      <c r="J140" s="105"/>
      <c r="K140" s="105"/>
      <c r="L140" s="105"/>
    </row>
    <row r="141" spans="1:47" x14ac:dyDescent="0.35">
      <c r="A141" s="117" t="s">
        <v>131</v>
      </c>
      <c r="B141" s="117" t="s">
        <v>343</v>
      </c>
      <c r="C141" s="120" t="s">
        <v>344</v>
      </c>
      <c r="D141" s="123" t="s">
        <v>345</v>
      </c>
      <c r="E141" s="126" t="s">
        <v>332</v>
      </c>
      <c r="F141" s="126"/>
      <c r="G141" s="126"/>
      <c r="H141" s="126"/>
      <c r="I141" s="127" t="s">
        <v>346</v>
      </c>
      <c r="J141" s="127"/>
      <c r="K141" s="127"/>
      <c r="L141" s="127"/>
    </row>
    <row r="142" spans="1:47" x14ac:dyDescent="0.35">
      <c r="A142" s="118"/>
      <c r="B142" s="118"/>
      <c r="C142" s="121"/>
      <c r="D142" s="124"/>
      <c r="E142" s="109" t="s">
        <v>347</v>
      </c>
      <c r="F142" s="111"/>
      <c r="G142" s="112" t="s">
        <v>336</v>
      </c>
      <c r="H142" s="114"/>
      <c r="I142" s="109" t="s">
        <v>347</v>
      </c>
      <c r="J142" s="111"/>
      <c r="K142" s="112" t="s">
        <v>336</v>
      </c>
      <c r="L142" s="114"/>
    </row>
    <row r="143" spans="1:47" x14ac:dyDescent="0.35">
      <c r="A143" s="119"/>
      <c r="B143" s="119" t="s">
        <v>130</v>
      </c>
      <c r="C143" s="122"/>
      <c r="D143" s="125"/>
      <c r="E143" s="64" t="s">
        <v>348</v>
      </c>
      <c r="F143" s="64" t="s">
        <v>349</v>
      </c>
      <c r="G143" s="65" t="s">
        <v>350</v>
      </c>
      <c r="H143" s="65" t="s">
        <v>351</v>
      </c>
      <c r="I143" s="64" t="s">
        <v>348</v>
      </c>
      <c r="J143" s="64" t="s">
        <v>349</v>
      </c>
      <c r="K143" s="65" t="s">
        <v>350</v>
      </c>
      <c r="L143" s="65" t="s">
        <v>351</v>
      </c>
    </row>
    <row r="144" spans="1:47" x14ac:dyDescent="0.35">
      <c r="A144" s="40" t="str">
        <f>C5</f>
        <v>STACKING_COMT_PARENT_CH1,IND</v>
      </c>
      <c r="B144" s="40" t="s">
        <v>341</v>
      </c>
      <c r="C144" s="55" t="s">
        <v>352</v>
      </c>
      <c r="D144" s="66" t="str">
        <f>TEXT(-4.92,"0.00")</f>
        <v>-4.92</v>
      </c>
      <c r="E144" s="67" t="str">
        <f>"$"&amp;TEXT(118941.44,"0.00")</f>
        <v>$118941.44</v>
      </c>
      <c r="F144" s="67" t="str">
        <f>"$"&amp;TEXT(15144,"0.00")</f>
        <v>$15144.00</v>
      </c>
      <c r="G144" s="67" t="str">
        <f>"$"&amp;TEXT(125097,"0.00")</f>
        <v>$125097.00</v>
      </c>
      <c r="H144" s="67" t="str">
        <f>"$"&amp;TEXT(14910,"0.00")</f>
        <v>$14910.00</v>
      </c>
      <c r="I144" s="68" t="str">
        <f>"$"&amp;TEXT(118941.44,"0.00")</f>
        <v>$118941.44</v>
      </c>
      <c r="J144" s="68" t="str">
        <f>"$"&amp;TEXT(15144,"0.00")</f>
        <v>$15144.00</v>
      </c>
      <c r="K144" s="68" t="str">
        <f>"$"&amp;TEXT(125097,"0.00")</f>
        <v>$125097.00</v>
      </c>
      <c r="L144" s="68" t="str">
        <f>"$"&amp;TEXT(14910,"0.00")</f>
        <v>$14910.00</v>
      </c>
    </row>
    <row r="146" spans="1:47" x14ac:dyDescent="0.35">
      <c r="A146" s="104"/>
      <c r="B146" s="105"/>
      <c r="C146" s="105"/>
      <c r="D146" s="105"/>
      <c r="E146" s="105"/>
      <c r="F146" s="105"/>
      <c r="G146" s="105"/>
      <c r="H146" s="105"/>
      <c r="I146" s="105"/>
      <c r="J146" s="105"/>
    </row>
    <row r="147" spans="1:47" x14ac:dyDescent="0.35">
      <c r="A147" s="84"/>
      <c r="B147" s="85"/>
      <c r="C147" s="106" t="s">
        <v>332</v>
      </c>
      <c r="D147" s="106"/>
      <c r="E147" s="106"/>
      <c r="F147" s="106"/>
      <c r="G147" s="106"/>
      <c r="H147" s="106"/>
      <c r="I147" s="106"/>
      <c r="J147" s="106"/>
      <c r="K147" s="106"/>
      <c r="Z147" s="69"/>
    </row>
    <row r="148" spans="1:47" x14ac:dyDescent="0.35">
      <c r="A148" s="107" t="s">
        <v>333</v>
      </c>
      <c r="B148" s="107" t="s">
        <v>334</v>
      </c>
      <c r="C148" s="109" t="s">
        <v>335</v>
      </c>
      <c r="D148" s="110"/>
      <c r="E148" s="110"/>
      <c r="F148" s="111"/>
      <c r="G148" s="112" t="s">
        <v>336</v>
      </c>
      <c r="H148" s="113"/>
      <c r="I148" s="113"/>
      <c r="J148" s="114"/>
      <c r="K148" s="115" t="s">
        <v>354</v>
      </c>
    </row>
    <row r="149" spans="1:47" x14ac:dyDescent="0.35">
      <c r="A149" s="108"/>
      <c r="B149" s="108"/>
      <c r="C149" s="64" t="s">
        <v>337</v>
      </c>
      <c r="D149" s="64" t="s">
        <v>338</v>
      </c>
      <c r="E149" s="64" t="s">
        <v>339</v>
      </c>
      <c r="F149" s="64" t="s">
        <v>340</v>
      </c>
      <c r="G149" s="65" t="s">
        <v>337</v>
      </c>
      <c r="H149" s="65" t="s">
        <v>338</v>
      </c>
      <c r="I149" s="65" t="s">
        <v>339</v>
      </c>
      <c r="J149" s="65" t="s">
        <v>340</v>
      </c>
      <c r="K149" s="116"/>
    </row>
    <row r="150" spans="1:47" x14ac:dyDescent="0.35">
      <c r="A150" s="55" t="s">
        <v>341</v>
      </c>
      <c r="B150" s="70"/>
      <c r="C150" s="30" t="str">
        <f>"$"&amp;TEXT(118941.44,"0.00")</f>
        <v>$118941.44</v>
      </c>
      <c r="D150" s="30" t="str">
        <f>"$"&amp;TEXT(15144,"0.00")</f>
        <v>$15144.00</v>
      </c>
      <c r="E150" s="30" t="str">
        <f>"$"&amp;TEXT(103797.44,"0.00")</f>
        <v>$103797.44</v>
      </c>
      <c r="F150" s="30" t="str">
        <f>TEXT(87.27,"0.00")</f>
        <v>87.27</v>
      </c>
      <c r="G150" s="30" t="str">
        <f>"$"&amp;TEXT(125097,"0.00")</f>
        <v>$125097.00</v>
      </c>
      <c r="H150" s="30" t="str">
        <f>"$"&amp;TEXT(14910,"0.00")</f>
        <v>$14910.00</v>
      </c>
      <c r="I150" s="30" t="str">
        <f>"$"&amp;TEXT(110187,"0.00")</f>
        <v>$110187.00</v>
      </c>
      <c r="J150" s="30" t="str">
        <f>TEXT(88.08,"0.00")</f>
        <v>88.08</v>
      </c>
      <c r="K150" s="30"/>
    </row>
    <row r="152" spans="1:47" x14ac:dyDescent="0.35">
      <c r="A152" s="128" t="s">
        <v>419</v>
      </c>
      <c r="B152" s="129"/>
      <c r="C152" s="129"/>
      <c r="D152" s="129"/>
      <c r="E152" s="129"/>
      <c r="F152" s="129"/>
      <c r="G152" s="129"/>
      <c r="H152" s="129"/>
      <c r="I152" s="129"/>
      <c r="J152" s="129"/>
      <c r="K152" s="129"/>
      <c r="L152" s="129"/>
      <c r="M152" s="129"/>
      <c r="N152" s="129"/>
      <c r="O152" s="129"/>
      <c r="P152" s="129"/>
      <c r="Q152" s="129"/>
      <c r="R152" s="129"/>
      <c r="S152" s="87"/>
      <c r="T152" s="87"/>
      <c r="U152" s="87"/>
      <c r="V152" s="87"/>
      <c r="W152" s="87"/>
      <c r="X152" s="87"/>
      <c r="Y152" s="87"/>
      <c r="Z152" s="87"/>
    </row>
    <row r="153" spans="1:47" x14ac:dyDescent="0.35">
      <c r="A153" s="74" t="s">
        <v>365</v>
      </c>
      <c r="B153" s="74" t="s">
        <v>366</v>
      </c>
      <c r="C153" s="74" t="s">
        <v>367</v>
      </c>
      <c r="D153" s="74" t="s">
        <v>273</v>
      </c>
      <c r="E153" s="74" t="s">
        <v>285</v>
      </c>
      <c r="F153" s="74" t="s">
        <v>187</v>
      </c>
      <c r="G153" s="74" t="s">
        <v>368</v>
      </c>
      <c r="H153" s="74" t="s">
        <v>369</v>
      </c>
      <c r="I153" s="74" t="s">
        <v>166</v>
      </c>
      <c r="J153" s="74" t="s">
        <v>370</v>
      </c>
      <c r="K153" s="74" t="s">
        <v>337</v>
      </c>
      <c r="L153" s="74" t="s">
        <v>371</v>
      </c>
      <c r="M153" s="74" t="s">
        <v>338</v>
      </c>
      <c r="N153" s="74" t="s">
        <v>372</v>
      </c>
      <c r="O153" s="74" t="s">
        <v>373</v>
      </c>
      <c r="P153" s="74" t="s">
        <v>344</v>
      </c>
      <c r="Q153" s="74" t="s">
        <v>374</v>
      </c>
      <c r="R153" s="74" t="s">
        <v>375</v>
      </c>
      <c r="S153" s="74" t="s">
        <v>376</v>
      </c>
      <c r="T153" s="74" t="s">
        <v>323</v>
      </c>
      <c r="U153" s="74" t="s">
        <v>322</v>
      </c>
      <c r="V153" s="74" t="s">
        <v>377</v>
      </c>
      <c r="W153" s="74" t="s">
        <v>378</v>
      </c>
      <c r="X153" s="74" t="s">
        <v>379</v>
      </c>
      <c r="Y153" s="74" t="s">
        <v>380</v>
      </c>
      <c r="Z153" s="74" t="s">
        <v>381</v>
      </c>
    </row>
    <row r="154" spans="1:47" x14ac:dyDescent="0.35">
      <c r="A154" s="91" t="s">
        <v>427</v>
      </c>
      <c r="B154" s="91"/>
      <c r="C154" s="91" t="s">
        <v>418</v>
      </c>
      <c r="D154" s="91"/>
      <c r="E154" s="91"/>
      <c r="F154" s="91"/>
      <c r="G154" s="91"/>
      <c r="H154" s="91"/>
      <c r="I154" s="91"/>
      <c r="J154" s="91"/>
      <c r="K154" s="91" t="str">
        <f>"$"&amp;TEXT("63981.97","0.00")</f>
        <v>$63981.97</v>
      </c>
      <c r="L154" s="91"/>
      <c r="M154" s="91" t="str">
        <f>"$"&amp;TEXT("8247","0.00")</f>
        <v>$8247.00</v>
      </c>
      <c r="N154" s="91"/>
      <c r="O154" s="91"/>
      <c r="P154" s="91"/>
      <c r="Q154" s="91"/>
      <c r="R154" s="91"/>
      <c r="S154" s="91"/>
      <c r="T154" s="91"/>
      <c r="U154" s="91"/>
      <c r="V154" s="91"/>
      <c r="W154" s="91"/>
      <c r="X154" s="91"/>
      <c r="Y154" s="91"/>
      <c r="Z154" s="91"/>
    </row>
    <row r="155" spans="1:47" x14ac:dyDescent="0.35">
      <c r="A155" s="91" t="s">
        <v>429</v>
      </c>
      <c r="B155" s="91"/>
      <c r="C155" s="91" t="s">
        <v>418</v>
      </c>
      <c r="D155" s="91"/>
      <c r="E155" s="91"/>
      <c r="F155" s="91"/>
      <c r="G155" s="91"/>
      <c r="H155" s="91"/>
      <c r="I155" s="91"/>
      <c r="J155" s="91"/>
      <c r="K155" s="91" t="str">
        <f>"$"&amp;TEXT(9819.54,"0.00")</f>
        <v>$9819.54</v>
      </c>
      <c r="L155" s="91"/>
      <c r="M155" s="91" t="str">
        <f>"$"&amp;TEXT(26,"0.00")</f>
        <v>$26.00</v>
      </c>
      <c r="N155" s="91"/>
      <c r="O155" s="91"/>
      <c r="P155" s="91"/>
      <c r="Q155" s="91"/>
      <c r="R155" s="91"/>
      <c r="S155" s="91"/>
      <c r="T155" s="91"/>
      <c r="U155" s="91"/>
      <c r="V155" s="91"/>
      <c r="W155" s="91"/>
      <c r="X155" s="91"/>
      <c r="Y155" s="91"/>
      <c r="Z155" s="91"/>
    </row>
    <row r="156" spans="1:47" x14ac:dyDescent="0.35">
      <c r="A156" s="91" t="s">
        <v>428</v>
      </c>
      <c r="B156" s="91"/>
      <c r="C156" s="91" t="s">
        <v>418</v>
      </c>
      <c r="D156" s="91"/>
      <c r="E156" s="91"/>
      <c r="F156" s="91"/>
      <c r="G156" s="91"/>
      <c r="H156" s="91"/>
      <c r="I156" s="91"/>
      <c r="J156" s="91"/>
      <c r="K156" s="91" t="str">
        <f>"$"&amp;TEXT(54135,"0.00")</f>
        <v>$54135.00</v>
      </c>
      <c r="L156" s="91"/>
      <c r="M156" s="91" t="str">
        <f>"$"&amp;TEXT("8130.00","0.00")</f>
        <v>$8130.00</v>
      </c>
      <c r="N156" s="91"/>
      <c r="O156" s="91"/>
      <c r="P156" s="91"/>
      <c r="Q156" s="91"/>
      <c r="R156" s="91"/>
      <c r="S156" s="91"/>
      <c r="T156" s="91"/>
      <c r="U156" s="91"/>
      <c r="V156" s="91"/>
      <c r="W156" s="91"/>
      <c r="X156" s="91"/>
      <c r="Y156" s="91"/>
      <c r="Z156" s="91"/>
    </row>
    <row r="157" spans="1:47" ht="19" customHeight="1" x14ac:dyDescent="0.35">
      <c r="A157" s="75" t="s">
        <v>207</v>
      </c>
      <c r="B157" s="75"/>
      <c r="C157" s="78" t="s">
        <v>418</v>
      </c>
      <c r="D157" s="78" t="str">
        <f ca="1">TEXT(TODAY(),"YYYY-MM-DD")</f>
        <v>2023-08-08</v>
      </c>
      <c r="E157" s="78" t="str">
        <f ca="1">TEXT(TODAY()+29,"YYYY-MM-DD")</f>
        <v>2023-09-06</v>
      </c>
      <c r="F157" s="78"/>
      <c r="G157" s="78" t="s">
        <v>383</v>
      </c>
      <c r="H157" s="78" t="str">
        <f>"$"&amp;TEXT(11,"0.00")</f>
        <v>$11.00</v>
      </c>
      <c r="I157" s="78" t="s">
        <v>168</v>
      </c>
      <c r="J157" s="88" t="str">
        <f>TEXT(900,"0")</f>
        <v>900</v>
      </c>
      <c r="K157" s="89" t="str">
        <f>"$"&amp;TEXT(9900,"0.00")</f>
        <v>$9900.00</v>
      </c>
      <c r="L157" s="78" t="str">
        <f>TEXT(-15.06,"0.00")</f>
        <v>-15.06</v>
      </c>
      <c r="M157" s="78" t="str">
        <f>"$"&amp;TEXT(2710,"0.00")</f>
        <v>$2710.00</v>
      </c>
      <c r="N157" s="78"/>
      <c r="O157" s="78" t="s">
        <v>423</v>
      </c>
      <c r="P157" s="78" t="s">
        <v>424</v>
      </c>
      <c r="Q157" s="78"/>
      <c r="R157" s="78"/>
      <c r="S157" s="78"/>
      <c r="T157" s="78"/>
      <c r="U157" s="78"/>
      <c r="V157" s="78"/>
      <c r="W157" s="78"/>
      <c r="X157" s="78"/>
      <c r="Y157" s="78"/>
      <c r="Z157" s="78"/>
      <c r="AU157" t="s">
        <v>404</v>
      </c>
    </row>
    <row r="158" spans="1:47" ht="19" customHeight="1" x14ac:dyDescent="0.35">
      <c r="A158" s="75" t="s">
        <v>207</v>
      </c>
      <c r="B158" s="75"/>
      <c r="C158" s="78" t="s">
        <v>416</v>
      </c>
      <c r="D158" s="78"/>
      <c r="E158" s="78"/>
      <c r="F158" s="78"/>
      <c r="G158" s="78" t="s">
        <v>383</v>
      </c>
      <c r="H158" s="78" t="str">
        <f>"$"&amp;TEXT(12.95,"0.00")</f>
        <v>$12.95</v>
      </c>
      <c r="I158" s="78"/>
      <c r="J158" s="78"/>
      <c r="K158" s="78" t="str">
        <f>"$"&amp;TEXT(11655,"0.00")</f>
        <v>$11655.00</v>
      </c>
      <c r="L158" s="78"/>
      <c r="M158" s="78" t="str">
        <f>"$"&amp;TEXT(2710,"0.00")</f>
        <v>$2710.00</v>
      </c>
      <c r="N158" s="78" t="s">
        <v>179</v>
      </c>
      <c r="O158" s="78" t="s">
        <v>456</v>
      </c>
      <c r="P158" s="78"/>
      <c r="Q158" s="78"/>
      <c r="R158" s="78"/>
      <c r="S158" s="78"/>
      <c r="T158" s="78"/>
      <c r="U158" s="78"/>
      <c r="V158" s="78"/>
      <c r="W158" s="78"/>
      <c r="X158" s="78"/>
      <c r="Y158" s="78"/>
      <c r="Z158" s="78"/>
      <c r="AU158" t="s">
        <v>404</v>
      </c>
    </row>
    <row r="159" spans="1:47" x14ac:dyDescent="0.35">
      <c r="A159" s="128"/>
      <c r="B159" s="129"/>
      <c r="C159" s="129"/>
      <c r="D159" s="129"/>
      <c r="E159" s="129"/>
      <c r="F159" s="129"/>
      <c r="G159" s="129"/>
      <c r="H159" s="129"/>
      <c r="I159" s="129"/>
      <c r="J159" s="129"/>
      <c r="K159" s="129"/>
      <c r="L159" s="129"/>
      <c r="M159" s="129"/>
      <c r="N159" s="129"/>
      <c r="O159" s="129"/>
      <c r="P159" s="129"/>
      <c r="Q159" s="129"/>
      <c r="R159" s="129"/>
      <c r="S159" s="87"/>
      <c r="T159" s="87"/>
      <c r="U159" s="87"/>
      <c r="V159" s="87"/>
      <c r="W159" s="87"/>
      <c r="X159" s="87"/>
      <c r="Y159" s="87"/>
      <c r="Z159" s="87"/>
    </row>
    <row r="160" spans="1:47" ht="19" customHeight="1" x14ac:dyDescent="0.35">
      <c r="A160" s="75" t="s">
        <v>214</v>
      </c>
      <c r="B160" s="75"/>
      <c r="C160" s="78" t="s">
        <v>418</v>
      </c>
      <c r="D160" s="78" t="str">
        <f ca="1">TEXT(TODAY(),"YYYY-MM-DD")</f>
        <v>2023-08-08</v>
      </c>
      <c r="E160" s="78" t="str">
        <f ca="1">TEXT(TODAY()+29,"YYYY-MM-DD")</f>
        <v>2023-09-06</v>
      </c>
      <c r="F160" s="78"/>
      <c r="G160" s="78" t="s">
        <v>392</v>
      </c>
      <c r="H160" s="78" t="str">
        <f>"$"&amp;TEXT(11,"0.00")</f>
        <v>$11.00</v>
      </c>
      <c r="I160" s="78" t="s">
        <v>168</v>
      </c>
      <c r="J160" s="88" t="str">
        <f>TEXT(900,"0")</f>
        <v>900</v>
      </c>
      <c r="K160" s="89" t="str">
        <f>"$"&amp;TEXT(9900,"0.00")</f>
        <v>$9900.00</v>
      </c>
      <c r="L160" s="78" t="str">
        <f>TEXT(-15.06,"0.00")</f>
        <v>-15.06</v>
      </c>
      <c r="M160" s="78" t="str">
        <f>"$"&amp;TEXT(2710,"0.00")</f>
        <v>$2710.00</v>
      </c>
      <c r="N160" s="78"/>
      <c r="O160" s="78" t="s">
        <v>423</v>
      </c>
      <c r="P160" s="78" t="s">
        <v>424</v>
      </c>
      <c r="Q160" s="78"/>
      <c r="R160" s="78"/>
      <c r="S160" s="78"/>
      <c r="T160" s="78"/>
      <c r="U160" s="78"/>
      <c r="V160" s="78"/>
      <c r="W160" s="78"/>
      <c r="X160" s="78"/>
      <c r="Y160" s="78"/>
      <c r="Z160" s="78"/>
      <c r="AU160" t="s">
        <v>405</v>
      </c>
    </row>
    <row r="161" spans="1:47" ht="19" customHeight="1" x14ac:dyDescent="0.35">
      <c r="A161" s="75" t="s">
        <v>214</v>
      </c>
      <c r="B161" s="75"/>
      <c r="C161" s="78" t="s">
        <v>416</v>
      </c>
      <c r="D161" s="78"/>
      <c r="E161" s="78"/>
      <c r="F161" s="78"/>
      <c r="G161" s="78" t="s">
        <v>392</v>
      </c>
      <c r="H161" s="78" t="str">
        <f>"$"&amp;TEXT(12.95,"0.00")</f>
        <v>$12.95</v>
      </c>
      <c r="I161" s="78"/>
      <c r="J161" s="78"/>
      <c r="K161" s="78" t="str">
        <f>"$"&amp;TEXT(11655,"0.00")</f>
        <v>$11655.00</v>
      </c>
      <c r="L161" s="78"/>
      <c r="M161" s="78" t="str">
        <f>"$"&amp;TEXT(2710,"0.00")</f>
        <v>$2710.00</v>
      </c>
      <c r="N161" s="78" t="s">
        <v>179</v>
      </c>
      <c r="O161" s="78" t="s">
        <v>456</v>
      </c>
      <c r="P161" s="78"/>
      <c r="Q161" s="78"/>
      <c r="R161" s="78"/>
      <c r="S161" s="78"/>
      <c r="T161" s="78"/>
      <c r="U161" s="78"/>
      <c r="V161" s="78"/>
      <c r="W161" s="78"/>
      <c r="X161" s="78"/>
      <c r="Y161" s="78"/>
      <c r="Z161" s="78"/>
      <c r="AU161" t="s">
        <v>405</v>
      </c>
    </row>
    <row r="162" spans="1:47" x14ac:dyDescent="0.35">
      <c r="A162" s="128"/>
      <c r="B162" s="129"/>
      <c r="C162" s="129"/>
      <c r="D162" s="129"/>
      <c r="E162" s="129"/>
      <c r="F162" s="129"/>
      <c r="G162" s="129"/>
      <c r="H162" s="129"/>
      <c r="I162" s="129"/>
      <c r="J162" s="129"/>
      <c r="K162" s="129"/>
      <c r="L162" s="129"/>
      <c r="M162" s="129"/>
      <c r="N162" s="129"/>
      <c r="O162" s="129"/>
      <c r="P162" s="129"/>
      <c r="Q162" s="129"/>
      <c r="R162" s="129"/>
      <c r="S162" s="87"/>
      <c r="T162" s="87"/>
      <c r="U162" s="87"/>
      <c r="V162" s="87"/>
      <c r="W162" s="87"/>
      <c r="X162" s="87"/>
      <c r="Y162" s="87"/>
      <c r="Z162" s="87"/>
    </row>
    <row r="163" spans="1:47" ht="19" customHeight="1" x14ac:dyDescent="0.35">
      <c r="A163" s="75" t="s">
        <v>216</v>
      </c>
      <c r="B163" s="75"/>
      <c r="C163" s="78" t="s">
        <v>418</v>
      </c>
      <c r="D163" s="90" t="s">
        <v>425</v>
      </c>
      <c r="E163" s="78"/>
      <c r="F163" s="78"/>
      <c r="G163" s="78" t="s">
        <v>426</v>
      </c>
      <c r="H163" s="78" t="str">
        <f>"$"&amp;TEXT(38.15,"0.00")</f>
        <v>$38.15</v>
      </c>
      <c r="I163" s="78" t="s">
        <v>168</v>
      </c>
      <c r="J163" s="88" t="str">
        <f>TEXT(900,"0")</f>
        <v>900</v>
      </c>
      <c r="K163" s="78" t="str">
        <f>"$"&amp;TEXT(34335,"0.00")</f>
        <v>$34335.00</v>
      </c>
      <c r="L163" s="78" t="str">
        <f>TEXT(0,"0.00")</f>
        <v>0.00</v>
      </c>
      <c r="M163" s="78" t="str">
        <f>"$"&amp;TEXT(2710,"0.00")</f>
        <v>$2710.00</v>
      </c>
      <c r="N163" s="78" t="s">
        <v>179</v>
      </c>
      <c r="O163" s="78" t="s">
        <v>456</v>
      </c>
      <c r="P163" s="78"/>
      <c r="Q163" s="78"/>
      <c r="R163" s="78"/>
      <c r="S163" s="78"/>
      <c r="T163" s="78"/>
      <c r="U163" s="78"/>
      <c r="V163" s="78"/>
      <c r="W163" s="78"/>
      <c r="X163" s="78"/>
      <c r="Y163" s="78"/>
      <c r="Z163" s="78"/>
      <c r="AU163" t="s">
        <v>406</v>
      </c>
    </row>
    <row r="164" spans="1:47" ht="19" customHeight="1" x14ac:dyDescent="0.35">
      <c r="A164" s="75" t="s">
        <v>216</v>
      </c>
      <c r="B164" s="75"/>
      <c r="C164" s="78" t="s">
        <v>416</v>
      </c>
      <c r="D164" s="90"/>
      <c r="E164" s="78"/>
      <c r="F164" s="78"/>
      <c r="G164" s="78" t="s">
        <v>426</v>
      </c>
      <c r="H164" s="78" t="str">
        <f>"$"&amp;TEXT(38.15,"0.00")</f>
        <v>$38.15</v>
      </c>
      <c r="I164" s="78"/>
      <c r="J164" s="78"/>
      <c r="K164" s="78" t="str">
        <f>"$"&amp;TEXT(34335,"0.00")</f>
        <v>$34335.00</v>
      </c>
      <c r="L164" s="78"/>
      <c r="M164" s="78" t="str">
        <f>"$"&amp;TEXT(2710,"0.00")</f>
        <v>$2710.00</v>
      </c>
      <c r="N164" s="78" t="s">
        <v>179</v>
      </c>
      <c r="O164" s="78" t="s">
        <v>456</v>
      </c>
      <c r="P164" s="78"/>
      <c r="Q164" s="78"/>
      <c r="R164" s="78"/>
      <c r="S164" s="78"/>
      <c r="T164" s="78"/>
      <c r="U164" s="78"/>
      <c r="V164" s="78"/>
      <c r="W164" s="78"/>
      <c r="X164" s="78"/>
      <c r="Y164" s="78"/>
      <c r="Z164" s="78"/>
      <c r="AU164" t="s">
        <v>406</v>
      </c>
    </row>
    <row r="166" spans="1:47" x14ac:dyDescent="0.35">
      <c r="A166" s="44" t="s">
        <v>430</v>
      </c>
      <c r="B166" s="45"/>
    </row>
    <row r="167" spans="1:47" x14ac:dyDescent="0.35">
      <c r="A167" s="42" t="s">
        <v>431</v>
      </c>
      <c r="B167" s="42" t="s">
        <v>432</v>
      </c>
    </row>
    <row r="168" spans="1:47" x14ac:dyDescent="0.35">
      <c r="A168" s="71" t="str">
        <f>C90&amp;" Version Description 1"</f>
        <v>DealManagement_Test_Stacking_39768 Version Description 1</v>
      </c>
      <c r="B168" s="72" t="s">
        <v>433</v>
      </c>
      <c r="D168" s="75" t="s">
        <v>434</v>
      </c>
    </row>
    <row r="170" spans="1:47" x14ac:dyDescent="0.35">
      <c r="A170" s="44" t="s">
        <v>355</v>
      </c>
      <c r="B170" s="45"/>
      <c r="C170" s="45"/>
    </row>
    <row r="171" spans="1:47" x14ac:dyDescent="0.35">
      <c r="A171" s="42" t="s">
        <v>355</v>
      </c>
      <c r="B171" s="42" t="s">
        <v>356</v>
      </c>
      <c r="C171" s="42" t="s">
        <v>357</v>
      </c>
      <c r="D171" s="42" t="s">
        <v>358</v>
      </c>
      <c r="E171" s="42" t="s">
        <v>276</v>
      </c>
      <c r="F171" s="42" t="s">
        <v>183</v>
      </c>
      <c r="G171" s="42" t="s">
        <v>184</v>
      </c>
      <c r="H171" s="42" t="s">
        <v>359</v>
      </c>
      <c r="I171" s="42" t="s">
        <v>360</v>
      </c>
      <c r="J171" s="42" t="s">
        <v>361</v>
      </c>
      <c r="K171" s="42" t="s">
        <v>273</v>
      </c>
      <c r="L171" s="42" t="s">
        <v>271</v>
      </c>
    </row>
    <row r="172" spans="1:47" ht="29" x14ac:dyDescent="0.35">
      <c r="A172" s="93" t="s">
        <v>437</v>
      </c>
      <c r="B172" s="72" t="s">
        <v>362</v>
      </c>
      <c r="C172" s="72" t="s">
        <v>435</v>
      </c>
      <c r="D172" s="72"/>
      <c r="E172" s="72"/>
      <c r="F172" s="72"/>
      <c r="G172" s="72"/>
      <c r="H172" s="72"/>
      <c r="I172" s="72"/>
      <c r="J172" s="73"/>
      <c r="K172" s="73"/>
      <c r="L172" s="72"/>
    </row>
    <row r="174" spans="1:47" x14ac:dyDescent="0.35">
      <c r="A174" s="44" t="s">
        <v>355</v>
      </c>
      <c r="B174" s="45"/>
      <c r="C174" s="45"/>
    </row>
    <row r="175" spans="1:47" x14ac:dyDescent="0.35">
      <c r="A175" s="42" t="s">
        <v>355</v>
      </c>
      <c r="B175" s="42" t="s">
        <v>356</v>
      </c>
      <c r="C175" s="42" t="s">
        <v>357</v>
      </c>
      <c r="D175" s="42" t="s">
        <v>358</v>
      </c>
      <c r="E175" s="42" t="s">
        <v>276</v>
      </c>
      <c r="F175" s="42" t="s">
        <v>183</v>
      </c>
      <c r="G175" s="42" t="s">
        <v>184</v>
      </c>
      <c r="H175" s="42" t="s">
        <v>359</v>
      </c>
      <c r="I175" s="42" t="s">
        <v>360</v>
      </c>
      <c r="J175" s="42" t="s">
        <v>361</v>
      </c>
      <c r="K175" s="42" t="s">
        <v>273</v>
      </c>
      <c r="L175" s="42" t="s">
        <v>271</v>
      </c>
    </row>
    <row r="176" spans="1:47" ht="29" x14ac:dyDescent="0.35">
      <c r="A176" s="71" t="s">
        <v>436</v>
      </c>
      <c r="B176" s="72" t="s">
        <v>362</v>
      </c>
      <c r="C176" s="72" t="s">
        <v>362</v>
      </c>
      <c r="D176" s="72" t="s">
        <v>363</v>
      </c>
      <c r="E176" s="72" t="s">
        <v>364</v>
      </c>
      <c r="F176" s="72"/>
      <c r="G176" s="72"/>
      <c r="H176" s="72"/>
      <c r="I176" s="72"/>
      <c r="J176" s="73">
        <f ca="1">TODAY()</f>
        <v>45146</v>
      </c>
      <c r="K176" s="73">
        <v>234</v>
      </c>
      <c r="L176" s="72" t="s">
        <v>155</v>
      </c>
    </row>
    <row r="178" spans="1:48" x14ac:dyDescent="0.35">
      <c r="A178" s="44" t="s">
        <v>355</v>
      </c>
      <c r="B178" s="45"/>
      <c r="C178" s="45"/>
    </row>
    <row r="179" spans="1:48" x14ac:dyDescent="0.35">
      <c r="A179" s="42" t="s">
        <v>355</v>
      </c>
      <c r="B179" s="42" t="s">
        <v>356</v>
      </c>
      <c r="C179" s="42" t="s">
        <v>357</v>
      </c>
      <c r="D179" s="42" t="s">
        <v>358</v>
      </c>
      <c r="E179" s="42" t="s">
        <v>276</v>
      </c>
      <c r="F179" s="42" t="s">
        <v>183</v>
      </c>
      <c r="G179" s="42" t="s">
        <v>184</v>
      </c>
      <c r="H179" s="42" t="s">
        <v>359</v>
      </c>
      <c r="I179" s="42" t="s">
        <v>360</v>
      </c>
      <c r="J179" s="42" t="s">
        <v>361</v>
      </c>
      <c r="K179" s="42" t="s">
        <v>273</v>
      </c>
      <c r="L179" s="42" t="s">
        <v>271</v>
      </c>
    </row>
    <row r="180" spans="1:48" ht="29" x14ac:dyDescent="0.35">
      <c r="A180" s="71" t="s">
        <v>436</v>
      </c>
      <c r="B180" s="72" t="s">
        <v>444</v>
      </c>
      <c r="C180" s="72" t="s">
        <v>445</v>
      </c>
      <c r="D180" s="72" t="s">
        <v>363</v>
      </c>
      <c r="E180" s="72" t="s">
        <v>364</v>
      </c>
      <c r="F180" s="72"/>
      <c r="G180" s="72"/>
      <c r="H180" s="72"/>
      <c r="I180" s="72"/>
      <c r="J180" s="73">
        <f ca="1">TODAY()</f>
        <v>45146</v>
      </c>
      <c r="K180" s="73">
        <v>234</v>
      </c>
      <c r="L180" s="72" t="s">
        <v>155</v>
      </c>
    </row>
    <row r="182" spans="1:48" x14ac:dyDescent="0.35">
      <c r="A182" s="128" t="s">
        <v>442</v>
      </c>
      <c r="B182" s="129"/>
      <c r="C182" s="129"/>
      <c r="D182" s="129"/>
      <c r="E182" s="129"/>
      <c r="F182" s="129"/>
      <c r="G182" s="129"/>
      <c r="H182" s="129"/>
      <c r="I182" s="129"/>
      <c r="J182" s="129"/>
      <c r="K182" s="129"/>
      <c r="L182" s="129"/>
      <c r="M182" s="129"/>
      <c r="N182" s="129"/>
      <c r="O182" s="129"/>
      <c r="P182" s="129"/>
      <c r="Q182" s="129"/>
      <c r="R182" s="129"/>
      <c r="S182" s="92"/>
      <c r="T182" s="92"/>
      <c r="U182" s="92"/>
      <c r="V182" s="92"/>
      <c r="W182" s="92"/>
      <c r="X182" s="92"/>
      <c r="Y182" s="92"/>
      <c r="Z182" s="92"/>
    </row>
    <row r="183" spans="1:48" x14ac:dyDescent="0.35">
      <c r="A183" s="74" t="s">
        <v>365</v>
      </c>
      <c r="B183" s="74" t="s">
        <v>366</v>
      </c>
      <c r="C183" s="74" t="s">
        <v>367</v>
      </c>
      <c r="D183" s="74" t="s">
        <v>273</v>
      </c>
      <c r="E183" s="74" t="s">
        <v>285</v>
      </c>
      <c r="F183" s="74" t="s">
        <v>187</v>
      </c>
      <c r="G183" s="74" t="s">
        <v>368</v>
      </c>
      <c r="H183" s="74" t="s">
        <v>369</v>
      </c>
      <c r="I183" s="74" t="s">
        <v>166</v>
      </c>
      <c r="J183" s="74" t="s">
        <v>370</v>
      </c>
      <c r="K183" s="74" t="s">
        <v>337</v>
      </c>
      <c r="L183" s="74" t="s">
        <v>371</v>
      </c>
      <c r="M183" s="74" t="s">
        <v>338</v>
      </c>
      <c r="N183" s="74" t="s">
        <v>372</v>
      </c>
      <c r="O183" s="74" t="s">
        <v>373</v>
      </c>
      <c r="P183" s="74" t="s">
        <v>344</v>
      </c>
      <c r="Q183" s="74" t="s">
        <v>374</v>
      </c>
      <c r="R183" s="74" t="s">
        <v>375</v>
      </c>
      <c r="S183" s="74" t="s">
        <v>376</v>
      </c>
      <c r="T183" s="74" t="s">
        <v>323</v>
      </c>
      <c r="U183" s="74" t="s">
        <v>322</v>
      </c>
      <c r="V183" s="74" t="s">
        <v>377</v>
      </c>
      <c r="W183" s="74" t="s">
        <v>378</v>
      </c>
      <c r="X183" s="74" t="s">
        <v>379</v>
      </c>
      <c r="Y183" s="74" t="s">
        <v>380</v>
      </c>
      <c r="Z183" s="74" t="s">
        <v>381</v>
      </c>
    </row>
    <row r="184" spans="1:48" ht="19" customHeight="1" x14ac:dyDescent="0.35">
      <c r="A184" s="75" t="s">
        <v>207</v>
      </c>
      <c r="B184" s="75"/>
      <c r="C184" s="76" t="s">
        <v>438</v>
      </c>
      <c r="D184" s="77" t="str">
        <f ca="1">TEXT(TODAY(),"YYYY-MM-DD")</f>
        <v>2023-08-08</v>
      </c>
      <c r="E184" s="77" t="str">
        <f ca="1">TEXT(TODAY()+29,"YYYY-MM-DD")</f>
        <v>2023-09-06</v>
      </c>
      <c r="F184" s="76" t="s">
        <v>443</v>
      </c>
      <c r="G184" s="76" t="s">
        <v>383</v>
      </c>
      <c r="H184" s="76" t="s">
        <v>210</v>
      </c>
      <c r="I184" s="76" t="s">
        <v>168</v>
      </c>
      <c r="J184" s="76" t="s">
        <v>439</v>
      </c>
      <c r="K184" s="76" t="s">
        <v>440</v>
      </c>
      <c r="L184" s="76"/>
      <c r="M184" s="76" t="s">
        <v>441</v>
      </c>
      <c r="N184" s="76" t="s">
        <v>179</v>
      </c>
      <c r="O184" s="76" t="s">
        <v>390</v>
      </c>
      <c r="P184" s="76" t="s">
        <v>388</v>
      </c>
      <c r="Q184" s="76"/>
      <c r="R184" s="76"/>
      <c r="S184" s="82" t="s">
        <v>389</v>
      </c>
      <c r="T184" s="76" t="s">
        <v>326</v>
      </c>
      <c r="U184" s="76" t="str">
        <f>B90</f>
        <v>0070573193</v>
      </c>
      <c r="V184" s="76" t="s">
        <v>384</v>
      </c>
      <c r="W184" s="76">
        <v>1</v>
      </c>
      <c r="X184" s="76">
        <v>0</v>
      </c>
      <c r="Y184" s="76" t="s">
        <v>385</v>
      </c>
      <c r="Z184" s="76"/>
      <c r="AU184" t="s">
        <v>471</v>
      </c>
      <c r="AV184" t="s">
        <v>472</v>
      </c>
    </row>
    <row r="185" spans="1:48" ht="19" customHeight="1" x14ac:dyDescent="0.35">
      <c r="A185" s="75" t="s">
        <v>207</v>
      </c>
      <c r="B185" s="75"/>
      <c r="C185" s="76" t="s">
        <v>393</v>
      </c>
      <c r="D185" s="77" t="str">
        <f ca="1">TEXT(TODAY(),"YYYY-MM-DD")</f>
        <v>2023-08-08</v>
      </c>
      <c r="E185" s="77" t="str">
        <f ca="1">TEXT(TODAY()+29,"YYYY-MM-DD")</f>
        <v>2023-09-06</v>
      </c>
      <c r="F185" s="76" t="s">
        <v>443</v>
      </c>
      <c r="G185" s="76"/>
      <c r="H185" s="76"/>
      <c r="I185" s="76" t="s">
        <v>168</v>
      </c>
      <c r="J185" s="76" t="s">
        <v>439</v>
      </c>
      <c r="K185" s="76"/>
      <c r="L185" s="76"/>
      <c r="M185" s="76" t="s">
        <v>441</v>
      </c>
      <c r="N185" s="76" t="s">
        <v>179</v>
      </c>
      <c r="O185" s="76" t="s">
        <v>390</v>
      </c>
      <c r="P185" s="76" t="s">
        <v>388</v>
      </c>
      <c r="Q185" s="76"/>
      <c r="R185" s="76"/>
      <c r="S185" s="82" t="s">
        <v>389</v>
      </c>
      <c r="T185" s="76" t="s">
        <v>326</v>
      </c>
      <c r="U185" s="76" t="str">
        <f>B90</f>
        <v>0070573193</v>
      </c>
      <c r="V185" s="76" t="s">
        <v>384</v>
      </c>
      <c r="W185" s="76">
        <v>1</v>
      </c>
      <c r="X185" s="76">
        <v>0</v>
      </c>
      <c r="Y185" s="76" t="s">
        <v>385</v>
      </c>
      <c r="Z185" s="76"/>
      <c r="AU185" t="s">
        <v>473</v>
      </c>
      <c r="AV185" t="s">
        <v>474</v>
      </c>
    </row>
    <row r="186" spans="1:48" x14ac:dyDescent="0.35">
      <c r="A186" s="128"/>
      <c r="B186" s="129"/>
      <c r="C186" s="129"/>
      <c r="D186" s="129"/>
      <c r="E186" s="129"/>
      <c r="F186" s="129"/>
      <c r="G186" s="129"/>
      <c r="H186" s="129"/>
      <c r="I186" s="129"/>
      <c r="J186" s="129"/>
      <c r="K186" s="129"/>
      <c r="L186" s="129"/>
      <c r="M186" s="129"/>
      <c r="N186" s="129"/>
      <c r="O186" s="129"/>
      <c r="P186" s="129"/>
      <c r="Q186" s="129"/>
      <c r="R186" s="129"/>
      <c r="S186" s="94"/>
      <c r="T186" s="94"/>
      <c r="U186" s="94"/>
      <c r="V186" s="94"/>
      <c r="W186" s="94"/>
      <c r="X186" s="94"/>
      <c r="Y186" s="94"/>
      <c r="Z186" s="94"/>
    </row>
    <row r="187" spans="1:48" x14ac:dyDescent="0.35">
      <c r="A187" s="95" t="s">
        <v>194</v>
      </c>
      <c r="B187" s="75"/>
      <c r="C187" s="76" t="s">
        <v>382</v>
      </c>
      <c r="D187" s="76" t="str">
        <f ca="1">TEXT(TODAY(),"YYYY-MM-DD")</f>
        <v>2023-08-08</v>
      </c>
      <c r="E187" s="77"/>
      <c r="F187" s="77">
        <v>11</v>
      </c>
      <c r="G187" s="77">
        <v>11</v>
      </c>
      <c r="H187" s="77"/>
      <c r="I187" s="76"/>
      <c r="J187" s="77"/>
      <c r="K187" s="77"/>
      <c r="L187" s="77"/>
      <c r="M187" s="77"/>
      <c r="N187" s="76"/>
      <c r="O187" s="76"/>
      <c r="P187" s="76"/>
      <c r="Q187" s="76"/>
      <c r="R187" s="76"/>
      <c r="S187" s="76" t="s">
        <v>199</v>
      </c>
      <c r="T187" s="76" t="s">
        <v>326</v>
      </c>
      <c r="U187" s="76" t="str">
        <f>B90</f>
        <v>0070573193</v>
      </c>
      <c r="V187" s="76" t="s">
        <v>384</v>
      </c>
      <c r="W187" s="76" t="s">
        <v>177</v>
      </c>
      <c r="X187" s="76" t="s">
        <v>447</v>
      </c>
      <c r="Y187" s="76" t="s">
        <v>385</v>
      </c>
      <c r="Z187" s="76"/>
      <c r="AU187" t="s">
        <v>475</v>
      </c>
      <c r="AV187" t="s">
        <v>476</v>
      </c>
    </row>
    <row r="188" spans="1:48" x14ac:dyDescent="0.35">
      <c r="A188" s="128"/>
      <c r="B188" s="129"/>
      <c r="C188" s="129"/>
      <c r="D188" s="129"/>
      <c r="E188" s="129"/>
      <c r="F188" s="129"/>
      <c r="G188" s="129"/>
      <c r="H188" s="129"/>
      <c r="I188" s="129"/>
      <c r="J188" s="129"/>
      <c r="K188" s="129"/>
      <c r="L188" s="129"/>
      <c r="M188" s="129"/>
      <c r="N188" s="129"/>
      <c r="O188" s="129"/>
      <c r="P188" s="129"/>
      <c r="Q188" s="129"/>
      <c r="R188" s="129"/>
      <c r="S188" s="94"/>
      <c r="T188" s="94"/>
      <c r="U188" s="94"/>
      <c r="V188" s="94"/>
      <c r="W188" s="94"/>
      <c r="X188" s="94"/>
      <c r="Y188" s="94"/>
      <c r="Z188" s="94"/>
    </row>
    <row r="189" spans="1:48" x14ac:dyDescent="0.35">
      <c r="A189" s="95" t="s">
        <v>200</v>
      </c>
      <c r="B189" s="75"/>
      <c r="C189" s="76" t="s">
        <v>382</v>
      </c>
      <c r="D189" s="76" t="str">
        <f ca="1">TEXT(TODAY(),"YYYY-MM-DD")</f>
        <v>2023-08-08</v>
      </c>
      <c r="E189" s="77"/>
      <c r="F189" s="77">
        <v>10</v>
      </c>
      <c r="G189" s="77">
        <v>10</v>
      </c>
      <c r="H189" s="77"/>
      <c r="I189" s="76"/>
      <c r="J189" s="77"/>
      <c r="K189" s="77"/>
      <c r="L189" s="77"/>
      <c r="M189" s="77"/>
      <c r="N189" s="76"/>
      <c r="O189" s="76"/>
      <c r="P189" s="76"/>
      <c r="Q189" s="76"/>
      <c r="R189" s="76"/>
      <c r="S189" s="76" t="s">
        <v>199</v>
      </c>
      <c r="T189" s="76" t="s">
        <v>326</v>
      </c>
      <c r="U189" s="76" t="str">
        <f>B90</f>
        <v>0070573193</v>
      </c>
      <c r="V189" s="76" t="s">
        <v>384</v>
      </c>
      <c r="W189" s="76" t="s">
        <v>177</v>
      </c>
      <c r="X189" s="76" t="s">
        <v>447</v>
      </c>
      <c r="Y189" s="76" t="s">
        <v>385</v>
      </c>
      <c r="Z189" s="76"/>
      <c r="AU189" t="s">
        <v>477</v>
      </c>
      <c r="AV189" t="s">
        <v>478</v>
      </c>
    </row>
    <row r="191" spans="1:48" x14ac:dyDescent="0.35">
      <c r="A191" s="44" t="s">
        <v>355</v>
      </c>
      <c r="B191" s="45"/>
      <c r="C191" s="45"/>
    </row>
    <row r="192" spans="1:48" x14ac:dyDescent="0.35">
      <c r="A192" s="42" t="s">
        <v>355</v>
      </c>
      <c r="B192" s="42" t="s">
        <v>356</v>
      </c>
      <c r="C192" s="42" t="s">
        <v>357</v>
      </c>
      <c r="D192" s="42" t="s">
        <v>358</v>
      </c>
      <c r="E192" s="42" t="s">
        <v>276</v>
      </c>
      <c r="F192" s="42" t="s">
        <v>183</v>
      </c>
      <c r="G192" s="42" t="s">
        <v>184</v>
      </c>
      <c r="H192" s="42" t="s">
        <v>359</v>
      </c>
      <c r="I192" s="42" t="s">
        <v>360</v>
      </c>
      <c r="J192" s="42" t="s">
        <v>361</v>
      </c>
      <c r="K192" s="42" t="s">
        <v>273</v>
      </c>
      <c r="L192" s="42" t="s">
        <v>271</v>
      </c>
    </row>
    <row r="193" spans="1:26" ht="29" x14ac:dyDescent="0.35">
      <c r="A193" s="71" t="s">
        <v>436</v>
      </c>
      <c r="B193" s="72" t="s">
        <v>400</v>
      </c>
      <c r="C193" s="72" t="s">
        <v>400</v>
      </c>
      <c r="D193" s="72" t="s">
        <v>363</v>
      </c>
      <c r="E193" s="72" t="s">
        <v>364</v>
      </c>
      <c r="F193" s="72"/>
      <c r="G193" s="72"/>
      <c r="H193" s="72"/>
      <c r="I193" s="72"/>
      <c r="J193" s="73">
        <f ca="1">TODAY()</f>
        <v>45146</v>
      </c>
      <c r="K193" s="73">
        <v>234</v>
      </c>
      <c r="L193" s="72" t="s">
        <v>155</v>
      </c>
    </row>
    <row r="195" spans="1:26" x14ac:dyDescent="0.35">
      <c r="A195" s="44" t="s">
        <v>355</v>
      </c>
      <c r="B195" s="45"/>
      <c r="C195" s="45"/>
    </row>
    <row r="196" spans="1:26" x14ac:dyDescent="0.35">
      <c r="A196" s="42" t="s">
        <v>355</v>
      </c>
      <c r="B196" s="42" t="s">
        <v>356</v>
      </c>
      <c r="C196" s="42" t="s">
        <v>357</v>
      </c>
      <c r="D196" s="42" t="s">
        <v>358</v>
      </c>
      <c r="E196" s="42" t="s">
        <v>276</v>
      </c>
      <c r="F196" s="42" t="s">
        <v>183</v>
      </c>
      <c r="G196" s="42" t="s">
        <v>184</v>
      </c>
      <c r="H196" s="42" t="s">
        <v>359</v>
      </c>
      <c r="I196" s="42" t="s">
        <v>360</v>
      </c>
      <c r="J196" s="42" t="s">
        <v>361</v>
      </c>
      <c r="K196" s="42" t="s">
        <v>273</v>
      </c>
      <c r="L196" s="42" t="s">
        <v>271</v>
      </c>
    </row>
    <row r="197" spans="1:26" ht="29" x14ac:dyDescent="0.35">
      <c r="A197" s="71" t="s">
        <v>436</v>
      </c>
      <c r="B197" s="72" t="s">
        <v>362</v>
      </c>
      <c r="C197" s="72" t="s">
        <v>362</v>
      </c>
      <c r="D197" s="72" t="s">
        <v>363</v>
      </c>
      <c r="E197" s="72" t="s">
        <v>364</v>
      </c>
      <c r="F197" s="72"/>
      <c r="G197" s="72"/>
      <c r="H197" s="72"/>
      <c r="I197" s="72"/>
      <c r="J197" s="73">
        <f ca="1">TODAY()</f>
        <v>45146</v>
      </c>
      <c r="K197" s="73">
        <v>234</v>
      </c>
      <c r="L197" s="72" t="s">
        <v>155</v>
      </c>
    </row>
    <row r="199" spans="1:26" ht="13.25" customHeight="1" x14ac:dyDescent="0.35">
      <c r="A199" s="104" t="s">
        <v>342</v>
      </c>
      <c r="B199" s="105"/>
      <c r="C199" s="105"/>
      <c r="D199" s="105"/>
      <c r="E199" s="105"/>
      <c r="F199" s="105"/>
      <c r="G199" s="105"/>
      <c r="H199" s="105"/>
      <c r="I199" s="105"/>
      <c r="J199" s="105"/>
      <c r="K199" s="105"/>
      <c r="L199" s="105"/>
    </row>
    <row r="200" spans="1:26" x14ac:dyDescent="0.35">
      <c r="A200" s="117" t="s">
        <v>131</v>
      </c>
      <c r="B200" s="117" t="s">
        <v>343</v>
      </c>
      <c r="C200" s="120" t="s">
        <v>344</v>
      </c>
      <c r="D200" s="123" t="s">
        <v>345</v>
      </c>
      <c r="E200" s="126" t="s">
        <v>332</v>
      </c>
      <c r="F200" s="126"/>
      <c r="G200" s="126"/>
      <c r="H200" s="126"/>
      <c r="I200" s="127" t="s">
        <v>346</v>
      </c>
      <c r="J200" s="127"/>
      <c r="K200" s="127"/>
      <c r="L200" s="127"/>
    </row>
    <row r="201" spans="1:26" x14ac:dyDescent="0.35">
      <c r="A201" s="118"/>
      <c r="B201" s="118"/>
      <c r="C201" s="121"/>
      <c r="D201" s="124"/>
      <c r="E201" s="109" t="s">
        <v>347</v>
      </c>
      <c r="F201" s="111"/>
      <c r="G201" s="112" t="s">
        <v>336</v>
      </c>
      <c r="H201" s="114"/>
      <c r="I201" s="109" t="s">
        <v>347</v>
      </c>
      <c r="J201" s="111"/>
      <c r="K201" s="112" t="s">
        <v>336</v>
      </c>
      <c r="L201" s="114"/>
    </row>
    <row r="202" spans="1:26" x14ac:dyDescent="0.35">
      <c r="A202" s="119"/>
      <c r="B202" s="119" t="s">
        <v>130</v>
      </c>
      <c r="C202" s="122"/>
      <c r="D202" s="125"/>
      <c r="E202" s="64" t="s">
        <v>348</v>
      </c>
      <c r="F202" s="64" t="s">
        <v>349</v>
      </c>
      <c r="G202" s="65" t="s">
        <v>350</v>
      </c>
      <c r="H202" s="65" t="s">
        <v>351</v>
      </c>
      <c r="I202" s="64" t="s">
        <v>348</v>
      </c>
      <c r="J202" s="64" t="s">
        <v>349</v>
      </c>
      <c r="K202" s="65" t="s">
        <v>350</v>
      </c>
      <c r="L202" s="65" t="s">
        <v>351</v>
      </c>
    </row>
    <row r="203" spans="1:26" x14ac:dyDescent="0.35">
      <c r="A203" s="40" t="str">
        <f>D85</f>
        <v>STACKING_COMT_PARENT_CH1,IND</v>
      </c>
      <c r="B203" s="40" t="s">
        <v>341</v>
      </c>
      <c r="C203" s="55" t="s">
        <v>352</v>
      </c>
      <c r="D203" s="30" t="str">
        <f>TEXT(2.79,"0.00")</f>
        <v>2.79</v>
      </c>
      <c r="E203" s="67" t="str">
        <f>"$"&amp;TEXT(122058.86,"0.00")</f>
        <v>$122058.86</v>
      </c>
      <c r="F203" s="67" t="str">
        <f>"$"&amp;TEXT(15144,"0.00")</f>
        <v>$15144.00</v>
      </c>
      <c r="G203" s="67" t="str">
        <f>"$"&amp;TEXT(125097,"0.00")</f>
        <v>$125097.00</v>
      </c>
      <c r="H203" s="67" t="str">
        <f>"$"&amp;TEXT(14910,"0.00")</f>
        <v>$14910.00</v>
      </c>
      <c r="I203" s="68" t="str">
        <f>"$"&amp;TEXT(122058.86,"0.00")</f>
        <v>$122058.86</v>
      </c>
      <c r="J203" s="68" t="str">
        <f>"$"&amp;TEXT(15144,"0.00")</f>
        <v>$15144.00</v>
      </c>
      <c r="K203" s="68" t="str">
        <f>"$"&amp;TEXT(125097,"0.00")</f>
        <v>$125097.00</v>
      </c>
      <c r="L203" s="68" t="str">
        <f>"$"&amp;TEXT(14910,"0.00")</f>
        <v>$14910.00</v>
      </c>
    </row>
    <row r="205" spans="1:26" x14ac:dyDescent="0.35">
      <c r="A205" s="104" t="s">
        <v>353</v>
      </c>
      <c r="B205" s="105"/>
      <c r="C205" s="105"/>
      <c r="D205" s="105"/>
      <c r="E205" s="105"/>
      <c r="F205" s="105"/>
      <c r="G205" s="105"/>
      <c r="H205" s="105"/>
      <c r="I205" s="105"/>
      <c r="J205" s="105"/>
    </row>
    <row r="206" spans="1:26" x14ac:dyDescent="0.35">
      <c r="A206" s="96"/>
      <c r="B206" s="97"/>
      <c r="C206" s="106" t="s">
        <v>332</v>
      </c>
      <c r="D206" s="106"/>
      <c r="E206" s="106"/>
      <c r="F206" s="106"/>
      <c r="G206" s="106"/>
      <c r="H206" s="106"/>
      <c r="I206" s="106"/>
      <c r="J206" s="106"/>
      <c r="K206" s="106"/>
      <c r="L206" s="101" t="s">
        <v>448</v>
      </c>
      <c r="M206" s="102"/>
      <c r="N206" s="102"/>
      <c r="Z206" s="69"/>
    </row>
    <row r="207" spans="1:26" x14ac:dyDescent="0.35">
      <c r="A207" s="107" t="s">
        <v>333</v>
      </c>
      <c r="B207" s="107" t="s">
        <v>334</v>
      </c>
      <c r="C207" s="109" t="s">
        <v>335</v>
      </c>
      <c r="D207" s="110"/>
      <c r="E207" s="110"/>
      <c r="F207" s="111"/>
      <c r="G207" s="112" t="s">
        <v>336</v>
      </c>
      <c r="H207" s="113"/>
      <c r="I207" s="113"/>
      <c r="J207" s="114"/>
      <c r="K207" s="115" t="s">
        <v>354</v>
      </c>
      <c r="L207" s="101" t="s">
        <v>332</v>
      </c>
      <c r="M207" s="102"/>
      <c r="N207" s="103"/>
    </row>
    <row r="208" spans="1:26" x14ac:dyDescent="0.35">
      <c r="A208" s="108"/>
      <c r="B208" s="108"/>
      <c r="C208" s="64" t="s">
        <v>337</v>
      </c>
      <c r="D208" s="64" t="s">
        <v>338</v>
      </c>
      <c r="E208" s="64" t="s">
        <v>339</v>
      </c>
      <c r="F208" s="64" t="s">
        <v>340</v>
      </c>
      <c r="G208" s="65" t="s">
        <v>337</v>
      </c>
      <c r="H208" s="65" t="s">
        <v>338</v>
      </c>
      <c r="I208" s="65" t="s">
        <v>339</v>
      </c>
      <c r="J208" s="65" t="s">
        <v>340</v>
      </c>
      <c r="K208" s="116"/>
      <c r="L208" s="98" t="s">
        <v>337</v>
      </c>
      <c r="M208" s="98" t="s">
        <v>339</v>
      </c>
      <c r="N208" s="98" t="s">
        <v>340</v>
      </c>
    </row>
    <row r="209" spans="1:14" x14ac:dyDescent="0.35">
      <c r="A209" s="55" t="s">
        <v>341</v>
      </c>
      <c r="B209" s="70"/>
      <c r="C209" s="30" t="str">
        <f>"$"&amp;TEXT(122058.86,"0.00")</f>
        <v>$122058.86</v>
      </c>
      <c r="D209" s="30" t="str">
        <f>"$"&amp;TEXT(15144,"0.00")</f>
        <v>$15144.00</v>
      </c>
      <c r="E209" s="30" t="str">
        <f>"$"&amp;TEXT(106914.86,"0.00")</f>
        <v>$106914.86</v>
      </c>
      <c r="F209" s="30" t="str">
        <f>TEXT(87.59,"0.00")</f>
        <v>87.59</v>
      </c>
      <c r="G209" s="30" t="str">
        <f>"$"&amp;TEXT(125097,"0.00")</f>
        <v>$125097.00</v>
      </c>
      <c r="H209" s="30" t="str">
        <f>"$"&amp;TEXT(14910,"0.00")</f>
        <v>$14910.00</v>
      </c>
      <c r="I209" s="30" t="str">
        <f>"$"&amp;TEXT(110187,"0.00")</f>
        <v>$110187.00</v>
      </c>
      <c r="J209" s="30" t="str">
        <f>TEXT(88.08,"0.00")</f>
        <v>88.08</v>
      </c>
      <c r="K209" s="30"/>
      <c r="L209" s="99" t="str">
        <f>"$"&amp;TEXT(122058.86,"0.00")</f>
        <v>$122058.86</v>
      </c>
      <c r="M209" s="99" t="str">
        <f>"$"&amp;TEXT(106914.86,"0.00")</f>
        <v>$106914.86</v>
      </c>
      <c r="N209" s="99" t="str">
        <f>TEXT(87.59,"0.00")</f>
        <v>87.59</v>
      </c>
    </row>
    <row r="210" spans="1:14" x14ac:dyDescent="0.35">
      <c r="K210" t="str">
        <f>TEXT(-2.43,"0.00")</f>
        <v>-2.43</v>
      </c>
    </row>
    <row r="211" spans="1:14" x14ac:dyDescent="0.35">
      <c r="A211" s="44" t="s">
        <v>355</v>
      </c>
      <c r="B211" s="45"/>
      <c r="C211" s="45"/>
    </row>
    <row r="212" spans="1:14" x14ac:dyDescent="0.35">
      <c r="A212" s="42" t="s">
        <v>355</v>
      </c>
      <c r="B212" s="42" t="s">
        <v>356</v>
      </c>
      <c r="C212" s="42" t="s">
        <v>357</v>
      </c>
      <c r="D212" s="42" t="s">
        <v>358</v>
      </c>
      <c r="E212" s="42" t="s">
        <v>276</v>
      </c>
      <c r="F212" s="42" t="s">
        <v>183</v>
      </c>
      <c r="G212" s="42" t="s">
        <v>184</v>
      </c>
      <c r="H212" s="42" t="s">
        <v>359</v>
      </c>
      <c r="I212" s="42" t="s">
        <v>360</v>
      </c>
      <c r="J212" s="42" t="s">
        <v>361</v>
      </c>
      <c r="K212" s="42" t="s">
        <v>273</v>
      </c>
      <c r="L212" s="42" t="s">
        <v>271</v>
      </c>
    </row>
    <row r="213" spans="1:14" ht="29" x14ac:dyDescent="0.35">
      <c r="A213" s="71" t="s">
        <v>436</v>
      </c>
      <c r="B213" s="72" t="s">
        <v>444</v>
      </c>
      <c r="C213" s="72" t="s">
        <v>445</v>
      </c>
      <c r="D213" s="72" t="s">
        <v>363</v>
      </c>
      <c r="E213" s="72" t="s">
        <v>364</v>
      </c>
      <c r="F213" s="72"/>
      <c r="G213" s="72"/>
      <c r="H213" s="72"/>
      <c r="I213" s="72"/>
      <c r="J213" s="73">
        <f ca="1">TODAY()</f>
        <v>45146</v>
      </c>
      <c r="K213" s="73">
        <v>234</v>
      </c>
      <c r="L213" s="72" t="s">
        <v>155</v>
      </c>
    </row>
    <row r="215" spans="1:14" x14ac:dyDescent="0.35">
      <c r="A215" s="44" t="s">
        <v>355</v>
      </c>
      <c r="B215" s="45"/>
      <c r="C215" s="45"/>
    </row>
    <row r="216" spans="1:14" x14ac:dyDescent="0.35">
      <c r="A216" s="42" t="s">
        <v>355</v>
      </c>
      <c r="B216" s="42" t="s">
        <v>356</v>
      </c>
      <c r="C216" s="42" t="s">
        <v>357</v>
      </c>
      <c r="D216" s="42" t="s">
        <v>358</v>
      </c>
      <c r="E216" s="42" t="s">
        <v>276</v>
      </c>
      <c r="F216" s="42" t="s">
        <v>183</v>
      </c>
      <c r="G216" s="42" t="s">
        <v>184</v>
      </c>
      <c r="H216" s="42" t="s">
        <v>359</v>
      </c>
      <c r="I216" s="42" t="s">
        <v>360</v>
      </c>
      <c r="J216" s="42" t="s">
        <v>361</v>
      </c>
      <c r="K216" s="42" t="s">
        <v>273</v>
      </c>
      <c r="L216" s="42" t="s">
        <v>271</v>
      </c>
    </row>
    <row r="217" spans="1:14" ht="29" x14ac:dyDescent="0.35">
      <c r="A217" s="71" t="s">
        <v>436</v>
      </c>
      <c r="B217" s="72" t="s">
        <v>449</v>
      </c>
      <c r="C217" s="72" t="s">
        <v>445</v>
      </c>
      <c r="D217" s="72" t="s">
        <v>363</v>
      </c>
      <c r="E217" s="72" t="s">
        <v>364</v>
      </c>
      <c r="F217" s="72"/>
      <c r="G217" s="72"/>
      <c r="H217" s="72"/>
      <c r="I217" s="72"/>
      <c r="J217" s="73">
        <f ca="1">TODAY()</f>
        <v>45146</v>
      </c>
      <c r="K217" s="73">
        <v>234</v>
      </c>
      <c r="L217" s="72" t="s">
        <v>155</v>
      </c>
    </row>
    <row r="219" spans="1:14" x14ac:dyDescent="0.35">
      <c r="A219" s="44" t="s">
        <v>355</v>
      </c>
      <c r="B219" s="45"/>
      <c r="C219" s="45"/>
    </row>
    <row r="220" spans="1:14" x14ac:dyDescent="0.35">
      <c r="A220" s="42" t="s">
        <v>355</v>
      </c>
      <c r="B220" s="42" t="s">
        <v>356</v>
      </c>
      <c r="C220" s="42" t="s">
        <v>357</v>
      </c>
      <c r="D220" s="42" t="s">
        <v>358</v>
      </c>
      <c r="E220" s="42" t="s">
        <v>276</v>
      </c>
      <c r="F220" s="42" t="s">
        <v>183</v>
      </c>
      <c r="G220" s="42" t="s">
        <v>184</v>
      </c>
      <c r="H220" s="42" t="s">
        <v>359</v>
      </c>
      <c r="I220" s="42" t="s">
        <v>360</v>
      </c>
      <c r="J220" s="42" t="s">
        <v>361</v>
      </c>
      <c r="K220" s="42" t="s">
        <v>273</v>
      </c>
      <c r="L220" s="42" t="s">
        <v>271</v>
      </c>
    </row>
    <row r="221" spans="1:14" ht="29" x14ac:dyDescent="0.35">
      <c r="A221" s="71" t="s">
        <v>436</v>
      </c>
      <c r="B221" s="72" t="s">
        <v>445</v>
      </c>
      <c r="C221" s="72" t="s">
        <v>445</v>
      </c>
      <c r="D221" s="72" t="s">
        <v>363</v>
      </c>
      <c r="E221" s="72" t="s">
        <v>364</v>
      </c>
      <c r="F221" s="72"/>
      <c r="G221" s="72"/>
      <c r="H221" s="72"/>
      <c r="I221" s="72"/>
      <c r="J221" s="73">
        <f ca="1">TODAY()</f>
        <v>45146</v>
      </c>
      <c r="K221" s="73">
        <v>234</v>
      </c>
      <c r="L221" s="72" t="s">
        <v>155</v>
      </c>
    </row>
    <row r="223" spans="1:14" x14ac:dyDescent="0.35">
      <c r="A223" s="44" t="s">
        <v>450</v>
      </c>
      <c r="B223" s="45"/>
      <c r="C223" s="45"/>
    </row>
    <row r="224" spans="1:14" x14ac:dyDescent="0.35">
      <c r="A224" s="42" t="s">
        <v>183</v>
      </c>
      <c r="B224" s="42" t="s">
        <v>451</v>
      </c>
      <c r="C224" s="42" t="s">
        <v>452</v>
      </c>
    </row>
    <row r="225" spans="1:12" x14ac:dyDescent="0.35">
      <c r="A225" s="73" t="str">
        <f ca="1">TEXT(TODAY()+45,"YYYY-MM-DD")</f>
        <v>2023-09-22</v>
      </c>
      <c r="B225" s="100" t="str">
        <f ca="1">TEXT(TODAY()+75,"YYYY-MM-DD")</f>
        <v>2023-10-22</v>
      </c>
      <c r="C225" s="72" t="s">
        <v>453</v>
      </c>
    </row>
    <row r="227" spans="1:12" x14ac:dyDescent="0.35">
      <c r="A227" s="44" t="s">
        <v>355</v>
      </c>
      <c r="B227" s="45"/>
      <c r="C227" s="45"/>
    </row>
    <row r="228" spans="1:12" x14ac:dyDescent="0.35">
      <c r="A228" s="42" t="s">
        <v>355</v>
      </c>
      <c r="B228" s="42" t="s">
        <v>356</v>
      </c>
      <c r="C228" s="42" t="s">
        <v>357</v>
      </c>
      <c r="D228" s="42" t="s">
        <v>358</v>
      </c>
      <c r="E228" s="42" t="s">
        <v>276</v>
      </c>
      <c r="F228" s="42" t="s">
        <v>183</v>
      </c>
      <c r="G228" s="42" t="s">
        <v>184</v>
      </c>
      <c r="H228" s="42" t="s">
        <v>359</v>
      </c>
      <c r="I228" s="42" t="s">
        <v>360</v>
      </c>
      <c r="J228" s="42" t="s">
        <v>361</v>
      </c>
      <c r="K228" s="42" t="s">
        <v>273</v>
      </c>
      <c r="L228" s="42" t="s">
        <v>271</v>
      </c>
    </row>
    <row r="229" spans="1:12" ht="29" x14ac:dyDescent="0.35">
      <c r="A229" s="71" t="s">
        <v>436</v>
      </c>
      <c r="B229" s="72" t="s">
        <v>454</v>
      </c>
      <c r="C229" s="72" t="s">
        <v>445</v>
      </c>
      <c r="D229" s="72" t="s">
        <v>363</v>
      </c>
      <c r="E229" s="72" t="s">
        <v>364</v>
      </c>
      <c r="F229" s="72"/>
      <c r="G229" s="72"/>
      <c r="H229" s="72"/>
      <c r="I229" s="72"/>
      <c r="J229" s="73">
        <f ca="1">TODAY()</f>
        <v>45146</v>
      </c>
      <c r="K229" s="73">
        <v>234</v>
      </c>
      <c r="L229" s="72" t="s">
        <v>155</v>
      </c>
    </row>
    <row r="231" spans="1:12" x14ac:dyDescent="0.35">
      <c r="A231" s="44" t="s">
        <v>457</v>
      </c>
      <c r="B231" s="45"/>
      <c r="C231" s="45"/>
    </row>
    <row r="232" spans="1:12" x14ac:dyDescent="0.35">
      <c r="A232" s="42" t="s">
        <v>458</v>
      </c>
      <c r="B232" s="42" t="s">
        <v>459</v>
      </c>
      <c r="C232" s="42" t="s">
        <v>460</v>
      </c>
    </row>
    <row r="233" spans="1:12" x14ac:dyDescent="0.35">
      <c r="A233" s="73" t="s">
        <v>461</v>
      </c>
      <c r="B233" s="55" t="s">
        <v>462</v>
      </c>
      <c r="C233" s="72" t="s">
        <v>315</v>
      </c>
    </row>
    <row r="234" spans="1:12" x14ac:dyDescent="0.35">
      <c r="A234" s="73" t="s">
        <v>479</v>
      </c>
      <c r="B234" s="55" t="s">
        <v>462</v>
      </c>
      <c r="C234" s="72" t="s">
        <v>315</v>
      </c>
    </row>
  </sheetData>
  <mergeCells count="75">
    <mergeCell ref="AG88:AL88"/>
    <mergeCell ref="T88:V88"/>
    <mergeCell ref="W88:X88"/>
    <mergeCell ref="Z88:AF88"/>
    <mergeCell ref="A120:R120"/>
    <mergeCell ref="E98:H98"/>
    <mergeCell ref="B105:B106"/>
    <mergeCell ref="K105:K106"/>
    <mergeCell ref="A97:L97"/>
    <mergeCell ref="C98:C100"/>
    <mergeCell ref="A113:R113"/>
    <mergeCell ref="C104:K104"/>
    <mergeCell ref="A105:A106"/>
    <mergeCell ref="K99:L99"/>
    <mergeCell ref="I98:L98"/>
    <mergeCell ref="E99:F99"/>
    <mergeCell ref="A127:R127"/>
    <mergeCell ref="A140:L140"/>
    <mergeCell ref="C141:C143"/>
    <mergeCell ref="D141:D143"/>
    <mergeCell ref="E141:H141"/>
    <mergeCell ref="I141:L141"/>
    <mergeCell ref="E142:F142"/>
    <mergeCell ref="G142:H142"/>
    <mergeCell ref="I142:J142"/>
    <mergeCell ref="K142:L142"/>
    <mergeCell ref="C147:K147"/>
    <mergeCell ref="A146:J146"/>
    <mergeCell ref="A148:A149"/>
    <mergeCell ref="A141:A143"/>
    <mergeCell ref="B141:B143"/>
    <mergeCell ref="B148:B149"/>
    <mergeCell ref="C148:F148"/>
    <mergeCell ref="G148:J148"/>
    <mergeCell ref="K148:K149"/>
    <mergeCell ref="A22:C22"/>
    <mergeCell ref="A27:P27"/>
    <mergeCell ref="A66:I66"/>
    <mergeCell ref="A62:D62"/>
    <mergeCell ref="G105:J105"/>
    <mergeCell ref="C105:F105"/>
    <mergeCell ref="A103:J103"/>
    <mergeCell ref="B98:B100"/>
    <mergeCell ref="A81:K81"/>
    <mergeCell ref="A83:D83"/>
    <mergeCell ref="A98:A100"/>
    <mergeCell ref="D98:D100"/>
    <mergeCell ref="G99:H99"/>
    <mergeCell ref="I99:J99"/>
    <mergeCell ref="A186:R186"/>
    <mergeCell ref="A188:R188"/>
    <mergeCell ref="A182:R182"/>
    <mergeCell ref="A152:R152"/>
    <mergeCell ref="A159:R159"/>
    <mergeCell ref="A162:R162"/>
    <mergeCell ref="A199:L199"/>
    <mergeCell ref="A200:A202"/>
    <mergeCell ref="B200:B202"/>
    <mergeCell ref="C200:C202"/>
    <mergeCell ref="D200:D202"/>
    <mergeCell ref="E200:H200"/>
    <mergeCell ref="I200:L200"/>
    <mergeCell ref="E201:F201"/>
    <mergeCell ref="G201:H201"/>
    <mergeCell ref="I201:J201"/>
    <mergeCell ref="K201:L201"/>
    <mergeCell ref="L206:N206"/>
    <mergeCell ref="L207:N207"/>
    <mergeCell ref="A205:J205"/>
    <mergeCell ref="C206:K206"/>
    <mergeCell ref="A207:A208"/>
    <mergeCell ref="B207:B208"/>
    <mergeCell ref="C207:F207"/>
    <mergeCell ref="G207:J207"/>
    <mergeCell ref="K207:K208"/>
  </mergeCells>
  <dataValidations count="4">
    <dataValidation type="list" allowBlank="1" showInputMessage="1" showErrorMessage="1" sqref="C15 C62 OCX129:OCX130 NTB129:NTB130 NJF129:NJF130 MZJ129:MZJ130 MPN129:MPN130 MFR129:MFR130 LVV129:LVV130 LLZ129:LLZ130 KSH129:KSH130 KIL129:KIL130 JYP129:JYP130 JOT129:JOT130 JEX129:JEX130 IVB129:IVB130 ILF129:ILF130 IBJ129:IBJ130 HRN129:HRN130 HHR129:HHR130 GXV129:GXV130 GNZ129:GNZ130 GED129:GED130 FUH129:FUH130 FKL129:FKL130 LCD129:LCD130 FAP129:FAP130 EQT129:EQT130 EGX129:EGX130 DXB129:DXB130 DNF129:DNF130 DDJ129:DDJ130 CTN129:CTN130 CJR129:CJR130 BZV129:BZV130 BPZ129:BPZ130 BGD129:BGD130 AWH129:AWH130 AML129:AML130 ACP129:ACP130 ST129:ST130 IX129:IX130 WVJ129:WVJ130 WLN129:WLN130 WBR129:WBR130 VRV129:VRV130 VHZ129:VHZ130 UYD129:UYD130 UOH129:UOH130 UEL129:UEL130 TUP129:TUP130 TKT129:TKT130 TAX129:TAX130 SRB129:SRB130 SHF129:SHF130 RXJ129:RXJ130 RNN129:RNN130 RDR129:RDR130 QTV129:QTV130 QJZ129:QJZ130 QAD129:QAD130 PQH129:PQH130 PGL129:PGL130 OWP129:OWP130 OMT129:OMT130 MPN115:MPN118 MZJ115:MZJ118 NJF115:NJF118 NTB115:NTB118 OCX115:OCX118 OMT115:OMT118 OWP115:OWP118 PGL115:PGL118 PQH115:PQH118 QAD115:QAD118 QJZ115:QJZ118 QTV115:QTV118 RDR115:RDR118 RNN115:RNN118 RXJ115:RXJ118 SHF115:SHF118 SRB115:SRB118 TAX115:TAX118 TKT115:TKT118 TUP115:TUP118 UEL115:UEL118 UOH115:UOH118 UYD115:UYD118 VHZ115:VHZ118 VRV115:VRV118 WBR115:WBR118 WLN115:WLN118 WVJ115:WVJ118 IX115:IX118 ST115:ST118 ACP115:ACP118 AML115:AML118 AWH115:AWH118 BGD115:BGD118 BPZ115:BPZ118 BZV115:BZV118 CJR115:CJR118 CTN115:CTN118 DDJ115:DDJ118 DNF115:DNF118 DXB115:DXB118 EGX115:EGX118 EQT115:EQT118 FAP115:FAP118 LCD115:LCD118 FKL115:FKL118 FUH115:FUH118 GED115:GED118 GNZ115:GNZ118 GXV115:GXV118 HHR115:HHR118 HRN115:HRN118 IBJ115:IBJ118 ILF115:ILF118 IVB115:IVB118 JEX115:JEX118 JOT115:JOT118 JYP115:JYP118 KIL115:KIL118 KSH115:KSH118 LLZ115:LLZ118 LVV115:LVV118 MFR115:MFR118 MZJ122:MZJ125 NJF122:NJF125 NTB122:NTB125 OCX122:OCX125 OMT122:OMT125 OWP122:OWP125 PGL122:PGL125 PQH122:PQH125 QAD122:QAD125 QJZ122:QJZ125 QTV122:QTV125 RDR122:RDR125 RNN122:RNN125 RXJ122:RXJ125 SHF122:SHF125 SRB122:SRB125 TAX122:TAX125 TKT122:TKT125 TUP122:TUP125 UEL122:UEL125 UOH122:UOH125 UYD122:UYD125 VHZ122:VHZ125 VRV122:VRV125 WBR122:WBR125 WLN122:WLN125 WVJ122:WVJ125 IX122:IX125 ST122:ST125 ACP122:ACP125 AML122:AML125 AWH122:AWH125 BGD122:BGD125 BPZ122:BPZ125 BZV122:BZV125 CJR122:CJR125 CTN122:CTN125 DDJ122:DDJ125 DNF122:DNF125 DXB122:DXB125 EGX122:EGX125 EQT122:EQT125 FAP122:FAP125 LCD122:LCD125 FKL122:FKL125 FUH122:FUH125 GED122:GED125 GNZ122:GNZ125 GXV122:GXV125 HHR122:HHR125 HRN122:HRN125 IBJ122:IBJ125 ILF122:ILF125 IVB122:IVB125 JEX122:JEX125 JOT122:JOT125 JYP122:JYP125 KIL122:KIL125 KSH122:KSH125 LLZ122:LLZ125 LVV122:LVV125 MFR122:MFR125 MPN122:MPN125 OCX163:OCX164 NTB163:NTB164 NJF163:NJF164 MZJ163:MZJ164 MPN163:MPN164 MFR163:MFR164 LVV163:LVV164 LLZ163:LLZ164 KSH163:KSH164 KIL163:KIL164 JYP163:JYP164 JOT163:JOT164 JEX163:JEX164 IVB163:IVB164 ILF163:ILF164 IBJ163:IBJ164 HRN163:HRN164 HHR163:HHR164 GXV163:GXV164 GNZ163:GNZ164 GED163:GED164 FUH163:FUH164 FKL163:FKL164 LCD163:LCD164 FAP163:FAP164 EQT163:EQT164 EGX163:EGX164 DXB163:DXB164 DNF163:DNF164 DDJ163:DDJ164 CTN163:CTN164 CJR163:CJR164 BZV163:BZV164 BPZ163:BPZ164 BGD163:BGD164 AWH163:AWH164 AML163:AML164 ACP163:ACP164 ST163:ST164 IX163:IX164 WVJ163:WVJ164 WLN163:WLN164 WBR163:WBR164 VRV163:VRV164 VHZ163:VHZ164 UYD163:UYD164 UOH163:UOH164 UEL163:UEL164 TUP163:TUP164 TKT163:TKT164 TAX163:TAX164 SRB163:SRB164 SHF163:SHF164 RXJ163:RXJ164 RNN163:RNN164 RDR163:RDR164 QTV163:QTV164 QJZ163:QJZ164 QAD163:QAD164 PQH163:PQH164 PGL163:PGL164 OWP163:OWP164 OMT163:OMT164 MPN157:MPN158 MZJ157:MZJ158 NJF157:NJF158 NTB157:NTB158 OCX157:OCX158 OMT157:OMT158 OWP157:OWP158 PGL157:PGL158 PQH157:PQH158 QAD157:QAD158 QJZ157:QJZ158 QTV157:QTV158 RDR157:RDR158 RNN157:RNN158 RXJ157:RXJ158 SHF157:SHF158 SRB157:SRB158 TAX157:TAX158 TKT157:TKT158 TUP157:TUP158 UEL157:UEL158 UOH157:UOH158 UYD157:UYD158 VHZ157:VHZ158 VRV157:VRV158 WBR157:WBR158 WLN157:WLN158 WVJ157:WVJ158 IX157:IX158 ST157:ST158 ACP157:ACP158 AML157:AML158 AWH157:AWH158 BGD157:BGD158 BPZ157:BPZ158 BZV157:BZV158 CJR157:CJR158 CTN157:CTN158 DDJ157:DDJ158 DNF157:DNF158 DXB157:DXB158 EGX157:EGX158 EQT157:EQT158 FAP157:FAP158 LCD157:LCD158 FKL157:FKL158 FUH157:FUH158 GED157:GED158 GNZ157:GNZ158 GXV157:GXV158 HHR157:HHR158 HRN157:HRN158 IBJ157:IBJ158 ILF157:ILF158 IVB157:IVB158 JEX157:JEX158 JOT157:JOT158 JYP157:JYP158 KIL157:KIL158 KSH157:KSH158 LLZ157:LLZ158 LVV157:LVV158 MFR157:MFR158 MZJ160:MZJ161 NJF160:NJF161 NTB160:NTB161 OCX160:OCX161 OMT160:OMT161 OWP160:OWP161 PGL160:PGL161 PQH160:PQH161 QAD160:QAD161 QJZ160:QJZ161 QTV160:QTV161 RDR160:RDR161 RNN160:RNN161 RXJ160:RXJ161 SHF160:SHF161 SRB160:SRB161 TAX160:TAX161 TKT160:TKT161 TUP160:TUP161 UEL160:UEL161 UOH160:UOH161 UYD160:UYD161 VHZ160:VHZ161 VRV160:VRV161 WBR160:WBR161 WLN160:WLN161 WVJ160:WVJ161 IX160:IX161 ST160:ST161 ACP160:ACP161 AML160:AML161 AWH160:AWH161 BGD160:BGD161 BPZ160:BPZ161 BZV160:BZV161 CJR160:CJR161 CTN160:CTN161 DDJ160:DDJ161 DNF160:DNF161 DXB160:DXB161 EGX160:EGX161 EQT160:EQT161 FAP160:FAP161 LCD160:LCD161 FKL160:FKL161 FUH160:FUH161 GED160:GED161 GNZ160:GNZ161 GXV160:GXV161 HHR160:HHR161 HRN160:HRN161 IBJ160:IBJ161 ILF160:ILF161 IVB160:IVB161 JEX160:JEX161 JOT160:JOT161 JYP160:JYP161 KIL160:KIL161 KSH160:KSH161 LLZ160:LLZ161 LVV160:LVV161 MFR160:MFR161 MPN160:MPN161 MFR184:MFR185 LVV184:LVV185 LLZ184:LLZ185 KSH184:KSH185 KIL184:KIL185 JYP184:JYP185 JOT184:JOT185 JEX184:JEX185 IVB184:IVB185 ILF184:ILF185 IBJ184:IBJ185 HRN184:HRN185 HHR184:HHR185 GXV184:GXV185 GNZ184:GNZ185 GED184:GED185 FUH184:FUH185 FKL184:FKL185 LCD184:LCD185 FAP184:FAP185 EQT184:EQT185 EGX184:EGX185 DXB184:DXB185 DNF184:DNF185 DDJ184:DDJ185 CTN184:CTN185 CJR184:CJR185 BZV184:BZV185 BPZ184:BPZ185 BGD184:BGD185 AWH184:AWH185 AML184:AML185 ACP184:ACP185 ST184:ST185 IX184:IX185 WVJ184:WVJ185 WLN184:WLN185 WBR184:WBR185 VRV184:VRV185 VHZ184:VHZ185 UYD184:UYD185 UOH184:UOH185 UEL184:UEL185 TUP184:TUP185 TKT184:TKT185 TAX184:TAX185 SRB184:SRB185 SHF184:SHF185 RXJ184:RXJ185 RNN184:RNN185 RDR184:RDR185 QTV184:QTV185 QJZ184:QJZ185 QAD184:QAD185 PQH184:PQH185 PGL184:PGL185 OWP184:OWP185 OMT184:OMT185 OCX184:OCX185 NTB184:NTB185 NJF184:NJF185 MZJ184:MZJ185 MPN184:MPN185 NJF187 NTB187 OCX187 OMT187 OWP187 PGL187 PQH187 QAD187 QJZ187 QTV187 RDR187 RNN187 RXJ187 SHF187 SRB187 TAX187 TKT187 TUP187 UEL187 UOH187 UYD187 VHZ187 VRV187 WBR187 WLN187 WVJ187 IX187 ST187 ACP187 AML187 AWH187 BGD187 BPZ187 BZV187 CJR187 CTN187 DDJ187 DNF187 DXB187 EGX187 EQT187 FAP187 LCD187 FKL187 FUH187 GED187 GNZ187 GXV187 HHR187 HRN187 IBJ187 ILF187 IVB187 JEX187 JOT187 JYP187 KIL187 KSH187 LLZ187 LVV187 MFR187 MPN187 MZJ187 NJF189 NTB189 OCX189 OMT189 OWP189 PGL189 PQH189 QAD189 QJZ189 QTV189 RDR189 RNN189 RXJ189 SHF189 SRB189 TAX189 TKT189 TUP189 UEL189 UOH189 UYD189 VHZ189 VRV189 WBR189 WLN189 WVJ189 IX189 ST189 ACP189 AML189 AWH189 BGD189 BPZ189 BZV189 CJR189 CTN189 DDJ189 DNF189 DXB189 EGX189 EQT189 FAP189 LCD189 FKL189 FUH189 GED189 GNZ189 GXV189 HHR189 HRN189 IBJ189 ILF189 IVB189 JEX189 JOT189 JYP189 KIL189 KSH189 LLZ189 LVV189 MFR189 MPN189 MZJ189">
      <formula1>"Proposed,Original,Seasonal,Recommended"</formula1>
    </dataValidation>
    <dataValidation type="list" allowBlank="1" showInputMessage="1" showErrorMessage="1" sqref="C22 C8 C154:C156">
      <formula1>"Projected,Original,Seasonal,Recommended"</formula1>
    </dataValidation>
    <dataValidation type="list" allowBlank="1" showInputMessage="1" showErrorMessage="1" sqref="C101 C144 C203">
      <formula1>"APPROVED, PENDING FOR APPROVAL, ERROR, ,"</formula1>
    </dataValidation>
    <dataValidation type="list" allowBlank="1" showInputMessage="1" showErrorMessage="1" sqref="N111 N134 N138 N172 N176 N180 N193 N197 N213 N217 N221 N229">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width="21.453125" customWidth="1" collapsed="1"/>
    <col min="14" max="14" width="13.26953125" customWidth="1" collapsed="1"/>
    <col min="15" max="15" width="36.90625" customWidth="1" collapsed="1"/>
    <col min="16" max="16" width="42" customWidth="1" collapsed="1"/>
    <col min="17" max="17" width="44.90625" customWidth="1" collapsed="1"/>
    <col min="18" max="18" width="59.26953125" customWidth="1" collapsed="1"/>
    <col min="19" max="19" width="22.54296875" customWidth="1" collapsed="1"/>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44"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45"/>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44"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45"/>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44"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46"/>
      <c r="N45" s="5">
        <v>44</v>
      </c>
      <c r="O45" s="9" t="s">
        <v>79</v>
      </c>
      <c r="P45" s="10" t="s">
        <v>78</v>
      </c>
      <c r="Q45" s="10"/>
      <c r="R45" s="10" t="s">
        <v>124</v>
      </c>
      <c r="S45" s="10"/>
    </row>
    <row r="46" spans="1:19" ht="26" x14ac:dyDescent="0.35">
      <c r="A46" s="8"/>
      <c r="B46" s="8"/>
      <c r="C46" s="8"/>
      <c r="D46" s="8"/>
      <c r="E46" s="8"/>
      <c r="F46" s="8"/>
      <c r="G46" s="8"/>
      <c r="H46" s="8"/>
      <c r="I46" s="8"/>
      <c r="J46" s="8"/>
      <c r="K46" s="8"/>
      <c r="L46" s="8"/>
      <c r="M46" s="145"/>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2023-08-07T23:03:33Z</dcterms:modified>
</cp:coreProperties>
</file>