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DataAnalyst-ExcelMastery\Week1-Fundamentals\"/>
    </mc:Choice>
  </mc:AlternateContent>
  <xr:revisionPtr revIDLastSave="0" documentId="13_ncr:1_{CD9AF2E5-3C2E-4AE1-8B82-BB0E4C922315}" xr6:coauthVersionLast="47" xr6:coauthVersionMax="47" xr10:uidLastSave="{00000000-0000-0000-0000-000000000000}"/>
  <bookViews>
    <workbookView xWindow="-108" yWindow="-108" windowWidth="23256" windowHeight="12456" xr2:uid="{8136A7D6-EDB6-4BDC-8DB6-679A0CAE5941}"/>
  </bookViews>
  <sheets>
    <sheet name="HR_Bonus_System" sheetId="1" r:id="rId1"/>
    <sheet name="Sheet5" sheetId="5" r:id="rId2"/>
    <sheet name="Advanced_Lookups" sheetId="2" r:id="rId3"/>
    <sheet name="Sales_Analysis" sheetId="3" r:id="rId4"/>
    <sheet name="Data_Entry_Syste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C3" i="5"/>
  <c r="H3" i="5" s="1"/>
  <c r="D3" i="5"/>
  <c r="E3" i="5"/>
  <c r="F3" i="5"/>
  <c r="G3" i="5"/>
  <c r="C4" i="5"/>
  <c r="H4" i="5" s="1"/>
  <c r="D4" i="5"/>
  <c r="E4" i="5"/>
  <c r="F4" i="5"/>
  <c r="G4" i="5"/>
  <c r="C5" i="5"/>
  <c r="H5" i="5" s="1"/>
  <c r="D5" i="5"/>
  <c r="E5" i="5"/>
  <c r="F5" i="5"/>
  <c r="G5" i="5"/>
  <c r="C6" i="5"/>
  <c r="H6" i="5" s="1"/>
  <c r="D6" i="5"/>
  <c r="E6" i="5"/>
  <c r="F6" i="5"/>
  <c r="G6" i="5"/>
  <c r="G2" i="5"/>
  <c r="F2" i="5"/>
  <c r="E2" i="5"/>
  <c r="L2" i="5" s="1"/>
  <c r="D2" i="5"/>
  <c r="I2" i="5" s="1"/>
  <c r="C2" i="5"/>
  <c r="H2" i="5" s="1"/>
  <c r="K2" i="5" s="1"/>
  <c r="A2" i="5"/>
  <c r="A3" i="5"/>
  <c r="A4" i="5"/>
  <c r="A5" i="5"/>
  <c r="A6" i="5"/>
  <c r="D8" i="2"/>
  <c r="B18" i="4"/>
  <c r="C18" i="4" s="1"/>
  <c r="D18" i="4" s="1"/>
  <c r="B17" i="4"/>
  <c r="C17" i="4" s="1"/>
  <c r="D17" i="4" s="1"/>
  <c r="B16" i="4"/>
  <c r="C16" i="4" s="1"/>
  <c r="D16" i="4" s="1"/>
  <c r="B15" i="4"/>
  <c r="C15" i="4" s="1"/>
  <c r="D15" i="4" s="1"/>
  <c r="T4" i="3"/>
  <c r="T3" i="3"/>
  <c r="T2" i="3"/>
  <c r="Q3" i="3"/>
  <c r="Q4" i="3"/>
  <c r="Q5" i="3"/>
  <c r="Q2" i="3"/>
  <c r="P3" i="3"/>
  <c r="P4" i="3"/>
  <c r="P5" i="3"/>
  <c r="P2" i="3"/>
  <c r="L2" i="3"/>
  <c r="L3" i="3"/>
  <c r="L4" i="3"/>
  <c r="L5" i="3"/>
  <c r="K3" i="3"/>
  <c r="K4" i="3"/>
  <c r="K5" i="3"/>
  <c r="K2" i="3"/>
  <c r="J3" i="3"/>
  <c r="J4" i="3"/>
  <c r="J5" i="3"/>
  <c r="J2" i="3"/>
  <c r="I5" i="3"/>
  <c r="I3" i="3"/>
  <c r="I4" i="3"/>
  <c r="I2" i="3"/>
  <c r="C14" i="2"/>
  <c r="D14" i="2"/>
  <c r="D13" i="2"/>
  <c r="C13" i="2"/>
  <c r="D9" i="2"/>
  <c r="C9" i="2"/>
  <c r="C8" i="2"/>
  <c r="O3" i="1"/>
  <c r="O4" i="1"/>
  <c r="O5" i="1"/>
  <c r="O6" i="1"/>
  <c r="O2" i="1"/>
  <c r="M3" i="1"/>
  <c r="M4" i="1"/>
  <c r="M5" i="1"/>
  <c r="M6" i="1"/>
  <c r="M2" i="1"/>
  <c r="L3" i="1"/>
  <c r="L4" i="1"/>
  <c r="L5" i="1"/>
  <c r="L6" i="1"/>
  <c r="L2" i="1"/>
  <c r="J3" i="1"/>
  <c r="J4" i="1"/>
  <c r="J5" i="1"/>
  <c r="J6" i="1"/>
  <c r="J2" i="1"/>
  <c r="I3" i="1"/>
  <c r="I4" i="1"/>
  <c r="I5" i="1"/>
  <c r="I6" i="1"/>
  <c r="I2" i="1"/>
  <c r="H3" i="1"/>
  <c r="H4" i="1"/>
  <c r="H5" i="1"/>
  <c r="K5" i="1" s="1"/>
  <c r="N5" i="1" s="1"/>
  <c r="H6" i="1"/>
  <c r="K6" i="1" s="1"/>
  <c r="N6" i="1" s="1"/>
  <c r="H2" i="1"/>
  <c r="J2" i="5" l="1"/>
  <c r="B20" i="4"/>
  <c r="K4" i="1"/>
  <c r="N4" i="1" s="1"/>
  <c r="K3" i="1"/>
  <c r="N3" i="1" s="1"/>
  <c r="K2" i="1"/>
  <c r="N2" i="1" s="1"/>
</calcChain>
</file>

<file path=xl/sharedStrings.xml><?xml version="1.0" encoding="utf-8"?>
<sst xmlns="http://schemas.openxmlformats.org/spreadsheetml/2006/main" count="186" uniqueCount="106">
  <si>
    <t>Employee_ID</t>
  </si>
  <si>
    <t>Name</t>
  </si>
  <si>
    <t>Department</t>
  </si>
  <si>
    <t>Years_Service</t>
  </si>
  <si>
    <t>Performance</t>
  </si>
  <si>
    <t>Sales_Target</t>
  </si>
  <si>
    <t>Achievement%</t>
  </si>
  <si>
    <t>E001</t>
  </si>
  <si>
    <t>Rajesh</t>
  </si>
  <si>
    <t>Sales</t>
  </si>
  <si>
    <t>E002</t>
  </si>
  <si>
    <t>Priya</t>
  </si>
  <si>
    <t>HR</t>
  </si>
  <si>
    <t>N/A</t>
  </si>
  <si>
    <t>E003</t>
  </si>
  <si>
    <t>Amit</t>
  </si>
  <si>
    <t>E004</t>
  </si>
  <si>
    <t>Sneha</t>
  </si>
  <si>
    <t>IT</t>
  </si>
  <si>
    <t>E005</t>
  </si>
  <si>
    <t>Vikram</t>
  </si>
  <si>
    <t>Base_Bonus%</t>
  </si>
  <si>
    <t>Performance_Multiplier</t>
  </si>
  <si>
    <t>Loyalty_Bonus</t>
  </si>
  <si>
    <t>Final_Bonus%</t>
  </si>
  <si>
    <t>Next_Review_Date</t>
  </si>
  <si>
    <t>Salary_Band</t>
  </si>
  <si>
    <t>Training_Required</t>
  </si>
  <si>
    <t>Promotion_Eligible</t>
  </si>
  <si>
    <t>Price_Jan</t>
  </si>
  <si>
    <t>Price_Feb</t>
  </si>
  <si>
    <t>Price_Mar</t>
  </si>
  <si>
    <t>Price_Apr</t>
  </si>
  <si>
    <t>Supplier</t>
  </si>
  <si>
    <t>Category</t>
  </si>
  <si>
    <t>Laptop</t>
  </si>
  <si>
    <t>TechCorp</t>
  </si>
  <si>
    <t>Electronics</t>
  </si>
  <si>
    <t>Mouse</t>
  </si>
  <si>
    <t>Chair</t>
  </si>
  <si>
    <t>Furniture+</t>
  </si>
  <si>
    <t>Office</t>
  </si>
  <si>
    <t>Desk</t>
  </si>
  <si>
    <t>INDEX-MATCH_Result</t>
  </si>
  <si>
    <t xml:space="preserve">Product_Search    </t>
  </si>
  <si>
    <t xml:space="preserve">Month_Search    </t>
  </si>
  <si>
    <t xml:space="preserve">VLOOKUP_Result    </t>
  </si>
  <si>
    <t>laptop</t>
  </si>
  <si>
    <t>Product_Name</t>
  </si>
  <si>
    <t>Target_Month</t>
  </si>
  <si>
    <t>Found_Price</t>
  </si>
  <si>
    <t>Supplier_Info</t>
  </si>
  <si>
    <t>Mar</t>
  </si>
  <si>
    <t>Apr</t>
  </si>
  <si>
    <t>Date</t>
  </si>
  <si>
    <t>Salesperson</t>
  </si>
  <si>
    <t>Region</t>
  </si>
  <si>
    <t>Product</t>
  </si>
  <si>
    <t>Amount</t>
  </si>
  <si>
    <t>North</t>
  </si>
  <si>
    <t>South</t>
  </si>
  <si>
    <t>Furniture</t>
  </si>
  <si>
    <t>East</t>
  </si>
  <si>
    <t>West</t>
  </si>
  <si>
    <t>Monitor</t>
  </si>
  <si>
    <t>Total_Sales</t>
  </si>
  <si>
    <t>Count_Orders</t>
  </si>
  <si>
    <t>Average_Sale</t>
  </si>
  <si>
    <t>High_Value_Orders</t>
  </si>
  <si>
    <t>Order_Count</t>
  </si>
  <si>
    <t>Analysis_Type</t>
  </si>
  <si>
    <t>Result</t>
  </si>
  <si>
    <t xml:space="preserve">Electronics This Month  </t>
  </si>
  <si>
    <t xml:space="preserve">High-Value Sept Orders  </t>
  </si>
  <si>
    <t xml:space="preserve">September Sales         </t>
  </si>
  <si>
    <t>SALES ORDER ENTRY SYSTEM</t>
  </si>
  <si>
    <t>Field_Name</t>
  </si>
  <si>
    <t>User_Input</t>
  </si>
  <si>
    <t>Validation_Rule</t>
  </si>
  <si>
    <t>Error_Message</t>
  </si>
  <si>
    <t>List validation</t>
  </si>
  <si>
    <t>"Select from team list"</t>
  </si>
  <si>
    <t>North,South,East,West</t>
  </si>
  <si>
    <t>"Choose valid region"</t>
  </si>
  <si>
    <t>Dynamic list</t>
  </si>
  <si>
    <t>"Select available product"</t>
  </si>
  <si>
    <t>Quantity</t>
  </si>
  <si>
    <t>Between 1 and 100</t>
  </si>
  <si>
    <t>"Enter 1-100 only"</t>
  </si>
  <si>
    <t>Order_Date</t>
  </si>
  <si>
    <t>Today or future</t>
  </si>
  <si>
    <t>"Cannot be past date"</t>
  </si>
  <si>
    <t>Between 500-100000</t>
  </si>
  <si>
    <t>"Amount must be 500-1,00,000"</t>
  </si>
  <si>
    <t>DATA QUALITY DASHBOARD</t>
  </si>
  <si>
    <t>Quality_Check</t>
  </si>
  <si>
    <t>Current_Status</t>
  </si>
  <si>
    <t>Pass/Fail</t>
  </si>
  <si>
    <t>Action_Required</t>
  </si>
  <si>
    <t>Missing Salesperson Name</t>
  </si>
  <si>
    <t xml:space="preserve">Invalid Regions </t>
  </si>
  <si>
    <t xml:space="preserve">Future Dates Only          </t>
  </si>
  <si>
    <t xml:space="preserve">Amount Within Range        </t>
  </si>
  <si>
    <t xml:space="preserve">Overall Quality Score: </t>
  </si>
  <si>
    <t>Month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</si>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</sst>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9"/>
      <color rgb="FF000000"/>
      <name val="IBM Plex Mono"/>
    </font>
    <font>
      <sz val="9"/>
      <color rgb="FF000000"/>
      <name val="IBM Plex Mono"/>
      <family val="3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 vertical="center"/>
    </xf>
    <xf numFmtId="15" fontId="4" fillId="0" borderId="0" xfId="0" applyNumberFormat="1" applyFont="1"/>
    <xf numFmtId="1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9" fontId="4" fillId="0" borderId="0" xfId="1" applyFo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DA2D-3AA9-4DAF-9924-781B8FF274A7}">
  <dimension ref="A1:O6"/>
  <sheetViews>
    <sheetView tabSelected="1" workbookViewId="0">
      <selection activeCell="E22" sqref="E22"/>
    </sheetView>
  </sheetViews>
  <sheetFormatPr defaultRowHeight="14.4" x14ac:dyDescent="0.3"/>
  <cols>
    <col min="1" max="1" width="12" bestFit="1" customWidth="1"/>
    <col min="2" max="2" width="6.6640625" bestFit="1" customWidth="1"/>
    <col min="3" max="3" width="10.5546875" bestFit="1" customWidth="1"/>
    <col min="4" max="4" width="12.21875" bestFit="1" customWidth="1"/>
    <col min="5" max="5" width="11.5546875" bestFit="1" customWidth="1"/>
    <col min="6" max="6" width="11.109375" bestFit="1" customWidth="1"/>
    <col min="7" max="7" width="13.109375" bestFit="1" customWidth="1"/>
    <col min="8" max="8" width="12" bestFit="1" customWidth="1"/>
    <col min="9" max="9" width="20" bestFit="1" customWidth="1"/>
    <col min="10" max="11" width="12.21875" bestFit="1" customWidth="1"/>
    <col min="12" max="12" width="19.21875" bestFit="1" customWidth="1"/>
    <col min="13" max="13" width="18.21875" bestFit="1" customWidth="1"/>
    <col min="14" max="14" width="12" bestFit="1" customWidth="1"/>
    <col min="15" max="15" width="17.21875" bestFit="1" customWidth="1"/>
  </cols>
  <sheetData>
    <row r="1" spans="1:1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21</v>
      </c>
      <c r="I1" t="s">
        <v>22</v>
      </c>
      <c r="J1" t="s">
        <v>23</v>
      </c>
      <c r="K1" t="s">
        <v>24</v>
      </c>
      <c r="L1" s="4" t="s">
        <v>28</v>
      </c>
      <c r="M1" s="4" t="s">
        <v>27</v>
      </c>
      <c r="N1" s="4" t="s">
        <v>26</v>
      </c>
      <c r="O1" s="4" t="s">
        <v>25</v>
      </c>
    </row>
    <row r="2" spans="1:15" x14ac:dyDescent="0.3">
      <c r="A2" s="2" t="s">
        <v>7</v>
      </c>
      <c r="B2" s="3" t="s">
        <v>8</v>
      </c>
      <c r="C2" s="3" t="s">
        <v>9</v>
      </c>
      <c r="D2" s="3">
        <v>3</v>
      </c>
      <c r="E2" s="3">
        <v>4.2</v>
      </c>
      <c r="F2" s="3">
        <v>100000</v>
      </c>
      <c r="G2" s="3">
        <v>115</v>
      </c>
      <c r="H2">
        <f>IF(C2="Sales",IF(G2&gt;100,8,5),IF(C2="IT",6,4))</f>
        <v>8</v>
      </c>
      <c r="I2">
        <f>IF(E2&gt;=4.5,1.5,IF(E2&gt;=4,1.2,IF(E2&gt;=3.5,1,0.8)))</f>
        <v>1.2</v>
      </c>
      <c r="J2">
        <f>IF(D2&gt;=5,2,IF(D2&gt;=3,1,0))</f>
        <v>1</v>
      </c>
      <c r="K2">
        <f>H2*I2+J2</f>
        <v>10.6</v>
      </c>
      <c r="L2" t="str">
        <f>IF(AND(D2&gt;=2,E2&gt;=4,OR(C2="Sales","IT")),"Yes","No")</f>
        <v>Yes</v>
      </c>
      <c r="M2" t="str">
        <f>IF(OR(E2&lt;3.5,AND(C2="Sales",G2&lt;90)),"Immediate",IF(E2&lt;4,"Within 3 Months","Optional"))</f>
        <v>Optional</v>
      </c>
      <c r="N2" s="4" t="str">
        <f>IF(K2&gt;=10,"Senior",IF(K2&gt;=7,"Mid",IF(K2&gt;=4,"Junior","Entry")))</f>
        <v>Senior</v>
      </c>
      <c r="O2" s="5">
        <f ca="1">IF(E2&lt;3.5,EDATE(TODAY(),3),EDATE(TODAY(),12))</f>
        <v>46281</v>
      </c>
    </row>
    <row r="3" spans="1:15" x14ac:dyDescent="0.3">
      <c r="A3" s="2" t="s">
        <v>10</v>
      </c>
      <c r="B3" s="3" t="s">
        <v>11</v>
      </c>
      <c r="C3" s="3" t="s">
        <v>12</v>
      </c>
      <c r="D3" s="3">
        <v>1.5</v>
      </c>
      <c r="E3" s="3">
        <v>4.8</v>
      </c>
      <c r="F3" s="3" t="s">
        <v>13</v>
      </c>
      <c r="G3" s="3" t="s">
        <v>13</v>
      </c>
      <c r="H3">
        <f>IF(C3="Sales",IF(G3&gt;100,8,5),IF(C3="IT",6,4))</f>
        <v>4</v>
      </c>
      <c r="I3">
        <f>IF(E3&gt;=4.5,1.5,IF(E3&gt;=4,1.2,IF(E3&gt;=3.5,1,0.8)))</f>
        <v>1.5</v>
      </c>
      <c r="J3">
        <f>IF(D3&gt;=5,2,IF(D3&gt;=3,1,0))</f>
        <v>0</v>
      </c>
      <c r="K3">
        <f>H3*I3+J3</f>
        <v>6</v>
      </c>
      <c r="L3" t="str">
        <f>IF(AND(D3&gt;=2,E3&gt;=4,OR(C3="Sales","IT")),"Yes","No")</f>
        <v>No</v>
      </c>
      <c r="M3" t="str">
        <f>IF(OR(E3&lt;3.5,AND(C3="Sales",G3&lt;90)),"Immediate",IF(E3&lt;4,"Within 3 Months","Optional"))</f>
        <v>Optional</v>
      </c>
      <c r="N3" s="4" t="str">
        <f>IF(K3&gt;=10,"Senior",IF(K3&gt;=7,"Mid",IF(K3&gt;=4,"Junior","Entry")))</f>
        <v>Junior</v>
      </c>
      <c r="O3" s="5">
        <f ca="1">IF(E3&lt;3.5,EDATE(TODAY(),3),EDATE(TODAY(),12))</f>
        <v>46281</v>
      </c>
    </row>
    <row r="4" spans="1:15" x14ac:dyDescent="0.3">
      <c r="A4" s="2" t="s">
        <v>14</v>
      </c>
      <c r="B4" s="3" t="s">
        <v>15</v>
      </c>
      <c r="C4" s="3" t="s">
        <v>9</v>
      </c>
      <c r="D4" s="3">
        <v>5</v>
      </c>
      <c r="E4" s="3">
        <v>3.8</v>
      </c>
      <c r="F4" s="3">
        <v>80000</v>
      </c>
      <c r="G4" s="3">
        <v>95</v>
      </c>
      <c r="H4">
        <f>IF(C4="Sales",IF(G4&gt;100,8,5),IF(C4="IT",6,4))</f>
        <v>5</v>
      </c>
      <c r="I4">
        <f>IF(E4&gt;=4.5,1.5,IF(E4&gt;=4,1.2,IF(E4&gt;=3.5,1,0.8)))</f>
        <v>1</v>
      </c>
      <c r="J4">
        <f>IF(D4&gt;=5,2,IF(D4&gt;=3,1,0))</f>
        <v>2</v>
      </c>
      <c r="K4">
        <f>H4*I4+J4</f>
        <v>7</v>
      </c>
      <c r="L4" t="str">
        <f>IF(AND(D4&gt;=2,E4&gt;=4,OR(C4="Sales","IT")),"Yes","No")</f>
        <v>No</v>
      </c>
      <c r="M4" t="str">
        <f>IF(OR(E4&lt;3.5,AND(C4="Sales",G4&lt;90)),"Immediate",IF(E4&lt;4,"Within 3 Months","Optional"))</f>
        <v>Within 3 Months</v>
      </c>
      <c r="N4" s="4" t="str">
        <f>IF(K4&gt;=10,"Senior",IF(K4&gt;=7,"Mid",IF(K4&gt;=4,"Junior","Entry")))</f>
        <v>Mid</v>
      </c>
      <c r="O4" s="5">
        <f ca="1">IF(E4&lt;3.5,EDATE(TODAY(),3),EDATE(TODAY(),12))</f>
        <v>46281</v>
      </c>
    </row>
    <row r="5" spans="1:15" x14ac:dyDescent="0.3">
      <c r="A5" s="2" t="s">
        <v>16</v>
      </c>
      <c r="B5" s="3" t="s">
        <v>17</v>
      </c>
      <c r="C5" s="3" t="s">
        <v>18</v>
      </c>
      <c r="D5" s="3">
        <v>2</v>
      </c>
      <c r="E5" s="3">
        <v>4.5</v>
      </c>
      <c r="F5" s="3" t="s">
        <v>13</v>
      </c>
      <c r="G5" s="3" t="s">
        <v>13</v>
      </c>
      <c r="H5">
        <f>IF(C5="Sales",IF(G5&gt;100,8,5),IF(C5="IT",6,4))</f>
        <v>6</v>
      </c>
      <c r="I5">
        <f>IF(E5&gt;=4.5,1.5,IF(E5&gt;=4,1.2,IF(E5&gt;=3.5,1,0.8)))</f>
        <v>1.5</v>
      </c>
      <c r="J5">
        <f>IF(D5&gt;=5,2,IF(D5&gt;=3,1,0))</f>
        <v>0</v>
      </c>
      <c r="K5">
        <f>H5*I5+J5</f>
        <v>9</v>
      </c>
      <c r="L5" t="str">
        <f>IF(AND(D5&gt;=2,E5&gt;=4,OR(C5="Sales","IT")),"Yes","No")</f>
        <v>No</v>
      </c>
      <c r="M5" t="str">
        <f>IF(OR(E5&lt;3.5,AND(C5="Sales",G5&lt;90)),"Immediate",IF(E5&lt;4,"Within 3 Months","Optional"))</f>
        <v>Optional</v>
      </c>
      <c r="N5" s="4" t="str">
        <f>IF(K5&gt;=10,"Senior",IF(K5&gt;=7,"Mid",IF(K5&gt;=4,"Junior","Entry")))</f>
        <v>Mid</v>
      </c>
      <c r="O5" s="5">
        <f ca="1">IF(E5&lt;3.5,EDATE(TODAY(),3),EDATE(TODAY(),12))</f>
        <v>46281</v>
      </c>
    </row>
    <row r="6" spans="1:15" x14ac:dyDescent="0.3">
      <c r="A6" s="2" t="s">
        <v>19</v>
      </c>
      <c r="B6" s="3" t="s">
        <v>20</v>
      </c>
      <c r="C6" s="3" t="s">
        <v>9</v>
      </c>
      <c r="D6" s="3">
        <v>4</v>
      </c>
      <c r="E6" s="3">
        <v>4</v>
      </c>
      <c r="F6" s="3">
        <v>120000</v>
      </c>
      <c r="G6" s="3">
        <v>108</v>
      </c>
      <c r="H6">
        <f>IF(C6="Sales",IF(G6&gt;100,8,5),IF(C6="IT",6,4))</f>
        <v>8</v>
      </c>
      <c r="I6">
        <f>IF(E6&gt;=4.5,1.5,IF(E6&gt;=4,1.2,IF(E6&gt;=3.5,1,0.8)))</f>
        <v>1.2</v>
      </c>
      <c r="J6">
        <f>IF(D6&gt;=5,2,IF(D6&gt;=3,1,0))</f>
        <v>1</v>
      </c>
      <c r="K6">
        <f>H6*I6+J6</f>
        <v>10.6</v>
      </c>
      <c r="L6" t="str">
        <f>IF(AND(D6&gt;=2,E6&gt;=4,OR(C6="Sales","IT")),"Yes","No")</f>
        <v>Yes</v>
      </c>
      <c r="M6" t="str">
        <f>IF(OR(E6&lt;3.5,AND(C6="Sales",G6&lt;90)),"Immediate",IF(E6&lt;4,"Within 3 Months","Optional"))</f>
        <v>Optional</v>
      </c>
      <c r="N6" s="4" t="str">
        <f>IF(K6&gt;=10,"Senior",IF(K6&gt;=7,"Mid",IF(K6&gt;=4,"Junior","Entry")))</f>
        <v>Senior</v>
      </c>
      <c r="O6" s="5">
        <f ca="1">IF(E6&lt;3.5,EDATE(TODAY(),3),EDATE(TODAY(),12))</f>
        <v>46281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20FE-7617-4765-8249-220F04BF67C5}">
  <dimension ref="A1:L10"/>
  <sheetViews>
    <sheetView workbookViewId="0">
      <selection activeCell="C10" sqref="C10"/>
    </sheetView>
  </sheetViews>
  <sheetFormatPr defaultRowHeight="14.4" x14ac:dyDescent="0.3"/>
  <cols>
    <col min="1" max="1" width="13.109375" bestFit="1" customWidth="1"/>
    <col min="2" max="2" width="9.109375" bestFit="1" customWidth="1"/>
    <col min="3" max="3" width="11.21875" bestFit="1" customWidth="1"/>
    <col min="4" max="4" width="12.88671875" bestFit="1" customWidth="1"/>
    <col min="5" max="5" width="12.21875" bestFit="1" customWidth="1"/>
    <col min="6" max="6" width="11.77734375" bestFit="1" customWidth="1"/>
    <col min="7" max="7" width="13.77734375" bestFit="1" customWidth="1"/>
    <col min="9" max="9" width="18.109375" bestFit="1" customWidth="1"/>
    <col min="10" max="10" width="17.5546875" bestFit="1" customWidth="1"/>
    <col min="11" max="11" width="11.77734375" bestFit="1" customWidth="1"/>
    <col min="12" max="12" width="17.5546875" bestFit="1" customWidth="1"/>
  </cols>
  <sheetData>
    <row r="1" spans="1:12" ht="1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4" t="s">
        <v>24</v>
      </c>
      <c r="I1" s="14" t="s">
        <v>28</v>
      </c>
      <c r="J1" s="14" t="s">
        <v>27</v>
      </c>
      <c r="K1" s="14" t="s">
        <v>26</v>
      </c>
      <c r="L1" s="14" t="s">
        <v>25</v>
      </c>
    </row>
    <row r="2" spans="1:12" ht="15" x14ac:dyDescent="0.35">
      <c r="A2" s="2" t="str">
        <f>INDEX(HR_Bonus_System!$A$1:$O$6,MATCH(Sheet5!B2,HR_Bonus_System!$B$1:$B$6,0),MATCH(Sheet5!A$1,HR_Bonus_System!$A$1:$O$1,0))</f>
        <v>E001</v>
      </c>
      <c r="B2" t="s">
        <v>8</v>
      </c>
      <c r="C2" t="str">
        <f>INDEX(HR_Bonus_System!$A$1:$O$6,MATCH(Sheet5!B2,HR_Bonus_System!$B$1:$B$6,0),MATCH(Sheet5!$C$1,HR_Bonus_System!$A$1:$O$1,0))</f>
        <v>Sales</v>
      </c>
      <c r="D2">
        <f>INDEX(HR_Bonus_System!$A$1:$O$6,MATCH(Sheet5!B2,HR_Bonus_System!$B$1:$B$6,0),MATCH(Sheet5!$D$1,HR_Bonus_System!$A$1:$O$1,0))</f>
        <v>3</v>
      </c>
      <c r="E2">
        <f>INDEX(HR_Bonus_System!$A$1:$O$6,MATCH(Sheet5!B2,HR_Bonus_System!$B$1:$B$6,0),MATCH(Sheet5!$E$1,HR_Bonus_System!$A$1:$O$1,0))</f>
        <v>4.2</v>
      </c>
      <c r="F2">
        <f>INDEX(HR_Bonus_System!$A$1:$O$6,MATCH(Sheet5!B2,HR_Bonus_System!$B$1:$B$6,0),MATCH(Sheet5!$F$1,HR_Bonus_System!$A$1:$O$1,0))</f>
        <v>100000</v>
      </c>
      <c r="G2">
        <f>INDEX(HR_Bonus_System!$A$1:$O$6,MATCH(Sheet5!B2,HR_Bonus_System!$B$1:$B$6,0),MATCH(Sheet5!$G$1,HR_Bonus_System!$A$1:$O$1,0))</f>
        <v>115</v>
      </c>
      <c r="H2">
        <f>IF(C2="Sales",IF(G2&gt;=100,8,5),IF(C2="IT",6,4))*IF(E2&gt;=4.5,1.5,IF(E2&gt;=4,1.2,IF(E2&gt;=3.5,1,0.8)))+IF(D2&gt;=5,2,IF(D2&gt;=3,1,0))</f>
        <v>10.6</v>
      </c>
      <c r="I2" s="13" t="str">
        <f>IF(AND(D2&gt;=2,E2&gt;=4,OR(C2="Sales",C2="IT")),"Yes","No")</f>
        <v>Yes</v>
      </c>
      <c r="J2" s="15" t="str">
        <f>IF(OR(E2&lt;3.5,AND(C2="Sales",G2&lt;90)),"Immediate",IF(E2&lt;4,"Within 3 months","Optional"))</f>
        <v>Optional</v>
      </c>
      <c r="K2" s="15" t="str">
        <f>IF(H2&gt;=10,"Senior",IF(H2&gt;=7,"Mid",IF(H2&gt;=4,"Junior","Entry")))</f>
        <v>Senior</v>
      </c>
      <c r="L2" s="16">
        <f ca="1">IF(E2&lt;3.5,EDATE(TODAY(),3),EDATE(TODAY(),12))</f>
        <v>46281</v>
      </c>
    </row>
    <row r="3" spans="1:12" ht="15" x14ac:dyDescent="0.35">
      <c r="A3" s="2" t="str">
        <f>INDEX(HR_Bonus_System!$A$1:$O$6,MATCH(Sheet5!B3,HR_Bonus_System!$B$1:$B$6,0),MATCH(Sheet5!A$1,HR_Bonus_System!$A$1:$O$1,0))</f>
        <v>E002</v>
      </c>
      <c r="B3" t="s">
        <v>11</v>
      </c>
      <c r="C3" t="str">
        <f>INDEX(HR_Bonus_System!$A$1:$O$6,MATCH(Sheet5!B3,HR_Bonus_System!$B$1:$B$6,0),MATCH(Sheet5!$C$1,HR_Bonus_System!$A$1:$O$1,0))</f>
        <v>HR</v>
      </c>
      <c r="D3">
        <f>INDEX(HR_Bonus_System!$A$1:$O$6,MATCH(Sheet5!B3,HR_Bonus_System!$B$1:$B$6,0),MATCH(Sheet5!$D$1,HR_Bonus_System!$A$1:$O$1,0))</f>
        <v>1.5</v>
      </c>
      <c r="E3">
        <f>INDEX(HR_Bonus_System!$A$1:$O$6,MATCH(Sheet5!B3,HR_Bonus_System!$B$1:$B$6,0),MATCH(Sheet5!$E$1,HR_Bonus_System!$A$1:$O$1,0))</f>
        <v>4.8</v>
      </c>
      <c r="F3" t="str">
        <f>INDEX(HR_Bonus_System!$A$1:$O$6,MATCH(Sheet5!B3,HR_Bonus_System!$B$1:$B$6,0),MATCH(Sheet5!$F$1,HR_Bonus_System!$A$1:$O$1,0))</f>
        <v>N/A</v>
      </c>
      <c r="G3" t="str">
        <f>INDEX(HR_Bonus_System!$A$1:$O$6,MATCH(Sheet5!B3,HR_Bonus_System!$B$1:$B$6,0),MATCH(Sheet5!$G$1,HR_Bonus_System!$A$1:$O$1,0))</f>
        <v>N/A</v>
      </c>
      <c r="H3">
        <f t="shared" ref="H3:H6" si="0">IF(C3="Sales",IF(G3&gt;=100,8,5),IF(C3="IT",6,4))*IF(E3&gt;=4.5,1.5,IF(E3&gt;=4,1.2,IF(E3&gt;=3.5,1,0.8)))+IF(D3&gt;=5,2,IF(D3&gt;=3,1,0))</f>
        <v>6</v>
      </c>
      <c r="I3" s="13" t="str">
        <f t="shared" ref="I3:I6" si="1">IF(AND(D3&gt;=2,E3&gt;=4,OR(C3="Sales",C3="IT")),"Yes","No")</f>
        <v>No</v>
      </c>
      <c r="J3" s="15" t="str">
        <f t="shared" ref="J3:J6" si="2">IF(OR(E3&lt;3.5,AND(C3="Sales",G3&lt;90)),"Immediate",IF(E3&lt;4,"Within 3 months","Optional"))</f>
        <v>Optional</v>
      </c>
      <c r="K3" s="15" t="str">
        <f t="shared" ref="K3:K6" si="3">IF(H3&gt;=10,"Senior",IF(H3&gt;=7,"Mid",IF(H3&gt;=4,"Junior","Entry")))</f>
        <v>Junior</v>
      </c>
      <c r="L3" s="16">
        <f t="shared" ref="L3:L6" ca="1" si="4">IF(E3&lt;3.5,EDATE(TODAY(),3),EDATE(TODAY(),12))</f>
        <v>46281</v>
      </c>
    </row>
    <row r="4" spans="1:12" ht="15" x14ac:dyDescent="0.35">
      <c r="A4" s="2" t="str">
        <f>INDEX(HR_Bonus_System!$A$1:$O$6,MATCH(Sheet5!B4,HR_Bonus_System!$B$1:$B$6,0),MATCH(Sheet5!A$1,HR_Bonus_System!$A$1:$O$1,0))</f>
        <v>E003</v>
      </c>
      <c r="B4" t="s">
        <v>15</v>
      </c>
      <c r="C4" t="str">
        <f>INDEX(HR_Bonus_System!$A$1:$O$6,MATCH(Sheet5!B4,HR_Bonus_System!$B$1:$B$6,0),MATCH(Sheet5!$C$1,HR_Bonus_System!$A$1:$O$1,0))</f>
        <v>Sales</v>
      </c>
      <c r="D4">
        <f>INDEX(HR_Bonus_System!$A$1:$O$6,MATCH(Sheet5!B4,HR_Bonus_System!$B$1:$B$6,0),MATCH(Sheet5!$D$1,HR_Bonus_System!$A$1:$O$1,0))</f>
        <v>5</v>
      </c>
      <c r="E4">
        <f>INDEX(HR_Bonus_System!$A$1:$O$6,MATCH(Sheet5!B4,HR_Bonus_System!$B$1:$B$6,0),MATCH(Sheet5!$E$1,HR_Bonus_System!$A$1:$O$1,0))</f>
        <v>3.8</v>
      </c>
      <c r="F4">
        <f>INDEX(HR_Bonus_System!$A$1:$O$6,MATCH(Sheet5!B4,HR_Bonus_System!$B$1:$B$6,0),MATCH(Sheet5!$F$1,HR_Bonus_System!$A$1:$O$1,0))</f>
        <v>80000</v>
      </c>
      <c r="G4">
        <f>INDEX(HR_Bonus_System!$A$1:$O$6,MATCH(Sheet5!B4,HR_Bonus_System!$B$1:$B$6,0),MATCH(Sheet5!$G$1,HR_Bonus_System!$A$1:$O$1,0))</f>
        <v>95</v>
      </c>
      <c r="H4">
        <f t="shared" si="0"/>
        <v>7</v>
      </c>
      <c r="I4" s="13" t="str">
        <f t="shared" si="1"/>
        <v>No</v>
      </c>
      <c r="J4" s="15" t="str">
        <f t="shared" si="2"/>
        <v>Within 3 months</v>
      </c>
      <c r="K4" s="15" t="str">
        <f t="shared" si="3"/>
        <v>Mid</v>
      </c>
      <c r="L4" s="16">
        <f t="shared" ca="1" si="4"/>
        <v>46281</v>
      </c>
    </row>
    <row r="5" spans="1:12" ht="15" x14ac:dyDescent="0.35">
      <c r="A5" s="2" t="str">
        <f>INDEX(HR_Bonus_System!$A$1:$O$6,MATCH(Sheet5!B5,HR_Bonus_System!$B$1:$B$6,0),MATCH(Sheet5!A$1,HR_Bonus_System!$A$1:$O$1,0))</f>
        <v>E004</v>
      </c>
      <c r="B5" t="s">
        <v>17</v>
      </c>
      <c r="C5" t="str">
        <f>INDEX(HR_Bonus_System!$A$1:$O$6,MATCH(Sheet5!B5,HR_Bonus_System!$B$1:$B$6,0),MATCH(Sheet5!$C$1,HR_Bonus_System!$A$1:$O$1,0))</f>
        <v>IT</v>
      </c>
      <c r="D5">
        <f>INDEX(HR_Bonus_System!$A$1:$O$6,MATCH(Sheet5!B5,HR_Bonus_System!$B$1:$B$6,0),MATCH(Sheet5!$D$1,HR_Bonus_System!$A$1:$O$1,0))</f>
        <v>2</v>
      </c>
      <c r="E5">
        <f>INDEX(HR_Bonus_System!$A$1:$O$6,MATCH(Sheet5!B5,HR_Bonus_System!$B$1:$B$6,0),MATCH(Sheet5!$E$1,HR_Bonus_System!$A$1:$O$1,0))</f>
        <v>4.5</v>
      </c>
      <c r="F5" t="str">
        <f>INDEX(HR_Bonus_System!$A$1:$O$6,MATCH(Sheet5!B5,HR_Bonus_System!$B$1:$B$6,0),MATCH(Sheet5!$F$1,HR_Bonus_System!$A$1:$O$1,0))</f>
        <v>N/A</v>
      </c>
      <c r="G5" t="str">
        <f>INDEX(HR_Bonus_System!$A$1:$O$6,MATCH(Sheet5!B5,HR_Bonus_System!$B$1:$B$6,0),MATCH(Sheet5!$G$1,HR_Bonus_System!$A$1:$O$1,0))</f>
        <v>N/A</v>
      </c>
      <c r="H5">
        <f t="shared" si="0"/>
        <v>9</v>
      </c>
      <c r="I5" s="13" t="str">
        <f t="shared" si="1"/>
        <v>Yes</v>
      </c>
      <c r="J5" s="15" t="str">
        <f t="shared" si="2"/>
        <v>Optional</v>
      </c>
      <c r="K5" s="15" t="str">
        <f t="shared" si="3"/>
        <v>Mid</v>
      </c>
      <c r="L5" s="16">
        <f t="shared" ca="1" si="4"/>
        <v>46281</v>
      </c>
    </row>
    <row r="6" spans="1:12" ht="15" x14ac:dyDescent="0.35">
      <c r="A6" s="2" t="str">
        <f>INDEX(HR_Bonus_System!$A$1:$O$6,MATCH(Sheet5!B6,HR_Bonus_System!$B$1:$B$6,0),MATCH(Sheet5!A$1,HR_Bonus_System!$A$1:$O$1,0))</f>
        <v>E005</v>
      </c>
      <c r="B6" t="s">
        <v>20</v>
      </c>
      <c r="C6" t="str">
        <f>INDEX(HR_Bonus_System!$A$1:$O$6,MATCH(Sheet5!B6,HR_Bonus_System!$B$1:$B$6,0),MATCH(Sheet5!$C$1,HR_Bonus_System!$A$1:$O$1,0))</f>
        <v>Sales</v>
      </c>
      <c r="D6">
        <f>INDEX(HR_Bonus_System!$A$1:$O$6,MATCH(Sheet5!B6,HR_Bonus_System!$B$1:$B$6,0),MATCH(Sheet5!$D$1,HR_Bonus_System!$A$1:$O$1,0))</f>
        <v>4</v>
      </c>
      <c r="E6">
        <f>INDEX(HR_Bonus_System!$A$1:$O$6,MATCH(Sheet5!B6,HR_Bonus_System!$B$1:$B$6,0),MATCH(Sheet5!$E$1,HR_Bonus_System!$A$1:$O$1,0))</f>
        <v>4</v>
      </c>
      <c r="F6">
        <f>INDEX(HR_Bonus_System!$A$1:$O$6,MATCH(Sheet5!B6,HR_Bonus_System!$B$1:$B$6,0),MATCH(Sheet5!$F$1,HR_Bonus_System!$A$1:$O$1,0))</f>
        <v>120000</v>
      </c>
      <c r="G6">
        <f>INDEX(HR_Bonus_System!$A$1:$O$6,MATCH(Sheet5!B6,HR_Bonus_System!$B$1:$B$6,0),MATCH(Sheet5!$G$1,HR_Bonus_System!$A$1:$O$1,0))</f>
        <v>108</v>
      </c>
      <c r="H6">
        <f t="shared" si="0"/>
        <v>10.6</v>
      </c>
      <c r="I6" s="13" t="str">
        <f t="shared" si="1"/>
        <v>Yes</v>
      </c>
      <c r="J6" s="15" t="str">
        <f t="shared" si="2"/>
        <v>Optional</v>
      </c>
      <c r="K6" s="15" t="str">
        <f t="shared" si="3"/>
        <v>Senior</v>
      </c>
      <c r="L6" s="16">
        <f t="shared" ca="1" si="4"/>
        <v>46281</v>
      </c>
    </row>
    <row r="9" spans="1:12" x14ac:dyDescent="0.3">
      <c r="A9" t="s">
        <v>57</v>
      </c>
      <c r="B9" t="s">
        <v>104</v>
      </c>
      <c r="C9" t="s">
        <v>105</v>
      </c>
      <c r="D9" t="s">
        <v>33</v>
      </c>
    </row>
    <row r="10" spans="1:12" ht="15" x14ac:dyDescent="0.3">
      <c r="A10" t="s">
        <v>35</v>
      </c>
      <c r="B10" t="s">
        <v>31</v>
      </c>
      <c r="C10" s="15" t="str">
        <f>IFERROR(INDEX($B$2:$E$5, MATCH(M4, $A$2:$A$5, 0), MATCH(B10, $B$1:$E$1, 0)), "Not Found")</f>
        <v>Not Found</v>
      </c>
    </row>
  </sheetData>
  <dataValidations count="4">
    <dataValidation type="list" allowBlank="1" showInputMessage="1" showErrorMessage="1" sqref="C2:C6" xr:uid="{5347D4AE-34CF-4091-883F-66B59FA8D25B}">
      <formula1>"Sales,IT,HR,Other"</formula1>
    </dataValidation>
    <dataValidation type="whole" allowBlank="1" showInputMessage="1" showErrorMessage="1" sqref="D2:D6" xr:uid="{EE2AAE76-C442-47DC-8BB2-ADD85C39F8C4}">
      <formula1>0</formula1>
      <formula2>40</formula2>
    </dataValidation>
    <dataValidation type="decimal" allowBlank="1" showInputMessage="1" showErrorMessage="1" sqref="E2:E6" xr:uid="{BB82E78C-8B91-478E-8198-9C9EB5D4AC70}">
      <formula1>1</formula1>
      <formula2>5</formula2>
    </dataValidation>
    <dataValidation type="decimal" allowBlank="1" showInputMessage="1" showErrorMessage="1" sqref="G2:G6" xr:uid="{B71740DC-F865-46F1-91AB-F4A9FB5E64DE}">
      <formula1>0</formula1>
      <formula2>200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D53907-2580-4078-9690-DC9C18A1EE98}">
          <x14:formula1>
            <xm:f>HR_Bonus_System!$B$2:$B$6</xm:f>
          </x14:formula1>
          <xm:sqref>B2:B6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8AC9-CC48-427A-8F46-3740C1CD2D72}">
  <dimension ref="A1:G14"/>
  <sheetViews>
    <sheetView zoomScale="148" workbookViewId="0">
      <selection activeCell="D8" sqref="D8"/>
    </sheetView>
  </sheetViews>
  <sheetFormatPr defaultRowHeight="14.4" x14ac:dyDescent="0.3"/>
  <cols>
    <col min="1" max="1" width="19.21875" bestFit="1" customWidth="1"/>
    <col min="2" max="2" width="17.21875" bestFit="1" customWidth="1"/>
    <col min="3" max="4" width="24.33203125" bestFit="1" customWidth="1"/>
    <col min="5" max="5" width="8.77734375" bestFit="1" customWidth="1"/>
    <col min="6" max="6" width="9.33203125" bestFit="1" customWidth="1"/>
    <col min="7" max="7" width="10" bestFit="1" customWidth="1"/>
  </cols>
  <sheetData>
    <row r="1" spans="1:7" x14ac:dyDescent="0.3">
      <c r="A1" s="6"/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</row>
    <row r="2" spans="1:7" x14ac:dyDescent="0.3">
      <c r="A2" s="6" t="s">
        <v>35</v>
      </c>
      <c r="B2" s="3">
        <v>45000</v>
      </c>
      <c r="C2" s="3">
        <v>44000</v>
      </c>
      <c r="D2" s="3">
        <v>43500</v>
      </c>
      <c r="E2" s="3">
        <v>45500</v>
      </c>
      <c r="F2" s="3" t="s">
        <v>36</v>
      </c>
      <c r="G2" s="3" t="s">
        <v>37</v>
      </c>
    </row>
    <row r="3" spans="1:7" x14ac:dyDescent="0.3">
      <c r="A3" s="6" t="s">
        <v>38</v>
      </c>
      <c r="B3" s="3">
        <v>800</v>
      </c>
      <c r="C3" s="3">
        <v>750</v>
      </c>
      <c r="D3" s="3">
        <v>800</v>
      </c>
      <c r="E3" s="3">
        <v>850</v>
      </c>
      <c r="F3" s="3" t="s">
        <v>36</v>
      </c>
      <c r="G3" s="3" t="s">
        <v>37</v>
      </c>
    </row>
    <row r="4" spans="1:7" x14ac:dyDescent="0.3">
      <c r="A4" s="6" t="s">
        <v>39</v>
      </c>
      <c r="B4" s="3">
        <v>8000</v>
      </c>
      <c r="C4" s="3">
        <v>8200</v>
      </c>
      <c r="D4" s="3">
        <v>7800</v>
      </c>
      <c r="E4" s="3">
        <v>8100</v>
      </c>
      <c r="F4" s="3" t="s">
        <v>40</v>
      </c>
      <c r="G4" s="3" t="s">
        <v>41</v>
      </c>
    </row>
    <row r="5" spans="1:7" x14ac:dyDescent="0.3">
      <c r="A5" s="6" t="s">
        <v>42</v>
      </c>
      <c r="B5" s="3">
        <v>12000</v>
      </c>
      <c r="C5" s="3">
        <v>11800</v>
      </c>
      <c r="D5" s="3">
        <v>12200</v>
      </c>
      <c r="E5" s="3">
        <v>12500</v>
      </c>
      <c r="F5" s="3" t="s">
        <v>40</v>
      </c>
      <c r="G5" s="3" t="s">
        <v>41</v>
      </c>
    </row>
    <row r="7" spans="1:7" x14ac:dyDescent="0.3">
      <c r="A7" s="4" t="s">
        <v>44</v>
      </c>
      <c r="B7" s="4" t="s">
        <v>45</v>
      </c>
      <c r="C7" s="4" t="s">
        <v>46</v>
      </c>
      <c r="D7" s="4" t="s">
        <v>43</v>
      </c>
    </row>
    <row r="8" spans="1:7" x14ac:dyDescent="0.3">
      <c r="A8" s="6" t="s">
        <v>47</v>
      </c>
      <c r="B8" t="s">
        <v>31</v>
      </c>
      <c r="C8" t="e">
        <f>VLOOKUP(A8,$B$1:$G$5,4,0)</f>
        <v>#N/A</v>
      </c>
      <c r="D8" s="4">
        <f>INDEX($B$2:$E$5,MATCH($A8,$A$2:$A$5,0),MATCH($B8,$B$1:$E$1,0))</f>
        <v>43500</v>
      </c>
    </row>
    <row r="9" spans="1:7" x14ac:dyDescent="0.3">
      <c r="A9" s="6" t="s">
        <v>39</v>
      </c>
      <c r="B9" t="s">
        <v>32</v>
      </c>
      <c r="C9" t="e">
        <f>VLOOKUP(A9,$B$1:$G$5,5,0)</f>
        <v>#N/A</v>
      </c>
      <c r="D9">
        <f>INDEX($A$1:$G$5,MATCH(A9,$A$1:$A$5,0),MATCH(B9,$A$1:$G$1,0))</f>
        <v>8100</v>
      </c>
    </row>
    <row r="12" spans="1:7" x14ac:dyDescent="0.3">
      <c r="A12" s="4" t="s">
        <v>48</v>
      </c>
      <c r="B12" t="s">
        <v>49</v>
      </c>
      <c r="C12" t="s">
        <v>50</v>
      </c>
      <c r="D12" t="s">
        <v>51</v>
      </c>
    </row>
    <row r="13" spans="1:7" x14ac:dyDescent="0.3">
      <c r="A13" s="4" t="s">
        <v>35</v>
      </c>
      <c r="B13" t="s">
        <v>52</v>
      </c>
      <c r="C13" s="4" t="str">
        <f>IFERROR(INDEX($A$1:$G$5,MATCH($A$13,$A$1:$A$5,0),MATCH($B$13,$A$1:$G$1,0)),"Product/Month Not Found")</f>
        <v>Product/Month Not Found</v>
      </c>
      <c r="D13" s="4" t="str">
        <f>IFERROR(INDEX($A$1:$G$5,MATCH($A$13,$A$1:$A$5,0),MATCH($B$13,$A$1:$G$1,0)),"Product/Month Not Found")</f>
        <v>Product/Month Not Found</v>
      </c>
    </row>
    <row r="14" spans="1:7" x14ac:dyDescent="0.3">
      <c r="A14" s="4" t="s">
        <v>38</v>
      </c>
      <c r="B14" t="s">
        <v>53</v>
      </c>
      <c r="C14" s="4" t="str">
        <f>IFERROR(INDEX($A$1:$G$5,MATCH($A$13,$A$1:$A$5,0),MATCH($B$13,$A$1:$G$1,0)),"Product/Month Not Found")</f>
        <v>Product/Month Not Found</v>
      </c>
      <c r="D14" s="4" t="str">
        <f>IFERROR(INDEX($A$1:$G$5,MATCH($A$13,$A$1:$A$5,0),MATCH($B$13,$A$1:$G$1,0)),"Product/Month Not Found")</f>
        <v>Product/Month Not Found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2ACE-E2D9-4E78-822A-CF0E6E8B71C8}">
  <dimension ref="A1:T8"/>
  <sheetViews>
    <sheetView workbookViewId="0">
      <selection activeCell="S8" sqref="S8"/>
    </sheetView>
  </sheetViews>
  <sheetFormatPr defaultRowHeight="14.4" x14ac:dyDescent="0.3"/>
  <cols>
    <col min="1" max="1" width="10" bestFit="1" customWidth="1"/>
    <col min="2" max="2" width="10.88671875" bestFit="1" customWidth="1"/>
    <col min="3" max="3" width="6.44140625" bestFit="1" customWidth="1"/>
    <col min="4" max="4" width="7.33203125" bestFit="1" customWidth="1"/>
    <col min="5" max="5" width="10" bestFit="1" customWidth="1"/>
    <col min="6" max="6" width="7.21875" bestFit="1" customWidth="1"/>
    <col min="7" max="7" width="4.33203125" customWidth="1"/>
    <col min="8" max="8" width="7" bestFit="1" customWidth="1"/>
    <col min="9" max="9" width="10" bestFit="1" customWidth="1"/>
    <col min="10" max="10" width="12.109375" bestFit="1" customWidth="1"/>
    <col min="11" max="11" width="11.6640625" bestFit="1" customWidth="1"/>
    <col min="12" max="12" width="16.44140625" bestFit="1" customWidth="1"/>
    <col min="13" max="13" width="4.77734375" customWidth="1"/>
    <col min="14" max="14" width="12" bestFit="1" customWidth="1"/>
    <col min="15" max="16" width="10" bestFit="1" customWidth="1"/>
    <col min="17" max="17" width="11.21875" bestFit="1" customWidth="1"/>
    <col min="19" max="19" width="25.44140625" bestFit="1" customWidth="1"/>
  </cols>
  <sheetData>
    <row r="1" spans="1:20" x14ac:dyDescent="0.3">
      <c r="A1" s="4" t="s">
        <v>54</v>
      </c>
      <c r="B1" t="s">
        <v>55</v>
      </c>
      <c r="C1" t="s">
        <v>56</v>
      </c>
      <c r="D1" t="s">
        <v>57</v>
      </c>
      <c r="E1" t="s">
        <v>34</v>
      </c>
      <c r="F1" t="s">
        <v>58</v>
      </c>
      <c r="H1" s="4" t="s">
        <v>56</v>
      </c>
      <c r="I1" t="s">
        <v>65</v>
      </c>
      <c r="J1" t="s">
        <v>66</v>
      </c>
      <c r="K1" t="s">
        <v>67</v>
      </c>
      <c r="L1" t="s">
        <v>68</v>
      </c>
      <c r="N1" s="4" t="s">
        <v>55</v>
      </c>
      <c r="O1" t="s">
        <v>34</v>
      </c>
      <c r="P1" t="s">
        <v>65</v>
      </c>
      <c r="Q1" t="s">
        <v>69</v>
      </c>
      <c r="S1" s="4" t="s">
        <v>70</v>
      </c>
      <c r="T1" t="s">
        <v>71</v>
      </c>
    </row>
    <row r="2" spans="1:20" x14ac:dyDescent="0.3">
      <c r="A2" s="7">
        <v>45901</v>
      </c>
      <c r="B2" t="s">
        <v>8</v>
      </c>
      <c r="C2" t="s">
        <v>59</v>
      </c>
      <c r="D2" t="s">
        <v>35</v>
      </c>
      <c r="E2" t="s">
        <v>37</v>
      </c>
      <c r="F2">
        <v>45000</v>
      </c>
      <c r="H2" t="s">
        <v>59</v>
      </c>
      <c r="I2">
        <f>SUMIF($C$1:$C$8,H2,$F$1:$F$8)</f>
        <v>54200</v>
      </c>
      <c r="J2">
        <f>COUNTIF(C:C,H2)</f>
        <v>3</v>
      </c>
      <c r="K2">
        <f>AVERAGEIF(C:C,H2,F:F)</f>
        <v>18066.666666666668</v>
      </c>
      <c r="L2">
        <f>COUNTIFS(C:C,H2,F:F,"&gt;10000")</f>
        <v>1</v>
      </c>
      <c r="N2" t="s">
        <v>8</v>
      </c>
      <c r="O2" t="s">
        <v>37</v>
      </c>
      <c r="P2">
        <f>SUMIFS(F:F,B:B,N2,E:E,O2)</f>
        <v>46200</v>
      </c>
      <c r="Q2">
        <f>COUNTIFS(B:B,N2,E:E,O2)</f>
        <v>2</v>
      </c>
      <c r="S2" s="4" t="s">
        <v>74</v>
      </c>
      <c r="T2">
        <f>SUMIFS(F:F,A:A,"&gt;="&amp;DATE(2025,9,1),A:A,"&lt;"&amp;DATE(2025,10,1))</f>
        <v>134200</v>
      </c>
    </row>
    <row r="3" spans="1:20" x14ac:dyDescent="0.3">
      <c r="A3" s="7">
        <v>45902</v>
      </c>
      <c r="B3" t="s">
        <v>11</v>
      </c>
      <c r="C3" t="s">
        <v>60</v>
      </c>
      <c r="D3" t="s">
        <v>39</v>
      </c>
      <c r="E3" t="s">
        <v>61</v>
      </c>
      <c r="F3">
        <v>8000</v>
      </c>
      <c r="H3" t="s">
        <v>60</v>
      </c>
      <c r="I3">
        <f t="shared" ref="I3:I5" si="0">SUMIF($C$1:$C$8,H3,$F$1:$F$8)</f>
        <v>20000</v>
      </c>
      <c r="J3">
        <f t="shared" ref="J3:J5" si="1">COUNTIF(C:C,H3)</f>
        <v>2</v>
      </c>
      <c r="K3">
        <f t="shared" ref="K3:K5" si="2">AVERAGEIF(C:C,H3,F:F)</f>
        <v>10000</v>
      </c>
      <c r="L3">
        <f t="shared" ref="L3:L5" si="3">COUNTIFS(C:C,H3,F:F,"&gt;10000")</f>
        <v>1</v>
      </c>
      <c r="N3" t="s">
        <v>8</v>
      </c>
      <c r="O3" t="s">
        <v>61</v>
      </c>
      <c r="P3">
        <f t="shared" ref="P3:P5" si="4">SUMIFS(F:F,B:B,N3,E:E,O3)</f>
        <v>8000</v>
      </c>
      <c r="Q3">
        <f t="shared" ref="Q3:Q5" si="5">COUNTIFS(B:B,N3,E:E,O3)</f>
        <v>1</v>
      </c>
      <c r="S3" s="4" t="s">
        <v>73</v>
      </c>
      <c r="T3" s="4">
        <f>COUNTIFS(A:A,"&gt;="&amp;DATE(2025,9,1),A:A,"&lt;"&amp;DATE(2025,10,1),F:F,"&gt;10000")</f>
        <v>4</v>
      </c>
    </row>
    <row r="4" spans="1:20" x14ac:dyDescent="0.3">
      <c r="A4" s="7">
        <v>45903</v>
      </c>
      <c r="B4" t="s">
        <v>8</v>
      </c>
      <c r="C4" t="s">
        <v>59</v>
      </c>
      <c r="D4" t="s">
        <v>38</v>
      </c>
      <c r="E4" t="s">
        <v>37</v>
      </c>
      <c r="F4">
        <v>1200</v>
      </c>
      <c r="H4" t="s">
        <v>62</v>
      </c>
      <c r="I4">
        <f t="shared" si="0"/>
        <v>45000</v>
      </c>
      <c r="J4">
        <f t="shared" si="1"/>
        <v>1</v>
      </c>
      <c r="K4">
        <f t="shared" si="2"/>
        <v>45000</v>
      </c>
      <c r="L4">
        <f t="shared" si="3"/>
        <v>1</v>
      </c>
      <c r="N4" t="s">
        <v>11</v>
      </c>
      <c r="O4" t="s">
        <v>37</v>
      </c>
      <c r="P4">
        <f t="shared" si="4"/>
        <v>0</v>
      </c>
      <c r="Q4">
        <f t="shared" si="5"/>
        <v>0</v>
      </c>
      <c r="S4" s="4" t="s">
        <v>72</v>
      </c>
      <c r="T4" s="4">
        <f>SUMIFS(F:F,E:E,"Electronics",A:A,"&gt;="&amp;DATE(2025,9,1))</f>
        <v>106200</v>
      </c>
    </row>
    <row r="5" spans="1:20" x14ac:dyDescent="0.3">
      <c r="A5" s="7">
        <v>45904</v>
      </c>
      <c r="B5" t="s">
        <v>15</v>
      </c>
      <c r="C5" t="s">
        <v>62</v>
      </c>
      <c r="D5" t="s">
        <v>35</v>
      </c>
      <c r="E5" t="s">
        <v>37</v>
      </c>
      <c r="F5">
        <v>45000</v>
      </c>
      <c r="H5" t="s">
        <v>63</v>
      </c>
      <c r="I5">
        <f t="shared" si="0"/>
        <v>15000</v>
      </c>
      <c r="J5">
        <f t="shared" si="1"/>
        <v>1</v>
      </c>
      <c r="K5">
        <f t="shared" si="2"/>
        <v>15000</v>
      </c>
      <c r="L5">
        <f t="shared" si="3"/>
        <v>1</v>
      </c>
      <c r="N5" t="s">
        <v>11</v>
      </c>
      <c r="O5" t="s">
        <v>61</v>
      </c>
      <c r="P5">
        <f t="shared" si="4"/>
        <v>20000</v>
      </c>
      <c r="Q5">
        <f t="shared" si="5"/>
        <v>2</v>
      </c>
    </row>
    <row r="6" spans="1:20" x14ac:dyDescent="0.3">
      <c r="A6" s="7">
        <v>45905</v>
      </c>
      <c r="B6" t="s">
        <v>11</v>
      </c>
      <c r="C6" t="s">
        <v>60</v>
      </c>
      <c r="D6" t="s">
        <v>42</v>
      </c>
      <c r="E6" t="s">
        <v>61</v>
      </c>
      <c r="F6">
        <v>12000</v>
      </c>
    </row>
    <row r="7" spans="1:20" x14ac:dyDescent="0.3">
      <c r="A7" s="7">
        <v>45906</v>
      </c>
      <c r="B7" t="s">
        <v>17</v>
      </c>
      <c r="C7" t="s">
        <v>63</v>
      </c>
      <c r="D7" t="s">
        <v>64</v>
      </c>
      <c r="E7" t="s">
        <v>37</v>
      </c>
      <c r="F7">
        <v>15000</v>
      </c>
    </row>
    <row r="8" spans="1:20" x14ac:dyDescent="0.3">
      <c r="A8" s="7">
        <v>45907</v>
      </c>
      <c r="B8" t="s">
        <v>8</v>
      </c>
      <c r="C8" t="s">
        <v>59</v>
      </c>
      <c r="D8" t="s">
        <v>39</v>
      </c>
      <c r="E8" t="s">
        <v>61</v>
      </c>
      <c r="F8"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DBC2-560B-4EF6-9241-2BAE7A3F6DCC}">
  <dimension ref="A1:E20"/>
  <sheetViews>
    <sheetView workbookViewId="0">
      <selection activeCell="C22" sqref="C22"/>
    </sheetView>
  </sheetViews>
  <sheetFormatPr defaultRowHeight="14.4" x14ac:dyDescent="0.3"/>
  <cols>
    <col min="1" max="1" width="25.44140625" bestFit="1" customWidth="1"/>
    <col min="2" max="2" width="12.88671875" bestFit="1" customWidth="1"/>
    <col min="3" max="3" width="19.5546875" bestFit="1" customWidth="1"/>
    <col min="4" max="4" width="26.77734375" bestFit="1" customWidth="1"/>
  </cols>
  <sheetData>
    <row r="1" spans="1:5" x14ac:dyDescent="0.3">
      <c r="A1" s="11" t="s">
        <v>75</v>
      </c>
      <c r="B1" s="11"/>
      <c r="C1" s="11"/>
      <c r="D1" s="11"/>
      <c r="E1" s="11"/>
    </row>
    <row r="3" spans="1:5" x14ac:dyDescent="0.3">
      <c r="A3" s="4" t="s">
        <v>76</v>
      </c>
      <c r="B3" t="s">
        <v>77</v>
      </c>
      <c r="C3" t="s">
        <v>78</v>
      </c>
      <c r="D3" t="s">
        <v>79</v>
      </c>
    </row>
    <row r="4" spans="1:5" x14ac:dyDescent="0.3">
      <c r="A4" s="4" t="s">
        <v>55</v>
      </c>
      <c r="C4" t="s">
        <v>80</v>
      </c>
      <c r="D4" t="s">
        <v>81</v>
      </c>
    </row>
    <row r="5" spans="1:5" x14ac:dyDescent="0.3">
      <c r="A5" s="4" t="s">
        <v>56</v>
      </c>
      <c r="B5" t="s">
        <v>62</v>
      </c>
      <c r="C5" t="s">
        <v>82</v>
      </c>
      <c r="D5" t="s">
        <v>83</v>
      </c>
    </row>
    <row r="6" spans="1:5" x14ac:dyDescent="0.3">
      <c r="A6" s="4" t="s">
        <v>57</v>
      </c>
      <c r="B6" t="s">
        <v>39</v>
      </c>
      <c r="C6" t="s">
        <v>84</v>
      </c>
      <c r="D6" t="s">
        <v>85</v>
      </c>
    </row>
    <row r="7" spans="1:5" x14ac:dyDescent="0.3">
      <c r="A7" s="4" t="s">
        <v>86</v>
      </c>
      <c r="B7">
        <v>100</v>
      </c>
      <c r="C7" t="s">
        <v>87</v>
      </c>
      <c r="D7" t="s">
        <v>88</v>
      </c>
    </row>
    <row r="8" spans="1:5" x14ac:dyDescent="0.3">
      <c r="A8" s="4" t="s">
        <v>89</v>
      </c>
      <c r="B8" s="8">
        <v>45950</v>
      </c>
      <c r="C8" t="s">
        <v>90</v>
      </c>
      <c r="D8" t="s">
        <v>91</v>
      </c>
    </row>
    <row r="9" spans="1:5" x14ac:dyDescent="0.3">
      <c r="A9" s="4" t="s">
        <v>58</v>
      </c>
      <c r="B9">
        <v>1000</v>
      </c>
      <c r="C9" t="s">
        <v>92</v>
      </c>
      <c r="D9" t="s">
        <v>93</v>
      </c>
    </row>
    <row r="12" spans="1:5" x14ac:dyDescent="0.3">
      <c r="A12" s="10" t="s">
        <v>94</v>
      </c>
      <c r="B12" s="10"/>
      <c r="C12" s="10"/>
      <c r="D12" s="10"/>
    </row>
    <row r="13" spans="1:5" x14ac:dyDescent="0.3">
      <c r="A13" s="9"/>
      <c r="B13" s="9"/>
      <c r="C13" s="9"/>
      <c r="D13" s="9"/>
    </row>
    <row r="14" spans="1:5" x14ac:dyDescent="0.3">
      <c r="A14" s="4" t="s">
        <v>95</v>
      </c>
      <c r="B14" t="s">
        <v>96</v>
      </c>
      <c r="C14" t="s">
        <v>97</v>
      </c>
      <c r="D14" t="s">
        <v>98</v>
      </c>
    </row>
    <row r="15" spans="1:5" x14ac:dyDescent="0.3">
      <c r="A15" s="4" t="s">
        <v>99</v>
      </c>
      <c r="B15">
        <f>COUNTBLANK(B4)</f>
        <v>1</v>
      </c>
      <c r="C15" s="4" t="str">
        <f>IF(B15=0,"✅ PASS","❌ FAIL")</f>
        <v>❌ FAIL</v>
      </c>
      <c r="D15" s="4" t="str">
        <f>IF(C15="❌ FAIL","Fill missing names","None")</f>
        <v>Fill missing names</v>
      </c>
    </row>
    <row r="16" spans="1:5" x14ac:dyDescent="0.3">
      <c r="A16" t="s">
        <v>100</v>
      </c>
      <c r="B16" s="4">
        <f>SUMPRODUCT(--(ISERROR(MATCH(B5,{"North";"South";"East";"West"},0))))</f>
        <v>0</v>
      </c>
      <c r="C16" s="4" t="str">
        <f>IF(B16=0,"✅ PASS","❌ FAIL")</f>
        <v>✅ PASS</v>
      </c>
      <c r="D16" s="4" t="str">
        <f>IF(C16="❌ FAIL","Check region spelling","None")</f>
        <v>None</v>
      </c>
    </row>
    <row r="17" spans="1:4" x14ac:dyDescent="0.3">
      <c r="A17" s="4" t="s">
        <v>101</v>
      </c>
      <c r="B17" s="4">
        <f ca="1">IF(B8&lt;TODAY(),1,0)</f>
        <v>0</v>
      </c>
      <c r="C17" s="4" t="str">
        <f ca="1">IF(B17=0,"✅ PASS","❌ FAIL")</f>
        <v>✅ PASS</v>
      </c>
      <c r="D17" s="4" t="str">
        <f ca="1">IF(C17="❌ FAIL","Use today or future date","None")</f>
        <v>None</v>
      </c>
    </row>
    <row r="18" spans="1:4" x14ac:dyDescent="0.3">
      <c r="A18" s="4" t="s">
        <v>102</v>
      </c>
      <c r="B18" s="4">
        <f>IF(OR(B9&lt;500,B9&gt;100000),1,0)</f>
        <v>0</v>
      </c>
      <c r="C18" t="str">
        <f>IF(B18=0,"✅ PASS","❌ FAIL")</f>
        <v>✅ PASS</v>
      </c>
      <c r="D18" t="str">
        <f>IF(C18="❌ FAIL","Adjust amount 500-100k","None")</f>
        <v>None</v>
      </c>
    </row>
    <row r="20" spans="1:4" x14ac:dyDescent="0.3">
      <c r="A20" s="4" t="s">
        <v>103</v>
      </c>
      <c r="B20" s="12">
        <f ca="1">COUNTIF(C15:C18,"✅ PASS")/4</f>
        <v>0.75</v>
      </c>
    </row>
  </sheetData>
  <mergeCells count="2">
    <mergeCell ref="A1:E1"/>
    <mergeCell ref="A12:D12"/>
  </mergeCells>
  <conditionalFormatting sqref="C15:C18">
    <cfRule type="containsText" dxfId="1" priority="4" operator="containsText" text="❌ FAIL">
      <formula>NOT(ISERROR(SEARCH("❌ FAIL",C15)))</formula>
    </cfRule>
    <cfRule type="containsText" dxfId="0" priority="3" operator="containsText" text="✅ PASS">
      <formula>NOT(ISERROR(SEARCH("✅ PASS",C15)))</formula>
    </cfRule>
  </conditionalFormatting>
  <dataValidations count="6">
    <dataValidation type="list" allowBlank="1" showInputMessage="1" showErrorMessage="1" error="Select from team list" prompt="Select Salesperson" sqref="B4" xr:uid="{D8E250B3-C4FF-49FC-B732-666EDA283998}">
      <formula1>"Rajesh,Priya,Amit,Sneha"</formula1>
    </dataValidation>
    <dataValidation type="list" allowBlank="1" showInputMessage="1" showErrorMessage="1" error="Enter Valid Region" prompt="Select From List" sqref="B5" xr:uid="{7C730346-0FE8-4785-84BA-90EB9FEF8CBA}">
      <formula1>"North,South,East,West"</formula1>
    </dataValidation>
    <dataValidation type="list" allowBlank="1" showInputMessage="1" showErrorMessage="1" error="Enter Valid Product" prompt="Select From List" sqref="B6" xr:uid="{629CDD13-8990-4B5A-8DAE-755100A46A16}">
      <formula1>"Laptop,Mouse,Monitor,Desk,Chair"</formula1>
    </dataValidation>
    <dataValidation type="whole" allowBlank="1" showInputMessage="1" showErrorMessage="1" error="Enter 1-100 only" prompt="Between 1 to 100" sqref="B7" xr:uid="{B9872883-884C-47F9-A527-BB09F9034B63}">
      <formula1>1</formula1>
      <formula2>100</formula2>
    </dataValidation>
    <dataValidation type="date" operator="greaterThanOrEqual" allowBlank="1" showInputMessage="1" showErrorMessage="1" error="Cannot be past date" prompt="Enter Date" sqref="B8" xr:uid="{758F71B1-E0EE-426A-8560-13C80D9C4F15}">
      <formula1>TODAY()</formula1>
    </dataValidation>
    <dataValidation type="custom" allowBlank="1" showInputMessage="1" showErrorMessage="1" error="Amount must be 500-1,00,000" prompt="Enter Valid Amount" sqref="B9" xr:uid="{A07E55AD-F5E6-48FF-96E0-2E9A51F182BC}">
      <formula1>AND(B9&gt;=500,B9&lt;=100000)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HR_Bonus_System</vt:lpstr>
      <vt:lpstr>Sheet5</vt:lpstr>
      <vt:lpstr>Advanced_Lookups</vt:lpstr>
      <vt:lpstr>Sales_Analysis</vt:lpstr>
      <vt:lpstr>Data_Entry_System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rohit010007@outlook.com</dc:creator>
  <cp:lastModifiedBy>rohit010007@outlook.com</cp:lastModifiedBy>
  <dcterms:created xsi:type="dcterms:W3CDTF">2025-09-15T14:39:30Z</dcterms:created>
  <dcterms:modified xsi:type="dcterms:W3CDTF">2025-09-15T18:52:33Z</dcterms:modified>
</cp:coreProperties>
</file>