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ural\MSE Programming practice\Projects in python\Project\Main Project\"/>
    </mc:Choice>
  </mc:AlternateContent>
  <xr:revisionPtr revIDLastSave="0" documentId="13_ncr:1_{6E31FEE9-D6E4-45B2-8583-187267BD0C61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Rural Primary" sheetId="4" r:id="rId1"/>
    <sheet name="Rural Secondary" sheetId="5" r:id="rId2"/>
    <sheet name="Rural Tertiary" sheetId="3" r:id="rId3"/>
    <sheet name="Urban Primary" sheetId="7" r:id="rId4"/>
    <sheet name="Urban Secondary" sheetId="8" r:id="rId5"/>
    <sheet name="Urban Tertiary" sheetId="1" r:id="rId6"/>
    <sheet name="Macroeconomic Indicator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E6" i="1"/>
  <c r="D6" i="1"/>
  <c r="C6" i="1"/>
  <c r="B6" i="1"/>
  <c r="E15" i="1"/>
  <c r="D15" i="1"/>
  <c r="C15" i="1"/>
  <c r="B15" i="1"/>
  <c r="E16" i="1"/>
  <c r="D16" i="1"/>
  <c r="C16" i="1"/>
  <c r="B16" i="1"/>
  <c r="E5" i="8"/>
  <c r="D5" i="8"/>
  <c r="C5" i="8"/>
  <c r="B5" i="8"/>
  <c r="E6" i="8"/>
  <c r="D6" i="8"/>
  <c r="C6" i="8"/>
  <c r="E15" i="8"/>
  <c r="D15" i="8"/>
  <c r="C15" i="8"/>
  <c r="B15" i="8"/>
  <c r="E16" i="8"/>
  <c r="D16" i="8"/>
  <c r="C16" i="8"/>
  <c r="B16" i="8"/>
  <c r="E6" i="7"/>
  <c r="D6" i="7"/>
  <c r="C6" i="7"/>
  <c r="B6" i="7"/>
  <c r="E15" i="7"/>
  <c r="D15" i="7"/>
  <c r="C15" i="7"/>
  <c r="B15" i="7"/>
  <c r="E16" i="7"/>
  <c r="D16" i="7"/>
  <c r="C16" i="7"/>
  <c r="B16" i="7"/>
  <c r="E6" i="5"/>
  <c r="D6" i="5"/>
  <c r="C6" i="5"/>
  <c r="B6" i="5"/>
  <c r="E16" i="5"/>
  <c r="D16" i="5"/>
  <c r="C16" i="5"/>
  <c r="B16" i="5"/>
  <c r="E6" i="4"/>
  <c r="D6" i="4"/>
  <c r="C6" i="4"/>
  <c r="B6" i="4"/>
  <c r="E16" i="4"/>
  <c r="D16" i="4"/>
  <c r="C16" i="4"/>
  <c r="B16" i="4"/>
  <c r="B16" i="3"/>
  <c r="C16" i="3"/>
  <c r="D16" i="3"/>
  <c r="E16" i="3"/>
</calcChain>
</file>

<file path=xl/sharedStrings.xml><?xml version="1.0" encoding="utf-8"?>
<sst xmlns="http://schemas.openxmlformats.org/spreadsheetml/2006/main" count="218" uniqueCount="36">
  <si>
    <t xml:space="preserve">2022-23   </t>
  </si>
  <si>
    <t xml:space="preserve">2021-22   </t>
  </si>
  <si>
    <t xml:space="preserve">2020-21   </t>
  </si>
  <si>
    <t xml:space="preserve">2019-20   </t>
  </si>
  <si>
    <t xml:space="preserve">2018-19   </t>
  </si>
  <si>
    <t xml:space="preserve">2017-18   </t>
  </si>
  <si>
    <t xml:space="preserve">2011-12   </t>
  </si>
  <si>
    <t xml:space="preserve">2009-10   </t>
  </si>
  <si>
    <t xml:space="preserve">2007-08   </t>
  </si>
  <si>
    <t xml:space="preserve">2005-06   </t>
  </si>
  <si>
    <t xml:space="preserve">2004-05   </t>
  </si>
  <si>
    <t xml:space="preserve">2003-04   </t>
  </si>
  <si>
    <t xml:space="preserve">2002-03   </t>
  </si>
  <si>
    <t xml:space="preserve">2001-02   </t>
  </si>
  <si>
    <t xml:space="preserve">2000-01   </t>
  </si>
  <si>
    <t xml:space="preserve">1999-00   </t>
  </si>
  <si>
    <t xml:space="preserve">1997-98   </t>
  </si>
  <si>
    <t xml:space="preserve">1996-97   </t>
  </si>
  <si>
    <t xml:space="preserve">1995-96   </t>
  </si>
  <si>
    <t xml:space="preserve">1994-95   </t>
  </si>
  <si>
    <t xml:space="preserve">1993-94   </t>
  </si>
  <si>
    <t xml:space="preserve">1992-93   </t>
  </si>
  <si>
    <t xml:space="preserve">1991-92   </t>
  </si>
  <si>
    <t xml:space="preserve">1990-91   </t>
  </si>
  <si>
    <t xml:space="preserve">1989-90   </t>
  </si>
  <si>
    <t xml:space="preserve">1987-88   </t>
  </si>
  <si>
    <t>Year</t>
  </si>
  <si>
    <t>Population (in Lakhs)</t>
  </si>
  <si>
    <t>Gross Domestic Product</t>
  </si>
  <si>
    <t>Net Domestic Product</t>
  </si>
  <si>
    <t>Per Capita GDP (₹)</t>
  </si>
  <si>
    <t>Per Capita NNI (₹)</t>
  </si>
  <si>
    <t>PS-Male</t>
  </si>
  <si>
    <t>ALL-Male</t>
  </si>
  <si>
    <t>PS-Female</t>
  </si>
  <si>
    <t>ALL-Female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</si>
</sst>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left" vertical="center"/>
    </xf>
    <xf numFmtId="3" fontId="3" fillId="3" borderId="1" xfId="1" applyNumberFormat="1" applyFont="1" applyFill="1" applyBorder="1" applyAlignment="1">
      <alignment horizontal="right" vertical="center"/>
    </xf>
    <xf numFmtId="3" fontId="3" fillId="4" borderId="1" xfId="1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 xr:uid="{5E89154C-3A2D-4BEA-B15A-F9442533BF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0B8F-4F04-4075-BACA-E9B7054715E6}">
  <dimension ref="A1:E27"/>
  <sheetViews>
    <sheetView zoomScaleNormal="100" workbookViewId="0">
      <selection activeCell="J11" sqref="J11"/>
    </sheetView>
  </sheetViews>
  <sheetFormatPr defaultRowHeight="14.4" x14ac:dyDescent="0.3"/>
  <cols>
    <col min="5" max="5" width="10" bestFit="1" customWidth="1"/>
  </cols>
  <sheetData>
    <row r="1" spans="1:5" ht="14.4" customHeight="1" x14ac:dyDescent="0.3">
      <c r="A1" s="6" t="s">
        <v>26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3">
      <c r="A2" s="9" t="s">
        <v>25</v>
      </c>
      <c r="B2" s="5">
        <v>739</v>
      </c>
      <c r="C2" s="5">
        <v>745</v>
      </c>
      <c r="D2" s="5">
        <v>825</v>
      </c>
      <c r="E2" s="5">
        <v>847</v>
      </c>
    </row>
    <row r="3" spans="1:5" x14ac:dyDescent="0.3">
      <c r="A3" s="9" t="s">
        <v>24</v>
      </c>
      <c r="B3" s="3">
        <v>716</v>
      </c>
      <c r="C3" s="3">
        <v>717</v>
      </c>
      <c r="D3" s="3">
        <v>800</v>
      </c>
      <c r="E3" s="3">
        <v>814</v>
      </c>
    </row>
    <row r="4" spans="1:5" x14ac:dyDescent="0.3">
      <c r="A4" s="9" t="s">
        <v>23</v>
      </c>
      <c r="B4" s="5">
        <v>705</v>
      </c>
      <c r="C4" s="5">
        <v>710</v>
      </c>
      <c r="D4" s="5">
        <v>842</v>
      </c>
      <c r="E4" s="5">
        <v>849</v>
      </c>
    </row>
    <row r="5" spans="1:5" x14ac:dyDescent="0.3">
      <c r="A5" s="9" t="s">
        <v>22</v>
      </c>
      <c r="B5" s="12">
        <v>749.5</v>
      </c>
      <c r="C5" s="3">
        <v>752</v>
      </c>
      <c r="D5" s="12">
        <v>858.625</v>
      </c>
      <c r="E5" s="12">
        <v>862.625</v>
      </c>
    </row>
    <row r="6" spans="1:5" x14ac:dyDescent="0.3">
      <c r="A6" s="9" t="s">
        <v>21</v>
      </c>
      <c r="B6" s="5">
        <f>(753+749)/2</f>
        <v>751</v>
      </c>
      <c r="C6" s="5">
        <f>(757+753)/2</f>
        <v>755</v>
      </c>
      <c r="D6" s="13">
        <f>(858+858.5)/2</f>
        <v>858.25</v>
      </c>
      <c r="E6" s="13">
        <f>(862+862.5)/2</f>
        <v>862.25</v>
      </c>
    </row>
    <row r="7" spans="1:5" x14ac:dyDescent="0.3">
      <c r="A7" s="9" t="s">
        <v>20</v>
      </c>
      <c r="B7" s="5">
        <v>739</v>
      </c>
      <c r="C7" s="5">
        <v>741</v>
      </c>
      <c r="D7" s="5">
        <v>847</v>
      </c>
      <c r="E7" s="5">
        <v>862</v>
      </c>
    </row>
    <row r="8" spans="1:5" x14ac:dyDescent="0.3">
      <c r="A8" s="9" t="s">
        <v>19</v>
      </c>
      <c r="B8" s="3">
        <v>752</v>
      </c>
      <c r="C8" s="3">
        <v>756</v>
      </c>
      <c r="D8" s="3">
        <v>862</v>
      </c>
      <c r="E8" s="3">
        <v>871</v>
      </c>
    </row>
    <row r="9" spans="1:5" x14ac:dyDescent="0.3">
      <c r="A9" s="9" t="s">
        <v>18</v>
      </c>
      <c r="B9" s="5">
        <v>746</v>
      </c>
      <c r="C9" s="5">
        <v>748</v>
      </c>
      <c r="D9" s="5">
        <v>854</v>
      </c>
      <c r="E9" s="5">
        <v>868</v>
      </c>
    </row>
    <row r="10" spans="1:5" x14ac:dyDescent="0.3">
      <c r="A10" s="9" t="s">
        <v>17</v>
      </c>
      <c r="B10" s="13">
        <v>751.5</v>
      </c>
      <c r="C10" s="5">
        <v>753</v>
      </c>
      <c r="D10" s="13">
        <v>864.5</v>
      </c>
      <c r="E10" s="13">
        <v>876.5</v>
      </c>
    </row>
    <row r="11" spans="1:5" x14ac:dyDescent="0.3">
      <c r="A11" s="9" t="s">
        <v>16</v>
      </c>
      <c r="B11" s="13">
        <v>753.25</v>
      </c>
      <c r="C11" s="5">
        <v>755</v>
      </c>
      <c r="D11" s="13">
        <v>870.25</v>
      </c>
      <c r="E11" s="13">
        <v>880.75</v>
      </c>
    </row>
    <row r="12" spans="1:5" x14ac:dyDescent="0.3">
      <c r="A12" s="9" t="s">
        <v>15</v>
      </c>
      <c r="B12" s="3">
        <v>712</v>
      </c>
      <c r="C12" s="3">
        <v>714</v>
      </c>
      <c r="D12" s="3">
        <v>841</v>
      </c>
      <c r="E12" s="3">
        <v>854</v>
      </c>
    </row>
    <row r="13" spans="1:5" x14ac:dyDescent="0.3">
      <c r="A13" s="9" t="s">
        <v>14</v>
      </c>
      <c r="B13" s="5">
        <v>688</v>
      </c>
      <c r="C13" s="5">
        <v>690</v>
      </c>
      <c r="D13" s="5">
        <v>812</v>
      </c>
      <c r="E13" s="5">
        <v>818</v>
      </c>
    </row>
    <row r="14" spans="1:5" x14ac:dyDescent="0.3">
      <c r="A14" s="9" t="s">
        <v>13</v>
      </c>
      <c r="B14" s="3">
        <v>672</v>
      </c>
      <c r="C14" s="3">
        <v>678</v>
      </c>
      <c r="D14" s="3">
        <v>819</v>
      </c>
      <c r="E14" s="3">
        <v>840</v>
      </c>
    </row>
    <row r="15" spans="1:5" x14ac:dyDescent="0.3">
      <c r="A15" s="9" t="s">
        <v>12</v>
      </c>
      <c r="B15" s="5">
        <v>682</v>
      </c>
      <c r="C15" s="13">
        <v>685.75</v>
      </c>
      <c r="D15" s="13">
        <v>832.25</v>
      </c>
      <c r="E15" s="13">
        <v>847.75</v>
      </c>
    </row>
    <row r="16" spans="1:5" x14ac:dyDescent="0.3">
      <c r="A16" s="9" t="s">
        <v>11</v>
      </c>
      <c r="B16" s="3">
        <f>(704+654)/2</f>
        <v>679</v>
      </c>
      <c r="C16" s="12">
        <f>(708+659)/2</f>
        <v>683.5</v>
      </c>
      <c r="D16" s="12">
        <f>(841+820)/2</f>
        <v>830.5</v>
      </c>
      <c r="E16" s="12">
        <f>(852+841)/2</f>
        <v>846.5</v>
      </c>
    </row>
    <row r="17" spans="1:5" x14ac:dyDescent="0.3">
      <c r="A17" s="9" t="s">
        <v>10</v>
      </c>
      <c r="B17" s="3">
        <v>662</v>
      </c>
      <c r="C17" s="3">
        <v>665</v>
      </c>
      <c r="D17" s="3">
        <v>814</v>
      </c>
      <c r="E17" s="3">
        <v>833</v>
      </c>
    </row>
    <row r="18" spans="1:5" x14ac:dyDescent="0.3">
      <c r="A18" s="9" t="s">
        <v>9</v>
      </c>
      <c r="B18" s="5">
        <v>648</v>
      </c>
      <c r="C18" s="5">
        <v>652</v>
      </c>
      <c r="D18" s="5">
        <v>798</v>
      </c>
      <c r="E18" s="5">
        <v>813</v>
      </c>
    </row>
    <row r="19" spans="1:5" x14ac:dyDescent="0.3">
      <c r="A19" s="9" t="s">
        <v>8</v>
      </c>
      <c r="B19" s="3">
        <v>662</v>
      </c>
      <c r="C19" s="3">
        <v>665</v>
      </c>
      <c r="D19" s="3">
        <v>816</v>
      </c>
      <c r="E19" s="3">
        <v>835</v>
      </c>
    </row>
    <row r="20" spans="1:5" x14ac:dyDescent="0.3">
      <c r="A20" s="9" t="s">
        <v>7</v>
      </c>
      <c r="B20" s="5">
        <v>625</v>
      </c>
      <c r="C20" s="5">
        <v>628</v>
      </c>
      <c r="D20" s="5">
        <v>789</v>
      </c>
      <c r="E20" s="5">
        <v>794</v>
      </c>
    </row>
    <row r="21" spans="1:5" x14ac:dyDescent="0.3">
      <c r="A21" s="9" t="s">
        <v>6</v>
      </c>
      <c r="B21" s="3">
        <v>592</v>
      </c>
      <c r="C21" s="3">
        <v>594</v>
      </c>
      <c r="D21" s="3">
        <v>745</v>
      </c>
      <c r="E21" s="3">
        <v>749</v>
      </c>
    </row>
    <row r="22" spans="1:5" x14ac:dyDescent="0.3">
      <c r="A22" s="9" t="s">
        <v>5</v>
      </c>
      <c r="B22" s="4"/>
      <c r="C22" s="5">
        <v>550</v>
      </c>
      <c r="D22" s="4"/>
      <c r="E22" s="5">
        <v>732</v>
      </c>
    </row>
    <row r="23" spans="1:5" x14ac:dyDescent="0.3">
      <c r="A23" s="9" t="s">
        <v>4</v>
      </c>
      <c r="B23" s="2"/>
      <c r="C23" s="3">
        <v>532</v>
      </c>
      <c r="D23" s="2"/>
      <c r="E23" s="3">
        <v>711</v>
      </c>
    </row>
    <row r="24" spans="1:5" x14ac:dyDescent="0.3">
      <c r="A24" s="9" t="s">
        <v>3</v>
      </c>
      <c r="B24" s="4"/>
      <c r="C24" s="5">
        <v>554</v>
      </c>
      <c r="D24" s="4"/>
      <c r="E24" s="5">
        <v>757</v>
      </c>
    </row>
    <row r="25" spans="1:5" x14ac:dyDescent="0.3">
      <c r="A25" s="9" t="s">
        <v>2</v>
      </c>
      <c r="B25" s="2"/>
      <c r="C25" s="3">
        <v>538</v>
      </c>
      <c r="D25" s="2"/>
      <c r="E25" s="3">
        <v>754</v>
      </c>
    </row>
    <row r="26" spans="1:5" x14ac:dyDescent="0.3">
      <c r="A26" s="9" t="s">
        <v>1</v>
      </c>
      <c r="B26" s="4"/>
      <c r="C26" s="5">
        <v>510</v>
      </c>
      <c r="D26" s="4"/>
      <c r="E26" s="5">
        <v>759</v>
      </c>
    </row>
    <row r="27" spans="1:5" x14ac:dyDescent="0.3">
      <c r="A27" s="9" t="s">
        <v>0</v>
      </c>
      <c r="B27" s="2"/>
      <c r="C27" s="3">
        <v>491</v>
      </c>
      <c r="D27" s="2"/>
      <c r="E27" s="3">
        <v>762</v>
      </c>
    </row>
  </sheetData>
  <sortState xmlns:xlrd2="http://schemas.microsoft.com/office/spreadsheetml/2017/richdata2" ref="A2:E27">
    <sortCondition ref="A1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17C8-4264-4EDC-A7E6-0DCE819E5813}">
  <dimension ref="A1:E27"/>
  <sheetViews>
    <sheetView workbookViewId="0">
      <selection activeCell="B10" sqref="B10"/>
    </sheetView>
  </sheetViews>
  <sheetFormatPr defaultRowHeight="14.4" x14ac:dyDescent="0.3"/>
  <cols>
    <col min="5" max="5" width="10" bestFit="1" customWidth="1"/>
  </cols>
  <sheetData>
    <row r="1" spans="1:5" x14ac:dyDescent="0.3">
      <c r="A1" s="6" t="s">
        <v>26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3">
      <c r="A2" s="9" t="s">
        <v>25</v>
      </c>
      <c r="B2" s="5">
        <v>123</v>
      </c>
      <c r="C2" s="5">
        <v>121</v>
      </c>
      <c r="D2" s="5">
        <v>112</v>
      </c>
      <c r="E2" s="5">
        <v>100</v>
      </c>
    </row>
    <row r="3" spans="1:5" x14ac:dyDescent="0.3">
      <c r="A3" s="9" t="s">
        <v>24</v>
      </c>
      <c r="B3" s="3">
        <v>120</v>
      </c>
      <c r="C3" s="3">
        <v>121</v>
      </c>
      <c r="D3" s="3">
        <v>130</v>
      </c>
      <c r="E3" s="3">
        <v>124</v>
      </c>
    </row>
    <row r="4" spans="1:5" x14ac:dyDescent="0.3">
      <c r="A4" s="9" t="s">
        <v>23</v>
      </c>
      <c r="B4" s="5">
        <v>123</v>
      </c>
      <c r="C4" s="5">
        <v>121</v>
      </c>
      <c r="D4" s="5">
        <v>83</v>
      </c>
      <c r="E4" s="5">
        <v>81</v>
      </c>
    </row>
    <row r="5" spans="1:5" x14ac:dyDescent="0.3">
      <c r="A5" s="9" t="s">
        <v>22</v>
      </c>
      <c r="B5" s="3">
        <v>110</v>
      </c>
      <c r="C5" s="12">
        <v>109.25</v>
      </c>
      <c r="D5" s="12">
        <v>78.25</v>
      </c>
      <c r="E5" s="12">
        <v>77.5</v>
      </c>
    </row>
    <row r="6" spans="1:5" x14ac:dyDescent="0.3">
      <c r="A6" s="9" t="s">
        <v>21</v>
      </c>
      <c r="B6" s="5">
        <f>(106+110)/2</f>
        <v>108</v>
      </c>
      <c r="C6" s="13">
        <f>(104+109)/2</f>
        <v>106.5</v>
      </c>
      <c r="D6" s="13">
        <f>(78+77)/2</f>
        <v>77.5</v>
      </c>
      <c r="E6" s="5">
        <f>(78+74)/2</f>
        <v>76</v>
      </c>
    </row>
    <row r="7" spans="1:5" x14ac:dyDescent="0.3">
      <c r="A7" s="9" t="s">
        <v>20</v>
      </c>
      <c r="B7" s="5">
        <v>113</v>
      </c>
      <c r="C7" s="5">
        <v>112</v>
      </c>
      <c r="D7" s="5">
        <v>91</v>
      </c>
      <c r="E7" s="5">
        <v>83</v>
      </c>
    </row>
    <row r="8" spans="1:5" x14ac:dyDescent="0.3">
      <c r="A8" s="9" t="s">
        <v>19</v>
      </c>
      <c r="B8" s="3">
        <v>104</v>
      </c>
      <c r="C8" s="3">
        <v>103</v>
      </c>
      <c r="D8" s="3">
        <v>88</v>
      </c>
      <c r="E8" s="3">
        <v>83</v>
      </c>
    </row>
    <row r="9" spans="1:5" x14ac:dyDescent="0.3">
      <c r="A9" s="9" t="s">
        <v>18</v>
      </c>
      <c r="B9" s="5">
        <v>115</v>
      </c>
      <c r="C9" s="5">
        <v>114</v>
      </c>
      <c r="D9" s="5">
        <v>87</v>
      </c>
      <c r="E9" s="5">
        <v>80</v>
      </c>
    </row>
    <row r="10" spans="1:5" x14ac:dyDescent="0.3">
      <c r="A10" s="9" t="s">
        <v>17</v>
      </c>
      <c r="B10" s="12">
        <v>110.5</v>
      </c>
      <c r="C10" s="3">
        <v>110</v>
      </c>
      <c r="D10" s="3">
        <v>82</v>
      </c>
      <c r="E10" s="3">
        <v>76</v>
      </c>
    </row>
    <row r="11" spans="1:5" x14ac:dyDescent="0.3">
      <c r="A11" s="9" t="s">
        <v>16</v>
      </c>
      <c r="B11" s="13">
        <v>106.75</v>
      </c>
      <c r="C11" s="5">
        <v>106</v>
      </c>
      <c r="D11" s="5">
        <v>76</v>
      </c>
      <c r="E11" s="5">
        <v>71</v>
      </c>
    </row>
    <row r="12" spans="1:5" x14ac:dyDescent="0.3">
      <c r="A12" s="9" t="s">
        <v>15</v>
      </c>
      <c r="B12" s="3">
        <v>127</v>
      </c>
      <c r="C12" s="3">
        <v>126</v>
      </c>
      <c r="D12" s="3">
        <v>93</v>
      </c>
      <c r="E12" s="3">
        <v>89</v>
      </c>
    </row>
    <row r="13" spans="1:5" x14ac:dyDescent="0.3">
      <c r="A13" s="9" t="s">
        <v>14</v>
      </c>
      <c r="B13" s="5">
        <v>137</v>
      </c>
      <c r="C13" s="5">
        <v>136</v>
      </c>
      <c r="D13" s="5">
        <v>139</v>
      </c>
      <c r="E13" s="5">
        <v>133</v>
      </c>
    </row>
    <row r="14" spans="1:5" x14ac:dyDescent="0.3">
      <c r="A14" s="9" t="s">
        <v>13</v>
      </c>
      <c r="B14" s="3">
        <v>148</v>
      </c>
      <c r="C14" s="3">
        <v>145</v>
      </c>
      <c r="D14" s="3">
        <v>124</v>
      </c>
      <c r="E14" s="3">
        <v>109</v>
      </c>
    </row>
    <row r="15" spans="1:5" x14ac:dyDescent="0.3">
      <c r="A15" s="9" t="s">
        <v>12</v>
      </c>
      <c r="B15" s="13">
        <v>146.5</v>
      </c>
      <c r="C15" s="13">
        <v>144.25</v>
      </c>
      <c r="D15" s="13">
        <v>95.75</v>
      </c>
      <c r="E15" s="13">
        <v>90.75</v>
      </c>
    </row>
    <row r="16" spans="1:5" x14ac:dyDescent="0.3">
      <c r="A16" s="9" t="s">
        <v>11</v>
      </c>
      <c r="B16" s="3">
        <f>(143+163)/2</f>
        <v>153</v>
      </c>
      <c r="C16" s="12">
        <f>(141+160)/2</f>
        <v>150.5</v>
      </c>
      <c r="D16" s="12">
        <f>(99+102)/2</f>
        <v>100.5</v>
      </c>
      <c r="E16" s="12">
        <f>(95+94)/2</f>
        <v>94.5</v>
      </c>
    </row>
    <row r="17" spans="1:5" x14ac:dyDescent="0.3">
      <c r="A17" s="9" t="s">
        <v>10</v>
      </c>
      <c r="B17" s="3">
        <v>157</v>
      </c>
      <c r="C17" s="3">
        <v>155</v>
      </c>
      <c r="D17" s="3">
        <v>108</v>
      </c>
      <c r="E17" s="3">
        <v>102</v>
      </c>
    </row>
    <row r="18" spans="1:5" x14ac:dyDescent="0.3">
      <c r="A18" s="9" t="s">
        <v>9</v>
      </c>
      <c r="B18" s="5">
        <v>167</v>
      </c>
      <c r="C18" s="5">
        <v>165</v>
      </c>
      <c r="D18" s="5">
        <v>121</v>
      </c>
      <c r="E18" s="5">
        <v>120</v>
      </c>
    </row>
    <row r="19" spans="1:5" x14ac:dyDescent="0.3">
      <c r="A19" s="9" t="s">
        <v>8</v>
      </c>
      <c r="B19" s="3">
        <v>164</v>
      </c>
      <c r="C19" s="3">
        <v>162</v>
      </c>
      <c r="D19" s="3">
        <v>103</v>
      </c>
      <c r="E19" s="3">
        <v>97</v>
      </c>
    </row>
    <row r="20" spans="1:5" x14ac:dyDescent="0.3">
      <c r="A20" s="9" t="s">
        <v>7</v>
      </c>
      <c r="B20" s="5">
        <v>195</v>
      </c>
      <c r="C20" s="5">
        <v>193</v>
      </c>
      <c r="D20" s="5">
        <v>121</v>
      </c>
      <c r="E20" s="5">
        <v>130</v>
      </c>
    </row>
    <row r="21" spans="1:5" x14ac:dyDescent="0.3">
      <c r="A21" s="9" t="s">
        <v>6</v>
      </c>
      <c r="B21" s="3">
        <v>221</v>
      </c>
      <c r="C21" s="3">
        <v>220</v>
      </c>
      <c r="D21" s="3">
        <v>151</v>
      </c>
      <c r="E21" s="3">
        <v>167</v>
      </c>
    </row>
    <row r="22" spans="1:5" x14ac:dyDescent="0.3">
      <c r="A22" s="9" t="s">
        <v>5</v>
      </c>
      <c r="B22" s="4"/>
      <c r="C22" s="5">
        <v>232</v>
      </c>
      <c r="D22" s="4"/>
      <c r="E22" s="5">
        <v>136</v>
      </c>
    </row>
    <row r="23" spans="1:5" x14ac:dyDescent="0.3">
      <c r="A23" s="9" t="s">
        <v>4</v>
      </c>
      <c r="B23" s="2"/>
      <c r="C23" s="3">
        <v>235</v>
      </c>
      <c r="D23" s="2"/>
      <c r="E23" s="3">
        <v>154</v>
      </c>
    </row>
    <row r="24" spans="1:5" x14ac:dyDescent="0.3">
      <c r="A24" s="9" t="s">
        <v>3</v>
      </c>
      <c r="B24" s="4"/>
      <c r="C24" s="5">
        <v>231</v>
      </c>
      <c r="D24" s="4"/>
      <c r="E24" s="5">
        <v>130</v>
      </c>
    </row>
    <row r="25" spans="1:5" x14ac:dyDescent="0.3">
      <c r="A25" s="9" t="s">
        <v>2</v>
      </c>
      <c r="B25" s="2"/>
      <c r="C25" s="3">
        <v>242</v>
      </c>
      <c r="D25" s="2"/>
      <c r="E25" s="3">
        <v>135</v>
      </c>
    </row>
    <row r="26" spans="1:5" x14ac:dyDescent="0.3">
      <c r="A26" s="9" t="s">
        <v>1</v>
      </c>
      <c r="B26" s="4"/>
      <c r="C26" s="5">
        <v>254</v>
      </c>
      <c r="D26" s="4"/>
      <c r="E26" s="5">
        <v>134</v>
      </c>
    </row>
    <row r="27" spans="1:5" x14ac:dyDescent="0.3">
      <c r="A27" s="9" t="s">
        <v>0</v>
      </c>
      <c r="B27" s="2"/>
      <c r="C27" s="3">
        <v>281</v>
      </c>
      <c r="D27" s="2"/>
      <c r="E27" s="3">
        <v>127</v>
      </c>
    </row>
  </sheetData>
  <sortState xmlns:xlrd2="http://schemas.microsoft.com/office/spreadsheetml/2017/richdata2" ref="A2:E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4D6F-3B92-4D9C-B562-CA407EBC069E}">
  <dimension ref="A1:E27"/>
  <sheetViews>
    <sheetView workbookViewId="0">
      <selection activeCell="D28" sqref="D28"/>
    </sheetView>
  </sheetViews>
  <sheetFormatPr defaultRowHeight="14.4" x14ac:dyDescent="0.3"/>
  <cols>
    <col min="1" max="1" width="7.33203125" bestFit="1" customWidth="1"/>
    <col min="3" max="4" width="9.21875" bestFit="1" customWidth="1"/>
    <col min="5" max="5" width="10" bestFit="1" customWidth="1"/>
  </cols>
  <sheetData>
    <row r="1" spans="1:5" x14ac:dyDescent="0.3">
      <c r="A1" s="6" t="s">
        <v>26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3">
      <c r="A2" s="9" t="s">
        <v>25</v>
      </c>
      <c r="B2" s="5">
        <v>138</v>
      </c>
      <c r="C2" s="5">
        <v>134</v>
      </c>
      <c r="D2" s="5">
        <v>63</v>
      </c>
      <c r="E2" s="5">
        <v>53</v>
      </c>
    </row>
    <row r="3" spans="1:5" x14ac:dyDescent="0.3">
      <c r="A3" s="9" t="s">
        <v>24</v>
      </c>
      <c r="B3" s="3">
        <v>164</v>
      </c>
      <c r="C3" s="3">
        <v>162</v>
      </c>
      <c r="D3" s="3">
        <v>70</v>
      </c>
      <c r="E3" s="3">
        <v>61</v>
      </c>
    </row>
    <row r="4" spans="1:5" x14ac:dyDescent="0.3">
      <c r="A4" s="9" t="s">
        <v>23</v>
      </c>
      <c r="B4" s="5">
        <v>172</v>
      </c>
      <c r="C4" s="5">
        <v>169</v>
      </c>
      <c r="D4" s="5">
        <v>75</v>
      </c>
      <c r="E4" s="5">
        <v>70</v>
      </c>
    </row>
    <row r="5" spans="1:5" x14ac:dyDescent="0.3">
      <c r="A5" s="9" t="s">
        <v>22</v>
      </c>
      <c r="B5" s="12">
        <v>140.5</v>
      </c>
      <c r="C5" s="3">
        <v>139</v>
      </c>
      <c r="D5" s="3">
        <v>63</v>
      </c>
      <c r="E5" s="3">
        <v>59</v>
      </c>
    </row>
    <row r="6" spans="1:5" x14ac:dyDescent="0.3">
      <c r="A6" s="9" t="s">
        <v>21</v>
      </c>
      <c r="B6" s="5">
        <v>141</v>
      </c>
      <c r="C6" s="5">
        <v>139</v>
      </c>
      <c r="D6" s="5">
        <v>64</v>
      </c>
      <c r="E6" s="5">
        <v>60</v>
      </c>
    </row>
    <row r="7" spans="1:5" x14ac:dyDescent="0.3">
      <c r="A7" s="9" t="s">
        <v>20</v>
      </c>
      <c r="B7" s="5">
        <v>148</v>
      </c>
      <c r="C7" s="5">
        <v>147</v>
      </c>
      <c r="D7" s="5">
        <v>62</v>
      </c>
      <c r="E7" s="5">
        <v>55</v>
      </c>
    </row>
    <row r="8" spans="1:5" x14ac:dyDescent="0.3">
      <c r="A8" s="9" t="s">
        <v>19</v>
      </c>
      <c r="B8" s="3">
        <v>144</v>
      </c>
      <c r="C8" s="3">
        <v>141</v>
      </c>
      <c r="D8" s="3">
        <v>50</v>
      </c>
      <c r="E8" s="3">
        <v>46</v>
      </c>
    </row>
    <row r="9" spans="1:5" x14ac:dyDescent="0.3">
      <c r="A9" s="9" t="s">
        <v>18</v>
      </c>
      <c r="B9" s="5">
        <v>139</v>
      </c>
      <c r="C9" s="5">
        <v>137</v>
      </c>
      <c r="D9" s="5">
        <v>59</v>
      </c>
      <c r="E9" s="5">
        <v>52</v>
      </c>
    </row>
    <row r="10" spans="1:5" x14ac:dyDescent="0.3">
      <c r="A10" s="9" t="s">
        <v>17</v>
      </c>
      <c r="B10" s="3">
        <v>138</v>
      </c>
      <c r="C10" s="12">
        <v>136.5</v>
      </c>
      <c r="D10" s="3">
        <v>53</v>
      </c>
      <c r="E10" s="3">
        <v>47</v>
      </c>
    </row>
    <row r="11" spans="1:5" x14ac:dyDescent="0.3">
      <c r="A11" s="9" t="s">
        <v>16</v>
      </c>
      <c r="B11" s="5">
        <v>140</v>
      </c>
      <c r="C11" s="13">
        <v>138.75</v>
      </c>
      <c r="D11" s="13">
        <v>53.5</v>
      </c>
      <c r="E11" s="5">
        <v>48</v>
      </c>
    </row>
    <row r="12" spans="1:5" x14ac:dyDescent="0.3">
      <c r="A12" s="9" t="s">
        <v>15</v>
      </c>
      <c r="B12" s="3">
        <v>161</v>
      </c>
      <c r="C12" s="3">
        <v>160</v>
      </c>
      <c r="D12" s="3">
        <v>66</v>
      </c>
      <c r="E12" s="3">
        <v>57</v>
      </c>
    </row>
    <row r="13" spans="1:5" x14ac:dyDescent="0.3">
      <c r="A13" s="9" t="s">
        <v>14</v>
      </c>
      <c r="B13" s="5">
        <v>175</v>
      </c>
      <c r="C13" s="5">
        <v>174</v>
      </c>
      <c r="D13" s="5">
        <v>49</v>
      </c>
      <c r="E13" s="5">
        <v>49</v>
      </c>
    </row>
    <row r="14" spans="1:5" x14ac:dyDescent="0.3">
      <c r="A14" s="9" t="s">
        <v>13</v>
      </c>
      <c r="B14" s="3">
        <v>180</v>
      </c>
      <c r="C14" s="3">
        <v>177</v>
      </c>
      <c r="D14" s="3">
        <v>57</v>
      </c>
      <c r="E14" s="3">
        <v>51</v>
      </c>
    </row>
    <row r="15" spans="1:5" x14ac:dyDescent="0.3">
      <c r="A15" s="9" t="s">
        <v>12</v>
      </c>
      <c r="B15" s="13">
        <v>171.5</v>
      </c>
      <c r="C15" s="13">
        <v>169.75</v>
      </c>
      <c r="D15" s="5">
        <v>72</v>
      </c>
      <c r="E15" s="5">
        <v>62</v>
      </c>
    </row>
    <row r="16" spans="1:5" x14ac:dyDescent="0.3">
      <c r="A16" s="9" t="s">
        <v>11</v>
      </c>
      <c r="B16" s="3">
        <f>(153+183)/2</f>
        <v>168</v>
      </c>
      <c r="C16" s="12">
        <f>(151+180)/2</f>
        <v>165.5</v>
      </c>
      <c r="D16" s="3">
        <f>(60+78)/2</f>
        <v>69</v>
      </c>
      <c r="E16" s="3">
        <f>(53+65)/2</f>
        <v>59</v>
      </c>
    </row>
    <row r="17" spans="1:5" x14ac:dyDescent="0.3">
      <c r="A17" s="9" t="s">
        <v>10</v>
      </c>
      <c r="B17" s="3">
        <v>181</v>
      </c>
      <c r="C17" s="3">
        <v>180</v>
      </c>
      <c r="D17" s="3">
        <v>76</v>
      </c>
      <c r="E17" s="3">
        <v>66</v>
      </c>
    </row>
    <row r="18" spans="1:5" x14ac:dyDescent="0.3">
      <c r="A18" s="9" t="s">
        <v>9</v>
      </c>
      <c r="B18" s="5">
        <v>185</v>
      </c>
      <c r="C18" s="5">
        <v>183</v>
      </c>
      <c r="D18" s="5">
        <v>82</v>
      </c>
      <c r="E18" s="5">
        <v>68</v>
      </c>
    </row>
    <row r="19" spans="1:5" x14ac:dyDescent="0.3">
      <c r="A19" s="9" t="s">
        <v>8</v>
      </c>
      <c r="B19" s="3">
        <v>175</v>
      </c>
      <c r="C19" s="3">
        <v>173</v>
      </c>
      <c r="D19" s="3">
        <v>82</v>
      </c>
      <c r="E19" s="3">
        <v>68</v>
      </c>
    </row>
    <row r="20" spans="1:5" x14ac:dyDescent="0.3">
      <c r="A20" s="9" t="s">
        <v>7</v>
      </c>
      <c r="B20" s="5">
        <v>180</v>
      </c>
      <c r="C20" s="5">
        <v>178</v>
      </c>
      <c r="D20" s="5">
        <v>91</v>
      </c>
      <c r="E20" s="5">
        <v>76</v>
      </c>
    </row>
    <row r="21" spans="1:5" x14ac:dyDescent="0.3">
      <c r="A21" s="9" t="s">
        <v>6</v>
      </c>
      <c r="B21" s="3">
        <v>187</v>
      </c>
      <c r="C21" s="3">
        <v>187</v>
      </c>
      <c r="D21" s="3">
        <v>104</v>
      </c>
      <c r="E21" s="3">
        <v>83</v>
      </c>
    </row>
    <row r="22" spans="1:5" x14ac:dyDescent="0.3">
      <c r="A22" s="9" t="s">
        <v>5</v>
      </c>
      <c r="B22" s="4"/>
      <c r="C22" s="5">
        <v>220</v>
      </c>
      <c r="D22" s="4"/>
      <c r="E22" s="5">
        <v>132</v>
      </c>
    </row>
    <row r="23" spans="1:5" x14ac:dyDescent="0.3">
      <c r="A23" s="9" t="s">
        <v>4</v>
      </c>
      <c r="B23" s="2"/>
      <c r="C23" s="3">
        <v>232</v>
      </c>
      <c r="D23" s="2"/>
      <c r="E23" s="3">
        <v>136</v>
      </c>
    </row>
    <row r="24" spans="1:5" x14ac:dyDescent="0.3">
      <c r="A24" s="9" t="s">
        <v>3</v>
      </c>
      <c r="B24" s="4"/>
      <c r="C24" s="5">
        <v>216</v>
      </c>
      <c r="D24" s="4"/>
      <c r="E24" s="5">
        <v>112</v>
      </c>
    </row>
    <row r="25" spans="1:5" x14ac:dyDescent="0.3">
      <c r="A25" s="9" t="s">
        <v>2</v>
      </c>
      <c r="B25" s="2"/>
      <c r="C25" s="3">
        <v>221</v>
      </c>
      <c r="D25" s="2"/>
      <c r="E25" s="3">
        <v>113</v>
      </c>
    </row>
    <row r="26" spans="1:5" x14ac:dyDescent="0.3">
      <c r="A26" s="9" t="s">
        <v>1</v>
      </c>
      <c r="B26" s="4"/>
      <c r="C26" s="5">
        <v>237</v>
      </c>
      <c r="D26" s="4"/>
      <c r="E26" s="5">
        <v>108</v>
      </c>
    </row>
    <row r="27" spans="1:5" x14ac:dyDescent="0.3">
      <c r="A27" s="9" t="s">
        <v>0</v>
      </c>
      <c r="B27" s="2"/>
      <c r="C27" s="3">
        <v>228</v>
      </c>
      <c r="D27" s="2"/>
      <c r="E27" s="3">
        <v>112</v>
      </c>
    </row>
  </sheetData>
  <sortState xmlns:xlrd2="http://schemas.microsoft.com/office/spreadsheetml/2017/richdata2" ref="A2:E27">
    <sortCondition ref="A1:A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678A-2754-41A7-BB2E-8A13E54EDEA2}">
  <dimension ref="A1:E27"/>
  <sheetViews>
    <sheetView workbookViewId="0">
      <selection activeCell="E5" sqref="E5"/>
    </sheetView>
  </sheetViews>
  <sheetFormatPr defaultRowHeight="14.4" x14ac:dyDescent="0.3"/>
  <cols>
    <col min="2" max="2" width="7.33203125" bestFit="1" customWidth="1"/>
    <col min="3" max="3" width="8.109375" bestFit="1" customWidth="1"/>
    <col min="4" max="4" width="9.21875" bestFit="1" customWidth="1"/>
    <col min="5" max="5" width="10" bestFit="1" customWidth="1"/>
  </cols>
  <sheetData>
    <row r="1" spans="1:5" x14ac:dyDescent="0.3">
      <c r="A1" s="6" t="s">
        <v>26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3">
      <c r="A2" s="9" t="s">
        <v>25</v>
      </c>
      <c r="B2" s="5">
        <v>85</v>
      </c>
      <c r="C2" s="5">
        <v>91</v>
      </c>
      <c r="D2" s="5">
        <v>218</v>
      </c>
      <c r="E2" s="5">
        <v>294</v>
      </c>
    </row>
    <row r="3" spans="1:5" x14ac:dyDescent="0.3">
      <c r="A3" s="9" t="s">
        <v>24</v>
      </c>
      <c r="B3" s="3">
        <v>95</v>
      </c>
      <c r="C3" s="3">
        <v>100</v>
      </c>
      <c r="D3" s="3">
        <v>214</v>
      </c>
      <c r="E3" s="3">
        <v>241</v>
      </c>
    </row>
    <row r="4" spans="1:5" x14ac:dyDescent="0.3">
      <c r="A4" s="9" t="s">
        <v>23</v>
      </c>
      <c r="B4" s="5">
        <v>91</v>
      </c>
      <c r="C4" s="5">
        <v>92</v>
      </c>
      <c r="D4" s="5">
        <v>223</v>
      </c>
      <c r="E4" s="5">
        <v>249</v>
      </c>
    </row>
    <row r="5" spans="1:5" x14ac:dyDescent="0.3">
      <c r="A5" s="9" t="s">
        <v>22</v>
      </c>
      <c r="B5" s="12">
        <v>98.75</v>
      </c>
      <c r="C5" s="12">
        <v>99.75</v>
      </c>
      <c r="D5" s="12">
        <v>215.25</v>
      </c>
      <c r="E5" s="3">
        <v>239</v>
      </c>
    </row>
    <row r="6" spans="1:5" x14ac:dyDescent="0.3">
      <c r="A6" s="9" t="s">
        <v>21</v>
      </c>
      <c r="B6" s="13">
        <f>(104+101)/2</f>
        <v>102.5</v>
      </c>
      <c r="C6" s="13">
        <f>(107+102)/2</f>
        <v>104.5</v>
      </c>
      <c r="D6" s="13">
        <f>(195+232)/2</f>
        <v>213.5</v>
      </c>
      <c r="E6" s="5">
        <f>(224+258)/2</f>
        <v>241</v>
      </c>
    </row>
    <row r="7" spans="1:5" x14ac:dyDescent="0.3">
      <c r="A7" s="9" t="s">
        <v>20</v>
      </c>
      <c r="B7" s="5">
        <v>87</v>
      </c>
      <c r="C7" s="5">
        <v>90</v>
      </c>
      <c r="D7" s="5">
        <v>193</v>
      </c>
      <c r="E7" s="5">
        <v>247</v>
      </c>
    </row>
    <row r="8" spans="1:5" x14ac:dyDescent="0.3">
      <c r="A8" s="9" t="s">
        <v>19</v>
      </c>
      <c r="B8" s="3">
        <v>86</v>
      </c>
      <c r="C8" s="3">
        <v>88</v>
      </c>
      <c r="D8" s="3">
        <v>154</v>
      </c>
      <c r="E8" s="3">
        <v>205</v>
      </c>
    </row>
    <row r="9" spans="1:5" x14ac:dyDescent="0.3">
      <c r="A9" s="9" t="s">
        <v>18</v>
      </c>
      <c r="B9" s="5">
        <v>81</v>
      </c>
      <c r="C9" s="5">
        <v>82</v>
      </c>
      <c r="D9" s="5">
        <v>179</v>
      </c>
      <c r="E9" s="5">
        <v>209</v>
      </c>
    </row>
    <row r="10" spans="1:5" x14ac:dyDescent="0.3">
      <c r="A10" s="9" t="s">
        <v>17</v>
      </c>
      <c r="B10" s="12">
        <v>78.5</v>
      </c>
      <c r="C10" s="3">
        <v>80</v>
      </c>
      <c r="D10" s="3">
        <v>172</v>
      </c>
      <c r="E10" s="12">
        <v>204.5</v>
      </c>
    </row>
    <row r="11" spans="1:5" x14ac:dyDescent="0.3">
      <c r="A11" s="9" t="s">
        <v>16</v>
      </c>
      <c r="B11" s="13">
        <v>84.25</v>
      </c>
      <c r="C11" s="5">
        <v>86</v>
      </c>
      <c r="D11" s="13">
        <v>179.5</v>
      </c>
      <c r="E11" s="13">
        <v>212.75</v>
      </c>
    </row>
    <row r="12" spans="1:5" x14ac:dyDescent="0.3">
      <c r="A12" s="9" t="s">
        <v>15</v>
      </c>
      <c r="B12" s="3">
        <v>65</v>
      </c>
      <c r="C12" s="3">
        <v>66</v>
      </c>
      <c r="D12" s="3">
        <v>146</v>
      </c>
      <c r="E12" s="3">
        <v>177</v>
      </c>
    </row>
    <row r="13" spans="1:5" x14ac:dyDescent="0.3">
      <c r="A13" s="9" t="s">
        <v>14</v>
      </c>
      <c r="B13" s="5">
        <v>63</v>
      </c>
      <c r="C13" s="5">
        <v>66</v>
      </c>
      <c r="D13" s="5">
        <v>136</v>
      </c>
      <c r="E13" s="5">
        <v>183</v>
      </c>
    </row>
    <row r="14" spans="1:5" x14ac:dyDescent="0.3">
      <c r="A14" s="9" t="s">
        <v>13</v>
      </c>
      <c r="B14" s="3">
        <v>78</v>
      </c>
      <c r="C14" s="3">
        <v>78</v>
      </c>
      <c r="D14" s="3">
        <v>173</v>
      </c>
      <c r="E14" s="3">
        <v>211</v>
      </c>
    </row>
    <row r="15" spans="1:5" x14ac:dyDescent="0.3">
      <c r="A15" s="9" t="s">
        <v>12</v>
      </c>
      <c r="B15" s="13">
        <f>(69+60)/2</f>
        <v>64.5</v>
      </c>
      <c r="C15" s="13">
        <f>(70+63)/2</f>
        <v>66.5</v>
      </c>
      <c r="D15" s="13">
        <f>(156+145)/2</f>
        <v>150.5</v>
      </c>
      <c r="E15" s="13">
        <f>(171+190)/2</f>
        <v>180.5</v>
      </c>
    </row>
    <row r="16" spans="1:5" x14ac:dyDescent="0.3">
      <c r="A16" s="9" t="s">
        <v>11</v>
      </c>
      <c r="B16" s="12">
        <f>(60+61)/2</f>
        <v>60.5</v>
      </c>
      <c r="C16" s="3">
        <f>(63+63)/2</f>
        <v>63</v>
      </c>
      <c r="D16" s="12">
        <f>(145+126)/2</f>
        <v>135.5</v>
      </c>
      <c r="E16" s="12">
        <f>(190+161)/2</f>
        <v>175.5</v>
      </c>
    </row>
    <row r="17" spans="1:5" x14ac:dyDescent="0.3">
      <c r="A17" s="9" t="s">
        <v>10</v>
      </c>
      <c r="B17" s="3">
        <v>60</v>
      </c>
      <c r="C17" s="3">
        <v>61</v>
      </c>
      <c r="D17" s="3">
        <v>147</v>
      </c>
      <c r="E17" s="3">
        <v>181</v>
      </c>
    </row>
    <row r="18" spans="1:5" x14ac:dyDescent="0.3">
      <c r="A18" s="9" t="s">
        <v>9</v>
      </c>
      <c r="B18" s="5">
        <v>62</v>
      </c>
      <c r="C18" s="5">
        <v>63</v>
      </c>
      <c r="D18" s="5">
        <v>123</v>
      </c>
      <c r="E18" s="5">
        <v>148</v>
      </c>
    </row>
    <row r="19" spans="1:5" x14ac:dyDescent="0.3">
      <c r="A19" s="9" t="s">
        <v>8</v>
      </c>
      <c r="B19" s="3">
        <v>58</v>
      </c>
      <c r="C19" s="3">
        <v>58</v>
      </c>
      <c r="D19" s="3">
        <v>129</v>
      </c>
      <c r="E19" s="3">
        <v>153</v>
      </c>
    </row>
    <row r="20" spans="1:5" x14ac:dyDescent="0.3">
      <c r="A20" s="9" t="s">
        <v>7</v>
      </c>
      <c r="B20" s="5">
        <v>59</v>
      </c>
      <c r="C20" s="5">
        <v>60</v>
      </c>
      <c r="D20" s="5">
        <v>118</v>
      </c>
      <c r="E20" s="5">
        <v>139</v>
      </c>
    </row>
    <row r="21" spans="1:5" x14ac:dyDescent="0.3">
      <c r="A21" s="9" t="s">
        <v>6</v>
      </c>
      <c r="B21" s="3">
        <v>56</v>
      </c>
      <c r="C21" s="3">
        <v>56</v>
      </c>
      <c r="D21" s="3">
        <v>87</v>
      </c>
      <c r="E21" s="3">
        <v>109</v>
      </c>
    </row>
    <row r="22" spans="1:5" x14ac:dyDescent="0.3">
      <c r="A22" s="9" t="s">
        <v>5</v>
      </c>
      <c r="B22" s="4"/>
      <c r="C22" s="5">
        <v>54</v>
      </c>
      <c r="D22" s="4"/>
      <c r="E22" s="5">
        <v>91</v>
      </c>
    </row>
    <row r="23" spans="1:5" x14ac:dyDescent="0.3">
      <c r="A23" s="9" t="s">
        <v>4</v>
      </c>
      <c r="B23" s="2"/>
      <c r="C23" s="3">
        <v>49</v>
      </c>
      <c r="D23" s="2"/>
      <c r="E23" s="3">
        <v>78</v>
      </c>
    </row>
    <row r="24" spans="1:5" x14ac:dyDescent="0.3">
      <c r="A24" s="9" t="s">
        <v>3</v>
      </c>
      <c r="B24" s="4"/>
      <c r="C24" s="5">
        <v>50</v>
      </c>
      <c r="D24" s="4"/>
      <c r="E24" s="5">
        <v>82</v>
      </c>
    </row>
    <row r="25" spans="1:5" x14ac:dyDescent="0.3">
      <c r="A25" s="9" t="s">
        <v>2</v>
      </c>
      <c r="B25" s="2"/>
      <c r="C25" s="3">
        <v>53</v>
      </c>
      <c r="D25" s="2"/>
      <c r="E25" s="3">
        <v>104</v>
      </c>
    </row>
    <row r="26" spans="1:5" x14ac:dyDescent="0.3">
      <c r="A26" s="9" t="s">
        <v>1</v>
      </c>
      <c r="B26" s="4"/>
      <c r="C26" s="5">
        <v>54</v>
      </c>
      <c r="D26" s="4"/>
      <c r="E26" s="5">
        <v>111</v>
      </c>
    </row>
    <row r="27" spans="1:5" x14ac:dyDescent="0.3">
      <c r="A27" s="9" t="s">
        <v>0</v>
      </c>
      <c r="B27" s="2"/>
      <c r="C27" s="3">
        <v>47</v>
      </c>
      <c r="D27" s="2"/>
      <c r="E27" s="3">
        <v>117</v>
      </c>
    </row>
  </sheetData>
  <sortState xmlns:xlrd2="http://schemas.microsoft.com/office/spreadsheetml/2017/richdata2" ref="A2:E27">
    <sortCondition ref="A1:A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9538-E2A2-48F9-873B-EA25AB49FD30}">
  <dimension ref="A1:E27"/>
  <sheetViews>
    <sheetView workbookViewId="0">
      <selection activeCell="E10" sqref="E10"/>
    </sheetView>
  </sheetViews>
  <sheetFormatPr defaultRowHeight="14.4" x14ac:dyDescent="0.3"/>
  <cols>
    <col min="1" max="1" width="7.33203125" bestFit="1" customWidth="1"/>
    <col min="2" max="2" width="8.109375" bestFit="1" customWidth="1"/>
    <col min="3" max="3" width="9.21875" bestFit="1" customWidth="1"/>
    <col min="4" max="5" width="10" bestFit="1" customWidth="1"/>
  </cols>
  <sheetData>
    <row r="1" spans="1:5" x14ac:dyDescent="0.3">
      <c r="A1" s="6" t="s">
        <v>26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3">
      <c r="A2" s="9" t="s">
        <v>25</v>
      </c>
      <c r="B2" s="5">
        <v>343</v>
      </c>
      <c r="C2" s="5">
        <v>340</v>
      </c>
      <c r="D2" s="5">
        <v>324</v>
      </c>
      <c r="E2" s="5">
        <v>317</v>
      </c>
    </row>
    <row r="3" spans="1:5" x14ac:dyDescent="0.3">
      <c r="A3" s="9" t="s">
        <v>24</v>
      </c>
      <c r="B3" s="3">
        <v>323</v>
      </c>
      <c r="C3" s="3">
        <v>319</v>
      </c>
      <c r="D3" s="3">
        <v>297</v>
      </c>
      <c r="E3" s="3">
        <v>303</v>
      </c>
    </row>
    <row r="4" spans="1:5" x14ac:dyDescent="0.3">
      <c r="A4" s="9" t="s">
        <v>23</v>
      </c>
      <c r="B4" s="5">
        <v>336</v>
      </c>
      <c r="C4" s="5">
        <v>336</v>
      </c>
      <c r="D4" s="5">
        <v>318</v>
      </c>
      <c r="E4" s="5">
        <v>316</v>
      </c>
    </row>
    <row r="5" spans="1:5" x14ac:dyDescent="0.3">
      <c r="A5" s="9" t="s">
        <v>22</v>
      </c>
      <c r="B5" s="12">
        <f>(306+345)/2</f>
        <v>325.5</v>
      </c>
      <c r="C5" s="3">
        <f>(307+343)/2</f>
        <v>325</v>
      </c>
      <c r="D5" s="3">
        <f>(278+304)/2</f>
        <v>291</v>
      </c>
      <c r="E5" s="3">
        <f>(282+308)/2</f>
        <v>295</v>
      </c>
    </row>
    <row r="6" spans="1:5" x14ac:dyDescent="0.3">
      <c r="A6" s="9" t="s">
        <v>21</v>
      </c>
      <c r="B6" s="5">
        <v>345</v>
      </c>
      <c r="C6" s="13">
        <f>(343+344)/2</f>
        <v>343.5</v>
      </c>
      <c r="D6" s="5">
        <f>(304+306)/2</f>
        <v>305</v>
      </c>
      <c r="E6" s="5">
        <f>(308+306)/2</f>
        <v>307</v>
      </c>
    </row>
    <row r="7" spans="1:5" x14ac:dyDescent="0.3">
      <c r="A7" s="9" t="s">
        <v>20</v>
      </c>
      <c r="B7" s="5">
        <v>331</v>
      </c>
      <c r="C7" s="5">
        <v>329</v>
      </c>
      <c r="D7" s="5">
        <v>299</v>
      </c>
      <c r="E7" s="5">
        <v>291</v>
      </c>
    </row>
    <row r="8" spans="1:5" x14ac:dyDescent="0.3">
      <c r="A8" s="9" t="s">
        <v>19</v>
      </c>
      <c r="B8" s="3">
        <v>330</v>
      </c>
      <c r="C8" s="3">
        <v>329</v>
      </c>
      <c r="D8" s="3">
        <v>354</v>
      </c>
      <c r="E8" s="3">
        <v>343</v>
      </c>
    </row>
    <row r="9" spans="1:5" x14ac:dyDescent="0.3">
      <c r="A9" s="9" t="s">
        <v>18</v>
      </c>
      <c r="B9" s="5">
        <v>335</v>
      </c>
      <c r="C9" s="5">
        <v>335</v>
      </c>
      <c r="D9" s="5">
        <v>310</v>
      </c>
      <c r="E9" s="5">
        <v>309</v>
      </c>
    </row>
    <row r="10" spans="1:5" x14ac:dyDescent="0.3">
      <c r="A10" s="9" t="s">
        <v>17</v>
      </c>
      <c r="B10" s="3">
        <v>339</v>
      </c>
      <c r="C10" s="12">
        <v>337.5</v>
      </c>
      <c r="D10" s="3">
        <v>319</v>
      </c>
      <c r="E10" s="12">
        <v>316.5</v>
      </c>
    </row>
    <row r="11" spans="1:5" x14ac:dyDescent="0.3">
      <c r="A11" s="9" t="s">
        <v>16</v>
      </c>
      <c r="B11" s="13">
        <v>331.5</v>
      </c>
      <c r="C11" s="13">
        <v>329.75</v>
      </c>
      <c r="D11" s="13">
        <v>305.5</v>
      </c>
      <c r="E11" s="13">
        <v>298.25</v>
      </c>
    </row>
    <row r="12" spans="1:5" x14ac:dyDescent="0.3">
      <c r="A12" s="9" t="s">
        <v>15</v>
      </c>
      <c r="B12" s="3">
        <v>329</v>
      </c>
      <c r="C12" s="3">
        <v>328</v>
      </c>
      <c r="D12" s="3">
        <v>293</v>
      </c>
      <c r="E12" s="3">
        <v>293</v>
      </c>
    </row>
    <row r="13" spans="1:5" x14ac:dyDescent="0.3">
      <c r="A13" s="9" t="s">
        <v>14</v>
      </c>
      <c r="B13" s="5">
        <v>359</v>
      </c>
      <c r="C13" s="5">
        <v>356</v>
      </c>
      <c r="D13" s="5">
        <v>342</v>
      </c>
      <c r="E13" s="5">
        <v>342</v>
      </c>
    </row>
    <row r="14" spans="1:5" x14ac:dyDescent="0.3">
      <c r="A14" s="9" t="s">
        <v>13</v>
      </c>
      <c r="B14" s="3">
        <v>322</v>
      </c>
      <c r="C14" s="3">
        <v>321</v>
      </c>
      <c r="D14" s="3">
        <v>309</v>
      </c>
      <c r="E14" s="3">
        <v>332</v>
      </c>
    </row>
    <row r="15" spans="1:5" x14ac:dyDescent="0.3">
      <c r="A15" s="9" t="s">
        <v>12</v>
      </c>
      <c r="B15" s="5">
        <f>(338+338)/2</f>
        <v>338</v>
      </c>
      <c r="C15" s="13">
        <f>(337+336)/2</f>
        <v>336.5</v>
      </c>
      <c r="D15" s="13">
        <f>(298+299)/2</f>
        <v>298.5</v>
      </c>
      <c r="E15" s="13">
        <f>(315+312)/2</f>
        <v>313.5</v>
      </c>
    </row>
    <row r="16" spans="1:5" x14ac:dyDescent="0.3">
      <c r="A16" s="9" t="s">
        <v>11</v>
      </c>
      <c r="B16" s="3">
        <f>(338+348)/2</f>
        <v>343</v>
      </c>
      <c r="C16" s="12">
        <f>(336+347)/2</f>
        <v>341.5</v>
      </c>
      <c r="D16" s="3">
        <f>(299+289)/2</f>
        <v>294</v>
      </c>
      <c r="E16" s="12">
        <f>(312+309)/2</f>
        <v>310.5</v>
      </c>
    </row>
    <row r="17" spans="1:5" x14ac:dyDescent="0.3">
      <c r="A17" s="9" t="s">
        <v>10</v>
      </c>
      <c r="B17" s="3">
        <v>346</v>
      </c>
      <c r="C17" s="3">
        <v>344</v>
      </c>
      <c r="D17" s="3">
        <v>303</v>
      </c>
      <c r="E17" s="3">
        <v>324</v>
      </c>
    </row>
    <row r="18" spans="1:5" x14ac:dyDescent="0.3">
      <c r="A18" s="9" t="s">
        <v>9</v>
      </c>
      <c r="B18" s="5">
        <v>345</v>
      </c>
      <c r="C18" s="5">
        <v>343</v>
      </c>
      <c r="D18" s="5">
        <v>313</v>
      </c>
      <c r="E18" s="5">
        <v>330</v>
      </c>
    </row>
    <row r="19" spans="1:5" x14ac:dyDescent="0.3">
      <c r="A19" s="9" t="s">
        <v>8</v>
      </c>
      <c r="B19" s="3">
        <v>345</v>
      </c>
      <c r="C19" s="3">
        <v>343</v>
      </c>
      <c r="D19" s="3">
        <v>305</v>
      </c>
      <c r="E19" s="3">
        <v>323</v>
      </c>
    </row>
    <row r="20" spans="1:5" x14ac:dyDescent="0.3">
      <c r="A20" s="9" t="s">
        <v>7</v>
      </c>
      <c r="B20" s="5">
        <v>348</v>
      </c>
      <c r="C20" s="5">
        <v>346</v>
      </c>
      <c r="D20" s="5">
        <v>316</v>
      </c>
      <c r="E20" s="5">
        <v>333</v>
      </c>
    </row>
    <row r="21" spans="1:5" x14ac:dyDescent="0.3">
      <c r="A21" s="9" t="s">
        <v>6</v>
      </c>
      <c r="B21" s="3">
        <v>353</v>
      </c>
      <c r="C21" s="3">
        <v>353</v>
      </c>
      <c r="D21" s="3">
        <v>324</v>
      </c>
      <c r="E21" s="3">
        <v>340</v>
      </c>
    </row>
    <row r="22" spans="1:5" x14ac:dyDescent="0.3">
      <c r="A22" s="9" t="s">
        <v>5</v>
      </c>
      <c r="B22" s="4"/>
      <c r="C22" s="5">
        <v>360</v>
      </c>
      <c r="D22" s="4"/>
      <c r="E22" s="5">
        <v>301</v>
      </c>
    </row>
    <row r="23" spans="1:5" x14ac:dyDescent="0.3">
      <c r="A23" s="9" t="s">
        <v>4</v>
      </c>
      <c r="B23" s="2"/>
      <c r="C23" s="3">
        <v>353</v>
      </c>
      <c r="D23" s="2"/>
      <c r="E23" s="3">
        <v>293</v>
      </c>
    </row>
    <row r="24" spans="1:5" x14ac:dyDescent="0.3">
      <c r="A24" s="9" t="s">
        <v>3</v>
      </c>
      <c r="B24" s="4"/>
      <c r="C24" s="5">
        <v>342</v>
      </c>
      <c r="D24" s="4"/>
      <c r="E24" s="5">
        <v>280</v>
      </c>
    </row>
    <row r="25" spans="1:5" x14ac:dyDescent="0.3">
      <c r="A25" s="9" t="s">
        <v>2</v>
      </c>
      <c r="B25" s="2"/>
      <c r="C25" s="3">
        <v>345</v>
      </c>
      <c r="D25" s="2"/>
      <c r="E25" s="3">
        <v>281</v>
      </c>
    </row>
    <row r="26" spans="1:5" x14ac:dyDescent="0.3">
      <c r="A26" s="9" t="s">
        <v>1</v>
      </c>
      <c r="B26" s="4"/>
      <c r="C26" s="5">
        <v>362</v>
      </c>
      <c r="D26" s="4"/>
      <c r="E26" s="5">
        <v>288</v>
      </c>
    </row>
    <row r="27" spans="1:5" x14ac:dyDescent="0.3">
      <c r="A27" s="9" t="s">
        <v>0</v>
      </c>
      <c r="B27" s="2"/>
      <c r="C27" s="3">
        <v>350</v>
      </c>
      <c r="D27" s="2"/>
      <c r="E27" s="3">
        <v>276</v>
      </c>
    </row>
  </sheetData>
  <sortState xmlns:xlrd2="http://schemas.microsoft.com/office/spreadsheetml/2017/richdata2" ref="A2:E27">
    <sortCondition ref="A1:A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K12" sqref="K12"/>
    </sheetView>
  </sheetViews>
  <sheetFormatPr defaultRowHeight="14.4" x14ac:dyDescent="0.3"/>
  <cols>
    <col min="1" max="1" width="7.33203125" bestFit="1" customWidth="1"/>
    <col min="2" max="2" width="8.109375" bestFit="1" customWidth="1"/>
    <col min="3" max="4" width="9.21875" bestFit="1" customWidth="1"/>
    <col min="5" max="5" width="10" bestFit="1" customWidth="1"/>
  </cols>
  <sheetData>
    <row r="1" spans="1:5" x14ac:dyDescent="0.3">
      <c r="A1" s="6" t="s">
        <v>26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3">
      <c r="A2" s="9" t="s">
        <v>25</v>
      </c>
      <c r="B2" s="5">
        <v>572</v>
      </c>
      <c r="C2" s="5">
        <v>569</v>
      </c>
      <c r="D2" s="5">
        <v>458</v>
      </c>
      <c r="E2" s="5">
        <v>389</v>
      </c>
    </row>
    <row r="3" spans="1:5" x14ac:dyDescent="0.3">
      <c r="A3" s="9" t="s">
        <v>24</v>
      </c>
      <c r="B3" s="3">
        <v>582</v>
      </c>
      <c r="C3" s="3">
        <v>582</v>
      </c>
      <c r="D3" s="3">
        <v>489</v>
      </c>
      <c r="E3" s="3">
        <v>456</v>
      </c>
    </row>
    <row r="4" spans="1:5" x14ac:dyDescent="0.3">
      <c r="A4" s="9" t="s">
        <v>23</v>
      </c>
      <c r="B4" s="5">
        <v>573</v>
      </c>
      <c r="C4" s="5">
        <v>572</v>
      </c>
      <c r="D4" s="5">
        <v>459</v>
      </c>
      <c r="E4" s="5">
        <v>435</v>
      </c>
    </row>
    <row r="5" spans="1:5" x14ac:dyDescent="0.3">
      <c r="A5" s="9" t="s">
        <v>22</v>
      </c>
      <c r="B5" s="3">
        <f>(599+551)/2</f>
        <v>575</v>
      </c>
      <c r="C5" s="3">
        <f>(598+550)/2</f>
        <v>574</v>
      </c>
      <c r="D5" s="3">
        <f>(505+501)/2</f>
        <v>503</v>
      </c>
      <c r="E5" s="12">
        <f>(481+468)/2</f>
        <v>474.5</v>
      </c>
    </row>
    <row r="6" spans="1:5" x14ac:dyDescent="0.3">
      <c r="A6" s="9" t="s">
        <v>21</v>
      </c>
      <c r="B6" s="13">
        <f>(551+554)/2</f>
        <v>552.5</v>
      </c>
      <c r="C6" s="5">
        <f>(550+554)/2</f>
        <v>552</v>
      </c>
      <c r="D6" s="13">
        <f>(501+462)/2</f>
        <v>481.5</v>
      </c>
      <c r="E6" s="5">
        <f>(468+436)/2</f>
        <v>452</v>
      </c>
    </row>
    <row r="7" spans="1:5" x14ac:dyDescent="0.3">
      <c r="A7" s="9" t="s">
        <v>20</v>
      </c>
      <c r="B7" s="5">
        <v>582</v>
      </c>
      <c r="C7" s="5">
        <v>581</v>
      </c>
      <c r="D7" s="5">
        <v>508</v>
      </c>
      <c r="E7" s="5">
        <v>462</v>
      </c>
    </row>
    <row r="8" spans="1:5" x14ac:dyDescent="0.3">
      <c r="A8" s="9" t="s">
        <v>19</v>
      </c>
      <c r="B8" s="3">
        <v>584</v>
      </c>
      <c r="C8" s="3">
        <v>583</v>
      </c>
      <c r="D8" s="3">
        <v>492</v>
      </c>
      <c r="E8" s="3">
        <v>452</v>
      </c>
    </row>
    <row r="9" spans="1:5" x14ac:dyDescent="0.3">
      <c r="A9" s="9" t="s">
        <v>18</v>
      </c>
      <c r="B9" s="5">
        <v>584</v>
      </c>
      <c r="C9" s="5">
        <v>583</v>
      </c>
      <c r="D9" s="5">
        <v>512</v>
      </c>
      <c r="E9" s="5">
        <v>482</v>
      </c>
    </row>
    <row r="10" spans="1:5" x14ac:dyDescent="0.3">
      <c r="A10" s="9" t="s">
        <v>17</v>
      </c>
      <c r="B10" s="3">
        <v>583</v>
      </c>
      <c r="C10" s="3">
        <v>582</v>
      </c>
      <c r="D10" s="12">
        <v>509.5</v>
      </c>
      <c r="E10" s="3">
        <v>479</v>
      </c>
    </row>
    <row r="11" spans="1:5" x14ac:dyDescent="0.3">
      <c r="A11" s="9" t="s">
        <v>16</v>
      </c>
      <c r="B11" s="13">
        <v>584.5</v>
      </c>
      <c r="C11" s="5">
        <v>584</v>
      </c>
      <c r="D11" s="13">
        <v>514.75</v>
      </c>
      <c r="E11" s="5">
        <v>489</v>
      </c>
    </row>
    <row r="12" spans="1:5" x14ac:dyDescent="0.3">
      <c r="A12" s="9" t="s">
        <v>15</v>
      </c>
      <c r="B12" s="3">
        <v>606</v>
      </c>
      <c r="C12" s="3">
        <v>606</v>
      </c>
      <c r="D12" s="3">
        <v>561</v>
      </c>
      <c r="E12" s="3">
        <v>529</v>
      </c>
    </row>
    <row r="13" spans="1:5" x14ac:dyDescent="0.3">
      <c r="A13" s="9" t="s">
        <v>14</v>
      </c>
      <c r="B13" s="5">
        <v>579</v>
      </c>
      <c r="C13" s="5">
        <v>578</v>
      </c>
      <c r="D13" s="5">
        <v>522</v>
      </c>
      <c r="E13" s="5">
        <v>475</v>
      </c>
    </row>
    <row r="14" spans="1:5" x14ac:dyDescent="0.3">
      <c r="A14" s="9" t="s">
        <v>13</v>
      </c>
      <c r="B14" s="3">
        <v>601</v>
      </c>
      <c r="C14" s="3">
        <v>600</v>
      </c>
      <c r="D14" s="3">
        <v>519</v>
      </c>
      <c r="E14" s="3">
        <v>457</v>
      </c>
    </row>
    <row r="15" spans="1:5" x14ac:dyDescent="0.3">
      <c r="A15" s="9" t="s">
        <v>12</v>
      </c>
      <c r="B15" s="5">
        <f>(594+602)/2</f>
        <v>598</v>
      </c>
      <c r="C15" s="5">
        <f>(593+601)/2</f>
        <v>597</v>
      </c>
      <c r="D15" s="5">
        <f>(546+556)/2</f>
        <v>551</v>
      </c>
      <c r="E15" s="5">
        <f>(513+497)/2</f>
        <v>505</v>
      </c>
    </row>
    <row r="16" spans="1:5" x14ac:dyDescent="0.3">
      <c r="A16" s="9" t="s">
        <v>11</v>
      </c>
      <c r="B16" s="12">
        <f>(602+591)/2</f>
        <v>596.5</v>
      </c>
      <c r="C16" s="12">
        <f>(601+590)/2</f>
        <v>595.5</v>
      </c>
      <c r="D16" s="3">
        <f>(556+584)/2</f>
        <v>570</v>
      </c>
      <c r="E16" s="12">
        <f>(497+530)/2</f>
        <v>513.5</v>
      </c>
    </row>
    <row r="17" spans="1:5" x14ac:dyDescent="0.3">
      <c r="A17" s="9" t="s">
        <v>10</v>
      </c>
      <c r="B17" s="3">
        <v>595</v>
      </c>
      <c r="C17" s="3">
        <v>595</v>
      </c>
      <c r="D17" s="3">
        <v>549</v>
      </c>
      <c r="E17" s="3">
        <v>495</v>
      </c>
    </row>
    <row r="18" spans="1:5" x14ac:dyDescent="0.3">
      <c r="A18" s="9" t="s">
        <v>9</v>
      </c>
      <c r="B18" s="5">
        <v>594</v>
      </c>
      <c r="C18" s="5">
        <v>594</v>
      </c>
      <c r="D18" s="5">
        <v>564</v>
      </c>
      <c r="E18" s="5">
        <v>522</v>
      </c>
    </row>
    <row r="19" spans="1:5" x14ac:dyDescent="0.3">
      <c r="A19" s="9" t="s">
        <v>8</v>
      </c>
      <c r="B19" s="3">
        <v>598</v>
      </c>
      <c r="C19" s="3">
        <v>597</v>
      </c>
      <c r="D19" s="3">
        <v>566</v>
      </c>
      <c r="E19" s="3">
        <v>524</v>
      </c>
    </row>
    <row r="20" spans="1:5" x14ac:dyDescent="0.3">
      <c r="A20" s="9" t="s">
        <v>7</v>
      </c>
      <c r="B20" s="5">
        <v>593</v>
      </c>
      <c r="C20" s="5">
        <v>593</v>
      </c>
      <c r="D20" s="5">
        <v>566</v>
      </c>
      <c r="E20" s="5">
        <v>528</v>
      </c>
    </row>
    <row r="21" spans="1:5" x14ac:dyDescent="0.3">
      <c r="A21" s="9" t="s">
        <v>6</v>
      </c>
      <c r="B21" s="3">
        <v>592</v>
      </c>
      <c r="C21" s="3">
        <v>591</v>
      </c>
      <c r="D21" s="3">
        <v>589</v>
      </c>
      <c r="E21" s="3">
        <v>551</v>
      </c>
    </row>
    <row r="22" spans="1:5" x14ac:dyDescent="0.3">
      <c r="A22" s="9" t="s">
        <v>5</v>
      </c>
      <c r="B22" s="4"/>
      <c r="C22" s="5">
        <v>587</v>
      </c>
      <c r="D22" s="4"/>
      <c r="E22" s="5">
        <v>607</v>
      </c>
    </row>
    <row r="23" spans="1:5" x14ac:dyDescent="0.3">
      <c r="A23" s="9" t="s">
        <v>4</v>
      </c>
      <c r="B23" s="2"/>
      <c r="C23" s="3">
        <v>597</v>
      </c>
      <c r="D23" s="2"/>
      <c r="E23" s="3">
        <v>630</v>
      </c>
    </row>
    <row r="24" spans="1:5" x14ac:dyDescent="0.3">
      <c r="A24" s="9" t="s">
        <v>3</v>
      </c>
      <c r="B24" s="4"/>
      <c r="C24" s="5">
        <v>608</v>
      </c>
      <c r="D24" s="4"/>
      <c r="E24" s="5">
        <v>638</v>
      </c>
    </row>
    <row r="25" spans="1:5" x14ac:dyDescent="0.3">
      <c r="A25" s="9" t="s">
        <v>2</v>
      </c>
      <c r="B25" s="2"/>
      <c r="C25" s="3">
        <v>603</v>
      </c>
      <c r="D25" s="2"/>
      <c r="E25" s="3">
        <v>615</v>
      </c>
    </row>
    <row r="26" spans="1:5" x14ac:dyDescent="0.3">
      <c r="A26" s="9" t="s">
        <v>1</v>
      </c>
      <c r="B26" s="4"/>
      <c r="C26" s="5">
        <v>584</v>
      </c>
      <c r="D26" s="4"/>
      <c r="E26" s="5">
        <v>601</v>
      </c>
    </row>
    <row r="27" spans="1:5" x14ac:dyDescent="0.3">
      <c r="A27" s="9" t="s">
        <v>0</v>
      </c>
      <c r="B27" s="2"/>
      <c r="C27" s="3">
        <v>603</v>
      </c>
      <c r="D27" s="2"/>
      <c r="E27" s="3">
        <v>608</v>
      </c>
    </row>
  </sheetData>
  <sortState xmlns:xlrd2="http://schemas.microsoft.com/office/spreadsheetml/2017/richdata2" ref="A2:E27">
    <sortCondition ref="A1:A2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6D75-726D-4353-B087-D5D65DEAD646}">
  <dimension ref="A1:F27"/>
  <sheetViews>
    <sheetView tabSelected="1" workbookViewId="0">
      <selection activeCell="N11" sqref="N11"/>
    </sheetView>
  </sheetViews>
  <sheetFormatPr defaultRowHeight="14.4" x14ac:dyDescent="0.3"/>
  <cols>
    <col min="2" max="2" width="8.21875" bestFit="1" customWidth="1"/>
    <col min="3" max="4" width="9.21875" bestFit="1" customWidth="1"/>
  </cols>
  <sheetData>
    <row r="1" spans="1:6" ht="36" x14ac:dyDescent="0.3">
      <c r="A1" s="6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8" t="s">
        <v>31</v>
      </c>
    </row>
    <row r="2" spans="1:6" x14ac:dyDescent="0.3">
      <c r="A2" s="9" t="s">
        <v>25</v>
      </c>
      <c r="B2" s="11">
        <v>7880</v>
      </c>
      <c r="C2" s="11">
        <v>361864.70353</v>
      </c>
      <c r="D2" s="11">
        <v>327158.17886599997</v>
      </c>
      <c r="E2" s="5">
        <v>4592.1916689999998</v>
      </c>
      <c r="F2" s="5">
        <v>4118.5174980000002</v>
      </c>
    </row>
    <row r="3" spans="1:6" x14ac:dyDescent="0.3">
      <c r="A3" s="9" t="s">
        <v>24</v>
      </c>
      <c r="B3" s="11">
        <v>8220</v>
      </c>
      <c r="C3" s="11">
        <v>493277.613572</v>
      </c>
      <c r="D3" s="11">
        <v>446294.16216900002</v>
      </c>
      <c r="E3" s="5">
        <v>6000.9442040000004</v>
      </c>
      <c r="F3" s="5">
        <v>5359.6491749999996</v>
      </c>
    </row>
    <row r="4" spans="1:6" x14ac:dyDescent="0.3">
      <c r="A4" s="9" t="s">
        <v>23</v>
      </c>
      <c r="B4" s="10">
        <v>8390</v>
      </c>
      <c r="C4" s="10">
        <v>576109.20556899998</v>
      </c>
      <c r="D4" s="10">
        <v>521510.91850700002</v>
      </c>
      <c r="E4" s="3">
        <v>6866.6174680000004</v>
      </c>
      <c r="F4" s="3">
        <v>6125.9346660000001</v>
      </c>
    </row>
    <row r="5" spans="1:6" x14ac:dyDescent="0.3">
      <c r="A5" s="9" t="s">
        <v>22</v>
      </c>
      <c r="B5" s="11">
        <v>8560</v>
      </c>
      <c r="C5" s="11">
        <v>662260.48354000004</v>
      </c>
      <c r="D5" s="11">
        <v>595130.47793000005</v>
      </c>
      <c r="E5" s="5">
        <v>7736.6878919999999</v>
      </c>
      <c r="F5" s="5">
        <v>6834.7368919999999</v>
      </c>
    </row>
    <row r="6" spans="1:6" x14ac:dyDescent="0.3">
      <c r="A6" s="9" t="s">
        <v>21</v>
      </c>
      <c r="B6" s="10">
        <v>8720</v>
      </c>
      <c r="C6" s="10">
        <v>761195.931736</v>
      </c>
      <c r="D6" s="10">
        <v>684366.84313199995</v>
      </c>
      <c r="E6" s="3">
        <v>8729.3111439999993</v>
      </c>
      <c r="F6" s="3">
        <v>7714.7000360000002</v>
      </c>
    </row>
    <row r="7" spans="1:6" x14ac:dyDescent="0.3">
      <c r="A7" s="9" t="s">
        <v>20</v>
      </c>
      <c r="B7" s="11">
        <v>8920</v>
      </c>
      <c r="C7" s="11">
        <v>875992.42537700001</v>
      </c>
      <c r="D7" s="11">
        <v>789973.98691099999</v>
      </c>
      <c r="E7" s="5">
        <v>9820.5428850000008</v>
      </c>
      <c r="F7" s="5">
        <v>8720.7846069999996</v>
      </c>
    </row>
    <row r="8" spans="1:6" x14ac:dyDescent="0.3">
      <c r="A8" s="9" t="s">
        <v>19</v>
      </c>
      <c r="B8" s="10">
        <v>9100</v>
      </c>
      <c r="C8" s="10">
        <v>1027570.058925</v>
      </c>
      <c r="D8" s="10">
        <v>927459.85180399998</v>
      </c>
      <c r="E8" s="3">
        <v>11291.97867</v>
      </c>
      <c r="F8" s="3">
        <v>10048.097272999999</v>
      </c>
    </row>
    <row r="9" spans="1:6" x14ac:dyDescent="0.3">
      <c r="A9" s="9" t="s">
        <v>18</v>
      </c>
      <c r="B9" s="11">
        <v>9280</v>
      </c>
      <c r="C9" s="11">
        <v>1205582.67582</v>
      </c>
      <c r="D9" s="11">
        <v>1088984.7057109999</v>
      </c>
      <c r="E9" s="5">
        <v>12991.192627</v>
      </c>
      <c r="F9" s="5">
        <v>11589.447260000001</v>
      </c>
    </row>
    <row r="10" spans="1:6" x14ac:dyDescent="0.3">
      <c r="A10" s="9" t="s">
        <v>17</v>
      </c>
      <c r="B10" s="10">
        <v>9460</v>
      </c>
      <c r="C10" s="10">
        <v>1394815.9747009999</v>
      </c>
      <c r="D10" s="10">
        <v>1260431.6622830001</v>
      </c>
      <c r="E10" s="3">
        <v>14744.354912000001</v>
      </c>
      <c r="F10" s="3">
        <v>13185.5144</v>
      </c>
    </row>
    <row r="11" spans="1:6" x14ac:dyDescent="0.3">
      <c r="A11" s="9" t="s">
        <v>16</v>
      </c>
      <c r="B11" s="11">
        <v>9640</v>
      </c>
      <c r="C11" s="11">
        <v>1545293.8758439999</v>
      </c>
      <c r="D11" s="11">
        <v>1392785.8274590001</v>
      </c>
      <c r="E11" s="5">
        <v>16030.019458999999</v>
      </c>
      <c r="F11" s="5">
        <v>14311.004434</v>
      </c>
    </row>
    <row r="12" spans="1:6" x14ac:dyDescent="0.3">
      <c r="A12" s="9" t="s">
        <v>15</v>
      </c>
      <c r="B12" s="11">
        <v>10010</v>
      </c>
      <c r="C12" s="11">
        <v>1988261.572898</v>
      </c>
      <c r="D12" s="11">
        <v>1794734.6519259999</v>
      </c>
      <c r="E12" s="5">
        <v>19862.752976</v>
      </c>
      <c r="F12" s="5">
        <v>17775.261257999999</v>
      </c>
    </row>
    <row r="13" spans="1:6" x14ac:dyDescent="0.3">
      <c r="A13" s="9" t="s">
        <v>14</v>
      </c>
      <c r="B13" s="10">
        <v>10190</v>
      </c>
      <c r="C13" s="10">
        <v>2139885.6906320001</v>
      </c>
      <c r="D13" s="10">
        <v>1924880.6745</v>
      </c>
      <c r="E13" s="3">
        <v>20999.859573999998</v>
      </c>
      <c r="F13" s="3">
        <v>18666.807403999999</v>
      </c>
    </row>
    <row r="14" spans="1:6" x14ac:dyDescent="0.3">
      <c r="A14" s="9" t="s">
        <v>13</v>
      </c>
      <c r="B14" s="11">
        <v>10400</v>
      </c>
      <c r="C14" s="11">
        <v>2315242.957101</v>
      </c>
      <c r="D14" s="11">
        <v>2077073.7856379999</v>
      </c>
      <c r="E14" s="5">
        <v>22261.951510999999</v>
      </c>
      <c r="F14" s="5">
        <v>19778.901784999998</v>
      </c>
    </row>
    <row r="15" spans="1:6" x14ac:dyDescent="0.3">
      <c r="A15" s="9" t="s">
        <v>12</v>
      </c>
      <c r="B15" s="10">
        <v>10560</v>
      </c>
      <c r="C15" s="10">
        <v>2492613.7846820001</v>
      </c>
      <c r="D15" s="10">
        <v>2235796.8652570001</v>
      </c>
      <c r="E15" s="3">
        <v>23604.297202999998</v>
      </c>
      <c r="F15" s="3">
        <v>21014.269557</v>
      </c>
    </row>
    <row r="16" spans="1:6" x14ac:dyDescent="0.3">
      <c r="A16" s="9" t="s">
        <v>11</v>
      </c>
      <c r="B16" s="11">
        <v>10720</v>
      </c>
      <c r="C16" s="11">
        <v>2792530.14139</v>
      </c>
      <c r="D16" s="11">
        <v>2508070.9746269998</v>
      </c>
      <c r="E16" s="5">
        <v>26049.721468</v>
      </c>
      <c r="F16" s="5">
        <v>23203.012823000001</v>
      </c>
    </row>
    <row r="17" spans="1:6" x14ac:dyDescent="0.3">
      <c r="A17" s="9" t="s">
        <v>10</v>
      </c>
      <c r="B17" s="10">
        <v>10890</v>
      </c>
      <c r="C17" s="10">
        <v>3186331.923746</v>
      </c>
      <c r="D17" s="10">
        <v>2852372.6710299999</v>
      </c>
      <c r="E17" s="3">
        <v>29259.246315</v>
      </c>
      <c r="F17" s="3">
        <v>25987.122782999999</v>
      </c>
    </row>
    <row r="18" spans="1:6" x14ac:dyDescent="0.3">
      <c r="A18" s="9" t="s">
        <v>9</v>
      </c>
      <c r="B18" s="11">
        <v>11060</v>
      </c>
      <c r="C18" s="11">
        <v>3632124.6607130002</v>
      </c>
      <c r="D18" s="11">
        <v>3252156.3190569999</v>
      </c>
      <c r="E18" s="5">
        <v>32840.186805999998</v>
      </c>
      <c r="F18" s="5">
        <v>29168.538146999999</v>
      </c>
    </row>
    <row r="19" spans="1:6" x14ac:dyDescent="0.3">
      <c r="A19" s="9" t="s">
        <v>8</v>
      </c>
      <c r="B19" s="11">
        <v>11380</v>
      </c>
      <c r="C19" s="11">
        <v>4898662.0590549996</v>
      </c>
      <c r="D19" s="11">
        <v>4389726.4532899996</v>
      </c>
      <c r="E19" s="5">
        <v>43046.239535000001</v>
      </c>
      <c r="F19" s="5">
        <v>38393.800116999999</v>
      </c>
    </row>
    <row r="20" spans="1:6" x14ac:dyDescent="0.3">
      <c r="A20" s="9" t="s">
        <v>7</v>
      </c>
      <c r="B20" s="11">
        <v>11700</v>
      </c>
      <c r="C20" s="11">
        <v>6366406.5417160001</v>
      </c>
      <c r="D20" s="11">
        <v>5676125.811888</v>
      </c>
      <c r="E20" s="5">
        <v>54413.731125999999</v>
      </c>
      <c r="F20" s="5">
        <v>48189.109503</v>
      </c>
    </row>
    <row r="21" spans="1:6" x14ac:dyDescent="0.3">
      <c r="A21" s="9" t="s">
        <v>6</v>
      </c>
      <c r="B21" s="11">
        <v>12200</v>
      </c>
      <c r="C21" s="11">
        <v>8736328.7113729995</v>
      </c>
      <c r="D21" s="11">
        <v>7819153.7705619996</v>
      </c>
      <c r="E21" s="5">
        <v>71609.251732999997</v>
      </c>
      <c r="F21" s="5">
        <v>63461.719430999998</v>
      </c>
    </row>
    <row r="22" spans="1:6" x14ac:dyDescent="0.3">
      <c r="A22" s="9" t="s">
        <v>5</v>
      </c>
      <c r="B22" s="11">
        <v>13140</v>
      </c>
      <c r="C22" s="11">
        <v>17090042</v>
      </c>
      <c r="D22" s="11">
        <v>15325231</v>
      </c>
      <c r="E22" s="5">
        <v>130061</v>
      </c>
      <c r="F22" s="5">
        <v>115224</v>
      </c>
    </row>
    <row r="23" spans="1:6" x14ac:dyDescent="0.3">
      <c r="A23" s="9" t="s">
        <v>4</v>
      </c>
      <c r="B23" s="10">
        <v>13270</v>
      </c>
      <c r="C23" s="10">
        <v>18899668</v>
      </c>
      <c r="D23" s="10">
        <v>16915378</v>
      </c>
      <c r="E23" s="3">
        <v>142424</v>
      </c>
      <c r="F23" s="3">
        <v>125946</v>
      </c>
    </row>
    <row r="24" spans="1:6" x14ac:dyDescent="0.3">
      <c r="A24" s="9" t="s">
        <v>3</v>
      </c>
      <c r="B24" s="11">
        <v>13410</v>
      </c>
      <c r="C24" s="11">
        <v>20103593</v>
      </c>
      <c r="D24" s="11">
        <v>17939982</v>
      </c>
      <c r="E24" s="5">
        <v>149915</v>
      </c>
      <c r="F24" s="5">
        <v>132341</v>
      </c>
    </row>
    <row r="25" spans="1:6" x14ac:dyDescent="0.3">
      <c r="A25" s="9" t="s">
        <v>2</v>
      </c>
      <c r="B25" s="10">
        <v>13554</v>
      </c>
      <c r="C25" s="10">
        <v>19854096.006496999</v>
      </c>
      <c r="D25" s="10">
        <v>17513509</v>
      </c>
      <c r="E25" s="3">
        <v>146480</v>
      </c>
      <c r="F25" s="3">
        <v>127243.65491090401</v>
      </c>
    </row>
    <row r="26" spans="1:6" x14ac:dyDescent="0.3">
      <c r="A26" s="9" t="s">
        <v>1</v>
      </c>
      <c r="B26" s="11">
        <v>13686</v>
      </c>
      <c r="C26" s="11">
        <v>23597398.528290398</v>
      </c>
      <c r="D26" s="11">
        <v>20930595</v>
      </c>
      <c r="E26" s="5">
        <v>172422</v>
      </c>
      <c r="F26" s="5">
        <v>150905.90793663301</v>
      </c>
    </row>
    <row r="27" spans="1:6" x14ac:dyDescent="0.3">
      <c r="A27" s="9" t="s">
        <v>0</v>
      </c>
      <c r="B27" s="10">
        <v>13828.94</v>
      </c>
      <c r="C27" s="10">
        <v>26890472.571222499</v>
      </c>
      <c r="D27" s="10">
        <v>24368727</v>
      </c>
      <c r="E27" s="3">
        <v>196983</v>
      </c>
      <c r="F27" s="3">
        <v>169144.74351489299</v>
      </c>
    </row>
  </sheetData>
  <sortState xmlns:xlrd2="http://schemas.microsoft.com/office/spreadsheetml/2017/richdata2" ref="A2:F27">
    <sortCondition ref="A1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Rural Primary</vt:lpstr>
      <vt:lpstr>Rural Secondary</vt:lpstr>
      <vt:lpstr>Rural Tertiary</vt:lpstr>
      <vt:lpstr>Urban Primary</vt:lpstr>
      <vt:lpstr>Urban Secondary</vt:lpstr>
      <vt:lpstr>Urban Tertiary</vt:lpstr>
      <vt:lpstr>Macroeconomic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SURYA M</dc:creator>
  <cp:lastModifiedBy>ROHITH SURYA M</cp:lastModifiedBy>
  <dcterms:created xsi:type="dcterms:W3CDTF">2015-06-05T18:17:20Z</dcterms:created>
  <dcterms:modified xsi:type="dcterms:W3CDTF">2025-04-08T06:14:36Z</dcterms:modified>
</cp:coreProperties>
</file>