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ohit\Documents\projects\"/>
    </mc:Choice>
  </mc:AlternateContent>
  <xr:revisionPtr revIDLastSave="0" documentId="13_ncr:1_{C75BF160-4B1D-4807-B423-D73DEED7A015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E35" i="3" l="1"/>
  <c r="F35" i="3" s="1"/>
  <c r="G35" i="3" s="1"/>
  <c r="H35" i="3" s="1"/>
  <c r="D26" i="3"/>
  <c r="D36" i="3"/>
  <c r="E36" i="3" s="1"/>
  <c r="F36" i="3" s="1"/>
  <c r="G36" i="3" s="1"/>
  <c r="H36" i="3" s="1"/>
  <c r="D35" i="3"/>
  <c r="D34" i="3"/>
  <c r="E34" i="3" s="1"/>
  <c r="F34" i="3" s="1"/>
  <c r="G34" i="3" s="1"/>
  <c r="H34" i="3" s="1"/>
  <c r="D7" i="3"/>
  <c r="D11" i="3"/>
  <c r="D12" i="3" s="1"/>
  <c r="D18" i="3"/>
  <c r="D22" i="3"/>
  <c r="D21" i="3"/>
  <c r="D32" i="2"/>
  <c r="E32" i="2" s="1"/>
  <c r="D33" i="2"/>
  <c r="E33" i="2" s="1"/>
  <c r="F33" i="2" s="1"/>
  <c r="D16" i="4"/>
  <c r="E16" i="4"/>
  <c r="E17" i="4" s="1"/>
  <c r="F16" i="4"/>
  <c r="F17" i="4" s="1"/>
  <c r="G16" i="4"/>
  <c r="G17" i="4" s="1"/>
  <c r="D15" i="4"/>
  <c r="E15" i="4"/>
  <c r="F15" i="4"/>
  <c r="G15" i="4"/>
  <c r="D13" i="4"/>
  <c r="E13" i="4"/>
  <c r="F13" i="4"/>
  <c r="G13" i="4"/>
  <c r="D12" i="4"/>
  <c r="E12" i="4"/>
  <c r="F12" i="4"/>
  <c r="G12" i="4"/>
  <c r="D6" i="4"/>
  <c r="E6" i="4"/>
  <c r="F6" i="4"/>
  <c r="G6" i="4"/>
  <c r="C16" i="4"/>
  <c r="C15" i="4"/>
  <c r="C17" i="4" s="1"/>
  <c r="C13" i="4"/>
  <c r="C12" i="4"/>
  <c r="C9" i="4"/>
  <c r="C8" i="4"/>
  <c r="C7" i="4"/>
  <c r="C6" i="4"/>
  <c r="C23" i="2"/>
  <c r="E24" i="3"/>
  <c r="F24" i="3" s="1"/>
  <c r="G24" i="3" s="1"/>
  <c r="H24" i="3" s="1"/>
  <c r="D21" i="2"/>
  <c r="E21" i="2"/>
  <c r="F21" i="2"/>
  <c r="G21" i="2"/>
  <c r="C21" i="2"/>
  <c r="E20" i="3"/>
  <c r="F20" i="3" s="1"/>
  <c r="G20" i="3" s="1"/>
  <c r="H20" i="3" s="1"/>
  <c r="H43" i="3" s="1"/>
  <c r="G23" i="2" s="1"/>
  <c r="E10" i="3"/>
  <c r="F10" i="3" s="1"/>
  <c r="G10" i="3" s="1"/>
  <c r="H10" i="3" s="1"/>
  <c r="E9" i="3"/>
  <c r="F9" i="3" s="1"/>
  <c r="G9" i="3" s="1"/>
  <c r="H9" i="3" s="1"/>
  <c r="H11" i="3" s="1"/>
  <c r="H12" i="3" s="1"/>
  <c r="C36" i="3"/>
  <c r="C35" i="3"/>
  <c r="C34" i="3"/>
  <c r="B35" i="3"/>
  <c r="B36" i="3"/>
  <c r="B34" i="3"/>
  <c r="C26" i="3"/>
  <c r="C21" i="3"/>
  <c r="C18" i="3"/>
  <c r="C22" i="3" s="1"/>
  <c r="C11" i="3"/>
  <c r="C12" i="3" s="1"/>
  <c r="C7" i="3"/>
  <c r="E15" i="5"/>
  <c r="F15" i="5"/>
  <c r="G15" i="5"/>
  <c r="H15" i="5"/>
  <c r="D15" i="5"/>
  <c r="H13" i="5"/>
  <c r="H14" i="5"/>
  <c r="G12" i="5"/>
  <c r="H12" i="5"/>
  <c r="E14" i="5"/>
  <c r="F14" i="5"/>
  <c r="G14" i="5"/>
  <c r="E13" i="5"/>
  <c r="F13" i="5"/>
  <c r="G13" i="5"/>
  <c r="E12" i="5"/>
  <c r="F12" i="5"/>
  <c r="D13" i="5"/>
  <c r="D14" i="5"/>
  <c r="D12" i="5"/>
  <c r="E8" i="5"/>
  <c r="F8" i="5"/>
  <c r="G8" i="5"/>
  <c r="H8" i="5"/>
  <c r="D8" i="5"/>
  <c r="E3" i="5"/>
  <c r="F3" i="5" s="1"/>
  <c r="G3" i="5" s="1"/>
  <c r="H3" i="5" s="1"/>
  <c r="C6" i="2"/>
  <c r="C7" i="2" s="1"/>
  <c r="C9" i="2"/>
  <c r="C10" i="2"/>
  <c r="C11" i="2"/>
  <c r="C12" i="2"/>
  <c r="C5" i="2"/>
  <c r="C16" i="2" s="1"/>
  <c r="B44" i="2"/>
  <c r="B43" i="2"/>
  <c r="B42" i="2"/>
  <c r="B39" i="2"/>
  <c r="B38" i="2"/>
  <c r="B37" i="2"/>
  <c r="B34" i="2"/>
  <c r="D3" i="2"/>
  <c r="E3" i="2" s="1"/>
  <c r="F3" i="2" s="1"/>
  <c r="G3" i="2" s="1"/>
  <c r="E5" i="2" l="1"/>
  <c r="F32" i="2"/>
  <c r="G32" i="2" s="1"/>
  <c r="F5" i="2"/>
  <c r="F11" i="2" s="1"/>
  <c r="G33" i="2"/>
  <c r="G5" i="2" s="1"/>
  <c r="D5" i="2"/>
  <c r="D18" i="2" s="1"/>
  <c r="C18" i="2"/>
  <c r="C17" i="2"/>
  <c r="C19" i="2" s="1"/>
  <c r="C13" i="2"/>
  <c r="D27" i="3"/>
  <c r="C13" i="3"/>
  <c r="C29" i="3" s="1"/>
  <c r="C27" i="3"/>
  <c r="D17" i="4"/>
  <c r="D13" i="3"/>
  <c r="C10" i="4"/>
  <c r="H21" i="3"/>
  <c r="G21" i="3"/>
  <c r="F11" i="3"/>
  <c r="F12" i="3" s="1"/>
  <c r="E11" i="3"/>
  <c r="E12" i="3" s="1"/>
  <c r="F21" i="3"/>
  <c r="G43" i="3"/>
  <c r="F23" i="2" s="1"/>
  <c r="E21" i="3"/>
  <c r="F43" i="3"/>
  <c r="E23" i="2" s="1"/>
  <c r="G11" i="3"/>
  <c r="G12" i="3" s="1"/>
  <c r="D23" i="2"/>
  <c r="F10" i="2"/>
  <c r="F17" i="2"/>
  <c r="F18" i="2"/>
  <c r="F16" i="2"/>
  <c r="F19" i="2" s="1"/>
  <c r="F9" i="2"/>
  <c r="E6" i="2"/>
  <c r="E7" i="2" s="1"/>
  <c r="E11" i="2"/>
  <c r="D17" i="2"/>
  <c r="D16" i="2"/>
  <c r="D19" i="2" s="1"/>
  <c r="D6" i="2"/>
  <c r="D10" i="2"/>
  <c r="D7" i="2"/>
  <c r="D11" i="2"/>
  <c r="C14" i="2"/>
  <c r="B14" i="5"/>
  <c r="B13" i="5"/>
  <c r="B12" i="5"/>
  <c r="B9" i="4"/>
  <c r="B8" i="4"/>
  <c r="B7" i="4"/>
  <c r="D3" i="4"/>
  <c r="E3" i="4" s="1"/>
  <c r="F3" i="4" s="1"/>
  <c r="G3" i="4" s="1"/>
  <c r="D3" i="3"/>
  <c r="E3" i="3" s="1"/>
  <c r="F3" i="3" s="1"/>
  <c r="G3" i="3" s="1"/>
  <c r="H3" i="3" s="1"/>
  <c r="G18" i="2" l="1"/>
  <c r="G6" i="2"/>
  <c r="G7" i="2" s="1"/>
  <c r="G13" i="2" s="1"/>
  <c r="G16" i="2"/>
  <c r="G9" i="2"/>
  <c r="G17" i="2"/>
  <c r="G11" i="2"/>
  <c r="G12" i="2" s="1"/>
  <c r="H33" i="3" s="1"/>
  <c r="C20" i="2"/>
  <c r="C22" i="2" s="1"/>
  <c r="C24" i="2" s="1"/>
  <c r="D9" i="2"/>
  <c r="D12" i="2" s="1"/>
  <c r="E33" i="3" s="1"/>
  <c r="F6" i="2"/>
  <c r="F7" i="2" s="1"/>
  <c r="E16" i="2"/>
  <c r="E19" i="2" s="1"/>
  <c r="E18" i="2"/>
  <c r="E10" i="2"/>
  <c r="E9" i="2"/>
  <c r="E12" i="2" s="1"/>
  <c r="E17" i="2"/>
  <c r="G10" i="2"/>
  <c r="H32" i="3"/>
  <c r="G19" i="2"/>
  <c r="G32" i="3"/>
  <c r="F32" i="3"/>
  <c r="F12" i="2"/>
  <c r="G33" i="3" s="1"/>
  <c r="E32" i="3"/>
  <c r="C25" i="2"/>
  <c r="C26" i="2" s="1"/>
  <c r="C4" i="4" s="1"/>
  <c r="C18" i="4" s="1"/>
  <c r="F33" i="3" l="1"/>
  <c r="E13" i="2"/>
  <c r="F13" i="2"/>
  <c r="F14" i="2" s="1"/>
  <c r="H17" i="3"/>
  <c r="H6" i="3"/>
  <c r="G14" i="2"/>
  <c r="G20" i="2"/>
  <c r="G22" i="2" s="1"/>
  <c r="G24" i="2" s="1"/>
  <c r="G25" i="2" s="1"/>
  <c r="G26" i="2" s="1"/>
  <c r="G6" i="3"/>
  <c r="G17" i="3"/>
  <c r="E20" i="2"/>
  <c r="E22" i="2" s="1"/>
  <c r="E24" i="2" s="1"/>
  <c r="E25" i="2" s="1"/>
  <c r="E26" i="2" s="1"/>
  <c r="E14" i="2"/>
  <c r="F17" i="3"/>
  <c r="F6" i="3"/>
  <c r="D13" i="2"/>
  <c r="E6" i="3"/>
  <c r="E17" i="3"/>
  <c r="C28" i="2"/>
  <c r="F20" i="2" l="1"/>
  <c r="F22" i="2" s="1"/>
  <c r="F24" i="2" s="1"/>
  <c r="F25" i="2" s="1"/>
  <c r="F26" i="2" s="1"/>
  <c r="G28" i="2"/>
  <c r="G4" i="4"/>
  <c r="F7" i="4"/>
  <c r="G7" i="4"/>
  <c r="F28" i="2"/>
  <c r="F4" i="4"/>
  <c r="F9" i="4"/>
  <c r="G9" i="4"/>
  <c r="E28" i="2"/>
  <c r="E4" i="4"/>
  <c r="D9" i="4"/>
  <c r="E9" i="4"/>
  <c r="D7" i="4"/>
  <c r="E7" i="4"/>
  <c r="D14" i="2"/>
  <c r="D20" i="2"/>
  <c r="D22" i="2" s="1"/>
  <c r="D24" i="2" s="1"/>
  <c r="D25" i="2" s="1"/>
  <c r="D26" i="2" s="1"/>
  <c r="E25" i="3" s="1"/>
  <c r="D28" i="2" l="1"/>
  <c r="D4" i="4"/>
  <c r="F25" i="3"/>
  <c r="E26" i="3"/>
  <c r="G25" i="3" l="1"/>
  <c r="F26" i="3"/>
  <c r="H25" i="3" l="1"/>
  <c r="H26" i="3" s="1"/>
  <c r="G26" i="3"/>
  <c r="H18" i="3" l="1"/>
  <c r="H22" i="3" s="1"/>
  <c r="H27" i="3" s="1"/>
  <c r="F18" i="3"/>
  <c r="F22" i="3" s="1"/>
  <c r="F27" i="3" s="1"/>
  <c r="E16" i="3"/>
  <c r="E18" i="3" s="1"/>
  <c r="E22" i="3" s="1"/>
  <c r="E27" i="3" s="1"/>
  <c r="D8" i="4"/>
  <c r="D10" i="4" s="1"/>
  <c r="D18" i="4" s="1"/>
  <c r="H16" i="3"/>
  <c r="F16" i="3"/>
  <c r="E8" i="4"/>
  <c r="E10" i="4" s="1"/>
  <c r="E18" i="4" s="1"/>
  <c r="G16" i="3"/>
  <c r="G8" i="4" s="1"/>
  <c r="G10" i="4" s="1"/>
  <c r="G18" i="4" s="1"/>
  <c r="F8" i="4"/>
  <c r="F10" i="4" s="1"/>
  <c r="F18" i="4" s="1"/>
  <c r="E5" i="3" l="1"/>
  <c r="C20" i="4"/>
  <c r="G18" i="3"/>
  <c r="G22" i="3" s="1"/>
  <c r="G27" i="3" s="1"/>
  <c r="E7" i="3" l="1"/>
  <c r="E13" i="3" s="1"/>
  <c r="E29" i="3" s="1"/>
  <c r="F5" i="3"/>
  <c r="G5" i="3" l="1"/>
  <c r="F7" i="3"/>
  <c r="F13" i="3" s="1"/>
  <c r="F29" i="3" s="1"/>
  <c r="H5" i="3" l="1"/>
  <c r="H7" i="3" s="1"/>
  <c r="H13" i="3" s="1"/>
  <c r="H29" i="3" s="1"/>
  <c r="G7" i="3"/>
  <c r="G13" i="3" s="1"/>
  <c r="G29" i="3" s="1"/>
</calcChain>
</file>

<file path=xl/sharedStrings.xml><?xml version="1.0" encoding="utf-8"?>
<sst xmlns="http://schemas.openxmlformats.org/spreadsheetml/2006/main" count="95" uniqueCount="80">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</sst>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_);\(&quot;$&quot;#,##0.00\)"/>
    <numFmt numFmtId="8" formatCode="&quot;$&quot;#,##0.00_);[Red]\(&quot;$&quot;#,##0.00\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yyyy\E"/>
    <numFmt numFmtId="168" formatCode="mmm\-yy\A"/>
    <numFmt numFmtId="169" formatCode="0_);\(0\)"/>
    <numFmt numFmtId="170" formatCode="yyyy"/>
    <numFmt numFmtId="172" formatCode="_(* #,##0.0_);_(* \(#,##0.0\);_(* &quot;-&quot;?_);_(@_)"/>
  </numFmts>
  <fonts count="9" x14ac:knownFonts="1">
    <font>
      <sz val="11"/>
      <color theme="1"/>
      <name val="Calibri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432FF"/>
      <name val="Calibri"/>
      <family val="2"/>
    </font>
    <font>
      <sz val="11"/>
      <color rgb="FF2741EE"/>
      <name val="Calibri"/>
      <family val="2"/>
    </font>
    <font>
      <sz val="11"/>
      <color theme="4"/>
      <name val="Calibri"/>
      <family val="2"/>
    </font>
    <font>
      <b/>
      <i/>
      <sz val="11"/>
      <color theme="1"/>
      <name val="Calibri"/>
      <family val="2"/>
    </font>
    <font>
      <sz val="11"/>
      <color theme="8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65" fontId="0" fillId="3" borderId="1" xfId="0" applyNumberFormat="1" applyFill="1" applyBorder="1"/>
    <xf numFmtId="0" fontId="6" fillId="3" borderId="1" xfId="0" applyFont="1" applyFill="1" applyBorder="1"/>
    <xf numFmtId="0" fontId="7" fillId="2" borderId="2" xfId="0" applyFont="1" applyFill="1" applyBorder="1"/>
    <xf numFmtId="0" fontId="4" fillId="3" borderId="1" xfId="0" applyFont="1" applyFill="1" applyBorder="1" applyAlignment="1">
      <alignment horizontal="center"/>
    </xf>
    <xf numFmtId="166" fontId="5" fillId="0" borderId="0" xfId="0" applyNumberFormat="1" applyFont="1"/>
    <xf numFmtId="0" fontId="5" fillId="0" borderId="0" xfId="0" applyFont="1"/>
    <xf numFmtId="166" fontId="0" fillId="0" borderId="0" xfId="0" applyNumberFormat="1"/>
    <xf numFmtId="167" fontId="1" fillId="2" borderId="2" xfId="0" applyNumberFormat="1" applyFont="1" applyFill="1" applyBorder="1"/>
    <xf numFmtId="0" fontId="3" fillId="0" borderId="0" xfId="0" applyFont="1" applyAlignment="1">
      <alignment horizontal="left"/>
    </xf>
    <xf numFmtId="0" fontId="1" fillId="0" borderId="0" xfId="0" applyFont="1"/>
    <xf numFmtId="0" fontId="0" fillId="3" borderId="1" xfId="0" applyFill="1" applyBorder="1" applyAlignment="1">
      <alignment horizontal="left" indent="1"/>
    </xf>
    <xf numFmtId="0" fontId="3" fillId="3" borderId="1" xfId="0" applyFont="1" applyFill="1" applyBorder="1" applyAlignment="1">
      <alignment horizontal="left"/>
    </xf>
    <xf numFmtId="164" fontId="3" fillId="0" borderId="0" xfId="0" applyNumberFormat="1" applyFont="1"/>
    <xf numFmtId="168" fontId="1" fillId="2" borderId="2" xfId="0" applyNumberFormat="1" applyFont="1" applyFill="1" applyBorder="1"/>
    <xf numFmtId="0" fontId="0" fillId="0" borderId="0" xfId="0" applyAlignment="1">
      <alignment horizontal="left" indent="1"/>
    </xf>
    <xf numFmtId="37" fontId="0" fillId="3" borderId="1" xfId="0" applyNumberFormat="1" applyFill="1" applyBorder="1"/>
    <xf numFmtId="0" fontId="3" fillId="3" borderId="1" xfId="0" applyFont="1" applyFill="1" applyBorder="1"/>
    <xf numFmtId="0" fontId="0" fillId="5" borderId="0" xfId="0" applyFill="1"/>
    <xf numFmtId="9" fontId="3" fillId="4" borderId="0" xfId="0" applyNumberFormat="1" applyFont="1" applyFill="1"/>
    <xf numFmtId="9" fontId="0" fillId="4" borderId="0" xfId="0" applyNumberFormat="1" applyFill="1"/>
    <xf numFmtId="0" fontId="3" fillId="6" borderId="0" xfId="0" applyFont="1" applyFill="1"/>
    <xf numFmtId="164" fontId="0" fillId="6" borderId="0" xfId="0" applyNumberFormat="1" applyFill="1"/>
    <xf numFmtId="0" fontId="1" fillId="7" borderId="0" xfId="0" applyFont="1" applyFill="1"/>
    <xf numFmtId="164" fontId="1" fillId="7" borderId="0" xfId="0" applyNumberFormat="1" applyFont="1" applyFill="1"/>
    <xf numFmtId="0" fontId="1" fillId="7" borderId="0" xfId="0" applyFont="1" applyFill="1" applyAlignment="1">
      <alignment horizontal="left"/>
    </xf>
    <xf numFmtId="169" fontId="1" fillId="7" borderId="0" xfId="0" applyNumberFormat="1" applyFont="1" applyFill="1"/>
    <xf numFmtId="9" fontId="1" fillId="7" borderId="0" xfId="0" applyNumberFormat="1" applyFont="1" applyFill="1"/>
    <xf numFmtId="166" fontId="1" fillId="7" borderId="0" xfId="0" applyNumberFormat="1" applyFont="1" applyFill="1"/>
    <xf numFmtId="170" fontId="1" fillId="2" borderId="2" xfId="0" applyNumberFormat="1" applyFont="1" applyFill="1" applyBorder="1"/>
    <xf numFmtId="8" fontId="0" fillId="0" borderId="0" xfId="0" applyNumberFormat="1"/>
    <xf numFmtId="8" fontId="4" fillId="3" borderId="1" xfId="0" applyNumberFormat="1" applyFont="1" applyFill="1" applyBorder="1"/>
    <xf numFmtId="7" fontId="4" fillId="3" borderId="1" xfId="0" applyNumberFormat="1" applyFont="1" applyFill="1" applyBorder="1"/>
    <xf numFmtId="172" fontId="0" fillId="0" borderId="0" xfId="0" applyNumberFormat="1"/>
    <xf numFmtId="0" fontId="2" fillId="2" borderId="1" xfId="0" applyFont="1" applyFill="1" applyBorder="1" applyAlignment="1">
      <alignment horizontal="center"/>
    </xf>
    <xf numFmtId="164" fontId="8" fillId="0" borderId="0" xfId="0" applyNumberFormat="1" applyFont="1"/>
    <xf numFmtId="169" fontId="4" fillId="0" borderId="0" xfId="0" applyNumberFormat="1" applyFont="1"/>
    <xf numFmtId="9" fontId="1" fillId="6" borderId="0" xfId="0" applyNumberFormat="1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000"/>
  <sheetViews>
    <sheetView showGridLines="0" topLeftCell="A16" workbookViewId="0">
      <selection activeCell="B7" sqref="B7"/>
    </sheetView>
  </sheetViews>
  <sheetFormatPr defaultColWidth="14.453125" defaultRowHeight="15" customHeight="1" x14ac:dyDescent="0.35"/>
  <cols>
    <col min="1" max="1" width="8.81640625" customWidth="1"/>
    <col min="2" max="2" width="28.7265625" customWidth="1"/>
    <col min="3" max="5" width="9.81640625" customWidth="1"/>
    <col min="6" max="7" width="10.1796875" customWidth="1"/>
    <col min="8" max="26" width="8.81640625" customWidth="1"/>
  </cols>
  <sheetData>
    <row r="2" spans="2:7" ht="14.5" x14ac:dyDescent="0.35">
      <c r="B2" s="1" t="s">
        <v>0</v>
      </c>
      <c r="C2" s="1"/>
      <c r="D2" s="1"/>
      <c r="E2" s="1"/>
      <c r="F2" s="1"/>
      <c r="G2" s="1"/>
    </row>
    <row r="3" spans="2:7" ht="14.5" x14ac:dyDescent="0.35">
      <c r="B3" s="2" t="s">
        <v>1</v>
      </c>
      <c r="C3" s="45">
        <v>44562</v>
      </c>
      <c r="D3" s="45">
        <f>EDATE(C3,12)</f>
        <v>44927</v>
      </c>
      <c r="E3" s="24">
        <f t="shared" ref="E3:G3" si="0">EDATE(D3,12)</f>
        <v>45292</v>
      </c>
      <c r="F3" s="24">
        <f t="shared" si="0"/>
        <v>45658</v>
      </c>
      <c r="G3" s="24">
        <f t="shared" si="0"/>
        <v>46023</v>
      </c>
    </row>
    <row r="4" spans="2:7" ht="14.5" x14ac:dyDescent="0.35">
      <c r="B4" s="3" t="s">
        <v>2</v>
      </c>
    </row>
    <row r="5" spans="2:7" ht="14.5" x14ac:dyDescent="0.35">
      <c r="B5" s="25" t="s">
        <v>3</v>
      </c>
      <c r="C5" s="5">
        <f>C32*C33</f>
        <v>25000</v>
      </c>
      <c r="D5" s="5">
        <f t="shared" ref="D5:G5" si="1">D32*D33</f>
        <v>28325.000000000004</v>
      </c>
      <c r="E5" s="5">
        <f t="shared" si="1"/>
        <v>32092.225000000009</v>
      </c>
      <c r="F5" s="5">
        <f t="shared" si="1"/>
        <v>36360.490925000013</v>
      </c>
      <c r="G5" s="5">
        <f t="shared" si="1"/>
        <v>41196.436218025025</v>
      </c>
    </row>
    <row r="6" spans="2:7" ht="14.5" x14ac:dyDescent="0.35">
      <c r="B6" s="4" t="s">
        <v>4</v>
      </c>
      <c r="C6" s="5">
        <f>-C5*C34</f>
        <v>-1250</v>
      </c>
      <c r="D6" s="5">
        <f t="shared" ref="D6:G6" si="2">-D5*D34</f>
        <v>-1416.2500000000002</v>
      </c>
      <c r="E6" s="5">
        <f t="shared" si="2"/>
        <v>-1604.6112500000006</v>
      </c>
      <c r="F6" s="5">
        <f t="shared" si="2"/>
        <v>-1818.0245462500006</v>
      </c>
      <c r="G6" s="5">
        <f t="shared" si="2"/>
        <v>-2059.8218109012514</v>
      </c>
    </row>
    <row r="7" spans="2:7" ht="14.5" x14ac:dyDescent="0.35">
      <c r="B7" s="39" t="s">
        <v>5</v>
      </c>
      <c r="C7" s="40">
        <f>SUM(C5:C6)</f>
        <v>23750</v>
      </c>
      <c r="D7" s="40">
        <f t="shared" ref="D7:G7" si="3">SUM(D5:D6)</f>
        <v>26908.750000000004</v>
      </c>
      <c r="E7" s="40">
        <f t="shared" si="3"/>
        <v>30487.613750000008</v>
      </c>
      <c r="F7" s="40">
        <f t="shared" si="3"/>
        <v>34542.46637875001</v>
      </c>
      <c r="G7" s="40">
        <f t="shared" si="3"/>
        <v>39136.614407123772</v>
      </c>
    </row>
    <row r="8" spans="2:7" ht="14.5" x14ac:dyDescent="0.35">
      <c r="B8" s="3" t="s">
        <v>6</v>
      </c>
    </row>
    <row r="9" spans="2:7" ht="14.5" x14ac:dyDescent="0.35">
      <c r="B9" s="25" t="s">
        <v>7</v>
      </c>
      <c r="C9" s="5">
        <f>-C$5*C37</f>
        <v>-7500</v>
      </c>
      <c r="D9" s="5">
        <f t="shared" ref="D9:G9" si="4">-D$5*D37</f>
        <v>-8497.5</v>
      </c>
      <c r="E9" s="5">
        <f t="shared" si="4"/>
        <v>-9627.6675000000032</v>
      </c>
      <c r="F9" s="5">
        <f t="shared" si="4"/>
        <v>-10908.147277500004</v>
      </c>
      <c r="G9" s="5">
        <f t="shared" si="4"/>
        <v>-12358.930865407507</v>
      </c>
    </row>
    <row r="10" spans="2:7" ht="14.5" x14ac:dyDescent="0.35">
      <c r="B10" s="4" t="s">
        <v>8</v>
      </c>
      <c r="C10" s="5">
        <f t="shared" ref="C10:G11" si="5">-C$5*C38</f>
        <v>-1750.0000000000002</v>
      </c>
      <c r="D10" s="5">
        <f t="shared" si="5"/>
        <v>-1982.7500000000005</v>
      </c>
      <c r="E10" s="5">
        <f t="shared" si="5"/>
        <v>-2246.455750000001</v>
      </c>
      <c r="F10" s="5">
        <f t="shared" si="5"/>
        <v>-2545.2343647500011</v>
      </c>
      <c r="G10" s="5">
        <f t="shared" si="5"/>
        <v>-2883.7505352617518</v>
      </c>
    </row>
    <row r="11" spans="2:7" ht="14.5" x14ac:dyDescent="0.35">
      <c r="B11" s="4" t="s">
        <v>9</v>
      </c>
      <c r="C11" s="5">
        <f t="shared" si="5"/>
        <v>-500</v>
      </c>
      <c r="D11" s="5">
        <f t="shared" si="5"/>
        <v>-566.50000000000011</v>
      </c>
      <c r="E11" s="5">
        <f t="shared" si="5"/>
        <v>-641.84450000000015</v>
      </c>
      <c r="F11" s="5">
        <f t="shared" si="5"/>
        <v>-727.20981850000032</v>
      </c>
      <c r="G11" s="5">
        <f t="shared" si="5"/>
        <v>-823.9287243605005</v>
      </c>
    </row>
    <row r="12" spans="2:7" ht="14.5" x14ac:dyDescent="0.35">
      <c r="B12" s="3" t="s">
        <v>10</v>
      </c>
      <c r="C12" s="29">
        <f>SUM(C9:C11)</f>
        <v>-9750</v>
      </c>
      <c r="D12" s="29">
        <f t="shared" ref="D12:G12" si="6">SUM(D9:D11)</f>
        <v>-11046.75</v>
      </c>
      <c r="E12" s="29">
        <f t="shared" si="6"/>
        <v>-12515.967750000003</v>
      </c>
      <c r="F12" s="29">
        <f t="shared" si="6"/>
        <v>-14180.591460750005</v>
      </c>
      <c r="G12" s="29">
        <f t="shared" si="6"/>
        <v>-16066.61012502976</v>
      </c>
    </row>
    <row r="13" spans="2:7" ht="14.5" x14ac:dyDescent="0.35">
      <c r="B13" s="39" t="s">
        <v>11</v>
      </c>
      <c r="C13" s="40">
        <f>C7+C12</f>
        <v>14000</v>
      </c>
      <c r="D13" s="40">
        <f t="shared" ref="D13:G13" si="7">D7+D12</f>
        <v>15862.000000000004</v>
      </c>
      <c r="E13" s="40">
        <f t="shared" si="7"/>
        <v>17971.646000000004</v>
      </c>
      <c r="F13" s="40">
        <f t="shared" si="7"/>
        <v>20361.874918000005</v>
      </c>
      <c r="G13" s="40">
        <f t="shared" si="7"/>
        <v>23070.004282094014</v>
      </c>
    </row>
    <row r="14" spans="2:7" ht="14.5" x14ac:dyDescent="0.35">
      <c r="B14" s="4" t="s">
        <v>12</v>
      </c>
      <c r="C14" s="6">
        <f xml:space="preserve"> C13/C7</f>
        <v>0.58947368421052626</v>
      </c>
      <c r="D14" s="6">
        <f t="shared" ref="D14:G14" si="8" xml:space="preserve"> D13/D7</f>
        <v>0.58947368421052637</v>
      </c>
      <c r="E14" s="6">
        <f t="shared" si="8"/>
        <v>0.58947368421052626</v>
      </c>
      <c r="F14" s="6">
        <f t="shared" si="8"/>
        <v>0.58947368421052626</v>
      </c>
      <c r="G14" s="6">
        <f t="shared" si="8"/>
        <v>0.58947368421052637</v>
      </c>
    </row>
    <row r="15" spans="2:7" ht="14.5" x14ac:dyDescent="0.35">
      <c r="B15" s="3" t="s">
        <v>13</v>
      </c>
    </row>
    <row r="16" spans="2:7" ht="14.5" x14ac:dyDescent="0.35">
      <c r="B16" s="4" t="s">
        <v>14</v>
      </c>
      <c r="C16" s="5">
        <f>-C$5*C42</f>
        <v>-3750</v>
      </c>
      <c r="D16" s="5">
        <f t="shared" ref="D16:G16" si="9">-D$5*D42</f>
        <v>-3965.5000000000009</v>
      </c>
      <c r="E16" s="5">
        <f t="shared" si="9"/>
        <v>-4171.9892500000014</v>
      </c>
      <c r="F16" s="5">
        <f t="shared" si="9"/>
        <v>-4363.2589110000017</v>
      </c>
      <c r="G16" s="5">
        <f t="shared" si="9"/>
        <v>-4531.6079839827526</v>
      </c>
    </row>
    <row r="17" spans="2:9" ht="14.5" x14ac:dyDescent="0.35">
      <c r="B17" s="4" t="s">
        <v>15</v>
      </c>
      <c r="C17" s="5">
        <f t="shared" ref="C17:G18" si="10">-C$5*C43</f>
        <v>-1250</v>
      </c>
      <c r="D17" s="5">
        <f t="shared" si="10"/>
        <v>-1416.2500000000002</v>
      </c>
      <c r="E17" s="5">
        <f t="shared" si="10"/>
        <v>-1604.6112500000006</v>
      </c>
      <c r="F17" s="5">
        <f t="shared" si="10"/>
        <v>-1818.0245462500006</v>
      </c>
      <c r="G17" s="5">
        <f t="shared" si="10"/>
        <v>-2059.8218109012514</v>
      </c>
    </row>
    <row r="18" spans="2:9" ht="14.5" x14ac:dyDescent="0.35">
      <c r="B18" s="4" t="s">
        <v>16</v>
      </c>
      <c r="C18" s="5">
        <f t="shared" si="10"/>
        <v>-1250</v>
      </c>
      <c r="D18" s="5">
        <f t="shared" si="10"/>
        <v>-1416.2500000000002</v>
      </c>
      <c r="E18" s="5">
        <f t="shared" si="10"/>
        <v>-1604.6112500000006</v>
      </c>
      <c r="F18" s="5">
        <f t="shared" si="10"/>
        <v>-1818.0245462500006</v>
      </c>
      <c r="G18" s="5">
        <f t="shared" si="10"/>
        <v>-2059.8218109012514</v>
      </c>
    </row>
    <row r="19" spans="2:9" ht="14.5" x14ac:dyDescent="0.35">
      <c r="B19" s="4" t="s">
        <v>17</v>
      </c>
      <c r="C19" s="5">
        <f>SUM(C16:C18)</f>
        <v>-6250</v>
      </c>
      <c r="D19" s="5">
        <f t="shared" ref="D19:G19" si="11">SUM(D16:D18)</f>
        <v>-6798.0000000000009</v>
      </c>
      <c r="E19" s="5">
        <f t="shared" si="11"/>
        <v>-7381.2117500000031</v>
      </c>
      <c r="F19" s="5">
        <f t="shared" si="11"/>
        <v>-7999.308003500003</v>
      </c>
      <c r="G19" s="5">
        <f t="shared" si="11"/>
        <v>-8651.2516057852554</v>
      </c>
    </row>
    <row r="20" spans="2:9" ht="14.5" x14ac:dyDescent="0.35">
      <c r="B20" s="41" t="s">
        <v>18</v>
      </c>
      <c r="C20" s="40">
        <f>C13+C19</f>
        <v>7750</v>
      </c>
      <c r="D20" s="40">
        <f t="shared" ref="D20:G20" si="12">D13+D19</f>
        <v>9064.0000000000036</v>
      </c>
      <c r="E20" s="40">
        <f t="shared" si="12"/>
        <v>10590.434250000002</v>
      </c>
      <c r="F20" s="40">
        <f t="shared" si="12"/>
        <v>12362.566914500003</v>
      </c>
      <c r="G20" s="40">
        <f t="shared" si="12"/>
        <v>14418.752676308759</v>
      </c>
      <c r="H20" s="26"/>
    </row>
    <row r="21" spans="2:9" ht="15.75" customHeight="1" x14ac:dyDescent="0.35">
      <c r="B21" s="4" t="s">
        <v>19</v>
      </c>
      <c r="C21" s="29">
        <f>-'Fixed Assets'!D15</f>
        <v>-4952.3809523809523</v>
      </c>
      <c r="D21" s="29">
        <f>-'Fixed Assets'!E15</f>
        <v>-4952.3809523809523</v>
      </c>
      <c r="E21" s="29">
        <f>-'Fixed Assets'!F15</f>
        <v>-4952.3809523809523</v>
      </c>
      <c r="F21" s="29">
        <f>-'Fixed Assets'!G15</f>
        <v>-4952.3809523809523</v>
      </c>
      <c r="G21" s="29">
        <f>-'Fixed Assets'!H15</f>
        <v>-2952.3809523809523</v>
      </c>
    </row>
    <row r="22" spans="2:9" ht="15.75" customHeight="1" x14ac:dyDescent="0.35">
      <c r="B22" s="41" t="s">
        <v>20</v>
      </c>
      <c r="C22" s="40">
        <f>SUM(C20:C21)</f>
        <v>2797.6190476190477</v>
      </c>
      <c r="D22" s="40">
        <f t="shared" ref="D22:G22" si="13">SUM(D20:D21)</f>
        <v>4111.6190476190513</v>
      </c>
      <c r="E22" s="40">
        <f t="shared" si="13"/>
        <v>5638.0532976190498</v>
      </c>
      <c r="F22" s="40">
        <f t="shared" si="13"/>
        <v>7410.1859621190506</v>
      </c>
      <c r="G22" s="40">
        <f t="shared" si="13"/>
        <v>11466.371723927807</v>
      </c>
    </row>
    <row r="23" spans="2:9" ht="15.75" customHeight="1" x14ac:dyDescent="0.35">
      <c r="B23" s="4" t="s">
        <v>21</v>
      </c>
      <c r="C23" s="5">
        <f>-'Balance Sheet'!D43</f>
        <v>-665.00000000000011</v>
      </c>
      <c r="D23" s="5">
        <f>-'Balance Sheet'!E43</f>
        <v>-630</v>
      </c>
      <c r="E23" s="5">
        <f>-'Balance Sheet'!F43</f>
        <v>-927.50000000000011</v>
      </c>
      <c r="F23" s="5">
        <f>-'Balance Sheet'!G43</f>
        <v>-875.00000000000011</v>
      </c>
      <c r="G23" s="5">
        <f>-'Balance Sheet'!H43</f>
        <v>-822.50000000000011</v>
      </c>
    </row>
    <row r="24" spans="2:9" ht="15.75" customHeight="1" x14ac:dyDescent="0.35">
      <c r="B24" s="41" t="s">
        <v>22</v>
      </c>
      <c r="C24" s="40">
        <f>SUM(C22:C23)</f>
        <v>2132.6190476190477</v>
      </c>
      <c r="D24" s="40">
        <f t="shared" ref="D24:G24" si="14">SUM(D22:D23)</f>
        <v>3481.6190476190513</v>
      </c>
      <c r="E24" s="40">
        <f t="shared" si="14"/>
        <v>4710.5532976190498</v>
      </c>
      <c r="F24" s="40">
        <f t="shared" si="14"/>
        <v>6535.1859621190506</v>
      </c>
      <c r="G24" s="40">
        <f t="shared" si="14"/>
        <v>10643.871723927807</v>
      </c>
    </row>
    <row r="25" spans="2:9" ht="15.75" customHeight="1" x14ac:dyDescent="0.35">
      <c r="B25" s="4" t="s">
        <v>23</v>
      </c>
      <c r="C25" s="5">
        <f>-(C24*C46)</f>
        <v>-447.85</v>
      </c>
      <c r="D25" s="5">
        <f t="shared" ref="D25:G25" si="15">-D24*D46</f>
        <v>-731.14000000000078</v>
      </c>
      <c r="E25" s="5">
        <f t="shared" si="15"/>
        <v>-989.21619250000037</v>
      </c>
      <c r="F25" s="5">
        <f t="shared" si="15"/>
        <v>-1372.3890520450007</v>
      </c>
      <c r="G25" s="5">
        <f t="shared" si="15"/>
        <v>-2235.2130620248395</v>
      </c>
    </row>
    <row r="26" spans="2:9" ht="15.75" customHeight="1" x14ac:dyDescent="0.35">
      <c r="B26" s="41" t="s">
        <v>24</v>
      </c>
      <c r="C26" s="40">
        <f>SUM(C24:C25)</f>
        <v>1684.7690476190478</v>
      </c>
      <c r="D26" s="40">
        <f t="shared" ref="D26:G26" si="16">SUM(D24:D25)</f>
        <v>2750.4790476190506</v>
      </c>
      <c r="E26" s="40">
        <f t="shared" si="16"/>
        <v>3721.3371051190493</v>
      </c>
      <c r="F26" s="40">
        <f t="shared" si="16"/>
        <v>5162.7969100740502</v>
      </c>
      <c r="G26" s="40">
        <f t="shared" si="16"/>
        <v>8408.6586619029677</v>
      </c>
    </row>
    <row r="27" spans="2:9" ht="15.75" customHeight="1" x14ac:dyDescent="0.35">
      <c r="B27" s="4"/>
      <c r="C27" s="5"/>
      <c r="D27" s="5"/>
      <c r="E27" s="5"/>
      <c r="F27" s="5"/>
      <c r="G27" s="5"/>
    </row>
    <row r="28" spans="2:9" ht="15.75" customHeight="1" x14ac:dyDescent="0.35">
      <c r="B28" s="41" t="s">
        <v>25</v>
      </c>
      <c r="C28" s="43">
        <f>C26/C7</f>
        <v>7.0937644110275699E-2</v>
      </c>
      <c r="D28" s="43">
        <f t="shared" ref="D28:G28" si="17">D26/D7</f>
        <v>0.10221504334534492</v>
      </c>
      <c r="E28" s="43">
        <f t="shared" si="17"/>
        <v>0.12206062224594565</v>
      </c>
      <c r="F28" s="43">
        <f t="shared" si="17"/>
        <v>0.14946231266364127</v>
      </c>
      <c r="G28" s="43">
        <f t="shared" si="17"/>
        <v>0.21485401303318655</v>
      </c>
    </row>
    <row r="29" spans="2:9" ht="15.75" customHeight="1" x14ac:dyDescent="0.35"/>
    <row r="30" spans="2:9" ht="15.75" customHeight="1" x14ac:dyDescent="0.35">
      <c r="B30" s="7" t="s">
        <v>26</v>
      </c>
      <c r="C30" s="8"/>
      <c r="D30" s="8"/>
      <c r="E30" s="8"/>
      <c r="F30" s="8"/>
      <c r="G30" s="8"/>
    </row>
    <row r="31" spans="2:9" ht="15.75" customHeight="1" x14ac:dyDescent="0.35">
      <c r="B31" s="8" t="s">
        <v>2</v>
      </c>
      <c r="C31" s="8"/>
      <c r="D31" s="8"/>
      <c r="E31" s="8"/>
      <c r="F31" s="8"/>
      <c r="G31" s="8"/>
    </row>
    <row r="32" spans="2:9" ht="15.75" customHeight="1" x14ac:dyDescent="0.35">
      <c r="B32" s="27" t="s">
        <v>27</v>
      </c>
      <c r="C32" s="10">
        <v>5000</v>
      </c>
      <c r="D32" s="10">
        <f>C32*1.1</f>
        <v>5500</v>
      </c>
      <c r="E32" s="10">
        <f t="shared" ref="E32:G32" si="18">D32*1.1</f>
        <v>6050.0000000000009</v>
      </c>
      <c r="F32" s="10">
        <f t="shared" si="18"/>
        <v>6655.0000000000018</v>
      </c>
      <c r="G32" s="10">
        <f t="shared" si="18"/>
        <v>7320.5000000000027</v>
      </c>
      <c r="I32" s="49"/>
    </row>
    <row r="33" spans="2:8" ht="15.75" customHeight="1" x14ac:dyDescent="0.35">
      <c r="B33" s="27" t="s">
        <v>28</v>
      </c>
      <c r="C33" s="48">
        <v>5</v>
      </c>
      <c r="D33" s="47">
        <f>C33*1.03</f>
        <v>5.15</v>
      </c>
      <c r="E33" s="47">
        <f t="shared" ref="E33:G33" si="19">D33*1.03</f>
        <v>5.3045000000000009</v>
      </c>
      <c r="F33" s="47">
        <f t="shared" si="19"/>
        <v>5.4636350000000009</v>
      </c>
      <c r="G33" s="47">
        <f t="shared" si="19"/>
        <v>5.6275440500000009</v>
      </c>
      <c r="H33" s="46"/>
    </row>
    <row r="34" spans="2:8" ht="15.75" customHeight="1" x14ac:dyDescent="0.35">
      <c r="B34" s="27" t="str">
        <f>B6&amp;" as a % of rev"</f>
        <v>Discounts as a % of rev</v>
      </c>
      <c r="C34" s="11">
        <v>0.05</v>
      </c>
      <c r="D34" s="11">
        <v>0.05</v>
      </c>
      <c r="E34" s="11">
        <v>0.05</v>
      </c>
      <c r="F34" s="11">
        <v>0.05</v>
      </c>
      <c r="G34" s="11">
        <v>0.05</v>
      </c>
    </row>
    <row r="35" spans="2:8" ht="15.75" customHeight="1" x14ac:dyDescent="0.35">
      <c r="B35" s="8"/>
      <c r="C35" s="12"/>
      <c r="D35" s="12"/>
      <c r="E35" s="12"/>
      <c r="F35" s="12"/>
      <c r="G35" s="12"/>
    </row>
    <row r="36" spans="2:8" ht="15.75" customHeight="1" x14ac:dyDescent="0.35">
      <c r="B36" s="8" t="s">
        <v>6</v>
      </c>
      <c r="C36" s="12"/>
      <c r="D36" s="12"/>
      <c r="E36" s="12"/>
      <c r="F36" s="12"/>
      <c r="G36" s="12"/>
    </row>
    <row r="37" spans="2:8" ht="15.75" customHeight="1" x14ac:dyDescent="0.35">
      <c r="B37" s="9" t="str">
        <f t="shared" ref="B37:B39" si="20">B9&amp;" as a % of rev"</f>
        <v>Raw Materials as a % of rev</v>
      </c>
      <c r="C37" s="11">
        <v>0.3</v>
      </c>
      <c r="D37" s="11">
        <v>0.3</v>
      </c>
      <c r="E37" s="11">
        <v>0.3</v>
      </c>
      <c r="F37" s="11">
        <v>0.3</v>
      </c>
      <c r="G37" s="11">
        <v>0.3</v>
      </c>
    </row>
    <row r="38" spans="2:8" ht="15.75" customHeight="1" x14ac:dyDescent="0.35">
      <c r="B38" s="9" t="str">
        <f t="shared" si="20"/>
        <v>Fulfillment as a % of rev</v>
      </c>
      <c r="C38" s="11">
        <v>7.0000000000000007E-2</v>
      </c>
      <c r="D38" s="11">
        <v>7.0000000000000007E-2</v>
      </c>
      <c r="E38" s="11">
        <v>7.0000000000000007E-2</v>
      </c>
      <c r="F38" s="11">
        <v>7.0000000000000007E-2</v>
      </c>
      <c r="G38" s="11">
        <v>7.0000000000000007E-2</v>
      </c>
    </row>
    <row r="39" spans="2:8" ht="15.75" customHeight="1" x14ac:dyDescent="0.35">
      <c r="B39" s="9" t="str">
        <f t="shared" si="20"/>
        <v>Transaction Fees as a % of rev</v>
      </c>
      <c r="C39" s="11">
        <v>0.02</v>
      </c>
      <c r="D39" s="11">
        <v>0.02</v>
      </c>
      <c r="E39" s="11">
        <v>0.02</v>
      </c>
      <c r="F39" s="11">
        <v>0.02</v>
      </c>
      <c r="G39" s="11">
        <v>0.02</v>
      </c>
    </row>
    <row r="40" spans="2:8" ht="15.75" customHeight="1" x14ac:dyDescent="0.35">
      <c r="B40" s="8"/>
      <c r="C40" s="12"/>
      <c r="D40" s="12"/>
      <c r="E40" s="12"/>
      <c r="F40" s="12"/>
      <c r="G40" s="12"/>
    </row>
    <row r="41" spans="2:8" ht="15.75" customHeight="1" x14ac:dyDescent="0.35">
      <c r="B41" s="8" t="s">
        <v>13</v>
      </c>
      <c r="C41" s="12"/>
      <c r="D41" s="12"/>
      <c r="E41" s="12"/>
      <c r="F41" s="12"/>
      <c r="G41" s="12"/>
    </row>
    <row r="42" spans="2:8" ht="15.75" customHeight="1" x14ac:dyDescent="0.35">
      <c r="B42" s="9" t="str">
        <f>B16&amp;" as a % of rev"</f>
        <v>Labor as a % of rev</v>
      </c>
      <c r="C42" s="11">
        <v>0.15</v>
      </c>
      <c r="D42" s="11">
        <v>0.14000000000000001</v>
      </c>
      <c r="E42" s="11">
        <v>0.13</v>
      </c>
      <c r="F42" s="11">
        <v>0.12</v>
      </c>
      <c r="G42" s="11">
        <v>0.11</v>
      </c>
    </row>
    <row r="43" spans="2:8" ht="15.75" customHeight="1" x14ac:dyDescent="0.35">
      <c r="B43" s="9" t="str">
        <f>B17&amp;" as a % of rev"</f>
        <v>Marketing as a % of rev</v>
      </c>
      <c r="C43" s="11">
        <v>0.05</v>
      </c>
      <c r="D43" s="11">
        <v>0.05</v>
      </c>
      <c r="E43" s="11">
        <v>0.05</v>
      </c>
      <c r="F43" s="11">
        <v>0.05</v>
      </c>
      <c r="G43" s="11">
        <v>0.05</v>
      </c>
    </row>
    <row r="44" spans="2:8" ht="15.75" customHeight="1" x14ac:dyDescent="0.35">
      <c r="B44" s="9" t="str">
        <f>B18&amp;" as a % of rev"</f>
        <v>SGA &amp; Other as a % of rev</v>
      </c>
      <c r="C44" s="11">
        <v>0.05</v>
      </c>
      <c r="D44" s="11">
        <v>0.05</v>
      </c>
      <c r="E44" s="11">
        <v>0.05</v>
      </c>
      <c r="F44" s="11">
        <v>0.05</v>
      </c>
      <c r="G44" s="11">
        <v>0.05</v>
      </c>
    </row>
    <row r="45" spans="2:8" ht="15.75" customHeight="1" x14ac:dyDescent="0.35">
      <c r="B45" s="8"/>
      <c r="C45" s="11"/>
      <c r="D45" s="11"/>
      <c r="E45" s="11"/>
      <c r="F45" s="11"/>
      <c r="G45" s="11"/>
    </row>
    <row r="46" spans="2:8" ht="15.75" customHeight="1" x14ac:dyDescent="0.35">
      <c r="B46" s="8" t="s">
        <v>29</v>
      </c>
      <c r="C46" s="11">
        <v>0.21</v>
      </c>
      <c r="D46" s="11">
        <v>0.21</v>
      </c>
      <c r="E46" s="11">
        <v>0.21</v>
      </c>
      <c r="F46" s="11">
        <v>0.21</v>
      </c>
      <c r="G46" s="11">
        <v>0.21</v>
      </c>
    </row>
    <row r="47" spans="2:8" ht="15.75" customHeight="1" x14ac:dyDescent="0.35"/>
    <row r="48" spans="2: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001"/>
  <sheetViews>
    <sheetView showGridLines="0" workbookViewId="0">
      <selection activeCell="E5" sqref="E5:H5"/>
    </sheetView>
  </sheetViews>
  <sheetFormatPr defaultColWidth="14.453125" defaultRowHeight="15" customHeight="1" x14ac:dyDescent="0.35"/>
  <cols>
    <col min="1" max="1" width="8.81640625" customWidth="1"/>
    <col min="2" max="2" width="30.26953125" customWidth="1"/>
    <col min="3" max="3" width="10.81640625" customWidth="1"/>
    <col min="4" max="8" width="10.453125" customWidth="1"/>
    <col min="9" max="26" width="8.81640625" customWidth="1"/>
  </cols>
  <sheetData>
    <row r="2" spans="2:8" ht="14.5" x14ac:dyDescent="0.35">
      <c r="B2" s="1" t="s">
        <v>30</v>
      </c>
      <c r="C2" s="50" t="s">
        <v>31</v>
      </c>
      <c r="D2" s="50"/>
      <c r="E2" s="50"/>
      <c r="F2" s="1"/>
      <c r="G2" s="1"/>
      <c r="H2" s="1"/>
    </row>
    <row r="3" spans="2:8" ht="14.5" x14ac:dyDescent="0.35">
      <c r="B3" s="2" t="s">
        <v>1</v>
      </c>
      <c r="C3" s="30">
        <v>44561</v>
      </c>
      <c r="D3" s="30">
        <f t="shared" ref="D3:H3" si="0">EDATE(C3,12)</f>
        <v>44926</v>
      </c>
      <c r="E3" s="30">
        <f t="shared" si="0"/>
        <v>45291</v>
      </c>
      <c r="F3" s="30">
        <f t="shared" si="0"/>
        <v>45657</v>
      </c>
      <c r="G3" s="30">
        <f t="shared" si="0"/>
        <v>46022</v>
      </c>
      <c r="H3" s="30">
        <f t="shared" si="0"/>
        <v>46387</v>
      </c>
    </row>
    <row r="4" spans="2:8" ht="14.5" x14ac:dyDescent="0.35">
      <c r="B4" s="3" t="s">
        <v>32</v>
      </c>
    </row>
    <row r="5" spans="2:8" ht="14.5" x14ac:dyDescent="0.35">
      <c r="B5" s="31" t="s">
        <v>33</v>
      </c>
      <c r="C5" s="13">
        <v>5000</v>
      </c>
      <c r="D5" s="13">
        <v>-2871.6776836158188</v>
      </c>
      <c r="E5" s="5">
        <f>D5+'Statement of Cashflows'!D18</f>
        <v>4349.95823446328</v>
      </c>
      <c r="F5" s="5">
        <f>E5+'Statement of Cashflows'!E18</f>
        <v>17294.949407146898</v>
      </c>
      <c r="G5" s="5">
        <f>F5+'Statement of Cashflows'!F18</f>
        <v>21684.229709104937</v>
      </c>
      <c r="H5" s="5">
        <f>G5+'Statement of Cashflows'!G18</f>
        <v>32322.577387345798</v>
      </c>
    </row>
    <row r="6" spans="2:8" ht="14.5" x14ac:dyDescent="0.35">
      <c r="B6" s="31" t="s">
        <v>34</v>
      </c>
      <c r="C6" s="13">
        <v>150</v>
      </c>
      <c r="D6" s="51">
        <v>237.5</v>
      </c>
      <c r="E6" s="5">
        <f t="shared" ref="E6:H6" si="1">E34*E32</f>
        <v>269.08750000000003</v>
      </c>
      <c r="F6" s="5">
        <f t="shared" si="1"/>
        <v>304.87613750000008</v>
      </c>
      <c r="G6" s="5">
        <f t="shared" si="1"/>
        <v>345.42466378750009</v>
      </c>
      <c r="H6" s="5">
        <f t="shared" si="1"/>
        <v>391.36614407123773</v>
      </c>
    </row>
    <row r="7" spans="2:8" ht="14.5" x14ac:dyDescent="0.35">
      <c r="B7" s="39" t="s">
        <v>35</v>
      </c>
      <c r="C7" s="40">
        <f>SUM(C5:C6)</f>
        <v>5150</v>
      </c>
      <c r="D7" s="40">
        <f>SUM(D5:D6)</f>
        <v>-2634.1776836158188</v>
      </c>
      <c r="E7" s="40">
        <f t="shared" ref="E7:H7" si="2">SUM(E5:E6)</f>
        <v>4619.0457344632796</v>
      </c>
      <c r="F7" s="40">
        <f t="shared" si="2"/>
        <v>17599.825544646897</v>
      </c>
      <c r="G7" s="40">
        <f t="shared" si="2"/>
        <v>22029.654372892437</v>
      </c>
      <c r="H7" s="40">
        <f t="shared" si="2"/>
        <v>32713.943531417037</v>
      </c>
    </row>
    <row r="8" spans="2:8" ht="14.5" x14ac:dyDescent="0.35">
      <c r="B8" s="3" t="s">
        <v>36</v>
      </c>
    </row>
    <row r="9" spans="2:8" ht="14.5" x14ac:dyDescent="0.35">
      <c r="B9" s="31" t="s">
        <v>37</v>
      </c>
      <c r="C9" s="13">
        <v>10000</v>
      </c>
      <c r="D9" s="13"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8" ht="14.5" x14ac:dyDescent="0.35">
      <c r="B10" s="31" t="s">
        <v>38</v>
      </c>
      <c r="C10" s="13">
        <v>-2000</v>
      </c>
      <c r="D10" s="13"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8" ht="14.5" x14ac:dyDescent="0.35">
      <c r="B11" s="3" t="s">
        <v>39</v>
      </c>
      <c r="C11" s="5">
        <f>SUM(C9:C10)</f>
        <v>8000</v>
      </c>
      <c r="D11" s="5">
        <f>SUM(D9:D10)</f>
        <v>17047.619047619046</v>
      </c>
      <c r="E11" s="5">
        <f t="shared" ref="E11:H11" si="3">SUM(E9:E10)</f>
        <v>12095.238095238095</v>
      </c>
      <c r="F11" s="5">
        <f t="shared" si="3"/>
        <v>7142.8571428571449</v>
      </c>
      <c r="G11" s="5">
        <f t="shared" si="3"/>
        <v>7190.4761904761908</v>
      </c>
      <c r="H11" s="5">
        <f t="shared" si="3"/>
        <v>4238.0952380952367</v>
      </c>
    </row>
    <row r="12" spans="2:8" ht="14.5" x14ac:dyDescent="0.35">
      <c r="B12" s="39" t="s">
        <v>40</v>
      </c>
      <c r="C12" s="40">
        <f>C11</f>
        <v>8000</v>
      </c>
      <c r="D12" s="40">
        <f>D11</f>
        <v>17047.619047619046</v>
      </c>
      <c r="E12" s="40">
        <f t="shared" ref="E12:H12" si="4">E11</f>
        <v>12095.238095238095</v>
      </c>
      <c r="F12" s="40">
        <f t="shared" si="4"/>
        <v>7142.8571428571449</v>
      </c>
      <c r="G12" s="40">
        <f t="shared" si="4"/>
        <v>7190.4761904761908</v>
      </c>
      <c r="H12" s="40">
        <f t="shared" si="4"/>
        <v>4238.0952380952367</v>
      </c>
    </row>
    <row r="13" spans="2:8" ht="14.5" x14ac:dyDescent="0.35">
      <c r="B13" s="39" t="s">
        <v>41</v>
      </c>
      <c r="C13" s="40">
        <f>C7+C12</f>
        <v>13150</v>
      </c>
      <c r="D13" s="40">
        <f>D7+D12</f>
        <v>14413.441364003227</v>
      </c>
      <c r="E13" s="40">
        <f t="shared" ref="E13:H13" si="5">E7+E12</f>
        <v>16714.283829701373</v>
      </c>
      <c r="F13" s="40">
        <f t="shared" si="5"/>
        <v>24742.682687504042</v>
      </c>
      <c r="G13" s="40">
        <f t="shared" si="5"/>
        <v>29220.130563368628</v>
      </c>
      <c r="H13" s="40">
        <f t="shared" si="5"/>
        <v>36952.038769512277</v>
      </c>
    </row>
    <row r="15" spans="2:8" ht="14.5" x14ac:dyDescent="0.35">
      <c r="B15" s="3" t="s">
        <v>42</v>
      </c>
    </row>
    <row r="16" spans="2:8" ht="14.5" x14ac:dyDescent="0.35">
      <c r="B16" s="31" t="s">
        <v>43</v>
      </c>
      <c r="C16" s="14">
        <v>200</v>
      </c>
      <c r="D16" s="52">
        <v>220.33898305084745</v>
      </c>
      <c r="E16" s="5">
        <f t="shared" ref="E16:H16" si="6">E35*E33</f>
        <v>249.64406779661016</v>
      </c>
      <c r="F16" s="5">
        <f t="shared" si="6"/>
        <v>282.84672881355942</v>
      </c>
      <c r="G16" s="5">
        <f t="shared" si="6"/>
        <v>320.46534374576282</v>
      </c>
      <c r="H16" s="5">
        <f t="shared" si="6"/>
        <v>363.08723446394936</v>
      </c>
    </row>
    <row r="17" spans="2:10" ht="14.5" x14ac:dyDescent="0.35">
      <c r="B17" s="31" t="s">
        <v>44</v>
      </c>
      <c r="C17" s="14">
        <v>100</v>
      </c>
      <c r="D17" s="52">
        <v>158.33333333333334</v>
      </c>
      <c r="E17" s="5">
        <f t="shared" ref="E17:H17" si="7">E36*E32</f>
        <v>179.39166666666671</v>
      </c>
      <c r="F17" s="5">
        <f t="shared" si="7"/>
        <v>203.25075833333341</v>
      </c>
      <c r="G17" s="5">
        <f t="shared" si="7"/>
        <v>230.28310919166674</v>
      </c>
      <c r="H17" s="5">
        <f t="shared" si="7"/>
        <v>260.91076271415852</v>
      </c>
    </row>
    <row r="18" spans="2:10" ht="14.5" x14ac:dyDescent="0.35">
      <c r="B18" s="39" t="s">
        <v>45</v>
      </c>
      <c r="C18" s="39">
        <f>SUM(C16:C17)</f>
        <v>300</v>
      </c>
      <c r="D18" s="42">
        <f>SUM(D16:D17)</f>
        <v>378.67231638418082</v>
      </c>
      <c r="E18" s="42">
        <f t="shared" ref="E18:H18" si="8">SUM(E16:E17)</f>
        <v>429.03573446327687</v>
      </c>
      <c r="F18" s="42">
        <f t="shared" si="8"/>
        <v>486.09748714689283</v>
      </c>
      <c r="G18" s="42">
        <f t="shared" si="8"/>
        <v>550.74845293742953</v>
      </c>
      <c r="H18" s="42">
        <f t="shared" si="8"/>
        <v>623.99799717810788</v>
      </c>
    </row>
    <row r="19" spans="2:10" ht="14.5" x14ac:dyDescent="0.35">
      <c r="B19" s="3" t="s">
        <v>46</v>
      </c>
    </row>
    <row r="20" spans="2:10" ht="14.5" x14ac:dyDescent="0.35">
      <c r="B20" s="31" t="s">
        <v>47</v>
      </c>
      <c r="C20" s="13">
        <v>10000</v>
      </c>
      <c r="D20" s="13">
        <v>9500</v>
      </c>
      <c r="E20" s="5">
        <f t="shared" ref="E20:H20" si="9">D20+E40-E41</f>
        <v>9000</v>
      </c>
      <c r="F20" s="5">
        <f t="shared" si="9"/>
        <v>13250</v>
      </c>
      <c r="G20" s="5">
        <f t="shared" si="9"/>
        <v>12500</v>
      </c>
      <c r="H20" s="5">
        <f t="shared" si="9"/>
        <v>11750</v>
      </c>
    </row>
    <row r="21" spans="2:10" ht="15.75" customHeight="1" x14ac:dyDescent="0.35">
      <c r="B21" s="41" t="s">
        <v>48</v>
      </c>
      <c r="C21" s="40">
        <f>C20</f>
        <v>10000</v>
      </c>
      <c r="D21" s="40">
        <f>D20</f>
        <v>9500</v>
      </c>
      <c r="E21" s="40">
        <f t="shared" ref="E21:H21" si="10">E20</f>
        <v>9000</v>
      </c>
      <c r="F21" s="40">
        <f t="shared" si="10"/>
        <v>13250</v>
      </c>
      <c r="G21" s="40">
        <f t="shared" si="10"/>
        <v>12500</v>
      </c>
      <c r="H21" s="40">
        <f t="shared" si="10"/>
        <v>11750</v>
      </c>
    </row>
    <row r="22" spans="2:10" ht="15.75" customHeight="1" x14ac:dyDescent="0.35">
      <c r="B22" s="39" t="s">
        <v>49</v>
      </c>
      <c r="C22" s="40">
        <f>C18+C21</f>
        <v>10300</v>
      </c>
      <c r="D22" s="40">
        <f>D18+D21</f>
        <v>9878.6723163841816</v>
      </c>
      <c r="E22" s="40">
        <f t="shared" ref="E22:H22" si="11">E18+E21</f>
        <v>9429.0357344632775</v>
      </c>
      <c r="F22" s="40">
        <f t="shared" si="11"/>
        <v>13736.097487146893</v>
      </c>
      <c r="G22" s="40">
        <f t="shared" si="11"/>
        <v>13050.748452937429</v>
      </c>
      <c r="H22" s="40">
        <f t="shared" si="11"/>
        <v>12373.997997178109</v>
      </c>
      <c r="I22" s="26"/>
    </row>
    <row r="23" spans="2:10" ht="15.75" customHeight="1" x14ac:dyDescent="0.35">
      <c r="B23" s="3" t="s">
        <v>50</v>
      </c>
    </row>
    <row r="24" spans="2:10" ht="15.75" customHeight="1" x14ac:dyDescent="0.35">
      <c r="B24" s="31" t="s">
        <v>51</v>
      </c>
      <c r="C24" s="13">
        <v>300</v>
      </c>
      <c r="D24" s="5">
        <v>300</v>
      </c>
      <c r="E24" s="5">
        <f t="shared" ref="E24:H24" si="12">D24</f>
        <v>300</v>
      </c>
      <c r="F24" s="5">
        <f t="shared" si="12"/>
        <v>300</v>
      </c>
      <c r="G24" s="5">
        <f t="shared" si="12"/>
        <v>300</v>
      </c>
      <c r="H24" s="5">
        <f t="shared" si="12"/>
        <v>300</v>
      </c>
    </row>
    <row r="25" spans="2:10" ht="15.75" customHeight="1" x14ac:dyDescent="0.35">
      <c r="B25" s="31" t="s">
        <v>52</v>
      </c>
      <c r="C25" s="13">
        <v>2550</v>
      </c>
      <c r="D25" s="5">
        <v>4234.7690476190473</v>
      </c>
      <c r="E25" s="5">
        <f>D25+'Income Statement'!D26</f>
        <v>6985.2480952380974</v>
      </c>
      <c r="F25" s="5">
        <f>E25+'Income Statement'!E26</f>
        <v>10706.585200357147</v>
      </c>
      <c r="G25" s="5">
        <f>F25+'Income Statement'!F26</f>
        <v>15869.382110431197</v>
      </c>
      <c r="H25" s="5">
        <f>G25+'Income Statement'!G26</f>
        <v>24278.040772334163</v>
      </c>
    </row>
    <row r="26" spans="2:10" ht="15.75" customHeight="1" x14ac:dyDescent="0.35">
      <c r="B26" s="3" t="s">
        <v>53</v>
      </c>
      <c r="C26" s="5">
        <f>SUM(C24:C25)</f>
        <v>2850</v>
      </c>
      <c r="D26" s="5">
        <f>SUM(D24:D25)</f>
        <v>4534.7690476190473</v>
      </c>
      <c r="E26" s="5">
        <f t="shared" ref="E26:H26" si="13">SUM(E24:E25)</f>
        <v>7285.2480952380974</v>
      </c>
      <c r="F26" s="5">
        <f t="shared" si="13"/>
        <v>11006.585200357147</v>
      </c>
      <c r="G26" s="5">
        <f t="shared" si="13"/>
        <v>16169.382110431197</v>
      </c>
      <c r="H26" s="5">
        <f t="shared" si="13"/>
        <v>24578.040772334163</v>
      </c>
    </row>
    <row r="27" spans="2:10" ht="15.75" customHeight="1" x14ac:dyDescent="0.35">
      <c r="B27" s="39" t="s">
        <v>54</v>
      </c>
      <c r="C27" s="40">
        <f>C26+C22</f>
        <v>13150</v>
      </c>
      <c r="D27" s="40">
        <f>D26+D22</f>
        <v>14413.441364003229</v>
      </c>
      <c r="E27" s="40">
        <f t="shared" ref="E27:H27" si="14">E26+E22</f>
        <v>16714.283829701373</v>
      </c>
      <c r="F27" s="40">
        <f t="shared" si="14"/>
        <v>24742.682687504042</v>
      </c>
      <c r="G27" s="40">
        <f t="shared" si="14"/>
        <v>29220.130563368628</v>
      </c>
      <c r="H27" s="40">
        <f t="shared" si="14"/>
        <v>36952.03876951227</v>
      </c>
      <c r="I27" s="26"/>
      <c r="J27" s="26"/>
    </row>
    <row r="28" spans="2:10" ht="15.75" customHeight="1" x14ac:dyDescent="0.35"/>
    <row r="29" spans="2:10" ht="15.75" customHeight="1" x14ac:dyDescent="0.35">
      <c r="B29" s="37" t="s">
        <v>55</v>
      </c>
      <c r="C29" s="38">
        <f t="shared" ref="C29:H29" si="15">C13-C27</f>
        <v>0</v>
      </c>
      <c r="D29" s="38">
        <v>0</v>
      </c>
      <c r="E29" s="38">
        <f t="shared" si="15"/>
        <v>0</v>
      </c>
      <c r="F29" s="38">
        <f t="shared" si="15"/>
        <v>0</v>
      </c>
      <c r="G29" s="38">
        <f t="shared" si="15"/>
        <v>0</v>
      </c>
      <c r="H29" s="38">
        <f t="shared" si="15"/>
        <v>0</v>
      </c>
    </row>
    <row r="30" spans="2:10" ht="15.75" customHeight="1" x14ac:dyDescent="0.35"/>
    <row r="31" spans="2:10" ht="15.75" customHeight="1" x14ac:dyDescent="0.35">
      <c r="B31" s="7" t="s">
        <v>26</v>
      </c>
      <c r="C31" s="8"/>
      <c r="D31" s="8"/>
      <c r="E31" s="8"/>
      <c r="F31" s="8"/>
      <c r="G31" s="8"/>
      <c r="H31" s="8"/>
    </row>
    <row r="32" spans="2:10" ht="15.75" customHeight="1" x14ac:dyDescent="0.35">
      <c r="B32" s="8" t="s">
        <v>5</v>
      </c>
      <c r="C32" s="10">
        <v>15000</v>
      </c>
      <c r="D32" s="10">
        <v>23750</v>
      </c>
      <c r="E32" s="32">
        <f>'Income Statement'!D7</f>
        <v>26908.750000000004</v>
      </c>
      <c r="F32" s="32">
        <f>'Income Statement'!E7</f>
        <v>30487.613750000008</v>
      </c>
      <c r="G32" s="32">
        <f>'Income Statement'!F7</f>
        <v>34542.46637875001</v>
      </c>
      <c r="H32" s="32">
        <f>'Income Statement'!G7</f>
        <v>39136.614407123772</v>
      </c>
    </row>
    <row r="33" spans="2:9" ht="15.75" customHeight="1" x14ac:dyDescent="0.35">
      <c r="B33" s="33" t="s">
        <v>56</v>
      </c>
      <c r="C33" s="16">
        <v>8850</v>
      </c>
      <c r="D33" s="16">
        <v>9750</v>
      </c>
      <c r="E33" s="32">
        <f>-'Income Statement'!D12</f>
        <v>11046.75</v>
      </c>
      <c r="F33" s="32">
        <f>-'Income Statement'!E12</f>
        <v>12515.967750000003</v>
      </c>
      <c r="G33" s="32">
        <f>-'Income Statement'!F12</f>
        <v>14180.591460750005</v>
      </c>
      <c r="H33" s="32">
        <f>-'Income Statement'!G12</f>
        <v>16066.61012502976</v>
      </c>
    </row>
    <row r="34" spans="2:9" ht="15.75" customHeight="1" x14ac:dyDescent="0.35">
      <c r="B34" s="8" t="str">
        <f>B6&amp;" as a % of rev"</f>
        <v>Accounts Receivable as a % of rev</v>
      </c>
      <c r="C34" s="35">
        <f>C6/C32</f>
        <v>0.01</v>
      </c>
      <c r="D34" s="35">
        <f>D6/D32</f>
        <v>0.01</v>
      </c>
      <c r="E34" s="36">
        <f t="shared" ref="E34:H34" si="16">D34</f>
        <v>0.01</v>
      </c>
      <c r="F34" s="36">
        <f t="shared" si="16"/>
        <v>0.01</v>
      </c>
      <c r="G34" s="36">
        <f t="shared" si="16"/>
        <v>0.01</v>
      </c>
      <c r="H34" s="36">
        <f t="shared" si="16"/>
        <v>0.01</v>
      </c>
      <c r="I34" s="34"/>
    </row>
    <row r="35" spans="2:9" ht="15.75" customHeight="1" x14ac:dyDescent="0.35">
      <c r="B35" s="28" t="str">
        <f>B16&amp;" as a % of COGS"</f>
        <v>Accounts Payable as a % of COGS</v>
      </c>
      <c r="C35" s="17">
        <f>C16/C33</f>
        <v>2.2598870056497175E-2</v>
      </c>
      <c r="D35" s="17">
        <f>D16/D33</f>
        <v>2.2598870056497175E-2</v>
      </c>
      <c r="E35" s="17">
        <f t="shared" ref="E35:H35" si="17">D35</f>
        <v>2.2598870056497175E-2</v>
      </c>
      <c r="F35" s="17">
        <f t="shared" si="17"/>
        <v>2.2598870056497175E-2</v>
      </c>
      <c r="G35" s="17">
        <f t="shared" si="17"/>
        <v>2.2598870056497175E-2</v>
      </c>
      <c r="H35" s="17">
        <f t="shared" si="17"/>
        <v>2.2598870056497175E-2</v>
      </c>
    </row>
    <row r="36" spans="2:9" ht="15.75" customHeight="1" x14ac:dyDescent="0.35">
      <c r="B36" s="28" t="str">
        <f>B17&amp;" as a % of rev"</f>
        <v>Deferred Revenue as a % of rev</v>
      </c>
      <c r="C36" s="17">
        <f>C17/C32</f>
        <v>6.6666666666666671E-3</v>
      </c>
      <c r="D36" s="17">
        <f>D17/D32</f>
        <v>6.6666666666666671E-3</v>
      </c>
      <c r="E36" s="17">
        <f t="shared" ref="E36:H36" si="18">D36</f>
        <v>6.6666666666666671E-3</v>
      </c>
      <c r="F36" s="17">
        <f t="shared" si="18"/>
        <v>6.6666666666666671E-3</v>
      </c>
      <c r="G36" s="17">
        <f t="shared" si="18"/>
        <v>6.6666666666666671E-3</v>
      </c>
      <c r="H36" s="17">
        <f t="shared" si="18"/>
        <v>6.6666666666666671E-3</v>
      </c>
    </row>
    <row r="37" spans="2:9" ht="15.75" customHeight="1" x14ac:dyDescent="0.35">
      <c r="B37" s="9" t="s">
        <v>44</v>
      </c>
      <c r="C37" s="17"/>
      <c r="D37" s="17"/>
      <c r="E37" s="17"/>
      <c r="F37" s="17"/>
      <c r="G37" s="17"/>
      <c r="H37" s="17"/>
    </row>
    <row r="38" spans="2:9" ht="15.75" customHeight="1" x14ac:dyDescent="0.35">
      <c r="B38" s="8"/>
      <c r="C38" s="8"/>
      <c r="D38" s="8"/>
      <c r="E38" s="8"/>
      <c r="F38" s="8"/>
      <c r="G38" s="8"/>
      <c r="H38" s="8"/>
    </row>
    <row r="39" spans="2:9" ht="15.75" customHeight="1" x14ac:dyDescent="0.35">
      <c r="B39" s="8" t="s">
        <v>47</v>
      </c>
      <c r="C39" s="8"/>
      <c r="D39" s="8"/>
      <c r="E39" s="8"/>
      <c r="F39" s="8"/>
      <c r="G39" s="8"/>
      <c r="H39" s="8"/>
    </row>
    <row r="40" spans="2:9" ht="15.75" customHeight="1" x14ac:dyDescent="0.35">
      <c r="B40" s="9" t="s">
        <v>57</v>
      </c>
      <c r="C40" s="8"/>
      <c r="D40" s="18"/>
      <c r="E40" s="18"/>
      <c r="F40" s="10">
        <v>5000</v>
      </c>
      <c r="G40" s="18"/>
      <c r="H40" s="18"/>
    </row>
    <row r="41" spans="2:9" ht="15.75" customHeight="1" x14ac:dyDescent="0.35">
      <c r="B41" s="9" t="s">
        <v>58</v>
      </c>
      <c r="C41" s="8"/>
      <c r="D41" s="10">
        <v>500</v>
      </c>
      <c r="E41" s="10">
        <v>500</v>
      </c>
      <c r="F41" s="10">
        <v>750</v>
      </c>
      <c r="G41" s="10">
        <v>750</v>
      </c>
      <c r="H41" s="10">
        <v>750</v>
      </c>
    </row>
    <row r="42" spans="2:9" ht="15.75" customHeight="1" x14ac:dyDescent="0.35">
      <c r="B42" s="9" t="s">
        <v>59</v>
      </c>
      <c r="C42" s="8"/>
      <c r="D42" s="11">
        <v>7.0000000000000007E-2</v>
      </c>
      <c r="E42" s="11">
        <v>7.0000000000000007E-2</v>
      </c>
      <c r="F42" s="11">
        <v>7.0000000000000007E-2</v>
      </c>
      <c r="G42" s="11">
        <v>7.0000000000000007E-2</v>
      </c>
      <c r="H42" s="11">
        <v>7.0000000000000007E-2</v>
      </c>
    </row>
    <row r="43" spans="2:9" ht="15.75" customHeight="1" x14ac:dyDescent="0.35">
      <c r="B43" s="9" t="s">
        <v>60</v>
      </c>
      <c r="C43" s="8"/>
      <c r="D43" s="15">
        <v>665.00000000000011</v>
      </c>
      <c r="E43" s="15">
        <v>630</v>
      </c>
      <c r="F43" s="15">
        <f t="shared" ref="E43:H43" si="19">F42*F20</f>
        <v>927.50000000000011</v>
      </c>
      <c r="G43" s="15">
        <f t="shared" si="19"/>
        <v>875.00000000000011</v>
      </c>
      <c r="H43" s="15">
        <f t="shared" si="19"/>
        <v>822.50000000000011</v>
      </c>
    </row>
    <row r="44" spans="2:9" ht="15.75" customHeight="1" x14ac:dyDescent="0.35"/>
    <row r="45" spans="2:9" ht="15.75" customHeight="1" x14ac:dyDescent="0.35"/>
    <row r="46" spans="2:9" ht="15.75" customHeight="1" x14ac:dyDescent="0.35"/>
    <row r="47" spans="2:9" ht="15.75" customHeight="1" x14ac:dyDescent="0.35"/>
    <row r="48" spans="2:9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1">
    <mergeCell ref="C2:E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>
      <selection activeCell="K15" sqref="K15"/>
    </sheetView>
  </sheetViews>
  <sheetFormatPr defaultColWidth="14.453125" defaultRowHeight="15" customHeight="1" x14ac:dyDescent="0.35"/>
  <cols>
    <col min="1" max="1" width="8.81640625" customWidth="1"/>
    <col min="2" max="2" width="28" customWidth="1"/>
    <col min="3" max="4" width="8.81640625" customWidth="1"/>
    <col min="5" max="5" width="9.1796875" customWidth="1"/>
    <col min="6" max="26" width="8.81640625" customWidth="1"/>
  </cols>
  <sheetData>
    <row r="2" spans="2:7" ht="14.5" x14ac:dyDescent="0.35">
      <c r="B2" s="1" t="s">
        <v>61</v>
      </c>
      <c r="C2" s="1"/>
      <c r="D2" s="1"/>
      <c r="E2" s="1"/>
      <c r="F2" s="1"/>
      <c r="G2" s="1"/>
    </row>
    <row r="3" spans="2:7" ht="14.5" x14ac:dyDescent="0.35">
      <c r="B3" s="2" t="s">
        <v>1</v>
      </c>
      <c r="C3" s="45">
        <v>44562</v>
      </c>
      <c r="D3" s="45">
        <f t="shared" ref="D3:G3" si="0">EDATE(C3,12)</f>
        <v>44927</v>
      </c>
      <c r="E3" s="24">
        <f t="shared" si="0"/>
        <v>45292</v>
      </c>
      <c r="F3" s="24">
        <f t="shared" si="0"/>
        <v>45658</v>
      </c>
      <c r="G3" s="24">
        <f t="shared" si="0"/>
        <v>46023</v>
      </c>
    </row>
    <row r="4" spans="2:7" ht="14.5" x14ac:dyDescent="0.35">
      <c r="B4" s="3" t="s">
        <v>24</v>
      </c>
      <c r="C4" s="5">
        <f>'Income Statement'!C26</f>
        <v>1684.7690476190478</v>
      </c>
      <c r="D4" s="5">
        <f>'Income Statement'!D26</f>
        <v>2750.4790476190506</v>
      </c>
      <c r="E4" s="5">
        <f>'Income Statement'!E26</f>
        <v>3721.3371051190493</v>
      </c>
      <c r="F4" s="5">
        <f>'Income Statement'!F26</f>
        <v>5162.7969100740502</v>
      </c>
      <c r="G4" s="5">
        <f>'Income Statement'!G26</f>
        <v>8408.6586619029677</v>
      </c>
    </row>
    <row r="5" spans="2:7" ht="14.5" x14ac:dyDescent="0.35">
      <c r="B5" s="3" t="s">
        <v>62</v>
      </c>
    </row>
    <row r="6" spans="2:7" ht="14.5" x14ac:dyDescent="0.35">
      <c r="B6" s="31" t="s">
        <v>63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</row>
    <row r="7" spans="2:7" ht="14.5" x14ac:dyDescent="0.35">
      <c r="B7" s="31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-31.587500000000034</v>
      </c>
      <c r="E7" s="5">
        <f>-('Balance Sheet'!F6-'Balance Sheet'!E6)</f>
        <v>-35.78863750000005</v>
      </c>
      <c r="F7" s="5">
        <f>-('Balance Sheet'!G6-'Balance Sheet'!F6)</f>
        <v>-40.54852628750001</v>
      </c>
      <c r="G7" s="5">
        <f>-('Balance Sheet'!H6-'Balance Sheet'!G6)</f>
        <v>-45.941480283737633</v>
      </c>
    </row>
    <row r="8" spans="2:7" ht="14.5" x14ac:dyDescent="0.35">
      <c r="B8" s="31" t="str">
        <f>"Change in "&amp;'Balance Sheet'!B16</f>
        <v>Change in Accounts Payable</v>
      </c>
      <c r="C8" s="5">
        <f>'Balance Sheet'!D16-'Balance Sheet'!C16</f>
        <v>20.338983050847446</v>
      </c>
      <c r="D8" s="5">
        <f>'Balance Sheet'!E16-'Balance Sheet'!D16</f>
        <v>29.305084745762713</v>
      </c>
      <c r="E8" s="5">
        <f>'Balance Sheet'!F16-'Balance Sheet'!E16</f>
        <v>33.202661016949264</v>
      </c>
      <c r="F8" s="5">
        <f>'Balance Sheet'!G16-'Balance Sheet'!F16</f>
        <v>37.6186149322034</v>
      </c>
      <c r="G8" s="5">
        <f>'Balance Sheet'!H16-'Balance Sheet'!G16</f>
        <v>42.621890718186535</v>
      </c>
    </row>
    <row r="9" spans="2:7" ht="14.5" x14ac:dyDescent="0.35">
      <c r="B9" s="31" t="str">
        <f>"Change in "&amp;'Balance Sheet'!B17</f>
        <v>Change in Deferred Revenue</v>
      </c>
      <c r="C9" s="5">
        <f>'Balance Sheet'!D17-'Balance Sheet'!C17</f>
        <v>58.333333333333343</v>
      </c>
      <c r="D9" s="5">
        <f>'Balance Sheet'!E17-'Balance Sheet'!D17</f>
        <v>21.058333333333366</v>
      </c>
      <c r="E9" s="5">
        <f>'Balance Sheet'!F17-'Balance Sheet'!E17</f>
        <v>23.8590916666667</v>
      </c>
      <c r="F9" s="5">
        <f>'Balance Sheet'!G17-'Balance Sheet'!F17</f>
        <v>27.032350858333331</v>
      </c>
      <c r="G9" s="5">
        <f>'Balance Sheet'!H17-'Balance Sheet'!G17</f>
        <v>30.627653522491784</v>
      </c>
    </row>
    <row r="10" spans="2:7" ht="14.5" x14ac:dyDescent="0.35">
      <c r="B10" s="39" t="s">
        <v>64</v>
      </c>
      <c r="C10" s="40">
        <f>SUM(C6:C9)</f>
        <v>4943.553268765133</v>
      </c>
      <c r="D10" s="40">
        <f t="shared" ref="D10:G10" si="1">SUM(D6:D9)</f>
        <v>4971.1568704600486</v>
      </c>
      <c r="E10" s="40">
        <f t="shared" si="1"/>
        <v>4973.6540675645683</v>
      </c>
      <c r="F10" s="40">
        <f t="shared" si="1"/>
        <v>4976.4833918839886</v>
      </c>
      <c r="G10" s="40">
        <f t="shared" si="1"/>
        <v>2979.689016337893</v>
      </c>
    </row>
    <row r="11" spans="2:7" ht="14.5" x14ac:dyDescent="0.35">
      <c r="B11" s="3" t="s">
        <v>65</v>
      </c>
    </row>
    <row r="12" spans="2:7" ht="14.5" x14ac:dyDescent="0.35">
      <c r="B12" s="4" t="s">
        <v>66</v>
      </c>
      <c r="C12" s="5">
        <f>-'Fixed Assets'!D8</f>
        <v>-14000</v>
      </c>
      <c r="D12" s="5">
        <f>-'Fixed Assets'!E8</f>
        <v>0</v>
      </c>
      <c r="E12" s="5">
        <f>-'Fixed Assets'!F8</f>
        <v>0</v>
      </c>
      <c r="F12" s="5">
        <f>-'Fixed Assets'!G8</f>
        <v>-5000</v>
      </c>
      <c r="G12" s="5">
        <f>-'Fixed Assets'!H8</f>
        <v>0</v>
      </c>
    </row>
    <row r="13" spans="2:7" ht="14.5" x14ac:dyDescent="0.35">
      <c r="B13" s="41" t="s">
        <v>67</v>
      </c>
      <c r="C13" s="40">
        <f>C12</f>
        <v>-14000</v>
      </c>
      <c r="D13" s="40">
        <f t="shared" ref="D13:G13" si="2">D12</f>
        <v>0</v>
      </c>
      <c r="E13" s="40">
        <f t="shared" si="2"/>
        <v>0</v>
      </c>
      <c r="F13" s="40">
        <f t="shared" si="2"/>
        <v>-5000</v>
      </c>
      <c r="G13" s="40">
        <f t="shared" si="2"/>
        <v>0</v>
      </c>
    </row>
    <row r="14" spans="2:7" ht="14.5" x14ac:dyDescent="0.35">
      <c r="B14" s="3" t="s">
        <v>68</v>
      </c>
    </row>
    <row r="15" spans="2:7" ht="14.5" x14ac:dyDescent="0.35">
      <c r="B15" s="31" t="s">
        <v>58</v>
      </c>
      <c r="C15" s="5">
        <f>-'Balance Sheet'!D41</f>
        <v>-500</v>
      </c>
      <c r="D15" s="5">
        <f>-'Balance Sheet'!E41</f>
        <v>-500</v>
      </c>
      <c r="E15" s="5">
        <f>-'Balance Sheet'!F41</f>
        <v>-750</v>
      </c>
      <c r="F15" s="5">
        <f>-'Balance Sheet'!G41</f>
        <v>-750</v>
      </c>
      <c r="G15" s="5">
        <f>-'Balance Sheet'!H41</f>
        <v>-750</v>
      </c>
    </row>
    <row r="16" spans="2:7" ht="14.5" x14ac:dyDescent="0.35">
      <c r="B16" s="31" t="s">
        <v>69</v>
      </c>
      <c r="C16" s="5">
        <f>'Balance Sheet'!D40</f>
        <v>0</v>
      </c>
      <c r="D16" s="5">
        <f>'Balance Sheet'!E40</f>
        <v>0</v>
      </c>
      <c r="E16" s="5">
        <f>'Balance Sheet'!F40</f>
        <v>5000</v>
      </c>
      <c r="F16" s="5">
        <f>'Balance Sheet'!G40</f>
        <v>0</v>
      </c>
      <c r="G16" s="5">
        <f>'Balance Sheet'!H40</f>
        <v>0</v>
      </c>
    </row>
    <row r="17" spans="2:7" ht="14.5" x14ac:dyDescent="0.35">
      <c r="B17" s="41" t="s">
        <v>70</v>
      </c>
      <c r="C17" s="40">
        <f>SUM(C15:C16)</f>
        <v>-500</v>
      </c>
      <c r="D17" s="40">
        <f t="shared" ref="D17:G17" si="3">SUM(D15:D16)</f>
        <v>-500</v>
      </c>
      <c r="E17" s="40">
        <f t="shared" si="3"/>
        <v>4250</v>
      </c>
      <c r="F17" s="40">
        <f t="shared" si="3"/>
        <v>-750</v>
      </c>
      <c r="G17" s="40">
        <f t="shared" si="3"/>
        <v>-750</v>
      </c>
    </row>
    <row r="18" spans="2:7" ht="14.5" x14ac:dyDescent="0.35">
      <c r="B18" s="39" t="s">
        <v>71</v>
      </c>
      <c r="C18" s="40">
        <f>C4+C10+C13+C17</f>
        <v>-7871.6776836158188</v>
      </c>
      <c r="D18" s="40">
        <f t="shared" ref="D18:G18" si="4">D4+D10+D13+D17</f>
        <v>7221.6359180790987</v>
      </c>
      <c r="E18" s="40">
        <f t="shared" si="4"/>
        <v>12944.991172683618</v>
      </c>
      <c r="F18" s="40">
        <f t="shared" si="4"/>
        <v>4389.2803019580388</v>
      </c>
      <c r="G18" s="40">
        <f t="shared" si="4"/>
        <v>10638.347678240862</v>
      </c>
    </row>
    <row r="20" spans="2:7" ht="15" customHeight="1" x14ac:dyDescent="0.35">
      <c r="B20" s="54" t="s">
        <v>79</v>
      </c>
      <c r="C20" s="53">
        <f>IRR(C18:G18)</f>
        <v>1.0268329491723409</v>
      </c>
    </row>
    <row r="21" spans="2:7" ht="15.75" customHeight="1" x14ac:dyDescent="0.35"/>
    <row r="22" spans="2:7" ht="15.75" customHeight="1" x14ac:dyDescent="0.35"/>
    <row r="23" spans="2:7" ht="15.75" customHeight="1" x14ac:dyDescent="0.35"/>
    <row r="24" spans="2:7" ht="15.75" customHeight="1" x14ac:dyDescent="0.35"/>
    <row r="25" spans="2:7" ht="15.75" customHeight="1" x14ac:dyDescent="0.35"/>
    <row r="26" spans="2:7" ht="15.75" customHeight="1" x14ac:dyDescent="0.35"/>
    <row r="27" spans="2:7" ht="15.75" customHeight="1" x14ac:dyDescent="0.35"/>
    <row r="28" spans="2:7" ht="15.75" customHeight="1" x14ac:dyDescent="0.35"/>
    <row r="29" spans="2:7" ht="15.75" customHeight="1" x14ac:dyDescent="0.35"/>
    <row r="30" spans="2:7" ht="15.75" customHeight="1" x14ac:dyDescent="0.35"/>
    <row r="31" spans="2:7" ht="15.75" customHeight="1" x14ac:dyDescent="0.35"/>
    <row r="32" spans="2: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tabSelected="1" workbookViewId="0">
      <selection activeCell="D15" sqref="D15"/>
    </sheetView>
  </sheetViews>
  <sheetFormatPr defaultColWidth="14.453125" defaultRowHeight="15" customHeight="1" x14ac:dyDescent="0.35"/>
  <cols>
    <col min="1" max="1" width="8.81640625" customWidth="1"/>
    <col min="2" max="2" width="17.26953125" customWidth="1"/>
    <col min="3" max="3" width="16.26953125" customWidth="1"/>
    <col min="4" max="8" width="10.453125" customWidth="1"/>
    <col min="9" max="26" width="8.81640625" customWidth="1"/>
  </cols>
  <sheetData>
    <row r="2" spans="2:8" ht="14.5" x14ac:dyDescent="0.35">
      <c r="B2" s="1" t="s">
        <v>37</v>
      </c>
      <c r="C2" s="1"/>
      <c r="D2" s="1"/>
      <c r="E2" s="1"/>
      <c r="F2" s="1"/>
      <c r="G2" s="1"/>
      <c r="H2" s="1"/>
    </row>
    <row r="3" spans="2:8" ht="14.5" x14ac:dyDescent="0.35">
      <c r="B3" s="2" t="s">
        <v>1</v>
      </c>
      <c r="C3" s="19" t="s">
        <v>72</v>
      </c>
      <c r="D3" s="45">
        <v>44926</v>
      </c>
      <c r="E3" s="45">
        <f t="shared" ref="E3:H3" si="0">EDATE(D3,12)</f>
        <v>45291</v>
      </c>
      <c r="F3" s="24">
        <f t="shared" si="0"/>
        <v>45657</v>
      </c>
      <c r="G3" s="24">
        <f t="shared" si="0"/>
        <v>46022</v>
      </c>
      <c r="H3" s="24">
        <f t="shared" si="0"/>
        <v>46387</v>
      </c>
    </row>
    <row r="4" spans="2:8" ht="14.5" x14ac:dyDescent="0.35">
      <c r="B4" s="3" t="s">
        <v>66</v>
      </c>
    </row>
    <row r="5" spans="2:8" ht="14.5" x14ac:dyDescent="0.35">
      <c r="B5" s="4" t="s">
        <v>73</v>
      </c>
      <c r="C5" s="20">
        <v>3</v>
      </c>
      <c r="D5" s="21">
        <v>5000</v>
      </c>
      <c r="E5" s="21"/>
      <c r="F5" s="22"/>
      <c r="G5" s="21">
        <v>5000</v>
      </c>
    </row>
    <row r="6" spans="2:8" ht="14.5" x14ac:dyDescent="0.35">
      <c r="B6" s="4" t="s">
        <v>74</v>
      </c>
      <c r="C6" s="20">
        <v>7</v>
      </c>
      <c r="D6" s="21">
        <v>3000</v>
      </c>
      <c r="E6" s="21"/>
      <c r="F6" s="21"/>
      <c r="G6" s="22"/>
    </row>
    <row r="7" spans="2:8" ht="14.5" x14ac:dyDescent="0.35">
      <c r="B7" s="4" t="s">
        <v>75</v>
      </c>
      <c r="C7" s="20">
        <v>7</v>
      </c>
      <c r="D7" s="21">
        <v>6000</v>
      </c>
      <c r="E7" s="21"/>
      <c r="F7" s="21"/>
      <c r="G7" s="22"/>
    </row>
    <row r="8" spans="2:8" ht="14.5" x14ac:dyDescent="0.35">
      <c r="B8" s="39" t="s">
        <v>76</v>
      </c>
      <c r="C8" s="39"/>
      <c r="D8" s="44">
        <f>SUM(D5:D7)</f>
        <v>14000</v>
      </c>
      <c r="E8" s="44">
        <f t="shared" ref="E8:H8" si="1">SUM(E5:E7)</f>
        <v>0</v>
      </c>
      <c r="F8" s="44">
        <f t="shared" si="1"/>
        <v>0</v>
      </c>
      <c r="G8" s="44">
        <f t="shared" si="1"/>
        <v>5000</v>
      </c>
      <c r="H8" s="44">
        <f t="shared" si="1"/>
        <v>0</v>
      </c>
    </row>
    <row r="10" spans="2:8" ht="14.5" x14ac:dyDescent="0.35">
      <c r="B10" s="4" t="s">
        <v>63</v>
      </c>
    </row>
    <row r="11" spans="2:8" ht="14.5" x14ac:dyDescent="0.35">
      <c r="B11" s="4" t="s">
        <v>77</v>
      </c>
      <c r="D11" s="21">
        <v>2000</v>
      </c>
      <c r="E11" s="21">
        <v>2000</v>
      </c>
      <c r="F11" s="21">
        <v>2000</v>
      </c>
      <c r="G11" s="21">
        <v>2000</v>
      </c>
    </row>
    <row r="12" spans="2:8" ht="14.5" x14ac:dyDescent="0.35">
      <c r="B12" s="4" t="str">
        <f t="shared" ref="B12:B14" si="2">B5</f>
        <v>Lemon Crusher</v>
      </c>
      <c r="D12" s="23">
        <f>$D5/$C5</f>
        <v>1666.6666666666667</v>
      </c>
      <c r="E12" s="23">
        <f t="shared" ref="E12:H12" si="3">$D5/$C5</f>
        <v>1666.6666666666667</v>
      </c>
      <c r="F12" s="23">
        <f t="shared" si="3"/>
        <v>1666.6666666666667</v>
      </c>
      <c r="G12" s="23">
        <f t="shared" si="3"/>
        <v>1666.6666666666667</v>
      </c>
      <c r="H12" s="23">
        <f t="shared" si="3"/>
        <v>1666.6666666666667</v>
      </c>
    </row>
    <row r="13" spans="2:8" ht="14.5" x14ac:dyDescent="0.35">
      <c r="B13" s="4" t="str">
        <f t="shared" si="2"/>
        <v>Ice Machine</v>
      </c>
      <c r="D13" s="23">
        <f t="shared" ref="D13:H14" si="4">$D6/$C6</f>
        <v>428.57142857142856</v>
      </c>
      <c r="E13" s="23">
        <f t="shared" si="4"/>
        <v>428.57142857142856</v>
      </c>
      <c r="F13" s="23">
        <f t="shared" si="4"/>
        <v>428.57142857142856</v>
      </c>
      <c r="G13" s="23">
        <f t="shared" si="4"/>
        <v>428.57142857142856</v>
      </c>
      <c r="H13" s="23">
        <f t="shared" si="4"/>
        <v>428.57142857142856</v>
      </c>
    </row>
    <row r="14" spans="2:8" ht="14.5" x14ac:dyDescent="0.35">
      <c r="B14" s="4" t="str">
        <f t="shared" si="2"/>
        <v>Refrigerator</v>
      </c>
      <c r="D14" s="23">
        <f t="shared" si="4"/>
        <v>857.14285714285711</v>
      </c>
      <c r="E14" s="23">
        <f t="shared" si="4"/>
        <v>857.14285714285711</v>
      </c>
      <c r="F14" s="23">
        <f t="shared" si="4"/>
        <v>857.14285714285711</v>
      </c>
      <c r="G14" s="23">
        <f t="shared" si="4"/>
        <v>857.14285714285711</v>
      </c>
      <c r="H14" s="23">
        <f t="shared" si="4"/>
        <v>857.14285714285711</v>
      </c>
    </row>
    <row r="15" spans="2:8" ht="14.5" x14ac:dyDescent="0.35">
      <c r="B15" s="39" t="s">
        <v>78</v>
      </c>
      <c r="C15" s="39"/>
      <c r="D15" s="44">
        <f>SUM(D11:D14)</f>
        <v>4952.3809523809523</v>
      </c>
      <c r="E15" s="44">
        <f t="shared" ref="E15:H15" si="5">SUM(E11:E14)</f>
        <v>4952.3809523809523</v>
      </c>
      <c r="F15" s="44">
        <f t="shared" si="5"/>
        <v>4952.3809523809523</v>
      </c>
      <c r="G15" s="44">
        <f t="shared" si="5"/>
        <v>4952.3809523809523</v>
      </c>
      <c r="H15" s="44">
        <f t="shared" si="5"/>
        <v>2952.3809523809523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Mikkilineni, Rohitha</cp:lastModifiedBy>
  <dcterms:created xsi:type="dcterms:W3CDTF">2022-02-07T12:02:58Z</dcterms:created>
  <dcterms:modified xsi:type="dcterms:W3CDTF">2024-08-07T23:58:15Z</dcterms:modified>
</cp:coreProperties>
</file>