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defaultThemeVersion="202300"/>
  <mc:AlternateContent xmlns:mc="http://schemas.openxmlformats.org/markup-compatibility/2006">
    <mc:Choice Requires="x15">
      <x15ac:absPath xmlns:x15ac="http://schemas.microsoft.com/office/spreadsheetml/2010/11/ac" url="https://d.docs.live.net/b59e3cd7603ca60f/Documents/EXCEL PROJECT/PROJECT_3/EXCEL WORK/"/>
    </mc:Choice>
  </mc:AlternateContent>
  <xr:revisionPtr revIDLastSave="2213" documentId="8_{F2E4D82C-0076-41E5-A166-814A992F86E2}" xr6:coauthVersionLast="47" xr6:coauthVersionMax="47" xr10:uidLastSave="{A22E66BB-2992-4CB5-9168-AE2B97AA8CE9}"/>
  <bookViews>
    <workbookView xWindow="-108" yWindow="-108" windowWidth="23256" windowHeight="13896" xr2:uid="{5C4F2B2A-E3F7-4A29-9D92-80F138F7D372}"/>
  </bookViews>
  <sheets>
    <sheet name="Time Series Dashboard" sheetId="3" r:id="rId1"/>
    <sheet name="Analysis 1" sheetId="1" r:id="rId2"/>
    <sheet name="Analysis 1 (2)" sheetId="4" r:id="rId3"/>
  </sheets>
  <definedNames>
    <definedName name="_xleta.IFS" hidden="1" xlm="1">#NAME?</definedName>
    <definedName name="_xleta.SERIES" hidden="1" xlm="1">#NAME?</definedName>
    <definedName name="_xleta.TIME" hidden="1" xlm="1">#NAME?</definedName>
    <definedName name="LookTable" localSheetId="2">'Analysis 1 (2)'!#REF!</definedName>
    <definedName name="LookTable">'Analysis 1'!$O$7:$U$11</definedName>
    <definedName name="Slicer_Country">#N/A</definedName>
    <definedName name="Slicer_Month_Name">#N/A</definedName>
    <definedName name="Slicer_Year">#N/A</definedName>
  </definedNames>
  <calcPr calcId="191029"/>
  <pivotCaches>
    <pivotCache cacheId="313" r:id="rId4"/>
    <pivotCache cacheId="328" r:id="rId5"/>
    <pivotCache cacheId="331" r:id="rId6"/>
    <pivotCache cacheId="334" r:id="rId7"/>
    <pivotCache cacheId="337" r:id="rId8"/>
    <pivotCache cacheId="340" r:id="rId9"/>
    <pivotCache cacheId="343" r:id="rId10"/>
    <pivotCache cacheId="346" r:id="rId11"/>
  </pivotCaches>
  <extLst>
    <ext xmlns:x14="http://schemas.microsoft.com/office/spreadsheetml/2009/9/main" uri="{876F7934-8845-4945-9796-88D515C7AA90}">
      <x14:pivotCaches>
        <pivotCache cacheId="9" r:id="rId12"/>
        <pivotCache cacheId="10"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342bc74b-1f23-44f7-9309-12d6d8d29c9c" name="FactInternetSales" connection="Query - FactInternetSales"/>
          <x15:modelTable id="DimSalesTerritory_93742032-186f-4617-9d50-8328d183b833" name="DimSalesTerritory" connection="Query - DimSalesTerritory"/>
          <x15:modelTable id="DimProduct_db8122e3-87b7-4100-b22e-e15940f9523b" name="DimProduct" connection="Query - DimProduct"/>
          <x15:modelTable id="DimGeography_1578e205-7ace-4ea9-8270-a3411d53b710" name="DimGeography" connection="Query - DimGeography"/>
          <x15:modelTable id="DimDate_4d26d05c-49c4-4844-a224-19cd525cafdf" name="DimDate" connection="Query - DimDate"/>
          <x15:modelTable id="DimCustomer_0d1f02d1-0f5e-451b-8588-7ae8a173a988" name="DimCustomer" connection="Query - DimCustomer"/>
          <x15:modelTable id="All Measures_3d5b92a1-ed55-47c7-bf3f-56e00f4196df"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B20" i="1" l="1"/>
  <c r="AC20" i="1" s="1"/>
  <c r="AB9" i="4"/>
  <c r="AB8" i="4"/>
  <c r="P11" i="4"/>
  <c r="Q11" i="4"/>
  <c r="P13" i="4"/>
  <c r="Q13" i="4"/>
  <c r="P8" i="4"/>
  <c r="Q8" i="4"/>
  <c r="P9" i="4"/>
  <c r="Q9" i="4"/>
  <c r="P10" i="4"/>
  <c r="Q10" i="4"/>
  <c r="P12" i="4"/>
  <c r="Q12" i="4"/>
  <c r="P14" i="4"/>
  <c r="Q14" i="4"/>
  <c r="Q7" i="4"/>
  <c r="P7" i="4"/>
  <c r="G15" i="4"/>
  <c r="H9" i="4"/>
  <c r="I9" i="4" s="1"/>
  <c r="H8" i="4"/>
  <c r="I8" i="4" s="1"/>
  <c r="H7" i="4"/>
  <c r="AB47" i="1"/>
  <c r="AC47" i="1" s="1"/>
  <c r="AB41" i="1"/>
  <c r="AC41" i="1" s="1"/>
  <c r="AB34" i="1"/>
  <c r="AC34" i="1" s="1"/>
  <c r="AB27" i="1"/>
  <c r="AC27" i="1" s="1"/>
  <c r="AB13" i="1"/>
  <c r="AC13" i="1" s="1"/>
  <c r="AA8" i="1"/>
  <c r="AB12" i="1" s="1"/>
  <c r="AC12" i="1" s="1"/>
  <c r="D23" i="1" a="1"/>
  <c r="D23" i="1" s="1"/>
  <c r="D24" i="1" a="1"/>
  <c r="D24" i="1" s="1"/>
  <c r="D25" i="1" a="1"/>
  <c r="D25" i="1" s="1"/>
  <c r="D26" i="1" a="1"/>
  <c r="D26" i="1" s="1"/>
  <c r="D27" i="1" a="1"/>
  <c r="D27" i="1" s="1"/>
  <c r="AD12" i="1" l="1"/>
  <c r="Z13" i="4"/>
  <c r="Z15" i="4" s="1"/>
  <c r="R17" i="4"/>
  <c r="V8" i="4"/>
  <c r="V9" i="4"/>
  <c r="V10" i="4"/>
  <c r="H12" i="4"/>
  <c r="I7" i="4"/>
  <c r="AB46" i="1"/>
  <c r="AC46" i="1" s="1"/>
  <c r="AD46" i="1" s="1"/>
  <c r="AB33" i="1"/>
  <c r="AC33" i="1" s="1"/>
  <c r="AD34" i="1" s="1"/>
  <c r="AB40" i="1"/>
  <c r="AC40" i="1" s="1"/>
  <c r="AD41" i="1" s="1"/>
  <c r="AB26" i="1"/>
  <c r="AC26" i="1" s="1"/>
  <c r="AD27" i="1" s="1"/>
  <c r="AB19" i="1"/>
  <c r="AC19" i="1" s="1"/>
  <c r="AD19" i="1" s="1"/>
  <c r="E23" i="1"/>
  <c r="E33" i="1"/>
  <c r="E26" i="1"/>
  <c r="F26" i="1" s="1"/>
  <c r="E25" i="1"/>
  <c r="F25" i="1" s="1"/>
  <c r="E24" i="1"/>
  <c r="F24" i="1" s="1"/>
  <c r="E27" i="1"/>
  <c r="F27" i="1" s="1"/>
  <c r="AD33" i="1" l="1"/>
  <c r="AD47" i="1"/>
  <c r="AD40" i="1"/>
  <c r="AD20" i="1"/>
  <c r="AD26" i="1"/>
  <c r="AD29" i="1" s="1"/>
  <c r="R8" i="4" a="1"/>
  <c r="R8" i="4" s="1"/>
  <c r="R14" i="4" a="1"/>
  <c r="R14" i="4" s="1"/>
  <c r="R13" i="4" a="1"/>
  <c r="R13" i="4" s="1"/>
  <c r="R11" i="4" a="1"/>
  <c r="R11" i="4" s="1"/>
  <c r="R10" i="4" a="1"/>
  <c r="R10" i="4" s="1"/>
  <c r="R9" i="4" a="1"/>
  <c r="R9" i="4" s="1"/>
  <c r="R12" i="4" a="1"/>
  <c r="R12" i="4" s="1"/>
  <c r="AD13" i="1"/>
  <c r="C33" i="1"/>
  <c r="C34" i="1" s="1"/>
  <c r="R16" i="4" l="1"/>
  <c r="R18" i="4" s="1"/>
  <c r="AD15" i="1"/>
  <c r="AD49" i="1"/>
  <c r="AD43" i="1"/>
  <c r="AD36" i="1"/>
  <c r="AD2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987EC3B-7280-42F7-9985-422E9A52425C}" name="Query - All Measures" description="Connection to the 'All Measures' query in the workbook." type="100" refreshedVersion="8" minRefreshableVersion="5">
    <extLst>
      <ext xmlns:x15="http://schemas.microsoft.com/office/spreadsheetml/2010/11/main" uri="{DE250136-89BD-433C-8126-D09CA5730AF9}">
        <x15:connection id="edf83521-3b08-4910-8c03-4f97255f766d">
          <x15:oledbPr connection="Provider=Microsoft.Mashup.OleDb.1;Data Source=$Workbook$;Location=&quot;All Measures&quot;;Extended Properties=&quot;&quot;">
            <x15:dbTables>
              <x15:dbTable name="All Measures"/>
            </x15:dbTables>
          </x15:oledbPr>
        </x15:connection>
      </ext>
    </extLst>
  </connection>
  <connection id="2" xr16:uid="{B61C45B8-C55B-4DF0-8AA8-3972419565F7}" name="Query - DimCustomer" description="Connection to the 'DimCustomer' query in the workbook." type="100" refreshedVersion="8" minRefreshableVersion="5">
    <extLst>
      <ext xmlns:x15="http://schemas.microsoft.com/office/spreadsheetml/2010/11/main" uri="{DE250136-89BD-433C-8126-D09CA5730AF9}">
        <x15:connection id="1b2ccbd2-81e2-405b-8c7e-c234ac1afa6c">
          <x15:oledbPr connection="Provider=Microsoft.Mashup.OleDb.1;Data Source=$Workbook$;Location=DimCustomer;Extended Properties=&quot;&quot;">
            <x15:dbTables>
              <x15:dbTable name="DimCustomer"/>
            </x15:dbTables>
          </x15:oledbPr>
        </x15:connection>
      </ext>
    </extLst>
  </connection>
  <connection id="3" xr16:uid="{5BD2A80D-5909-412E-9492-C4C79BB04E59}" name="Query - DimDate" description="Connection to the 'DimDate' query in the workbook." type="100" refreshedVersion="8" minRefreshableVersion="5">
    <extLst>
      <ext xmlns:x15="http://schemas.microsoft.com/office/spreadsheetml/2010/11/main" uri="{DE250136-89BD-433C-8126-D09CA5730AF9}">
        <x15:connection id="499cee6a-5705-428b-94e3-96046dc9c313"/>
      </ext>
    </extLst>
  </connection>
  <connection id="4" xr16:uid="{822582B1-D916-4928-AA3C-F6DFC9F09CA9}" name="Query - DimGeography" description="Connection to the 'DimGeography' query in the workbook." type="100" refreshedVersion="8" minRefreshableVersion="5">
    <extLst>
      <ext xmlns:x15="http://schemas.microsoft.com/office/spreadsheetml/2010/11/main" uri="{DE250136-89BD-433C-8126-D09CA5730AF9}">
        <x15:connection id="b435471c-ab0d-4ecb-b43c-203e5da0d050">
          <x15:oledbPr connection="Provider=Microsoft.Mashup.OleDb.1;Data Source=$Workbook$;Location=DimGeography;Extended Properties=&quot;&quot;">
            <x15:dbTables>
              <x15:dbTable name="DimGeography"/>
            </x15:dbTables>
          </x15:oledbPr>
        </x15:connection>
      </ext>
    </extLst>
  </connection>
  <connection id="5" xr16:uid="{BC1BD049-32DF-45CF-9F7E-F32F3AB0B941}" name="Query - DimProduct" description="Connection to the 'DimProduct' query in the workbook." type="100" refreshedVersion="8" minRefreshableVersion="5">
    <extLst>
      <ext xmlns:x15="http://schemas.microsoft.com/office/spreadsheetml/2010/11/main" uri="{DE250136-89BD-433C-8126-D09CA5730AF9}">
        <x15:connection id="de325fae-2c8a-4e79-bcea-9e87d9e70a7c">
          <x15:oledbPr connection="Provider=Microsoft.Mashup.OleDb.1;Data Source=$Workbook$;Location=DimProduct;Extended Properties=&quot;&quot;">
            <x15:dbTables>
              <x15:dbTable name="DimProduct"/>
            </x15:dbTables>
          </x15:oledbPr>
        </x15:connection>
      </ext>
    </extLst>
  </connection>
  <connection id="6" xr16:uid="{811F2E79-47C2-4B9D-81CC-DCF473C26C52}" name="Query - DimSalesTerritory" description="Connection to the 'DimSalesTerritory' query in the workbook." type="100" refreshedVersion="8" minRefreshableVersion="5">
    <extLst>
      <ext xmlns:x15="http://schemas.microsoft.com/office/spreadsheetml/2010/11/main" uri="{DE250136-89BD-433C-8126-D09CA5730AF9}">
        <x15:connection id="0463151d-4abe-43be-b927-021081a4106b">
          <x15:oledbPr connection="Provider=Microsoft.Mashup.OleDb.1;Data Source=$Workbook$;Location=DimSalesTerritory;Extended Properties=&quot;&quot;">
            <x15:dbTables>
              <x15:dbTable name="DimSalesTerritory"/>
            </x15:dbTables>
          </x15:oledbPr>
        </x15:connection>
      </ext>
    </extLst>
  </connection>
  <connection id="7" xr16:uid="{FA434D3C-A365-4D59-9053-133E5AB15DC9}" name="Query - FactInternetSales" description="Connection to the 'FactInternetSales' query in the workbook." type="100" refreshedVersion="8" minRefreshableVersion="5">
    <extLst>
      <ext xmlns:x15="http://schemas.microsoft.com/office/spreadsheetml/2010/11/main" uri="{DE250136-89BD-433C-8126-D09CA5730AF9}">
        <x15:connection id="4716f9b1-792b-4944-85f0-c1da237a2a33"/>
      </ext>
    </extLst>
  </connection>
  <connection id="8" xr16:uid="{16FFD4F5-ACC5-496F-B7A3-E47F6CCDE85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<sst xmlns="http://schemas.openxmlformats.org/spreadsheetml/2006/main" count="111" uniqueCount="65">
  <si>
    <t>#Transaction</t>
  </si>
  <si>
    <t>All Products</t>
  </si>
  <si>
    <t>Sold Product</t>
  </si>
  <si>
    <t>Unsold Products</t>
  </si>
  <si>
    <t>%Profit Margin</t>
  </si>
  <si>
    <t xml:space="preserve">  COGS</t>
  </si>
  <si>
    <t xml:space="preserve">  Total Revenue</t>
  </si>
  <si>
    <t xml:space="preserve">  Total Profit</t>
  </si>
  <si>
    <t xml:space="preserve">  OrderQuantity</t>
  </si>
  <si>
    <t>Year</t>
  </si>
  <si>
    <t>Option Button</t>
  </si>
  <si>
    <t>Above Average</t>
  </si>
  <si>
    <t>Percentage</t>
  </si>
  <si>
    <t>Caption</t>
  </si>
  <si>
    <t xml:space="preserve">   Revenue</t>
  </si>
  <si>
    <t xml:space="preserve">   Profit</t>
  </si>
  <si>
    <t>Check selected year</t>
  </si>
  <si>
    <t>Total Profit</t>
  </si>
  <si>
    <t>selected Year</t>
  </si>
  <si>
    <t>Previous Year</t>
  </si>
  <si>
    <t>Profit</t>
  </si>
  <si>
    <t>YoY Change</t>
  </si>
  <si>
    <t>Total Revenue</t>
  </si>
  <si>
    <t>Total QTY</t>
  </si>
  <si>
    <t>Total Transaction</t>
  </si>
  <si>
    <t>% Profit Margin</t>
  </si>
  <si>
    <t>Revenue</t>
  </si>
  <si>
    <t>Total COGS</t>
  </si>
  <si>
    <t>COGS</t>
  </si>
  <si>
    <t>QTY</t>
  </si>
  <si>
    <t>Transaction</t>
  </si>
  <si>
    <t>% Margin</t>
  </si>
  <si>
    <t>Jul</t>
  </si>
  <si>
    <t>Aug</t>
  </si>
  <si>
    <t>Dec</t>
  </si>
  <si>
    <t>Nov</t>
  </si>
  <si>
    <t>Oct</t>
  </si>
  <si>
    <t>Sep</t>
  </si>
  <si>
    <t>Month Name</t>
  </si>
  <si>
    <t>Day Name</t>
  </si>
  <si>
    <t>Fri</t>
  </si>
  <si>
    <t>Mon</t>
  </si>
  <si>
    <t>Sat</t>
  </si>
  <si>
    <t>Sun</t>
  </si>
  <si>
    <t>Thu</t>
  </si>
  <si>
    <t>Tue</t>
  </si>
  <si>
    <t>Wed</t>
  </si>
  <si>
    <t>Highlight</t>
  </si>
  <si>
    <t>WeekTypes</t>
  </si>
  <si>
    <t>Weekday</t>
  </si>
  <si>
    <t>Weekend</t>
  </si>
  <si>
    <t>%</t>
  </si>
  <si>
    <t>Top</t>
  </si>
  <si>
    <t>Quarter</t>
  </si>
  <si>
    <t>Qtr-1</t>
  </si>
  <si>
    <t>Qtr-2</t>
  </si>
  <si>
    <t>Qtr-3</t>
  </si>
  <si>
    <t>Qtr-4</t>
  </si>
  <si>
    <t>Sum of Total Profit</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</si>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</sst>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
    <numFmt numFmtId="165" formatCode="[&lt;999999]0.00,&quot;K&quot;;[&lt;999999999]0.00,,&quot;M&quot;;0.00,,,&quot;B&quot;"/>
    <numFmt numFmtId="166" formatCode="[&lt;999999]&quot;$&quot;0.00,&quot;K&quot;;[&lt;999999999]&quot;$&quot;0.00,,&quot;M&quot;;&quot;$&quot;0.00,,,&quot;B&quot;"/>
    <numFmt numFmtId="167" formatCode="0.0%"/>
    <numFmt numFmtId="168" formatCode="\+0.00%;\-0.00%;0.00%"/>
    <numFmt numFmtId="169" formatCode="[&lt;999999]#,&quot;K&quot;;[&lt;999999999]#,,&quot;M&quot;;#,,,&quot;B&quot;"/>
  </numFmts>
  <fonts count="4" x14ac:knownFonts="1">
    <font>
      <sz val="11"/>
      <color theme="1"/>
      <name val="Aptos Narrow"/>
      <family val="2"/>
      <scheme val="minor"/>
    </font>
    <font>
      <sz val="11"/>
      <color rgb="FFFF0000"/>
      <name val="Aptos Narrow"/>
      <family val="2"/>
      <scheme val="minor"/>
    </font>
    <font>
      <sz val="8"/>
      <color rgb="FF000000"/>
      <name val="Segoe UI"/>
      <family val="2"/>
    </font>
    <font>
      <b/>
      <sz val="11"/>
      <color theme="0"/>
      <name val="Aptos Narrow"/>
      <family val="2"/>
      <scheme val="minor"/>
    </font>
  </fonts>
  <fills count="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2"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3" fontId="0" fillId="0" borderId="1" xfId="0" applyNumberFormat="1" applyBorder="1"/>
    <xf numFmtId="0" fontId="0" fillId="0" borderId="1" xfId="0" applyBorder="1" applyAlignment="1">
      <alignment horizontal="left"/>
    </xf>
    <xf numFmtId="164" fontId="0" fillId="0" borderId="1" xfId="0" applyNumberFormat="1" applyBorder="1"/>
    <xf numFmtId="167" fontId="0" fillId="0" borderId="0" xfId="0" applyNumberFormat="1"/>
    <xf numFmtId="0" fontId="0" fillId="3" borderId="0" xfId="0" applyFill="1"/>
    <xf numFmtId="0" fontId="3" fillId="4" borderId="1" xfId="0" applyFont="1" applyFill="1" applyBorder="1"/>
    <xf numFmtId="167" fontId="0" fillId="0" borderId="1" xfId="0" applyNumberFormat="1" applyBorder="1"/>
    <xf numFmtId="0" fontId="3" fillId="4" borderId="0" xfId="0" applyFont="1" applyFill="1"/>
    <xf numFmtId="168" fontId="3" fillId="4" borderId="0" xfId="0" applyNumberFormat="1" applyFont="1" applyFill="1"/>
    <xf numFmtId="165" fontId="0" fillId="0" borderId="0" xfId="0" applyNumberFormat="1"/>
    <xf numFmtId="166" fontId="0" fillId="0" borderId="0" xfId="0" applyNumberFormat="1"/>
    <xf numFmtId="9" fontId="0" fillId="0" borderId="1" xfId="0" applyNumberFormat="1" applyBorder="1"/>
    <xf numFmtId="169" fontId="0" fillId="0" borderId="1" xfId="0" applyNumberFormat="1" applyBorder="1"/>
    <xf numFmtId="169" fontId="0" fillId="0" borderId="0" xfId="0" applyNumberFormat="1"/>
  </cellXfs>
  <cellStyles count="1">
    <cellStyle name="Normal" xfId="0" builtinId="0"/>
  </cellStyles>
  <dxfs count="50">
    <dxf>
      <numFmt numFmtId="169" formatCode="[&lt;999999]#,&quot;K&quot;;[&lt;999999999]#,,&quot;M&quot;;#,,,&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numFmt numFmtId="165" formatCode="[&lt;999999]0.00,&quot;K&quot;;[&lt;999999999]0.00,,&quot;M&quot;;0.00,,,&quot;B&quot;"/>
    </dxf>
    <dxf>
      <numFmt numFmtId="165" formatCode="[&lt;999999]0.00,&quot;K&quot;;[&lt;999999999]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numFmt numFmtId="165" formatCode="[&lt;999999]0.00,&quot;K&quot;;[&lt;999999999]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numFmt numFmtId="165" formatCode="[&lt;999999]0.00,&quot;K&quot;;[&lt;999999999]0.00,,&quot;M&quot;;0.00,,,&quot;B&quot;"/>
    </dxf>
    <dxf>
      <numFmt numFmtId="165" formatCode="[&lt;999999]0.00,&quot;K&quot;;[&lt;999999999]0.00,,&quot;M&quot;;0.00,,,&quot;B&quot;"/>
    </dxf>
    <dxf>
      <font>
        <b/>
        <color theme="1"/>
      </font>
      <border>
        <bottom style="thin">
          <color theme="4"/>
        </bottom>
        <vertical/>
        <horizontal/>
      </border>
    </dxf>
    <dxf>
      <font>
        <color theme="1"/>
      </font>
      <fill>
        <patternFill>
          <bgColor theme="2"/>
        </patternFill>
      </fill>
      <border diagonalUp="0" diagonalDown="0">
        <left/>
        <right/>
        <top/>
        <bottom/>
        <vertical/>
        <horizontal/>
      </border>
    </dxf>
  </dxfs>
  <tableStyles count="1" defaultTableStyle="TableStyleMedium2" defaultPivotStyle="PivotStyleLight16">
    <tableStyle name="SlicerStyleLight1 2" pivot="0" table="0" count="10" xr9:uid="{569B246D-8DEC-4282-B0AE-1B0EC7C3C9E3}">
      <tableStyleElement type="wholeTable" dxfId="49"/>
      <tableStyleElement type="headerRow" dxfId="48"/>
    </tableStyle>
  </tableStyles>
  <colors>
    <mruColors>
      <color rgb="FF83CCE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eetMetadata" Target="metadata.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9" Type="http://schemas.openxmlformats.org/officeDocument/2006/relationships/customXml" Target="../customXml/item5.xml"/><Relationship Id="rId11" Type="http://schemas.openxmlformats.org/officeDocument/2006/relationships/pivotCacheDefinition" Target="pivotCache/pivotCacheDefinition8.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microsoft.com/office/2017/10/relationships/person" Target="persons/person.xml"/><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7.xml"/><Relationship Id="rId44" Type="http://schemas.openxmlformats.org/officeDocument/2006/relationships/customXml" Target="../customXml/item20.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powerPivotData" Target="model/item.data"/><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pivotCacheDefinition" Target="pivotCache/pivotCacheDefinition5.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sharedStrings" Target="sharedStrings.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'Analysis 1'!$D$23</c:f>
              <c:strCache>
                <c:ptCount val="1"/>
                <c:pt idx="0">
                  <c:v>#Transaction</c:v>
                </c:pt>
              </c:strCache>
            </c:strRef>
          </c:tx>
          <c:spPr>
            <a:solidFill>
              <a:schemeClr val="accent4">
                <a:lumMod val="40000"/>
                <a:lumOff val="60000"/>
              </a:schemeClr>
            </a:solidFill>
            <a:ln>
              <a:noFill/>
            </a:ln>
            <a:effectLst/>
          </c:spPr>
          <c:invertIfNegative val="0"/>
          <c:dPt>
            <c:idx val="0"/>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F094-486F-9569-736C7784CFDE}"/>
              </c:ext>
            </c:extLst>
          </c:dPt>
          <c:cat>
            <c:numRef>
              <c:f>'Analysis 1'!$C$24:$C$27</c:f>
              <c:numCache>
                <c:formatCode>General</c:formatCode>
                <c:ptCount val="4"/>
                <c:pt idx="0">
                  <c:v>2005</c:v>
                </c:pt>
                <c:pt idx="1">
                  <c:v>2006</c:v>
                </c:pt>
                <c:pt idx="2">
                  <c:v>2007</c:v>
                </c:pt>
                <c:pt idx="3">
                  <c:v>2008</c:v>
                </c:pt>
              </c:numCache>
            </c:numRef>
          </c:cat>
          <c:val>
            <c:numRef>
              <c:f>'Analysis 1'!$D$24:$D$27</c:f>
              <c:numCache>
                <c:formatCode>#,##0</c:formatCode>
                <c:ptCount val="4"/>
                <c:pt idx="0">
                  <c:v>1013</c:v>
                </c:pt>
                <c:pt idx="1">
                  <c:v>2677</c:v>
                </c:pt>
                <c:pt idx="2">
                  <c:v>24443</c:v>
                </c:pt>
                <c:pt idx="3">
                  <c:v>32265</c:v>
                </c:pt>
              </c:numCache>
            </c:numRef>
          </c:val>
          <c:extLst>
            <c:ext xmlns:c16="http://schemas.microsoft.com/office/drawing/2014/chart" uri="{C3380CC4-5D6E-409C-BE32-E72D297353CC}">
              <c16:uniqueId val="{00000000-F094-486F-9569-736C7784CFDE}"/>
            </c:ext>
          </c:extLst>
        </c:ser>
        <c:ser>
          <c:idx val="3"/>
          <c:order val="3"/>
          <c:tx>
            <c:strRef>
              <c:f>'Analysis 1'!$F$23</c:f>
              <c:strCache>
                <c:ptCount val="1"/>
                <c:pt idx="0">
                  <c:v>Above Average</c:v>
                </c:pt>
              </c:strCache>
            </c:strRef>
          </c:tx>
          <c:spPr>
            <a:solidFill>
              <a:schemeClr val="accent4">
                <a:lumMod val="75000"/>
              </a:schemeClr>
            </a:solidFill>
            <a:ln>
              <a:noFill/>
            </a:ln>
            <a:effectLst/>
          </c:spPr>
          <c:invertIfNegative val="0"/>
          <c:val>
            <c:numRef>
              <c:f>'Analysis 1'!$F$24:$F$27</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3-F094-486F-9569-736C7784CFDE}"/>
            </c:ext>
          </c:extLst>
        </c:ser>
        <c:dLbls>
          <c:showLegendKey val="0"/>
          <c:showVal val="0"/>
          <c:showCatName val="0"/>
          <c:showSerName val="0"/>
          <c:showPercent val="0"/>
          <c:showBubbleSize val="0"/>
        </c:dLbls>
        <c:gapWidth val="219"/>
        <c:overlap val="100"/>
        <c:axId val="1765569744"/>
        <c:axId val="1504960783"/>
        <c:extLst>
          <c:ext xmlns:c15="http://schemas.microsoft.com/office/drawing/2012/chart" uri="{02D57815-91ED-43cb-92C2-25804820EDAC}">
            <c15:filteredBarSeries>
              <c15:ser>
                <c:idx val="0"/>
                <c:order val="0"/>
                <c:tx>
                  <c:strRef>
                    <c:extLst>
                      <c:ext uri="{02D57815-91ED-43cb-92C2-25804820EDAC}">
                        <c15:formulaRef>
                          <c15:sqref>'Analysis 1'!$C$23</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 1'!$C$24:$C$27</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1'!$C$24:$C$27</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1-F094-486F-9569-736C7784CFDE}"/>
                  </c:ext>
                </c:extLst>
              </c15:ser>
            </c15:filteredBarSeries>
          </c:ext>
        </c:extLst>
      </c:barChart>
      <c:lineChart>
        <c:grouping val="standard"/>
        <c:varyColors val="0"/>
        <c:ser>
          <c:idx val="2"/>
          <c:order val="2"/>
          <c:tx>
            <c:strRef>
              <c:f>'Analysis 1'!$E$23</c:f>
              <c:strCache>
                <c:ptCount val="1"/>
                <c:pt idx="0">
                  <c:v>Average#Transaction</c:v>
                </c:pt>
              </c:strCache>
            </c:strRef>
          </c:tx>
          <c:spPr>
            <a:ln w="9525" cap="rnd">
              <a:solidFill>
                <a:schemeClr val="tx1">
                  <a:lumMod val="85000"/>
                  <a:lumOff val="15000"/>
                </a:schemeClr>
              </a:solidFill>
              <a:round/>
            </a:ln>
            <a:effectLst/>
          </c:spPr>
          <c:marker>
            <c:symbol val="none"/>
          </c:marker>
          <c:val>
            <c:numRef>
              <c:f>'Analysis 1'!$E$24:$E$27</c:f>
              <c:numCache>
                <c:formatCode>#,##0</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2-F094-486F-9569-736C7784CFDE}"/>
            </c:ext>
          </c:extLst>
        </c:ser>
        <c:dLbls>
          <c:showLegendKey val="0"/>
          <c:showVal val="0"/>
          <c:showCatName val="0"/>
          <c:showSerName val="0"/>
          <c:showPercent val="0"/>
          <c:showBubbleSize val="0"/>
        </c:dLbls>
        <c:marker val="1"/>
        <c:smooth val="0"/>
        <c:axId val="1765569744"/>
        <c:axId val="1504960783"/>
      </c:lineChart>
      <c:catAx>
        <c:axId val="176556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960783"/>
        <c:crosses val="autoZero"/>
        <c:auto val="1"/>
        <c:lblAlgn val="ctr"/>
        <c:lblOffset val="100"/>
        <c:noMultiLvlLbl val="0"/>
      </c:catAx>
      <c:valAx>
        <c:axId val="1504960783"/>
        <c:scaling>
          <c:orientation val="minMax"/>
        </c:scaling>
        <c:delete val="1"/>
        <c:axPos val="l"/>
        <c:numFmt formatCode="#,##0" sourceLinked="1"/>
        <c:majorTickMark val="none"/>
        <c:minorTickMark val="none"/>
        <c:tickLblPos val="nextTo"/>
        <c:crossAx val="1765569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 (2)!PivotTable1</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1 (2)'!$D$7</c:f>
              <c:strCache>
                <c:ptCount val="1"/>
                <c:pt idx="0">
                  <c:v>Total</c:v>
                </c:pt>
              </c:strCache>
            </c:strRef>
          </c:tx>
          <c:spPr>
            <a:ln w="28575" cap="rnd">
              <a:solidFill>
                <a:srgbClr val="00B0F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(2)'!$C$8:$C$19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(2)'!$D$8:$D$19</c:f>
              <c:numCache>
                <c:formatCode>[&lt;999999]#,"K";[&lt;999999999]#,,"M";#,,,"B"</c:formatCode>
                <c:ptCount val="12"/>
                <c:pt idx="0">
                  <c:v>10223845.849199997</c:v>
                </c:pt>
                <c:pt idx="1">
                  <c:v>10792830.003000002</c:v>
                </c:pt>
                <c:pt idx="2">
                  <c:v>11283963.168800015</c:v>
                </c:pt>
                <c:pt idx="3">
                  <c:v>11839838.095300021</c:v>
                </c:pt>
                <c:pt idx="4">
                  <c:v>13733395.004400004</c:v>
                </c:pt>
                <c:pt idx="5">
                  <c:v>13445658.304500012</c:v>
                </c:pt>
                <c:pt idx="6">
                  <c:v>8108100.7478999803</c:v>
                </c:pt>
                <c:pt idx="7">
                  <c:v>8035078.6151000103</c:v>
                </c:pt>
                <c:pt idx="8">
                  <c:v>8046581.1938000023</c:v>
                </c:pt>
                <c:pt idx="9">
                  <c:v>8675444.4087999668</c:v>
                </c:pt>
                <c:pt idx="10">
                  <c:v>8962424.8809000105</c:v>
                </c:pt>
                <c:pt idx="11">
                  <c:v>13143417.374300048</c:v>
                </c:pt>
              </c:numCache>
            </c:numRef>
          </c:val>
          <c:smooth val="1"/>
          <c:extLst>
            <c:ext xmlns:c16="http://schemas.microsoft.com/office/drawing/2014/chart" uri="{C3380CC4-5D6E-409C-BE32-E72D297353CC}">
              <c16:uniqueId val="{00000000-683F-4AE5-A22C-BBC0402DC3AE}"/>
            </c:ext>
          </c:extLst>
        </c:ser>
        <c:dLbls>
          <c:dLblPos val="t"/>
          <c:showLegendKey val="0"/>
          <c:showVal val="1"/>
          <c:showCatName val="0"/>
          <c:showSerName val="0"/>
          <c:showPercent val="0"/>
          <c:showBubbleSize val="0"/>
        </c:dLbls>
        <c:smooth val="0"/>
        <c:axId val="621221535"/>
        <c:axId val="556260527"/>
      </c:lineChart>
      <c:catAx>
        <c:axId val="621221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60527"/>
        <c:crosses val="autoZero"/>
        <c:auto val="1"/>
        <c:lblAlgn val="ctr"/>
        <c:lblOffset val="100"/>
        <c:noMultiLvlLbl val="0"/>
      </c:catAx>
      <c:valAx>
        <c:axId val="556260527"/>
        <c:scaling>
          <c:orientation val="minMax"/>
        </c:scaling>
        <c:delete val="1"/>
        <c:axPos val="l"/>
        <c:numFmt formatCode="[&lt;999999]#,&quot;K&quot;;[&lt;999999999]#,,&quot;M&quot;;#,,,&quot;B&quot;" sourceLinked="1"/>
        <c:majorTickMark val="none"/>
        <c:minorTickMark val="none"/>
        <c:tickLblPos val="nextTo"/>
        <c:crossAx val="621221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(2)'!$Q$7</c:f>
              <c:strCache>
                <c:ptCount val="1"/>
                <c:pt idx="0">
                  <c:v>   Profit</c:v>
                </c:pt>
              </c:strCache>
            </c:strRef>
          </c:tx>
          <c:spPr>
            <a:solidFill>
              <a:schemeClr val="accent4">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(2)'!$P$8:$P$14</c:f>
              <c:strCache>
                <c:ptCount val="7"/>
                <c:pt idx="0">
                  <c:v>Sun</c:v>
                </c:pt>
                <c:pt idx="1">
                  <c:v>Mon</c:v>
                </c:pt>
                <c:pt idx="2">
                  <c:v>Tue</c:v>
                </c:pt>
                <c:pt idx="3">
                  <c:v>Wed</c:v>
                </c:pt>
                <c:pt idx="4">
                  <c:v>Thu</c:v>
                </c:pt>
                <c:pt idx="5">
                  <c:v>Fri</c:v>
                </c:pt>
                <c:pt idx="6">
                  <c:v>Sat</c:v>
                </c:pt>
              </c:strCache>
            </c:strRef>
          </c:cat>
          <c:val>
            <c:numRef>
              <c:f>'Analysis 1 (2)'!$Q$8:$Q$14</c:f>
              <c:numCache>
                <c:formatCode>[&lt;999999]#,"K";[&lt;999999999]#,,"M";#,,,"B"</c:formatCode>
                <c:ptCount val="7"/>
                <c:pt idx="0">
                  <c:v>17623309.84989994</c:v>
                </c:pt>
                <c:pt idx="1">
                  <c:v>17943295.256499998</c:v>
                </c:pt>
                <c:pt idx="2">
                  <c:v>17685312.63379997</c:v>
                </c:pt>
                <c:pt idx="3">
                  <c:v>18218769.795200098</c:v>
                </c:pt>
                <c:pt idx="4">
                  <c:v>18810561.906700015</c:v>
                </c:pt>
                <c:pt idx="5">
                  <c:v>18279687.762300041</c:v>
                </c:pt>
                <c:pt idx="6">
                  <c:v>17729640.441599976</c:v>
                </c:pt>
              </c:numCache>
            </c:numRef>
          </c:val>
          <c:extLst>
            <c:ext xmlns:c16="http://schemas.microsoft.com/office/drawing/2014/chart" uri="{C3380CC4-5D6E-409C-BE32-E72D297353CC}">
              <c16:uniqueId val="{00000000-CA5E-44C0-AE50-C07C88F41F38}"/>
            </c:ext>
          </c:extLst>
        </c:ser>
        <c:ser>
          <c:idx val="1"/>
          <c:order val="1"/>
          <c:tx>
            <c:strRef>
              <c:f>'Analysis 1 (2)'!$R$7</c:f>
              <c:strCache>
                <c:ptCount val="1"/>
                <c:pt idx="0">
                  <c:v>Highlight</c:v>
                </c:pt>
              </c:strCache>
            </c:strRef>
          </c:tx>
          <c:spPr>
            <a:solidFill>
              <a:schemeClr val="accent1">
                <a:lumMod val="60000"/>
                <a:lumOff val="40000"/>
              </a:schemeClr>
            </a:solidFill>
            <a:ln>
              <a:noFill/>
            </a:ln>
            <a:effectLst/>
          </c:spPr>
          <c:invertIfNegative val="0"/>
          <c:val>
            <c:numRef>
              <c:f>'Analysis 1 (2)'!$R$8:$R$14</c:f>
              <c:numCache>
                <c:formatCode>[&lt;999999]"$"0.00,"K";[&lt;999999999]"$"0.00,,"M";"$"0.00,,,"B"</c:formatCode>
                <c:ptCount val="7"/>
                <c:pt idx="0">
                  <c:v>0</c:v>
                </c:pt>
                <c:pt idx="1">
                  <c:v>0</c:v>
                </c:pt>
                <c:pt idx="2">
                  <c:v>0</c:v>
                </c:pt>
                <c:pt idx="3">
                  <c:v>18218769.795200098</c:v>
                </c:pt>
                <c:pt idx="4">
                  <c:v>18810561.906700015</c:v>
                </c:pt>
                <c:pt idx="5">
                  <c:v>18279687.762300041</c:v>
                </c:pt>
                <c:pt idx="6">
                  <c:v>0</c:v>
                </c:pt>
              </c:numCache>
            </c:numRef>
          </c:val>
          <c:extLst>
            <c:ext xmlns:c16="http://schemas.microsoft.com/office/drawing/2014/chart" uri="{C3380CC4-5D6E-409C-BE32-E72D297353CC}">
              <c16:uniqueId val="{00000001-CA5E-44C0-AE50-C07C88F41F38}"/>
            </c:ext>
          </c:extLst>
        </c:ser>
        <c:dLbls>
          <c:showLegendKey val="0"/>
          <c:showVal val="0"/>
          <c:showCatName val="0"/>
          <c:showSerName val="0"/>
          <c:showPercent val="0"/>
          <c:showBubbleSize val="0"/>
        </c:dLbls>
        <c:gapWidth val="219"/>
        <c:overlap val="100"/>
        <c:axId val="22345440"/>
        <c:axId val="556120367"/>
      </c:barChart>
      <c:catAx>
        <c:axId val="2234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120367"/>
        <c:crosses val="autoZero"/>
        <c:auto val="1"/>
        <c:lblAlgn val="ctr"/>
        <c:lblOffset val="100"/>
        <c:noMultiLvlLbl val="0"/>
      </c:catAx>
      <c:valAx>
        <c:axId val="556120367"/>
        <c:scaling>
          <c:orientation val="minMax"/>
        </c:scaling>
        <c:delete val="1"/>
        <c:axPos val="l"/>
        <c:numFmt formatCode="[&lt;999999]#,&quot;K&quot;;[&lt;999999999]#,,&quot;M&quot;;#,,,&quot;B&quot;" sourceLinked="1"/>
        <c:majorTickMark val="none"/>
        <c:minorTickMark val="none"/>
        <c:tickLblPos val="nextTo"/>
        <c:crossAx val="22345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 (2)!PivotTable3</c:name>
    <c:fmtId val="11"/>
  </c:pivotSource>
  <c:chart>
    <c:autoTitleDeleted val="1"/>
    <c:pivotFmts>
      <c:pivotFmt>
        <c:idx val="0"/>
        <c:spPr>
          <a:solidFill>
            <a:schemeClr val="accent1">
              <a:lumMod val="60000"/>
              <a:lumOff val="40000"/>
            </a:schemeClr>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60000"/>
              <a:lumOff val="4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lumMod val="60000"/>
              <a:lumOff val="4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a:solidFill>
              <a:schemeClr val="bg1"/>
            </a:solidFill>
          </a:ln>
          <a:effectLst>
            <a:softEdge rad="0"/>
          </a:effectLst>
        </c:spPr>
        <c:marker>
          <c:symbol val="none"/>
        </c:marker>
        <c:dLbl>
          <c:idx val="0"/>
          <c:delete val="1"/>
          <c:extLst>
            <c:ext xmlns:c15="http://schemas.microsoft.com/office/drawing/2012/chart" uri="{CE6537A1-D6FC-4f65-9D91-7224C49458BB}"/>
          </c:extLst>
        </c:dLbl>
      </c:pivotFmt>
      <c:pivotFmt>
        <c:idx val="7"/>
        <c:spPr>
          <a:solidFill>
            <a:schemeClr val="accent1">
              <a:lumMod val="60000"/>
              <a:lumOff val="40000"/>
            </a:schemeClr>
          </a:solidFill>
          <a:ln w="19050">
            <a:solidFill>
              <a:schemeClr val="bg1"/>
            </a:solidFill>
          </a:ln>
          <a:effectLst>
            <a:softEdge rad="0"/>
          </a:effectLst>
        </c:spPr>
        <c:dLbl>
          <c:idx val="0"/>
          <c:layout>
            <c:manualLayout>
              <c:x val="7.7141349959607086E-2"/>
              <c:y val="0.1513156718951990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8422326229881221"/>
                  <c:h val="8.0386450694324471E-2"/>
                </c:manualLayout>
              </c15:layout>
            </c:ext>
          </c:extLst>
        </c:dLbl>
      </c:pivotFmt>
      <c:pivotFmt>
        <c:idx val="8"/>
        <c:spPr>
          <a:solidFill>
            <a:schemeClr val="tx2">
              <a:lumMod val="10000"/>
              <a:lumOff val="90000"/>
            </a:schemeClr>
          </a:solidFill>
          <a:ln w="19050">
            <a:solidFill>
              <a:schemeClr val="bg1"/>
            </a:solidFill>
          </a:ln>
          <a:effectLst>
            <a:softEdge rad="0"/>
          </a:effectLst>
        </c:spPr>
        <c:dLbl>
          <c:idx val="0"/>
          <c:layout>
            <c:manualLayout>
              <c:x val="-0.18395244990367843"/>
              <c:y val="-8.196265560989946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9752825284420764"/>
                  <c:h val="0.15743134696762998"/>
                </c:manualLayout>
              </c15:layout>
            </c:ext>
          </c:extLst>
        </c:dLbl>
      </c:pivotFmt>
    </c:pivotFmts>
    <c:plotArea>
      <c:layout/>
      <c:doughnutChart>
        <c:varyColors val="1"/>
        <c:ser>
          <c:idx val="0"/>
          <c:order val="0"/>
          <c:tx>
            <c:strRef>
              <c:f>'Analysis 1 (2)'!$AA$7</c:f>
              <c:strCache>
                <c:ptCount val="1"/>
                <c:pt idx="0">
                  <c:v>Total</c:v>
                </c:pt>
              </c:strCache>
            </c:strRef>
          </c:tx>
          <c:spPr>
            <a:solidFill>
              <a:schemeClr val="accent1">
                <a:lumMod val="60000"/>
                <a:lumOff val="40000"/>
              </a:schemeClr>
            </a:solidFill>
            <a:ln>
              <a:solidFill>
                <a:schemeClr val="bg1"/>
              </a:solidFill>
            </a:ln>
            <a:effectLst>
              <a:softEdge rad="0"/>
            </a:effectLst>
          </c:spPr>
          <c:dPt>
            <c:idx val="0"/>
            <c:bubble3D val="0"/>
            <c:spPr>
              <a:solidFill>
                <a:schemeClr val="accent1">
                  <a:lumMod val="60000"/>
                  <a:lumOff val="40000"/>
                </a:schemeClr>
              </a:solidFill>
              <a:ln w="19050">
                <a:solidFill>
                  <a:schemeClr val="bg1"/>
                </a:solidFill>
              </a:ln>
              <a:effectLst>
                <a:softEdge rad="0"/>
              </a:effectLst>
            </c:spPr>
            <c:extLst>
              <c:ext xmlns:c16="http://schemas.microsoft.com/office/drawing/2014/chart" uri="{C3380CC4-5D6E-409C-BE32-E72D297353CC}">
                <c16:uniqueId val="{00000001-3CD2-4B48-88C1-73762524D639}"/>
              </c:ext>
            </c:extLst>
          </c:dPt>
          <c:dPt>
            <c:idx val="1"/>
            <c:bubble3D val="0"/>
            <c:spPr>
              <a:solidFill>
                <a:schemeClr val="tx2">
                  <a:lumMod val="10000"/>
                  <a:lumOff val="90000"/>
                </a:schemeClr>
              </a:solidFill>
              <a:ln w="19050">
                <a:solidFill>
                  <a:schemeClr val="bg1"/>
                </a:solidFill>
              </a:ln>
              <a:effectLst>
                <a:softEdge rad="0"/>
              </a:effectLst>
            </c:spPr>
            <c:extLst>
              <c:ext xmlns:c16="http://schemas.microsoft.com/office/drawing/2014/chart" uri="{C3380CC4-5D6E-409C-BE32-E72D297353CC}">
                <c16:uniqueId val="{00000003-3CD2-4B48-88C1-73762524D639}"/>
              </c:ext>
            </c:extLst>
          </c:dPt>
          <c:dLbls>
            <c:dLbl>
              <c:idx val="0"/>
              <c:layout>
                <c:manualLayout>
                  <c:x val="7.7141349959607086E-2"/>
                  <c:y val="0.15131567189519901"/>
                </c:manualLayout>
              </c:layout>
              <c:showLegendKey val="0"/>
              <c:showVal val="1"/>
              <c:showCatName val="0"/>
              <c:showSerName val="0"/>
              <c:showPercent val="0"/>
              <c:showBubbleSize val="0"/>
              <c:extLst>
                <c:ext xmlns:c15="http://schemas.microsoft.com/office/drawing/2012/chart" uri="{CE6537A1-D6FC-4f65-9D91-7224C49458BB}">
                  <c15:layout>
                    <c:manualLayout>
                      <c:w val="0.38422326229881221"/>
                      <c:h val="8.0386450694324471E-2"/>
                    </c:manualLayout>
                  </c15:layout>
                </c:ext>
                <c:ext xmlns:c16="http://schemas.microsoft.com/office/drawing/2014/chart" uri="{C3380CC4-5D6E-409C-BE32-E72D297353CC}">
                  <c16:uniqueId val="{00000001-3CD2-4B48-88C1-73762524D639}"/>
                </c:ext>
              </c:extLst>
            </c:dLbl>
            <c:dLbl>
              <c:idx val="1"/>
              <c:layout>
                <c:manualLayout>
                  <c:x val="-0.18395244990367843"/>
                  <c:y val="-8.196265560989946E-2"/>
                </c:manualLayout>
              </c:layout>
              <c:showLegendKey val="0"/>
              <c:showVal val="1"/>
              <c:showCatName val="0"/>
              <c:showSerName val="0"/>
              <c:showPercent val="0"/>
              <c:showBubbleSize val="0"/>
              <c:extLst>
                <c:ext xmlns:c15="http://schemas.microsoft.com/office/drawing/2012/chart" uri="{CE6537A1-D6FC-4f65-9D91-7224C49458BB}">
                  <c15:layout>
                    <c:manualLayout>
                      <c:w val="0.29752825284420764"/>
                      <c:h val="0.15743134696762998"/>
                    </c:manualLayout>
                  </c15:layout>
                </c:ext>
                <c:ext xmlns:c16="http://schemas.microsoft.com/office/drawing/2014/chart" uri="{C3380CC4-5D6E-409C-BE32-E72D297353CC}">
                  <c16:uniqueId val="{00000003-3CD2-4B48-88C1-73762524D639}"/>
                </c:ext>
              </c:extLst>
            </c:dLbl>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 1 (2)'!$Z$8:$Z$9</c:f>
              <c:strCache>
                <c:ptCount val="2"/>
                <c:pt idx="0">
                  <c:v>Weekday</c:v>
                </c:pt>
                <c:pt idx="1">
                  <c:v>Weekend</c:v>
                </c:pt>
              </c:strCache>
            </c:strRef>
          </c:cat>
          <c:val>
            <c:numRef>
              <c:f>'Analysis 1 (2)'!$AA$8:$AA$9</c:f>
              <c:numCache>
                <c:formatCode>[&lt;999999]"$"0.00,"K";[&lt;999999999]"$"0.00,,"M";"$"0.00,,,"B"</c:formatCode>
                <c:ptCount val="2"/>
                <c:pt idx="0">
                  <c:v>90937627.354499713</c:v>
                </c:pt>
                <c:pt idx="1">
                  <c:v>35352950.291500613</c:v>
                </c:pt>
              </c:numCache>
            </c:numRef>
          </c:val>
          <c:extLst>
            <c:ext xmlns:c16="http://schemas.microsoft.com/office/drawing/2014/chart" uri="{C3380CC4-5D6E-409C-BE32-E72D297353CC}">
              <c16:uniqueId val="{00000004-3CD2-4B48-88C1-73762524D639}"/>
            </c:ext>
          </c:extLst>
        </c:ser>
        <c:dLbls>
          <c:showLegendKey val="0"/>
          <c:showVal val="0"/>
          <c:showCatName val="0"/>
          <c:showSerName val="0"/>
          <c:showPercent val="0"/>
          <c:showBubbleSize val="0"/>
          <c:showLeaderLines val="1"/>
        </c:dLbls>
        <c:firstSliceAng val="0"/>
        <c:holeSize val="73"/>
      </c:doughnutChart>
      <c:spPr>
        <a:noFill/>
        <a:ln>
          <a:noFill/>
        </a:ln>
        <a:effectLst>
          <a:glow>
            <a:schemeClr val="accent1">
              <a:alpha val="40000"/>
            </a:schemeClr>
          </a:glow>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F$2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3" Type="http://schemas.microsoft.com/office/2007/relationships/hdphoto" Target="../media/hdphoto1.wdp"/><Relationship Id="rId7" Type="http://schemas.openxmlformats.org/officeDocument/2006/relationships/image" Target="../media/image6.png"/><Relationship Id="rId12" Type="http://schemas.openxmlformats.org/officeDocument/2006/relationships/image" Target="../media/image7.gi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gif"/><Relationship Id="rId11" Type="http://schemas.openxmlformats.org/officeDocument/2006/relationships/chart" Target="../charts/chart4.xml"/><Relationship Id="rId5" Type="http://schemas.openxmlformats.org/officeDocument/2006/relationships/image" Target="../media/image4.png"/><Relationship Id="rId10" Type="http://schemas.openxmlformats.org/officeDocument/2006/relationships/chart" Target="../charts/chart3.xml"/><Relationship Id="rId4" Type="http://schemas.openxmlformats.org/officeDocument/2006/relationships/image" Target="../media/image3.gif"/><Relationship Id="rId9"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279288</xdr:colOff>
      <xdr:row>20</xdr:row>
      <xdr:rowOff>133845</xdr:rowOff>
    </xdr:from>
    <xdr:to>
      <xdr:col>5</xdr:col>
      <xdr:colOff>19878</xdr:colOff>
      <xdr:row>31</xdr:row>
      <xdr:rowOff>112644</xdr:rowOff>
    </xdr:to>
    <xdr:sp macro="" textlink="">
      <xdr:nvSpPr>
        <xdr:cNvPr id="3088" name="Rectangle: Rounded Corners 3087">
          <a:extLst>
            <a:ext uri="{FF2B5EF4-FFF2-40B4-BE49-F238E27FC236}">
              <a16:creationId xmlns:a16="http://schemas.microsoft.com/office/drawing/2014/main" id="{F69714AB-B64A-4849-96EE-0DD2722FCC71}"/>
            </a:ext>
          </a:extLst>
        </xdr:cNvPr>
        <xdr:cNvSpPr/>
      </xdr:nvSpPr>
      <xdr:spPr>
        <a:xfrm>
          <a:off x="279288" y="3844454"/>
          <a:ext cx="2788590" cy="2019633"/>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77856</xdr:colOff>
      <xdr:row>11</xdr:row>
      <xdr:rowOff>153393</xdr:rowOff>
    </xdr:from>
    <xdr:to>
      <xdr:col>18</xdr:col>
      <xdr:colOff>350520</xdr:colOff>
      <xdr:row>20</xdr:row>
      <xdr:rowOff>51682</xdr:rowOff>
    </xdr:to>
    <xdr:sp macro="" textlink="">
      <xdr:nvSpPr>
        <xdr:cNvPr id="3083" name="Rectangle: Rounded Corners 3082">
          <a:extLst>
            <a:ext uri="{FF2B5EF4-FFF2-40B4-BE49-F238E27FC236}">
              <a16:creationId xmlns:a16="http://schemas.microsoft.com/office/drawing/2014/main" id="{61ABC0A9-8985-4843-B0B2-729C0D835355}"/>
            </a:ext>
          </a:extLst>
        </xdr:cNvPr>
        <xdr:cNvSpPr/>
      </xdr:nvSpPr>
      <xdr:spPr>
        <a:xfrm>
          <a:off x="7393056" y="2165073"/>
          <a:ext cx="3930264" cy="1544209"/>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372054</xdr:colOff>
      <xdr:row>11</xdr:row>
      <xdr:rowOff>147098</xdr:rowOff>
    </xdr:from>
    <xdr:to>
      <xdr:col>11</xdr:col>
      <xdr:colOff>563216</xdr:colOff>
      <xdr:row>20</xdr:row>
      <xdr:rowOff>45387</xdr:rowOff>
    </xdr:to>
    <xdr:sp macro="" textlink="">
      <xdr:nvSpPr>
        <xdr:cNvPr id="3081" name="Rectangle: Rounded Corners 3080">
          <a:extLst>
            <a:ext uri="{FF2B5EF4-FFF2-40B4-BE49-F238E27FC236}">
              <a16:creationId xmlns:a16="http://schemas.microsoft.com/office/drawing/2014/main" id="{B9675292-9C12-4F9E-ADF9-D486DEF45CB8}"/>
            </a:ext>
          </a:extLst>
        </xdr:cNvPr>
        <xdr:cNvSpPr/>
      </xdr:nvSpPr>
      <xdr:spPr>
        <a:xfrm>
          <a:off x="5248854" y="2187933"/>
          <a:ext cx="2019962" cy="1568063"/>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293779</xdr:colOff>
      <xdr:row>11</xdr:row>
      <xdr:rowOff>159798</xdr:rowOff>
    </xdr:from>
    <xdr:to>
      <xdr:col>8</xdr:col>
      <xdr:colOff>192157</xdr:colOff>
      <xdr:row>20</xdr:row>
      <xdr:rowOff>51047</xdr:rowOff>
    </xdr:to>
    <xdr:sp macro="" textlink="">
      <xdr:nvSpPr>
        <xdr:cNvPr id="55" name="Rectangle: Rounded Corners 54">
          <a:extLst>
            <a:ext uri="{FF2B5EF4-FFF2-40B4-BE49-F238E27FC236}">
              <a16:creationId xmlns:a16="http://schemas.microsoft.com/office/drawing/2014/main" id="{8B41F82C-B087-4CE8-ACE6-D80C1BFC911D}"/>
            </a:ext>
          </a:extLst>
        </xdr:cNvPr>
        <xdr:cNvSpPr/>
      </xdr:nvSpPr>
      <xdr:spPr>
        <a:xfrm>
          <a:off x="293779" y="2200633"/>
          <a:ext cx="4775178" cy="1561023"/>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296736</xdr:colOff>
      <xdr:row>2</xdr:row>
      <xdr:rowOff>51787</xdr:rowOff>
    </xdr:from>
    <xdr:to>
      <xdr:col>11</xdr:col>
      <xdr:colOff>517716</xdr:colOff>
      <xdr:row>10</xdr:row>
      <xdr:rowOff>127987</xdr:rowOff>
    </xdr:to>
    <xdr:sp macro="" textlink="">
      <xdr:nvSpPr>
        <xdr:cNvPr id="3" name="Rectangle: Rounded Corners 2">
          <a:extLst>
            <a:ext uri="{FF2B5EF4-FFF2-40B4-BE49-F238E27FC236}">
              <a16:creationId xmlns:a16="http://schemas.microsoft.com/office/drawing/2014/main" id="{A9BF5668-7FB3-BF3C-1921-698DCDAA794A}"/>
            </a:ext>
          </a:extLst>
        </xdr:cNvPr>
        <xdr:cNvSpPr/>
      </xdr:nvSpPr>
      <xdr:spPr>
        <a:xfrm>
          <a:off x="296736" y="421690"/>
          <a:ext cx="6894029" cy="1555812"/>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91440</xdr:colOff>
      <xdr:row>3</xdr:row>
      <xdr:rowOff>91440</xdr:rowOff>
    </xdr:from>
    <xdr:to>
      <xdr:col>1</xdr:col>
      <xdr:colOff>548640</xdr:colOff>
      <xdr:row>9</xdr:row>
      <xdr:rowOff>144780</xdr:rowOff>
    </xdr:to>
    <xdr:sp macro="" textlink="">
      <xdr:nvSpPr>
        <xdr:cNvPr id="4" name="Rectangle: Rounded Corners 3">
          <a:extLst>
            <a:ext uri="{FF2B5EF4-FFF2-40B4-BE49-F238E27FC236}">
              <a16:creationId xmlns:a16="http://schemas.microsoft.com/office/drawing/2014/main" id="{477A6A80-C647-470E-B703-EAE3FE5F3199}"/>
            </a:ext>
          </a:extLst>
        </xdr:cNvPr>
        <xdr:cNvSpPr/>
      </xdr:nvSpPr>
      <xdr:spPr>
        <a:xfrm>
          <a:off x="91440" y="640080"/>
          <a:ext cx="1066800" cy="1150620"/>
        </a:xfrm>
        <a:prstGeom prst="roundRect">
          <a:avLst>
            <a:gd name="adj" fmla="val 14475"/>
          </a:avLst>
        </a:prstGeom>
        <a:solidFill>
          <a:schemeClr val="tx2">
            <a:lumMod val="50000"/>
            <a:lumOff val="5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129540</xdr:colOff>
      <xdr:row>3</xdr:row>
      <xdr:rowOff>91440</xdr:rowOff>
    </xdr:from>
    <xdr:to>
      <xdr:col>3</xdr:col>
      <xdr:colOff>586740</xdr:colOff>
      <xdr:row>9</xdr:row>
      <xdr:rowOff>144780</xdr:rowOff>
    </xdr:to>
    <xdr:sp macro="" textlink="">
      <xdr:nvSpPr>
        <xdr:cNvPr id="5" name="Rectangle: Rounded Corners 4">
          <a:extLst>
            <a:ext uri="{FF2B5EF4-FFF2-40B4-BE49-F238E27FC236}">
              <a16:creationId xmlns:a16="http://schemas.microsoft.com/office/drawing/2014/main" id="{2CC0D116-013D-4A12-AFB9-AEA2DF336ABA}"/>
            </a:ext>
          </a:extLst>
        </xdr:cNvPr>
        <xdr:cNvSpPr/>
      </xdr:nvSpPr>
      <xdr:spPr>
        <a:xfrm>
          <a:off x="1348740" y="636563"/>
          <a:ext cx="1066800" cy="1143586"/>
        </a:xfrm>
        <a:prstGeom prst="roundRect">
          <a:avLst>
            <a:gd name="adj" fmla="val 14475"/>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167640</xdr:colOff>
      <xdr:row>3</xdr:row>
      <xdr:rowOff>91440</xdr:rowOff>
    </xdr:from>
    <xdr:to>
      <xdr:col>6</xdr:col>
      <xdr:colOff>15240</xdr:colOff>
      <xdr:row>9</xdr:row>
      <xdr:rowOff>144780</xdr:rowOff>
    </xdr:to>
    <xdr:sp macro="" textlink="">
      <xdr:nvSpPr>
        <xdr:cNvPr id="6" name="Rectangle: Rounded Corners 5">
          <a:extLst>
            <a:ext uri="{FF2B5EF4-FFF2-40B4-BE49-F238E27FC236}">
              <a16:creationId xmlns:a16="http://schemas.microsoft.com/office/drawing/2014/main" id="{8E758021-AE5D-4ECC-A3F5-A3C8B5DDD286}"/>
            </a:ext>
          </a:extLst>
        </xdr:cNvPr>
        <xdr:cNvSpPr/>
      </xdr:nvSpPr>
      <xdr:spPr>
        <a:xfrm>
          <a:off x="2606040" y="636563"/>
          <a:ext cx="1066800" cy="1143586"/>
        </a:xfrm>
        <a:prstGeom prst="roundRect">
          <a:avLst>
            <a:gd name="adj" fmla="val 14475"/>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205740</xdr:colOff>
      <xdr:row>3</xdr:row>
      <xdr:rowOff>91440</xdr:rowOff>
    </xdr:from>
    <xdr:to>
      <xdr:col>8</xdr:col>
      <xdr:colOff>53340</xdr:colOff>
      <xdr:row>9</xdr:row>
      <xdr:rowOff>144780</xdr:rowOff>
    </xdr:to>
    <xdr:sp macro="" textlink="">
      <xdr:nvSpPr>
        <xdr:cNvPr id="7" name="Rectangle: Rounded Corners 6">
          <a:extLst>
            <a:ext uri="{FF2B5EF4-FFF2-40B4-BE49-F238E27FC236}">
              <a16:creationId xmlns:a16="http://schemas.microsoft.com/office/drawing/2014/main" id="{24C708ED-564C-46F9-B773-CBF965215688}"/>
            </a:ext>
          </a:extLst>
        </xdr:cNvPr>
        <xdr:cNvSpPr/>
      </xdr:nvSpPr>
      <xdr:spPr>
        <a:xfrm>
          <a:off x="3863340" y="636563"/>
          <a:ext cx="1066800" cy="1143586"/>
        </a:xfrm>
        <a:prstGeom prst="roundRect">
          <a:avLst>
            <a:gd name="adj" fmla="val 14475"/>
          </a:avLst>
        </a:prstGeom>
        <a:solidFill>
          <a:schemeClr val="bg1">
            <a:lumMod val="9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3</xdr:row>
      <xdr:rowOff>91440</xdr:rowOff>
    </xdr:from>
    <xdr:to>
      <xdr:col>10</xdr:col>
      <xdr:colOff>91440</xdr:colOff>
      <xdr:row>9</xdr:row>
      <xdr:rowOff>144780</xdr:rowOff>
    </xdr:to>
    <xdr:sp macro="" textlink="">
      <xdr:nvSpPr>
        <xdr:cNvPr id="8" name="Rectangle: Rounded Corners 7">
          <a:extLst>
            <a:ext uri="{FF2B5EF4-FFF2-40B4-BE49-F238E27FC236}">
              <a16:creationId xmlns:a16="http://schemas.microsoft.com/office/drawing/2014/main" id="{1F35427A-6E61-4803-A98A-F553D46E48A3}"/>
            </a:ext>
          </a:extLst>
        </xdr:cNvPr>
        <xdr:cNvSpPr/>
      </xdr:nvSpPr>
      <xdr:spPr>
        <a:xfrm>
          <a:off x="5120640" y="636563"/>
          <a:ext cx="1066800" cy="1143586"/>
        </a:xfrm>
        <a:prstGeom prst="roundRect">
          <a:avLst>
            <a:gd name="adj" fmla="val 14475"/>
          </a:avLst>
        </a:prstGeom>
        <a:solidFill>
          <a:schemeClr val="bg1">
            <a:lumMod val="9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281940</xdr:colOff>
      <xdr:row>3</xdr:row>
      <xdr:rowOff>91440</xdr:rowOff>
    </xdr:from>
    <xdr:to>
      <xdr:col>12</xdr:col>
      <xdr:colOff>129540</xdr:colOff>
      <xdr:row>9</xdr:row>
      <xdr:rowOff>144780</xdr:rowOff>
    </xdr:to>
    <xdr:sp macro="" textlink="">
      <xdr:nvSpPr>
        <xdr:cNvPr id="9" name="Rectangle: Rounded Corners 8">
          <a:extLst>
            <a:ext uri="{FF2B5EF4-FFF2-40B4-BE49-F238E27FC236}">
              <a16:creationId xmlns:a16="http://schemas.microsoft.com/office/drawing/2014/main" id="{42FA0ACD-FFF7-42BE-AF6F-19033321EADE}"/>
            </a:ext>
          </a:extLst>
        </xdr:cNvPr>
        <xdr:cNvSpPr/>
      </xdr:nvSpPr>
      <xdr:spPr>
        <a:xfrm>
          <a:off x="6377940" y="640080"/>
          <a:ext cx="1066800" cy="1150620"/>
        </a:xfrm>
        <a:prstGeom prst="roundRect">
          <a:avLst>
            <a:gd name="adj" fmla="val 14475"/>
          </a:avLst>
        </a:prstGeom>
        <a:solidFill>
          <a:schemeClr val="tx2">
            <a:lumMod val="50000"/>
            <a:lumOff val="5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411480</xdr:colOff>
      <xdr:row>2</xdr:row>
      <xdr:rowOff>60960</xdr:rowOff>
    </xdr:from>
    <xdr:to>
      <xdr:col>3</xdr:col>
      <xdr:colOff>304800</xdr:colOff>
      <xdr:row>5</xdr:row>
      <xdr:rowOff>15240</xdr:rowOff>
    </xdr:to>
    <xdr:sp macro="" textlink="">
      <xdr:nvSpPr>
        <xdr:cNvPr id="10" name="Oval 9">
          <a:extLst>
            <a:ext uri="{FF2B5EF4-FFF2-40B4-BE49-F238E27FC236}">
              <a16:creationId xmlns:a16="http://schemas.microsoft.com/office/drawing/2014/main" id="{574FFB9C-AB8A-68D9-7E9A-4F38A7269170}"/>
            </a:ext>
          </a:extLst>
        </xdr:cNvPr>
        <xdr:cNvSpPr/>
      </xdr:nvSpPr>
      <xdr:spPr>
        <a:xfrm>
          <a:off x="1630680" y="426720"/>
          <a:ext cx="502920" cy="502920"/>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449580</xdr:colOff>
      <xdr:row>2</xdr:row>
      <xdr:rowOff>60960</xdr:rowOff>
    </xdr:from>
    <xdr:to>
      <xdr:col>5</xdr:col>
      <xdr:colOff>342900</xdr:colOff>
      <xdr:row>5</xdr:row>
      <xdr:rowOff>15240</xdr:rowOff>
    </xdr:to>
    <xdr:sp macro="" textlink="">
      <xdr:nvSpPr>
        <xdr:cNvPr id="11" name="Oval 10">
          <a:extLst>
            <a:ext uri="{FF2B5EF4-FFF2-40B4-BE49-F238E27FC236}">
              <a16:creationId xmlns:a16="http://schemas.microsoft.com/office/drawing/2014/main" id="{03E30718-1366-4C72-9D2C-02E045A4F99B}"/>
            </a:ext>
          </a:extLst>
        </xdr:cNvPr>
        <xdr:cNvSpPr/>
      </xdr:nvSpPr>
      <xdr:spPr>
        <a:xfrm>
          <a:off x="2887980" y="426720"/>
          <a:ext cx="502920" cy="502920"/>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487680</xdr:colOff>
      <xdr:row>2</xdr:row>
      <xdr:rowOff>60960</xdr:rowOff>
    </xdr:from>
    <xdr:to>
      <xdr:col>7</xdr:col>
      <xdr:colOff>381000</xdr:colOff>
      <xdr:row>5</xdr:row>
      <xdr:rowOff>15240</xdr:rowOff>
    </xdr:to>
    <xdr:sp macro="" textlink="">
      <xdr:nvSpPr>
        <xdr:cNvPr id="12" name="Oval 11">
          <a:extLst>
            <a:ext uri="{FF2B5EF4-FFF2-40B4-BE49-F238E27FC236}">
              <a16:creationId xmlns:a16="http://schemas.microsoft.com/office/drawing/2014/main" id="{14CD972C-7DB2-4EEA-99FD-CF908E23BFED}"/>
            </a:ext>
          </a:extLst>
        </xdr:cNvPr>
        <xdr:cNvSpPr/>
      </xdr:nvSpPr>
      <xdr:spPr>
        <a:xfrm>
          <a:off x="4145280" y="426720"/>
          <a:ext cx="502920" cy="502920"/>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525780</xdr:colOff>
      <xdr:row>2</xdr:row>
      <xdr:rowOff>60960</xdr:rowOff>
    </xdr:from>
    <xdr:to>
      <xdr:col>9</xdr:col>
      <xdr:colOff>419100</xdr:colOff>
      <xdr:row>5</xdr:row>
      <xdr:rowOff>15240</xdr:rowOff>
    </xdr:to>
    <xdr:sp macro="" textlink="">
      <xdr:nvSpPr>
        <xdr:cNvPr id="13" name="Oval 12">
          <a:extLst>
            <a:ext uri="{FF2B5EF4-FFF2-40B4-BE49-F238E27FC236}">
              <a16:creationId xmlns:a16="http://schemas.microsoft.com/office/drawing/2014/main" id="{903795FC-B7DA-4C2D-A857-09318BD8BE2A}"/>
            </a:ext>
          </a:extLst>
        </xdr:cNvPr>
        <xdr:cNvSpPr/>
      </xdr:nvSpPr>
      <xdr:spPr>
        <a:xfrm>
          <a:off x="5402580" y="426720"/>
          <a:ext cx="502920" cy="502920"/>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220980</xdr:colOff>
      <xdr:row>7</xdr:row>
      <xdr:rowOff>91440</xdr:rowOff>
    </xdr:from>
    <xdr:to>
      <xdr:col>2</xdr:col>
      <xdr:colOff>137160</xdr:colOff>
      <xdr:row>10</xdr:row>
      <xdr:rowOff>68580</xdr:rowOff>
    </xdr:to>
    <xdr:sp macro="" textlink="">
      <xdr:nvSpPr>
        <xdr:cNvPr id="14" name="Oval 13">
          <a:extLst>
            <a:ext uri="{FF2B5EF4-FFF2-40B4-BE49-F238E27FC236}">
              <a16:creationId xmlns:a16="http://schemas.microsoft.com/office/drawing/2014/main" id="{903EBA3E-ED07-4685-BA0E-30B48E07068B}"/>
            </a:ext>
          </a:extLst>
        </xdr:cNvPr>
        <xdr:cNvSpPr/>
      </xdr:nvSpPr>
      <xdr:spPr>
        <a:xfrm>
          <a:off x="830580" y="1371600"/>
          <a:ext cx="525780" cy="5257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99060</xdr:colOff>
      <xdr:row>7</xdr:row>
      <xdr:rowOff>99060</xdr:rowOff>
    </xdr:from>
    <xdr:to>
      <xdr:col>10</xdr:col>
      <xdr:colOff>601980</xdr:colOff>
      <xdr:row>10</xdr:row>
      <xdr:rowOff>53340</xdr:rowOff>
    </xdr:to>
    <xdr:sp macro="" textlink="">
      <xdr:nvSpPr>
        <xdr:cNvPr id="15" name="Oval 14">
          <a:extLst>
            <a:ext uri="{FF2B5EF4-FFF2-40B4-BE49-F238E27FC236}">
              <a16:creationId xmlns:a16="http://schemas.microsoft.com/office/drawing/2014/main" id="{0DD52FE4-F520-495F-B9AF-C8E9116BAA2E}"/>
            </a:ext>
          </a:extLst>
        </xdr:cNvPr>
        <xdr:cNvSpPr/>
      </xdr:nvSpPr>
      <xdr:spPr>
        <a:xfrm>
          <a:off x="6195060" y="1379220"/>
          <a:ext cx="502920" cy="50292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502921</xdr:colOff>
      <xdr:row>2</xdr:row>
      <xdr:rowOff>114981</xdr:rowOff>
    </xdr:from>
    <xdr:to>
      <xdr:col>5</xdr:col>
      <xdr:colOff>266701</xdr:colOff>
      <xdr:row>4</xdr:row>
      <xdr:rowOff>122601</xdr:rowOff>
    </xdr:to>
    <xdr:pic>
      <xdr:nvPicPr>
        <xdr:cNvPr id="17" name="Picture 16">
          <a:extLst>
            <a:ext uri="{FF2B5EF4-FFF2-40B4-BE49-F238E27FC236}">
              <a16:creationId xmlns:a16="http://schemas.microsoft.com/office/drawing/2014/main" id="{1BBBE3F1-40C2-1886-819D-C4CFF20816F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2941321" y="480741"/>
          <a:ext cx="373380" cy="373380"/>
        </a:xfrm>
        <a:prstGeom prst="rect">
          <a:avLst/>
        </a:prstGeom>
      </xdr:spPr>
    </xdr:pic>
    <xdr:clientData/>
  </xdr:twoCellAnchor>
  <xdr:twoCellAnchor editAs="oneCell">
    <xdr:from>
      <xdr:col>2</xdr:col>
      <xdr:colOff>483447</xdr:colOff>
      <xdr:row>2</xdr:row>
      <xdr:rowOff>121919</xdr:rowOff>
    </xdr:from>
    <xdr:to>
      <xdr:col>3</xdr:col>
      <xdr:colOff>235108</xdr:colOff>
      <xdr:row>4</xdr:row>
      <xdr:rowOff>117420</xdr:rowOff>
    </xdr:to>
    <xdr:pic>
      <xdr:nvPicPr>
        <xdr:cNvPr id="19" name="Picture 18">
          <a:extLst>
            <a:ext uri="{FF2B5EF4-FFF2-40B4-BE49-F238E27FC236}">
              <a16:creationId xmlns:a16="http://schemas.microsoft.com/office/drawing/2014/main" id="{1ACEC8AD-608A-9159-D01E-B5C6BE3131E0}"/>
            </a:ext>
          </a:extLst>
        </xdr:cNvPr>
        <xdr:cNvPicPr>
          <a:picLocks noChangeAspect="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colorTemperature colorTemp="5300"/>
                  </a14:imgEffect>
                  <a14:imgEffect>
                    <a14:saturation sat="165000"/>
                  </a14:imgEffect>
                </a14:imgLayer>
              </a14:imgProps>
            </a:ext>
            <a:ext uri="{28A0092B-C50C-407E-A947-70E740481C1C}">
              <a14:useLocalDpi xmlns:a14="http://schemas.microsoft.com/office/drawing/2010/main" val="0"/>
            </a:ext>
          </a:extLst>
        </a:blip>
        <a:stretch>
          <a:fillRect/>
        </a:stretch>
      </xdr:blipFill>
      <xdr:spPr>
        <a:xfrm>
          <a:off x="1702647" y="487679"/>
          <a:ext cx="361261" cy="361261"/>
        </a:xfrm>
        <a:prstGeom prst="rect">
          <a:avLst/>
        </a:prstGeom>
      </xdr:spPr>
    </xdr:pic>
    <xdr:clientData/>
  </xdr:twoCellAnchor>
  <xdr:twoCellAnchor editAs="oneCell">
    <xdr:from>
      <xdr:col>10</xdr:col>
      <xdr:colOff>213499</xdr:colOff>
      <xdr:row>8</xdr:row>
      <xdr:rowOff>7619</xdr:rowOff>
    </xdr:from>
    <xdr:to>
      <xdr:col>10</xdr:col>
      <xdr:colOff>518300</xdr:colOff>
      <xdr:row>9</xdr:row>
      <xdr:rowOff>129540</xdr:rowOff>
    </xdr:to>
    <xdr:pic>
      <xdr:nvPicPr>
        <xdr:cNvPr id="21" name="Picture 20">
          <a:extLst>
            <a:ext uri="{FF2B5EF4-FFF2-40B4-BE49-F238E27FC236}">
              <a16:creationId xmlns:a16="http://schemas.microsoft.com/office/drawing/2014/main" id="{1C8B9C4E-990C-D769-854E-E1C46D2026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309499" y="1470659"/>
          <a:ext cx="304801" cy="304801"/>
        </a:xfrm>
        <a:prstGeom prst="rect">
          <a:avLst/>
        </a:prstGeom>
      </xdr:spPr>
    </xdr:pic>
    <xdr:clientData/>
  </xdr:twoCellAnchor>
  <xdr:twoCellAnchor editAs="oneCell">
    <xdr:from>
      <xdr:col>6</xdr:col>
      <xdr:colOff>564301</xdr:colOff>
      <xdr:row>2</xdr:row>
      <xdr:rowOff>129961</xdr:rowOff>
    </xdr:from>
    <xdr:to>
      <xdr:col>7</xdr:col>
      <xdr:colOff>342901</xdr:colOff>
      <xdr:row>4</xdr:row>
      <xdr:rowOff>152401</xdr:rowOff>
    </xdr:to>
    <xdr:pic>
      <xdr:nvPicPr>
        <xdr:cNvPr id="23" name="Picture 22">
          <a:extLst>
            <a:ext uri="{FF2B5EF4-FFF2-40B4-BE49-F238E27FC236}">
              <a16:creationId xmlns:a16="http://schemas.microsoft.com/office/drawing/2014/main" id="{05DF4804-CBA6-AE18-5189-5C6788CDF085}"/>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4221901" y="495721"/>
          <a:ext cx="388200" cy="388200"/>
        </a:xfrm>
        <a:prstGeom prst="rect">
          <a:avLst/>
        </a:prstGeom>
      </xdr:spPr>
    </xdr:pic>
    <xdr:clientData/>
  </xdr:twoCellAnchor>
  <xdr:twoCellAnchor editAs="oneCell">
    <xdr:from>
      <xdr:col>1</xdr:col>
      <xdr:colOff>304800</xdr:colOff>
      <xdr:row>7</xdr:row>
      <xdr:rowOff>175260</xdr:rowOff>
    </xdr:from>
    <xdr:to>
      <xdr:col>2</xdr:col>
      <xdr:colOff>38100</xdr:colOff>
      <xdr:row>9</xdr:row>
      <xdr:rowOff>152400</xdr:rowOff>
    </xdr:to>
    <xdr:pic>
      <xdr:nvPicPr>
        <xdr:cNvPr id="27" name="Picture 26">
          <a:extLst>
            <a:ext uri="{FF2B5EF4-FFF2-40B4-BE49-F238E27FC236}">
              <a16:creationId xmlns:a16="http://schemas.microsoft.com/office/drawing/2014/main" id="{E1B471C6-9988-939B-D5B1-B28BC169236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14400" y="1455420"/>
          <a:ext cx="342900" cy="342900"/>
        </a:xfrm>
        <a:prstGeom prst="rect">
          <a:avLst/>
        </a:prstGeom>
      </xdr:spPr>
    </xdr:pic>
    <xdr:clientData/>
  </xdr:twoCellAnchor>
  <xdr:twoCellAnchor editAs="oneCell">
    <xdr:from>
      <xdr:col>8</xdr:col>
      <xdr:colOff>586741</xdr:colOff>
      <xdr:row>2</xdr:row>
      <xdr:rowOff>144779</xdr:rowOff>
    </xdr:from>
    <xdr:to>
      <xdr:col>9</xdr:col>
      <xdr:colOff>335962</xdr:colOff>
      <xdr:row>4</xdr:row>
      <xdr:rowOff>137840</xdr:rowOff>
    </xdr:to>
    <xdr:pic>
      <xdr:nvPicPr>
        <xdr:cNvPr id="31" name="Picture 30">
          <a:extLst>
            <a:ext uri="{FF2B5EF4-FFF2-40B4-BE49-F238E27FC236}">
              <a16:creationId xmlns:a16="http://schemas.microsoft.com/office/drawing/2014/main" id="{EA510B79-0CC7-EE2F-5B79-46701ED3267C}"/>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5463541" y="510539"/>
          <a:ext cx="358821" cy="358821"/>
        </a:xfrm>
        <a:prstGeom prst="rect">
          <a:avLst/>
        </a:prstGeom>
      </xdr:spPr>
    </xdr:pic>
    <xdr:clientData/>
  </xdr:twoCellAnchor>
  <xdr:twoCellAnchor>
    <xdr:from>
      <xdr:col>0</xdr:col>
      <xdr:colOff>76200</xdr:colOff>
      <xdr:row>3</xdr:row>
      <xdr:rowOff>99060</xdr:rowOff>
    </xdr:from>
    <xdr:to>
      <xdr:col>1</xdr:col>
      <xdr:colOff>548640</xdr:colOff>
      <xdr:row>5</xdr:row>
      <xdr:rowOff>22860</xdr:rowOff>
    </xdr:to>
    <xdr:sp macro="" textlink="">
      <xdr:nvSpPr>
        <xdr:cNvPr id="32" name="TextBox 31">
          <a:extLst>
            <a:ext uri="{FF2B5EF4-FFF2-40B4-BE49-F238E27FC236}">
              <a16:creationId xmlns:a16="http://schemas.microsoft.com/office/drawing/2014/main" id="{656A0E94-5020-3FF5-5146-372324D4F222}"/>
            </a:ext>
          </a:extLst>
        </xdr:cNvPr>
        <xdr:cNvSpPr txBox="1"/>
      </xdr:nvSpPr>
      <xdr:spPr>
        <a:xfrm>
          <a:off x="76200" y="647700"/>
          <a:ext cx="10820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2</xdr:col>
      <xdr:colOff>129540</xdr:colOff>
      <xdr:row>4</xdr:row>
      <xdr:rowOff>137160</xdr:rowOff>
    </xdr:from>
    <xdr:to>
      <xdr:col>3</xdr:col>
      <xdr:colOff>586740</xdr:colOff>
      <xdr:row>6</xdr:row>
      <xdr:rowOff>22860</xdr:rowOff>
    </xdr:to>
    <xdr:sp macro="" textlink="">
      <xdr:nvSpPr>
        <xdr:cNvPr id="34" name="TextBox 33">
          <a:extLst>
            <a:ext uri="{FF2B5EF4-FFF2-40B4-BE49-F238E27FC236}">
              <a16:creationId xmlns:a16="http://schemas.microsoft.com/office/drawing/2014/main" id="{44BECAEF-000A-4DD2-837F-FFC37E7DC1A0}"/>
            </a:ext>
          </a:extLst>
        </xdr:cNvPr>
        <xdr:cNvSpPr txBox="1"/>
      </xdr:nvSpPr>
      <xdr:spPr>
        <a:xfrm>
          <a:off x="1348740" y="868680"/>
          <a:ext cx="10668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2">
                  <a:lumMod val="50000"/>
                  <a:lumOff val="50000"/>
                </a:schemeClr>
              </a:solidFill>
            </a:rPr>
            <a:t>Total COGS</a:t>
          </a:r>
        </a:p>
      </xdr:txBody>
    </xdr:sp>
    <xdr:clientData/>
  </xdr:twoCellAnchor>
  <xdr:twoCellAnchor>
    <xdr:from>
      <xdr:col>4</xdr:col>
      <xdr:colOff>167640</xdr:colOff>
      <xdr:row>4</xdr:row>
      <xdr:rowOff>137160</xdr:rowOff>
    </xdr:from>
    <xdr:to>
      <xdr:col>6</xdr:col>
      <xdr:colOff>7620</xdr:colOff>
      <xdr:row>6</xdr:row>
      <xdr:rowOff>45720</xdr:rowOff>
    </xdr:to>
    <xdr:sp macro="" textlink="">
      <xdr:nvSpPr>
        <xdr:cNvPr id="35" name="TextBox 34">
          <a:extLst>
            <a:ext uri="{FF2B5EF4-FFF2-40B4-BE49-F238E27FC236}">
              <a16:creationId xmlns:a16="http://schemas.microsoft.com/office/drawing/2014/main" id="{F8DF9357-872E-43E5-8A9A-6EABCB0F0059}"/>
            </a:ext>
          </a:extLst>
        </xdr:cNvPr>
        <xdr:cNvSpPr txBox="1"/>
      </xdr:nvSpPr>
      <xdr:spPr>
        <a:xfrm>
          <a:off x="2606040" y="868680"/>
          <a:ext cx="10591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2">
                  <a:lumMod val="50000"/>
                  <a:lumOff val="50000"/>
                </a:schemeClr>
              </a:solidFill>
            </a:rPr>
            <a:t>Total Revenue</a:t>
          </a:r>
        </a:p>
      </xdr:txBody>
    </xdr:sp>
    <xdr:clientData/>
  </xdr:twoCellAnchor>
  <xdr:twoCellAnchor>
    <xdr:from>
      <xdr:col>6</xdr:col>
      <xdr:colOff>213360</xdr:colOff>
      <xdr:row>4</xdr:row>
      <xdr:rowOff>137160</xdr:rowOff>
    </xdr:from>
    <xdr:to>
      <xdr:col>8</xdr:col>
      <xdr:colOff>45720</xdr:colOff>
      <xdr:row>6</xdr:row>
      <xdr:rowOff>22860</xdr:rowOff>
    </xdr:to>
    <xdr:sp macro="" textlink="">
      <xdr:nvSpPr>
        <xdr:cNvPr id="36" name="TextBox 35">
          <a:extLst>
            <a:ext uri="{FF2B5EF4-FFF2-40B4-BE49-F238E27FC236}">
              <a16:creationId xmlns:a16="http://schemas.microsoft.com/office/drawing/2014/main" id="{F89AD698-B02A-4A42-A39D-6099F8746933}"/>
            </a:ext>
          </a:extLst>
        </xdr:cNvPr>
        <xdr:cNvSpPr txBox="1"/>
      </xdr:nvSpPr>
      <xdr:spPr>
        <a:xfrm>
          <a:off x="3870960" y="868680"/>
          <a:ext cx="10515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2">
                  <a:lumMod val="50000"/>
                  <a:lumOff val="50000"/>
                </a:schemeClr>
              </a:solidFill>
            </a:rPr>
            <a:t>Total Profit</a:t>
          </a:r>
        </a:p>
      </xdr:txBody>
    </xdr:sp>
    <xdr:clientData/>
  </xdr:twoCellAnchor>
  <xdr:twoCellAnchor>
    <xdr:from>
      <xdr:col>8</xdr:col>
      <xdr:colOff>243840</xdr:colOff>
      <xdr:row>4</xdr:row>
      <xdr:rowOff>137160</xdr:rowOff>
    </xdr:from>
    <xdr:to>
      <xdr:col>10</xdr:col>
      <xdr:colOff>91440</xdr:colOff>
      <xdr:row>6</xdr:row>
      <xdr:rowOff>38100</xdr:rowOff>
    </xdr:to>
    <xdr:sp macro="" textlink="">
      <xdr:nvSpPr>
        <xdr:cNvPr id="37" name="TextBox 36">
          <a:extLst>
            <a:ext uri="{FF2B5EF4-FFF2-40B4-BE49-F238E27FC236}">
              <a16:creationId xmlns:a16="http://schemas.microsoft.com/office/drawing/2014/main" id="{608DB4FB-923E-4B1D-BA9A-DA21D58686DC}"/>
            </a:ext>
          </a:extLst>
        </xdr:cNvPr>
        <xdr:cNvSpPr txBox="1"/>
      </xdr:nvSpPr>
      <xdr:spPr>
        <a:xfrm>
          <a:off x="5120640" y="868680"/>
          <a:ext cx="1066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0">
              <a:solidFill>
                <a:schemeClr val="tx2">
                  <a:lumMod val="50000"/>
                  <a:lumOff val="50000"/>
                </a:schemeClr>
              </a:solidFill>
            </a:rPr>
            <a:t>%</a:t>
          </a:r>
          <a:r>
            <a:rPr lang="en-US" sz="1100" b="1" baseline="0">
              <a:solidFill>
                <a:schemeClr val="tx2">
                  <a:lumMod val="50000"/>
                  <a:lumOff val="50000"/>
                </a:schemeClr>
              </a:solidFill>
            </a:rPr>
            <a:t> Profit Margin</a:t>
          </a:r>
          <a:endParaRPr lang="en-US" sz="1100" b="0">
            <a:solidFill>
              <a:schemeClr val="tx2">
                <a:lumMod val="50000"/>
                <a:lumOff val="50000"/>
              </a:schemeClr>
            </a:solidFill>
          </a:endParaRPr>
        </a:p>
      </xdr:txBody>
    </xdr:sp>
    <xdr:clientData/>
  </xdr:twoCellAnchor>
  <xdr:twoCellAnchor>
    <xdr:from>
      <xdr:col>10</xdr:col>
      <xdr:colOff>266700</xdr:colOff>
      <xdr:row>3</xdr:row>
      <xdr:rowOff>76200</xdr:rowOff>
    </xdr:from>
    <xdr:to>
      <xdr:col>12</xdr:col>
      <xdr:colOff>129540</xdr:colOff>
      <xdr:row>4</xdr:row>
      <xdr:rowOff>152400</xdr:rowOff>
    </xdr:to>
    <xdr:sp macro="" textlink="">
      <xdr:nvSpPr>
        <xdr:cNvPr id="38" name="TextBox 37">
          <a:extLst>
            <a:ext uri="{FF2B5EF4-FFF2-40B4-BE49-F238E27FC236}">
              <a16:creationId xmlns:a16="http://schemas.microsoft.com/office/drawing/2014/main" id="{FABB0F0B-356D-4FF5-AD0D-42A3564D7190}"/>
            </a:ext>
          </a:extLst>
        </xdr:cNvPr>
        <xdr:cNvSpPr txBox="1"/>
      </xdr:nvSpPr>
      <xdr:spPr>
        <a:xfrm>
          <a:off x="6362700" y="624840"/>
          <a:ext cx="10820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#Transaction</a:t>
          </a:r>
        </a:p>
      </xdr:txBody>
    </xdr:sp>
    <xdr:clientData/>
  </xdr:twoCellAnchor>
  <xdr:twoCellAnchor>
    <xdr:from>
      <xdr:col>2</xdr:col>
      <xdr:colOff>121920</xdr:colOff>
      <xdr:row>5</xdr:row>
      <xdr:rowOff>144779</xdr:rowOff>
    </xdr:from>
    <xdr:to>
      <xdr:col>3</xdr:col>
      <xdr:colOff>579120</xdr:colOff>
      <xdr:row>7</xdr:row>
      <xdr:rowOff>87922</xdr:rowOff>
    </xdr:to>
    <xdr:sp macro="" textlink="'Analysis 1'!$D$8">
      <xdr:nvSpPr>
        <xdr:cNvPr id="39" name="TextBox 38">
          <a:extLst>
            <a:ext uri="{FF2B5EF4-FFF2-40B4-BE49-F238E27FC236}">
              <a16:creationId xmlns:a16="http://schemas.microsoft.com/office/drawing/2014/main" id="{B3165B02-9503-4FFB-A292-BF11AB32E731}"/>
            </a:ext>
          </a:extLst>
        </xdr:cNvPr>
        <xdr:cNvSpPr txBox="1"/>
      </xdr:nvSpPr>
      <xdr:spPr>
        <a:xfrm>
          <a:off x="1341120" y="1053317"/>
          <a:ext cx="1066800" cy="306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0C75C6-6AF7-46AE-9C48-042D6FD3C16C}" type="TxLink">
            <a:rPr lang="en-US" sz="1800" b="1" i="0" u="none" strike="noStrike">
              <a:solidFill>
                <a:schemeClr val="tx2">
                  <a:lumMod val="50000"/>
                  <a:lumOff val="50000"/>
                </a:schemeClr>
              </a:solidFill>
              <a:latin typeface="Aptos Narrow"/>
            </a:rPr>
            <a:pPr algn="ctr"/>
            <a:t>$180.80M</a:t>
          </a:fld>
          <a:endParaRPr lang="en-US" sz="1800" b="1">
            <a:solidFill>
              <a:schemeClr val="tx2">
                <a:lumMod val="50000"/>
                <a:lumOff val="50000"/>
              </a:schemeClr>
            </a:solidFill>
          </a:endParaRPr>
        </a:p>
      </xdr:txBody>
    </xdr:sp>
    <xdr:clientData/>
  </xdr:twoCellAnchor>
  <xdr:twoCellAnchor>
    <xdr:from>
      <xdr:col>4</xdr:col>
      <xdr:colOff>160020</xdr:colOff>
      <xdr:row>5</xdr:row>
      <xdr:rowOff>144780</xdr:rowOff>
    </xdr:from>
    <xdr:to>
      <xdr:col>6</xdr:col>
      <xdr:colOff>0</xdr:colOff>
      <xdr:row>7</xdr:row>
      <xdr:rowOff>53340</xdr:rowOff>
    </xdr:to>
    <xdr:sp macro="" textlink="'Analysis 1'!$E$8">
      <xdr:nvSpPr>
        <xdr:cNvPr id="40" name="TextBox 39">
          <a:extLst>
            <a:ext uri="{FF2B5EF4-FFF2-40B4-BE49-F238E27FC236}">
              <a16:creationId xmlns:a16="http://schemas.microsoft.com/office/drawing/2014/main" id="{A5FEEB3C-270B-42E1-B76B-2A1268A2470E}"/>
            </a:ext>
          </a:extLst>
        </xdr:cNvPr>
        <xdr:cNvSpPr txBox="1"/>
      </xdr:nvSpPr>
      <xdr:spPr>
        <a:xfrm>
          <a:off x="2598420" y="1059180"/>
          <a:ext cx="10591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62E6294-2B46-4F00-B985-9E1F9587BBB2}" type="TxLink">
            <a:rPr lang="en-US" sz="1800" b="1" i="0" u="none" strike="noStrike">
              <a:solidFill>
                <a:schemeClr val="tx2">
                  <a:lumMod val="50000"/>
                  <a:lumOff val="50000"/>
                </a:schemeClr>
              </a:solidFill>
              <a:latin typeface="Aptos Narrow"/>
            </a:rPr>
            <a:pPr algn="ctr"/>
            <a:t>$307.09M</a:t>
          </a:fld>
          <a:endParaRPr lang="en-US" sz="1800" b="1">
            <a:solidFill>
              <a:schemeClr val="tx2">
                <a:lumMod val="50000"/>
                <a:lumOff val="50000"/>
              </a:schemeClr>
            </a:solidFill>
          </a:endParaRPr>
        </a:p>
      </xdr:txBody>
    </xdr:sp>
    <xdr:clientData/>
  </xdr:twoCellAnchor>
  <xdr:twoCellAnchor>
    <xdr:from>
      <xdr:col>6</xdr:col>
      <xdr:colOff>205740</xdr:colOff>
      <xdr:row>5</xdr:row>
      <xdr:rowOff>144780</xdr:rowOff>
    </xdr:from>
    <xdr:to>
      <xdr:col>8</xdr:col>
      <xdr:colOff>38100</xdr:colOff>
      <xdr:row>7</xdr:row>
      <xdr:rowOff>93784</xdr:rowOff>
    </xdr:to>
    <xdr:sp macro="" textlink="'Analysis 1'!$F$8">
      <xdr:nvSpPr>
        <xdr:cNvPr id="41" name="TextBox 40">
          <a:extLst>
            <a:ext uri="{FF2B5EF4-FFF2-40B4-BE49-F238E27FC236}">
              <a16:creationId xmlns:a16="http://schemas.microsoft.com/office/drawing/2014/main" id="{FCF4231E-AE79-4E1E-853E-93AB904567B3}"/>
            </a:ext>
          </a:extLst>
        </xdr:cNvPr>
        <xdr:cNvSpPr txBox="1"/>
      </xdr:nvSpPr>
      <xdr:spPr>
        <a:xfrm>
          <a:off x="3863340" y="1053318"/>
          <a:ext cx="10515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41CEA15-2318-48EE-B0EE-6AA0503D0EEE}" type="TxLink">
            <a:rPr lang="en-US" sz="1800" b="1" i="0" u="none" strike="noStrike">
              <a:solidFill>
                <a:schemeClr val="tx2">
                  <a:lumMod val="50000"/>
                  <a:lumOff val="50000"/>
                </a:schemeClr>
              </a:solidFill>
              <a:latin typeface="Aptos Narrow"/>
              <a:ea typeface="+mn-ea"/>
              <a:cs typeface="+mn-cs"/>
            </a:rPr>
            <a:pPr marL="0" indent="0" algn="ctr"/>
            <a:t>$126.29M</a:t>
          </a:fld>
          <a:endParaRPr lang="en-US" sz="1800" b="1" i="0" u="none" strike="noStrike">
            <a:solidFill>
              <a:schemeClr val="tx2">
                <a:lumMod val="50000"/>
                <a:lumOff val="50000"/>
              </a:schemeClr>
            </a:solidFill>
            <a:latin typeface="Aptos Narrow"/>
            <a:ea typeface="+mn-ea"/>
            <a:cs typeface="+mn-cs"/>
          </a:endParaRPr>
        </a:p>
      </xdr:txBody>
    </xdr:sp>
    <xdr:clientData/>
  </xdr:twoCellAnchor>
  <xdr:twoCellAnchor>
    <xdr:from>
      <xdr:col>8</xdr:col>
      <xdr:colOff>236220</xdr:colOff>
      <xdr:row>5</xdr:row>
      <xdr:rowOff>144780</xdr:rowOff>
    </xdr:from>
    <xdr:to>
      <xdr:col>10</xdr:col>
      <xdr:colOff>83820</xdr:colOff>
      <xdr:row>7</xdr:row>
      <xdr:rowOff>45720</xdr:rowOff>
    </xdr:to>
    <xdr:sp macro="" textlink="'Analysis 1'!$G$8">
      <xdr:nvSpPr>
        <xdr:cNvPr id="42" name="TextBox 41">
          <a:extLst>
            <a:ext uri="{FF2B5EF4-FFF2-40B4-BE49-F238E27FC236}">
              <a16:creationId xmlns:a16="http://schemas.microsoft.com/office/drawing/2014/main" id="{14A2C91B-A4DE-4210-A427-78B4CF09CEE1}"/>
            </a:ext>
          </a:extLst>
        </xdr:cNvPr>
        <xdr:cNvSpPr txBox="1"/>
      </xdr:nvSpPr>
      <xdr:spPr>
        <a:xfrm>
          <a:off x="5113020" y="1059180"/>
          <a:ext cx="1066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2362DEE-F772-4B09-9695-1A91CCA3B954}" type="TxLink">
            <a:rPr lang="en-US" sz="1800" b="1" i="0" u="none" strike="noStrike">
              <a:solidFill>
                <a:schemeClr val="tx2">
                  <a:lumMod val="50000"/>
                  <a:lumOff val="50000"/>
                </a:schemeClr>
              </a:solidFill>
              <a:latin typeface="Aptos Narrow"/>
              <a:ea typeface="+mn-ea"/>
              <a:cs typeface="+mn-cs"/>
            </a:rPr>
            <a:pPr marL="0" indent="0" algn="ctr"/>
            <a:t>41.1%</a:t>
          </a:fld>
          <a:endParaRPr lang="en-US" sz="1800" b="1" i="0" u="none" strike="noStrike">
            <a:solidFill>
              <a:schemeClr val="tx2">
                <a:lumMod val="50000"/>
                <a:lumOff val="50000"/>
              </a:schemeClr>
            </a:solidFill>
            <a:latin typeface="Aptos Narrow"/>
            <a:ea typeface="+mn-ea"/>
            <a:cs typeface="+mn-cs"/>
          </a:endParaRPr>
        </a:p>
      </xdr:txBody>
    </xdr:sp>
    <xdr:clientData/>
  </xdr:twoCellAnchor>
  <xdr:twoCellAnchor>
    <xdr:from>
      <xdr:col>0</xdr:col>
      <xdr:colOff>83820</xdr:colOff>
      <xdr:row>5</xdr:row>
      <xdr:rowOff>0</xdr:rowOff>
    </xdr:from>
    <xdr:to>
      <xdr:col>1</xdr:col>
      <xdr:colOff>541020</xdr:colOff>
      <xdr:row>6</xdr:row>
      <xdr:rowOff>106680</xdr:rowOff>
    </xdr:to>
    <xdr:sp macro="" textlink="'Analysis 1'!$K$8">
      <xdr:nvSpPr>
        <xdr:cNvPr id="43" name="TextBox 42">
          <a:extLst>
            <a:ext uri="{FF2B5EF4-FFF2-40B4-BE49-F238E27FC236}">
              <a16:creationId xmlns:a16="http://schemas.microsoft.com/office/drawing/2014/main" id="{77E8947E-C70C-4CD8-AF2E-2EFDACA56F4C}"/>
            </a:ext>
          </a:extLst>
        </xdr:cNvPr>
        <xdr:cNvSpPr txBox="1"/>
      </xdr:nvSpPr>
      <xdr:spPr>
        <a:xfrm>
          <a:off x="83820" y="91440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55EBB1-2E36-4FE4-A2E3-36571CB8FD20}" type="TxLink">
            <a:rPr lang="en-US" sz="1800" b="1" i="0" u="none" strike="noStrike">
              <a:solidFill>
                <a:schemeClr val="bg1"/>
              </a:solidFill>
              <a:latin typeface="Aptos Narrow"/>
            </a:rPr>
            <a:pPr algn="ctr"/>
            <a:t>448</a:t>
          </a:fld>
          <a:endParaRPr lang="en-US" sz="1800" b="1">
            <a:solidFill>
              <a:schemeClr val="bg1"/>
            </a:solidFill>
          </a:endParaRPr>
        </a:p>
      </xdr:txBody>
    </xdr:sp>
    <xdr:clientData/>
  </xdr:twoCellAnchor>
  <xdr:twoCellAnchor>
    <xdr:from>
      <xdr:col>10</xdr:col>
      <xdr:colOff>289560</xdr:colOff>
      <xdr:row>4</xdr:row>
      <xdr:rowOff>175260</xdr:rowOff>
    </xdr:from>
    <xdr:to>
      <xdr:col>12</xdr:col>
      <xdr:colOff>114300</xdr:colOff>
      <xdr:row>6</xdr:row>
      <xdr:rowOff>99060</xdr:rowOff>
    </xdr:to>
    <xdr:sp macro="" textlink="'Analysis 1'!$C$8">
      <xdr:nvSpPr>
        <xdr:cNvPr id="44" name="TextBox 43">
          <a:extLst>
            <a:ext uri="{FF2B5EF4-FFF2-40B4-BE49-F238E27FC236}">
              <a16:creationId xmlns:a16="http://schemas.microsoft.com/office/drawing/2014/main" id="{FD477011-0391-446D-B547-EB04CA757043}"/>
            </a:ext>
          </a:extLst>
        </xdr:cNvPr>
        <xdr:cNvSpPr txBox="1"/>
      </xdr:nvSpPr>
      <xdr:spPr>
        <a:xfrm>
          <a:off x="6385560" y="906780"/>
          <a:ext cx="10439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B9BCAE-4290-412E-98CF-724539CE0EF6}" type="TxLink">
            <a:rPr lang="en-US" sz="1800" b="1" i="0" u="none" strike="noStrike">
              <a:solidFill>
                <a:schemeClr val="bg1"/>
              </a:solidFill>
              <a:latin typeface="Aptos Narrow"/>
            </a:rPr>
            <a:pPr algn="ctr"/>
            <a:t>60.40K</a:t>
          </a:fld>
          <a:endParaRPr lang="en-US" sz="1800" b="1">
            <a:solidFill>
              <a:schemeClr val="bg1"/>
            </a:solidFill>
          </a:endParaRPr>
        </a:p>
      </xdr:txBody>
    </xdr:sp>
    <xdr:clientData/>
  </xdr:twoCellAnchor>
  <xdr:twoCellAnchor>
    <xdr:from>
      <xdr:col>12</xdr:col>
      <xdr:colOff>279289</xdr:colOff>
      <xdr:row>2</xdr:row>
      <xdr:rowOff>39757</xdr:rowOff>
    </xdr:from>
    <xdr:to>
      <xdr:col>18</xdr:col>
      <xdr:colOff>286909</xdr:colOff>
      <xdr:row>10</xdr:row>
      <xdr:rowOff>123577</xdr:rowOff>
    </xdr:to>
    <xdr:sp macro="" textlink="">
      <xdr:nvSpPr>
        <xdr:cNvPr id="45" name="Rectangle: Rounded Corners 44">
          <a:extLst>
            <a:ext uri="{FF2B5EF4-FFF2-40B4-BE49-F238E27FC236}">
              <a16:creationId xmlns:a16="http://schemas.microsoft.com/office/drawing/2014/main" id="{AC494D5E-33DF-4564-81C8-6CD1B55A7FF0}"/>
            </a:ext>
          </a:extLst>
        </xdr:cNvPr>
        <xdr:cNvSpPr/>
      </xdr:nvSpPr>
      <xdr:spPr>
        <a:xfrm>
          <a:off x="7594489" y="410818"/>
          <a:ext cx="3665220" cy="1568063"/>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22860</xdr:colOff>
          <xdr:row>2</xdr:row>
          <xdr:rowOff>68580</xdr:rowOff>
        </xdr:from>
        <xdr:to>
          <xdr:col>14</xdr:col>
          <xdr:colOff>320040</xdr:colOff>
          <xdr:row>3</xdr:row>
          <xdr:rowOff>99060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2</xdr:row>
          <xdr:rowOff>68580</xdr:rowOff>
        </xdr:from>
        <xdr:to>
          <xdr:col>15</xdr:col>
          <xdr:colOff>434340</xdr:colOff>
          <xdr:row>3</xdr:row>
          <xdr:rowOff>99060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xdr:row>
          <xdr:rowOff>68580</xdr:rowOff>
        </xdr:from>
        <xdr:to>
          <xdr:col>16</xdr:col>
          <xdr:colOff>548640</xdr:colOff>
          <xdr:row>3</xdr:row>
          <xdr:rowOff>99060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Transation</a:t>
              </a:r>
            </a:p>
          </xdr:txBody>
        </xdr:sp>
        <xdr:clientData/>
      </xdr:twoCellAnchor>
    </mc:Choice>
    <mc:Fallback/>
  </mc:AlternateContent>
  <xdr:twoCellAnchor>
    <xdr:from>
      <xdr:col>12</xdr:col>
      <xdr:colOff>358140</xdr:colOff>
      <xdr:row>3</xdr:row>
      <xdr:rowOff>76200</xdr:rowOff>
    </xdr:from>
    <xdr:to>
      <xdr:col>18</xdr:col>
      <xdr:colOff>281940</xdr:colOff>
      <xdr:row>9</xdr:row>
      <xdr:rowOff>114300</xdr:rowOff>
    </xdr:to>
    <xdr:graphicFrame macro="">
      <xdr:nvGraphicFramePr>
        <xdr:cNvPr id="47" name="Chart 46">
          <a:extLst>
            <a:ext uri="{FF2B5EF4-FFF2-40B4-BE49-F238E27FC236}">
              <a16:creationId xmlns:a16="http://schemas.microsoft.com/office/drawing/2014/main" id="{2E7BD34A-EEA4-41E5-9063-9D454F9755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109655</xdr:colOff>
      <xdr:row>8</xdr:row>
      <xdr:rowOff>57640</xdr:rowOff>
    </xdr:from>
    <xdr:to>
      <xdr:col>18</xdr:col>
      <xdr:colOff>25835</xdr:colOff>
      <xdr:row>10</xdr:row>
      <xdr:rowOff>94630</xdr:rowOff>
    </xdr:to>
    <mc:AlternateContent xmlns:mc="http://schemas.openxmlformats.org/markup-compatibility/2006" xmlns:a14="http://schemas.microsoft.com/office/drawing/2010/main">
      <mc:Choice Requires="a14">
        <xdr:graphicFrame macro="">
          <xdr:nvGraphicFramePr>
            <xdr:cNvPr id="49" name="Year">
              <a:extLst>
                <a:ext uri="{FF2B5EF4-FFF2-40B4-BE49-F238E27FC236}">
                  <a16:creationId xmlns:a16="http://schemas.microsoft.com/office/drawing/2014/main" id="{F7EED9EA-66B0-4B11-877D-C9366855E0F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053146" y="1495376"/>
              <a:ext cx="2971368" cy="396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288235</xdr:colOff>
      <xdr:row>3</xdr:row>
      <xdr:rowOff>53007</xdr:rowOff>
    </xdr:from>
    <xdr:to>
      <xdr:col>13</xdr:col>
      <xdr:colOff>238539</xdr:colOff>
      <xdr:row>4</xdr:row>
      <xdr:rowOff>59633</xdr:rowOff>
    </xdr:to>
    <xdr:sp macro="" textlink="'Analysis 1'!$C$34">
      <xdr:nvSpPr>
        <xdr:cNvPr id="16" name="TextBox 15">
          <a:extLst>
            <a:ext uri="{FF2B5EF4-FFF2-40B4-BE49-F238E27FC236}">
              <a16:creationId xmlns:a16="http://schemas.microsoft.com/office/drawing/2014/main" id="{573E315C-EDA6-4A35-B880-A7934E15AF7D}"/>
            </a:ext>
          </a:extLst>
        </xdr:cNvPr>
        <xdr:cNvSpPr txBox="1"/>
      </xdr:nvSpPr>
      <xdr:spPr>
        <a:xfrm>
          <a:off x="7603435" y="609598"/>
          <a:ext cx="559904" cy="192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1080891-110C-424C-92C4-5334DD7886BC}" type="TxLink">
            <a:rPr lang="en-US" sz="1000" b="1" i="0" u="none" strike="noStrike">
              <a:solidFill>
                <a:schemeClr val="accent1">
                  <a:lumMod val="60000"/>
                  <a:lumOff val="40000"/>
                </a:schemeClr>
              </a:solidFill>
              <a:latin typeface="Aptos Narrow"/>
            </a:rPr>
            <a:pPr algn="ctr"/>
            <a:t>93.9%</a:t>
          </a:fld>
          <a:endParaRPr lang="en-US" sz="1400" b="1">
            <a:solidFill>
              <a:schemeClr val="accent1">
                <a:lumMod val="60000"/>
                <a:lumOff val="40000"/>
              </a:schemeClr>
            </a:solidFill>
          </a:endParaRPr>
        </a:p>
      </xdr:txBody>
    </xdr:sp>
    <xdr:clientData/>
  </xdr:twoCellAnchor>
  <xdr:twoCellAnchor>
    <xdr:from>
      <xdr:col>13</xdr:col>
      <xdr:colOff>72886</xdr:colOff>
      <xdr:row>3</xdr:row>
      <xdr:rowOff>64018</xdr:rowOff>
    </xdr:from>
    <xdr:to>
      <xdr:col>16</xdr:col>
      <xdr:colOff>500779</xdr:colOff>
      <xdr:row>4</xdr:row>
      <xdr:rowOff>75741</xdr:rowOff>
    </xdr:to>
    <xdr:sp macro="" textlink="'Analysis 1'!$E$33">
      <xdr:nvSpPr>
        <xdr:cNvPr id="18" name="TextBox 17">
          <a:extLst>
            <a:ext uri="{FF2B5EF4-FFF2-40B4-BE49-F238E27FC236}">
              <a16:creationId xmlns:a16="http://schemas.microsoft.com/office/drawing/2014/main" id="{5706F92F-FE0A-4037-9249-AC7F1F8A1F97}"/>
            </a:ext>
          </a:extLst>
        </xdr:cNvPr>
        <xdr:cNvSpPr txBox="1"/>
      </xdr:nvSpPr>
      <xdr:spPr>
        <a:xfrm>
          <a:off x="7997686" y="612658"/>
          <a:ext cx="2256693" cy="194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730EDAD-C87D-4EF9-94E2-4DB06DEFE193}" type="TxLink">
            <a:rPr lang="en-US" sz="900" b="0" i="0" u="none" strike="noStrike">
              <a:solidFill>
                <a:srgbClr val="000000"/>
              </a:solidFill>
              <a:latin typeface="Aptos Narrow"/>
            </a:rPr>
            <a:pPr algn="ctr"/>
            <a:t>of#Transaction came form the highlited years</a:t>
          </a:fld>
          <a:endParaRPr lang="en-US" sz="1200" b="1">
            <a:solidFill>
              <a:schemeClr val="accent1">
                <a:lumMod val="60000"/>
                <a:lumOff val="40000"/>
              </a:schemeClr>
            </a:solidFill>
          </a:endParaRPr>
        </a:p>
      </xdr:txBody>
    </xdr:sp>
    <xdr:clientData/>
  </xdr:twoCellAnchor>
  <xdr:twoCellAnchor>
    <xdr:from>
      <xdr:col>12</xdr:col>
      <xdr:colOff>200056</xdr:colOff>
      <xdr:row>4</xdr:row>
      <xdr:rowOff>48778</xdr:rowOff>
    </xdr:from>
    <xdr:to>
      <xdr:col>13</xdr:col>
      <xdr:colOff>317288</xdr:colOff>
      <xdr:row>5</xdr:row>
      <xdr:rowOff>60502</xdr:rowOff>
    </xdr:to>
    <xdr:sp macro="" textlink="'Analysis 1'!$E$27">
      <xdr:nvSpPr>
        <xdr:cNvPr id="20" name="TextBox 19">
          <a:extLst>
            <a:ext uri="{FF2B5EF4-FFF2-40B4-BE49-F238E27FC236}">
              <a16:creationId xmlns:a16="http://schemas.microsoft.com/office/drawing/2014/main" id="{581114C5-CAC0-42DE-BDD2-0EF11A049003}"/>
            </a:ext>
          </a:extLst>
        </xdr:cNvPr>
        <xdr:cNvSpPr txBox="1"/>
      </xdr:nvSpPr>
      <xdr:spPr>
        <a:xfrm>
          <a:off x="7515256" y="780298"/>
          <a:ext cx="726832" cy="19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85C016-DD8B-40C9-B458-33203270C3A2}" type="TxLink">
            <a:rPr lang="en-US" sz="800" b="0" i="0" u="none" strike="noStrike">
              <a:solidFill>
                <a:srgbClr val="000000"/>
              </a:solidFill>
              <a:latin typeface="Aptos Narrow"/>
            </a:rPr>
            <a:pPr algn="ctr"/>
            <a:t>15,100</a:t>
          </a:fld>
          <a:endParaRPr lang="en-US" sz="900" b="1">
            <a:solidFill>
              <a:schemeClr val="accent1">
                <a:lumMod val="60000"/>
                <a:lumOff val="40000"/>
              </a:schemeClr>
            </a:solidFill>
          </a:endParaRPr>
        </a:p>
      </xdr:txBody>
    </xdr:sp>
    <xdr:clientData/>
  </xdr:twoCellAnchor>
  <xdr:twoCellAnchor>
    <xdr:from>
      <xdr:col>12</xdr:col>
      <xdr:colOff>550013</xdr:colOff>
      <xdr:row>4</xdr:row>
      <xdr:rowOff>39982</xdr:rowOff>
    </xdr:from>
    <xdr:to>
      <xdr:col>15</xdr:col>
      <xdr:colOff>69368</xdr:colOff>
      <xdr:row>5</xdr:row>
      <xdr:rowOff>49055</xdr:rowOff>
    </xdr:to>
    <xdr:sp macro="" textlink="'Analysis 1'!$E$23">
      <xdr:nvSpPr>
        <xdr:cNvPr id="22" name="TextBox 21">
          <a:extLst>
            <a:ext uri="{FF2B5EF4-FFF2-40B4-BE49-F238E27FC236}">
              <a16:creationId xmlns:a16="http://schemas.microsoft.com/office/drawing/2014/main" id="{03279346-B577-4793-8353-2A760CB8F546}"/>
            </a:ext>
          </a:extLst>
        </xdr:cNvPr>
        <xdr:cNvSpPr txBox="1"/>
      </xdr:nvSpPr>
      <xdr:spPr>
        <a:xfrm>
          <a:off x="7865213" y="771502"/>
          <a:ext cx="1348155" cy="191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0FB71FA-66F0-4DB2-8761-1EBD0718B2B9}" type="TxLink">
            <a:rPr lang="en-US" sz="800" b="0" i="0" u="none" strike="noStrike">
              <a:solidFill>
                <a:srgbClr val="000000"/>
              </a:solidFill>
              <a:latin typeface="Aptos Narrow"/>
            </a:rPr>
            <a:pPr algn="ctr"/>
            <a:t>Average#Transaction</a:t>
          </a:fld>
          <a:endParaRPr lang="en-US" sz="500" b="1">
            <a:solidFill>
              <a:schemeClr val="accent1">
                <a:lumMod val="60000"/>
                <a:lumOff val="40000"/>
              </a:schemeClr>
            </a:solidFill>
          </a:endParaRPr>
        </a:p>
      </xdr:txBody>
    </xdr:sp>
    <xdr:clientData/>
  </xdr:twoCellAnchor>
  <xdr:twoCellAnchor>
    <xdr:from>
      <xdr:col>4</xdr:col>
      <xdr:colOff>425841</xdr:colOff>
      <xdr:row>7</xdr:row>
      <xdr:rowOff>181707</xdr:rowOff>
    </xdr:from>
    <xdr:to>
      <xdr:col>5</xdr:col>
      <xdr:colOff>366640</xdr:colOff>
      <xdr:row>8</xdr:row>
      <xdr:rowOff>160017</xdr:rowOff>
    </xdr:to>
    <xdr:sp macro="" textlink="">
      <xdr:nvSpPr>
        <xdr:cNvPr id="24" name="Rectangle: Rounded Corners 23">
          <a:extLst>
            <a:ext uri="{FF2B5EF4-FFF2-40B4-BE49-F238E27FC236}">
              <a16:creationId xmlns:a16="http://schemas.microsoft.com/office/drawing/2014/main" id="{1947373B-079E-460B-B610-36638FD396CD}"/>
            </a:ext>
          </a:extLst>
        </xdr:cNvPr>
        <xdr:cNvSpPr/>
      </xdr:nvSpPr>
      <xdr:spPr>
        <a:xfrm>
          <a:off x="2864241" y="1453661"/>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387741</xdr:colOff>
      <xdr:row>7</xdr:row>
      <xdr:rowOff>181707</xdr:rowOff>
    </xdr:from>
    <xdr:to>
      <xdr:col>3</xdr:col>
      <xdr:colOff>328540</xdr:colOff>
      <xdr:row>8</xdr:row>
      <xdr:rowOff>160017</xdr:rowOff>
    </xdr:to>
    <xdr:sp macro="" textlink="">
      <xdr:nvSpPr>
        <xdr:cNvPr id="25" name="Rectangle: Rounded Corners 24">
          <a:extLst>
            <a:ext uri="{FF2B5EF4-FFF2-40B4-BE49-F238E27FC236}">
              <a16:creationId xmlns:a16="http://schemas.microsoft.com/office/drawing/2014/main" id="{3F942BD3-F284-4BB3-A6F5-E58D94FB3281}"/>
            </a:ext>
          </a:extLst>
        </xdr:cNvPr>
        <xdr:cNvSpPr/>
      </xdr:nvSpPr>
      <xdr:spPr>
        <a:xfrm>
          <a:off x="1606941" y="1453661"/>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463941</xdr:colOff>
      <xdr:row>7</xdr:row>
      <xdr:rowOff>181707</xdr:rowOff>
    </xdr:from>
    <xdr:to>
      <xdr:col>7</xdr:col>
      <xdr:colOff>404740</xdr:colOff>
      <xdr:row>8</xdr:row>
      <xdr:rowOff>160017</xdr:rowOff>
    </xdr:to>
    <xdr:sp macro="" textlink="">
      <xdr:nvSpPr>
        <xdr:cNvPr id="26" name="Rectangle: Rounded Corners 25">
          <a:extLst>
            <a:ext uri="{FF2B5EF4-FFF2-40B4-BE49-F238E27FC236}">
              <a16:creationId xmlns:a16="http://schemas.microsoft.com/office/drawing/2014/main" id="{CC8F0DC0-FE84-4D43-8FC1-BDD619425D02}"/>
            </a:ext>
          </a:extLst>
        </xdr:cNvPr>
        <xdr:cNvSpPr/>
      </xdr:nvSpPr>
      <xdr:spPr>
        <a:xfrm>
          <a:off x="4121541" y="1453661"/>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502041</xdr:colOff>
      <xdr:row>7</xdr:row>
      <xdr:rowOff>181707</xdr:rowOff>
    </xdr:from>
    <xdr:to>
      <xdr:col>9</xdr:col>
      <xdr:colOff>442840</xdr:colOff>
      <xdr:row>8</xdr:row>
      <xdr:rowOff>160017</xdr:rowOff>
    </xdr:to>
    <xdr:sp macro="" textlink="">
      <xdr:nvSpPr>
        <xdr:cNvPr id="28" name="Rectangle: Rounded Corners 27">
          <a:extLst>
            <a:ext uri="{FF2B5EF4-FFF2-40B4-BE49-F238E27FC236}">
              <a16:creationId xmlns:a16="http://schemas.microsoft.com/office/drawing/2014/main" id="{B0B1BB6D-85CA-4937-A3B5-7E11BD5FAA97}"/>
            </a:ext>
          </a:extLst>
        </xdr:cNvPr>
        <xdr:cNvSpPr/>
      </xdr:nvSpPr>
      <xdr:spPr>
        <a:xfrm>
          <a:off x="5378841" y="1453661"/>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340556</xdr:colOff>
      <xdr:row>7</xdr:row>
      <xdr:rowOff>144780</xdr:rowOff>
    </xdr:from>
    <xdr:to>
      <xdr:col>7</xdr:col>
      <xdr:colOff>509955</xdr:colOff>
      <xdr:row>9</xdr:row>
      <xdr:rowOff>93785</xdr:rowOff>
    </xdr:to>
    <xdr:sp macro="" textlink="'Analysis 1'!$AD$15">
      <xdr:nvSpPr>
        <xdr:cNvPr id="29" name="TextBox 28">
          <a:extLst>
            <a:ext uri="{FF2B5EF4-FFF2-40B4-BE49-F238E27FC236}">
              <a16:creationId xmlns:a16="http://schemas.microsoft.com/office/drawing/2014/main" id="{4E9DC010-F66D-414E-8A74-F9116C13001C}"/>
            </a:ext>
          </a:extLst>
        </xdr:cNvPr>
        <xdr:cNvSpPr txBox="1"/>
      </xdr:nvSpPr>
      <xdr:spPr>
        <a:xfrm>
          <a:off x="3998156" y="1416734"/>
          <a:ext cx="778999"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F4A4A9E-752A-4477-A864-3E3FF1E49FC4}" type="TxLink">
            <a:rPr lang="en-US" sz="1000" b="1" i="0" u="none" strike="noStrike">
              <a:solidFill>
                <a:schemeClr val="accent1">
                  <a:lumMod val="60000"/>
                  <a:lumOff val="40000"/>
                </a:schemeClr>
              </a:solidFill>
              <a:latin typeface="Aptos Narrow"/>
            </a:rPr>
            <a:pPr algn="ctr"/>
            <a:t>0.00%</a:t>
          </a:fld>
          <a:endParaRPr lang="en-US" sz="1400" b="1">
            <a:solidFill>
              <a:schemeClr val="accent1">
                <a:lumMod val="60000"/>
                <a:lumOff val="40000"/>
              </a:schemeClr>
            </a:solidFill>
          </a:endParaRPr>
        </a:p>
      </xdr:txBody>
    </xdr:sp>
    <xdr:clientData/>
  </xdr:twoCellAnchor>
  <xdr:twoCellAnchor>
    <xdr:from>
      <xdr:col>4</xdr:col>
      <xdr:colOff>299525</xdr:colOff>
      <xdr:row>7</xdr:row>
      <xdr:rowOff>133057</xdr:rowOff>
    </xdr:from>
    <xdr:to>
      <xdr:col>5</xdr:col>
      <xdr:colOff>468924</xdr:colOff>
      <xdr:row>9</xdr:row>
      <xdr:rowOff>82062</xdr:rowOff>
    </xdr:to>
    <xdr:sp macro="" textlink="'Analysis 1'!$AD$22">
      <xdr:nvSpPr>
        <xdr:cNvPr id="30" name="TextBox 29">
          <a:extLst>
            <a:ext uri="{FF2B5EF4-FFF2-40B4-BE49-F238E27FC236}">
              <a16:creationId xmlns:a16="http://schemas.microsoft.com/office/drawing/2014/main" id="{2300913D-9CCE-496F-80D4-3E74DE649404}"/>
            </a:ext>
          </a:extLst>
        </xdr:cNvPr>
        <xdr:cNvSpPr txBox="1"/>
      </xdr:nvSpPr>
      <xdr:spPr>
        <a:xfrm>
          <a:off x="2726088" y="1427717"/>
          <a:ext cx="776040" cy="318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B679743-D628-4213-8F3D-35E4E049E81F}" type="TxLink">
            <a:rPr lang="en-US" sz="1000" b="1" i="0" u="none" strike="noStrike">
              <a:solidFill>
                <a:schemeClr val="accent1">
                  <a:lumMod val="60000"/>
                  <a:lumOff val="40000"/>
                </a:schemeClr>
              </a:solidFill>
              <a:latin typeface="Aptos Narrow"/>
            </a:rPr>
            <a:pPr algn="ctr"/>
            <a:t>0.00%</a:t>
          </a:fld>
          <a:endParaRPr lang="en-US" sz="1100" b="1">
            <a:solidFill>
              <a:schemeClr val="accent1">
                <a:lumMod val="60000"/>
                <a:lumOff val="40000"/>
              </a:schemeClr>
            </a:solidFill>
          </a:endParaRPr>
        </a:p>
      </xdr:txBody>
    </xdr:sp>
    <xdr:clientData/>
  </xdr:twoCellAnchor>
  <xdr:twoCellAnchor>
    <xdr:from>
      <xdr:col>2</xdr:col>
      <xdr:colOff>270219</xdr:colOff>
      <xdr:row>7</xdr:row>
      <xdr:rowOff>144781</xdr:rowOff>
    </xdr:from>
    <xdr:to>
      <xdr:col>3</xdr:col>
      <xdr:colOff>439618</xdr:colOff>
      <xdr:row>9</xdr:row>
      <xdr:rowOff>93786</xdr:rowOff>
    </xdr:to>
    <xdr:sp macro="" textlink="'Analysis 1'!$AD$29">
      <xdr:nvSpPr>
        <xdr:cNvPr id="33" name="TextBox 32">
          <a:extLst>
            <a:ext uri="{FF2B5EF4-FFF2-40B4-BE49-F238E27FC236}">
              <a16:creationId xmlns:a16="http://schemas.microsoft.com/office/drawing/2014/main" id="{E5C61C5D-6C6B-4D3E-A836-23D434A36151}"/>
            </a:ext>
          </a:extLst>
        </xdr:cNvPr>
        <xdr:cNvSpPr txBox="1"/>
      </xdr:nvSpPr>
      <xdr:spPr>
        <a:xfrm>
          <a:off x="1489419" y="1416735"/>
          <a:ext cx="778999"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F8FDA2-57B8-4F99-BC0F-66DC6D27B9BC}" type="TxLink">
            <a:rPr lang="en-US" sz="1000" b="1" i="0" u="none" strike="noStrike">
              <a:solidFill>
                <a:schemeClr val="accent1">
                  <a:lumMod val="60000"/>
                  <a:lumOff val="40000"/>
                </a:schemeClr>
              </a:solidFill>
              <a:latin typeface="Aptos Narrow"/>
            </a:rPr>
            <a:pPr algn="ctr"/>
            <a:t>0.00%</a:t>
          </a:fld>
          <a:endParaRPr lang="en-US" sz="1000" b="1">
            <a:solidFill>
              <a:schemeClr val="accent1">
                <a:lumMod val="60000"/>
                <a:lumOff val="40000"/>
              </a:schemeClr>
            </a:solidFill>
          </a:endParaRPr>
        </a:p>
      </xdr:txBody>
    </xdr:sp>
    <xdr:clientData/>
  </xdr:twoCellAnchor>
  <xdr:twoCellAnchor>
    <xdr:from>
      <xdr:col>0</xdr:col>
      <xdr:colOff>334987</xdr:colOff>
      <xdr:row>6</xdr:row>
      <xdr:rowOff>146539</xdr:rowOff>
    </xdr:from>
    <xdr:to>
      <xdr:col>1</xdr:col>
      <xdr:colOff>275786</xdr:colOff>
      <xdr:row>7</xdr:row>
      <xdr:rowOff>124849</xdr:rowOff>
    </xdr:to>
    <xdr:sp macro="" textlink="">
      <xdr:nvSpPr>
        <xdr:cNvPr id="46" name="Rectangle: Rounded Corners 45">
          <a:extLst>
            <a:ext uri="{FF2B5EF4-FFF2-40B4-BE49-F238E27FC236}">
              <a16:creationId xmlns:a16="http://schemas.microsoft.com/office/drawing/2014/main" id="{7F60E52B-59C9-46EB-8009-86CC910D9EF2}"/>
            </a:ext>
          </a:extLst>
        </xdr:cNvPr>
        <xdr:cNvSpPr/>
      </xdr:nvSpPr>
      <xdr:spPr>
        <a:xfrm>
          <a:off x="334987" y="1236785"/>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546003</xdr:colOff>
      <xdr:row>6</xdr:row>
      <xdr:rowOff>146539</xdr:rowOff>
    </xdr:from>
    <xdr:to>
      <xdr:col>11</xdr:col>
      <xdr:colOff>486802</xdr:colOff>
      <xdr:row>7</xdr:row>
      <xdr:rowOff>124849</xdr:rowOff>
    </xdr:to>
    <xdr:sp macro="" textlink="">
      <xdr:nvSpPr>
        <xdr:cNvPr id="48" name="Rectangle: Rounded Corners 47">
          <a:extLst>
            <a:ext uri="{FF2B5EF4-FFF2-40B4-BE49-F238E27FC236}">
              <a16:creationId xmlns:a16="http://schemas.microsoft.com/office/drawing/2014/main" id="{E5E7C091-DAFD-4041-9AF5-C4D60AF66792}"/>
            </a:ext>
          </a:extLst>
        </xdr:cNvPr>
        <xdr:cNvSpPr/>
      </xdr:nvSpPr>
      <xdr:spPr>
        <a:xfrm>
          <a:off x="6642003" y="1236785"/>
          <a:ext cx="550399" cy="16001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223326</xdr:colOff>
      <xdr:row>6</xdr:row>
      <xdr:rowOff>103751</xdr:rowOff>
    </xdr:from>
    <xdr:to>
      <xdr:col>1</xdr:col>
      <xdr:colOff>392725</xdr:colOff>
      <xdr:row>8</xdr:row>
      <xdr:rowOff>52755</xdr:rowOff>
    </xdr:to>
    <xdr:sp macro="" textlink="'Analysis 1'!$AD$36">
      <xdr:nvSpPr>
        <xdr:cNvPr id="51" name="TextBox 50">
          <a:extLst>
            <a:ext uri="{FF2B5EF4-FFF2-40B4-BE49-F238E27FC236}">
              <a16:creationId xmlns:a16="http://schemas.microsoft.com/office/drawing/2014/main" id="{7FD9F9A3-D5F5-426B-ABBF-B7419599E672}"/>
            </a:ext>
          </a:extLst>
        </xdr:cNvPr>
        <xdr:cNvSpPr txBox="1"/>
      </xdr:nvSpPr>
      <xdr:spPr>
        <a:xfrm>
          <a:off x="223326" y="1193997"/>
          <a:ext cx="778999"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F8D54C7-2695-4225-9890-82EE4669CA2D}" type="TxLink">
            <a:rPr lang="en-US" sz="1000" b="1" i="0" u="none" strike="noStrike">
              <a:solidFill>
                <a:schemeClr val="tx1"/>
              </a:solidFill>
              <a:latin typeface="Aptos Narrow"/>
            </a:rPr>
            <a:pPr algn="ctr"/>
            <a:t>0.00%</a:t>
          </a:fld>
          <a:endParaRPr lang="en-US" sz="800" b="1">
            <a:solidFill>
              <a:schemeClr val="tx1"/>
            </a:solidFill>
          </a:endParaRPr>
        </a:p>
      </xdr:txBody>
    </xdr:sp>
    <xdr:clientData/>
  </xdr:twoCellAnchor>
  <xdr:twoCellAnchor>
    <xdr:from>
      <xdr:col>10</xdr:col>
      <xdr:colOff>428480</xdr:colOff>
      <xdr:row>6</xdr:row>
      <xdr:rowOff>103751</xdr:rowOff>
    </xdr:from>
    <xdr:to>
      <xdr:col>11</xdr:col>
      <xdr:colOff>597879</xdr:colOff>
      <xdr:row>8</xdr:row>
      <xdr:rowOff>52755</xdr:rowOff>
    </xdr:to>
    <xdr:sp macro="" textlink="'Analysis 1'!$AD$43">
      <xdr:nvSpPr>
        <xdr:cNvPr id="52" name="TextBox 51">
          <a:extLst>
            <a:ext uri="{FF2B5EF4-FFF2-40B4-BE49-F238E27FC236}">
              <a16:creationId xmlns:a16="http://schemas.microsoft.com/office/drawing/2014/main" id="{CE7FF051-F16F-4967-A7AA-7E4BDD3EB12F}"/>
            </a:ext>
          </a:extLst>
        </xdr:cNvPr>
        <xdr:cNvSpPr txBox="1"/>
      </xdr:nvSpPr>
      <xdr:spPr>
        <a:xfrm>
          <a:off x="6524480" y="1193997"/>
          <a:ext cx="778999"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6497777-7B5E-4FF8-82A7-066C6BED9A7D}" type="TxLink">
            <a:rPr lang="en-US" sz="1000" b="1" i="0" u="none" strike="noStrike">
              <a:solidFill>
                <a:schemeClr val="tx1"/>
              </a:solidFill>
              <a:latin typeface="Aptos Narrow"/>
            </a:rPr>
            <a:pPr algn="ctr"/>
            <a:t>0.00%</a:t>
          </a:fld>
          <a:endParaRPr lang="en-US" sz="600" b="1">
            <a:solidFill>
              <a:schemeClr val="tx1"/>
            </a:solidFill>
          </a:endParaRPr>
        </a:p>
      </xdr:txBody>
    </xdr:sp>
    <xdr:clientData/>
  </xdr:twoCellAnchor>
  <xdr:twoCellAnchor>
    <xdr:from>
      <xdr:col>8</xdr:col>
      <xdr:colOff>375725</xdr:colOff>
      <xdr:row>7</xdr:row>
      <xdr:rowOff>138919</xdr:rowOff>
    </xdr:from>
    <xdr:to>
      <xdr:col>9</xdr:col>
      <xdr:colOff>545124</xdr:colOff>
      <xdr:row>9</xdr:row>
      <xdr:rowOff>87924</xdr:rowOff>
    </xdr:to>
    <xdr:sp macro="" textlink="'Analysis 1'!$AD$49">
      <xdr:nvSpPr>
        <xdr:cNvPr id="53" name="TextBox 52">
          <a:extLst>
            <a:ext uri="{FF2B5EF4-FFF2-40B4-BE49-F238E27FC236}">
              <a16:creationId xmlns:a16="http://schemas.microsoft.com/office/drawing/2014/main" id="{630290F1-E9CC-4FE5-9B9D-D4D352D6C7CB}"/>
            </a:ext>
          </a:extLst>
        </xdr:cNvPr>
        <xdr:cNvSpPr txBox="1"/>
      </xdr:nvSpPr>
      <xdr:spPr>
        <a:xfrm>
          <a:off x="5252525" y="1410873"/>
          <a:ext cx="778999"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2DF175-AC21-4A8C-A1E4-D9AE01DFBB84}" type="TxLink">
            <a:rPr lang="en-US" sz="1000" b="1" i="0" u="none" strike="noStrike">
              <a:solidFill>
                <a:schemeClr val="accent1">
                  <a:lumMod val="60000"/>
                  <a:lumOff val="40000"/>
                </a:schemeClr>
              </a:solidFill>
              <a:latin typeface="Aptos Narrow"/>
            </a:rPr>
            <a:pPr algn="ctr"/>
            <a:t>0.00%</a:t>
          </a:fld>
          <a:endParaRPr lang="en-US" sz="1100" b="1">
            <a:solidFill>
              <a:schemeClr val="accent1">
                <a:lumMod val="60000"/>
                <a:lumOff val="40000"/>
              </a:schemeClr>
            </a:solidFill>
          </a:endParaRPr>
        </a:p>
      </xdr:txBody>
    </xdr:sp>
    <xdr:clientData/>
  </xdr:twoCellAnchor>
  <xdr:twoCellAnchor editAs="oneCell">
    <xdr:from>
      <xdr:col>8</xdr:col>
      <xdr:colOff>441674</xdr:colOff>
      <xdr:row>11</xdr:row>
      <xdr:rowOff>143773</xdr:rowOff>
    </xdr:from>
    <xdr:to>
      <xdr:col>11</xdr:col>
      <xdr:colOff>450551</xdr:colOff>
      <xdr:row>20</xdr:row>
      <xdr:rowOff>0</xdr:rowOff>
    </xdr:to>
    <mc:AlternateContent xmlns:mc="http://schemas.openxmlformats.org/markup-compatibility/2006" xmlns:a14="http://schemas.microsoft.com/office/drawing/2010/main">
      <mc:Choice Requires="a14">
        <xdr:graphicFrame macro="">
          <xdr:nvGraphicFramePr>
            <xdr:cNvPr id="50" name="Month Name">
              <a:extLst>
                <a:ext uri="{FF2B5EF4-FFF2-40B4-BE49-F238E27FC236}">
                  <a16:creationId xmlns:a16="http://schemas.microsoft.com/office/drawing/2014/main" id="{9395D1FB-69EB-486C-BB04-6601C089E7D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318474" y="2247900"/>
              <a:ext cx="1837677"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324678</xdr:colOff>
      <xdr:row>12</xdr:row>
      <xdr:rowOff>147961</xdr:rowOff>
    </xdr:from>
    <xdr:to>
      <xdr:col>8</xdr:col>
      <xdr:colOff>145774</xdr:colOff>
      <xdr:row>20</xdr:row>
      <xdr:rowOff>34506</xdr:rowOff>
    </xdr:to>
    <xdr:graphicFrame macro="">
      <xdr:nvGraphicFramePr>
        <xdr:cNvPr id="54" name="Chart 53">
          <a:extLst>
            <a:ext uri="{FF2B5EF4-FFF2-40B4-BE49-F238E27FC236}">
              <a16:creationId xmlns:a16="http://schemas.microsoft.com/office/drawing/2014/main" id="{0A01AA41-4CB6-48B6-9BE8-70343D7A1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351311</xdr:colOff>
      <xdr:row>12</xdr:row>
      <xdr:rowOff>36883</xdr:rowOff>
    </xdr:from>
    <xdr:to>
      <xdr:col>1</xdr:col>
      <xdr:colOff>292110</xdr:colOff>
      <xdr:row>13</xdr:row>
      <xdr:rowOff>15193</xdr:rowOff>
    </xdr:to>
    <xdr:sp macro="" textlink="">
      <xdr:nvSpPr>
        <xdr:cNvPr id="56" name="Rectangle: Rounded Corners 55">
          <a:extLst>
            <a:ext uri="{FF2B5EF4-FFF2-40B4-BE49-F238E27FC236}">
              <a16:creationId xmlns:a16="http://schemas.microsoft.com/office/drawing/2014/main" id="{DCE53FAC-45B7-4055-8B11-AB4684BBBCC3}"/>
            </a:ext>
          </a:extLst>
        </xdr:cNvPr>
        <xdr:cNvSpPr/>
      </xdr:nvSpPr>
      <xdr:spPr>
        <a:xfrm>
          <a:off x="351311" y="2256300"/>
          <a:ext cx="547440" cy="163262"/>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305728</xdr:colOff>
      <xdr:row>11</xdr:row>
      <xdr:rowOff>166787</xdr:rowOff>
    </xdr:from>
    <xdr:to>
      <xdr:col>1</xdr:col>
      <xdr:colOff>288524</xdr:colOff>
      <xdr:row>13</xdr:row>
      <xdr:rowOff>66906</xdr:rowOff>
    </xdr:to>
    <xdr:sp macro="" textlink="'Analysis 1 (2)'!$G$15">
      <xdr:nvSpPr>
        <xdr:cNvPr id="57" name="TextBox 56">
          <a:extLst>
            <a:ext uri="{FF2B5EF4-FFF2-40B4-BE49-F238E27FC236}">
              <a16:creationId xmlns:a16="http://schemas.microsoft.com/office/drawing/2014/main" id="{B4C124C0-7DAD-41D6-90F4-4F7FD60589F8}"/>
            </a:ext>
          </a:extLst>
        </xdr:cNvPr>
        <xdr:cNvSpPr txBox="1"/>
      </xdr:nvSpPr>
      <xdr:spPr>
        <a:xfrm>
          <a:off x="305728" y="2207622"/>
          <a:ext cx="592396" cy="27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7C5085-393E-4953-983D-44217C12A415}" type="TxLink">
            <a:rPr lang="en-US" sz="1000" b="1" i="0" u="none" strike="noStrike">
              <a:solidFill>
                <a:schemeClr val="tx2">
                  <a:lumMod val="50000"/>
                  <a:lumOff val="50000"/>
                </a:schemeClr>
              </a:solidFill>
              <a:latin typeface="Aptos Narrow"/>
            </a:rPr>
            <a:pPr algn="ctr"/>
            <a:t>In  2005</a:t>
          </a:fld>
          <a:endParaRPr lang="en-US" sz="800" b="1">
            <a:solidFill>
              <a:schemeClr val="tx2">
                <a:lumMod val="50000"/>
                <a:lumOff val="50000"/>
              </a:schemeClr>
            </a:solidFill>
          </a:endParaRPr>
        </a:p>
      </xdr:txBody>
    </xdr:sp>
    <xdr:clientData/>
  </xdr:twoCellAnchor>
  <xdr:twoCellAnchor>
    <xdr:from>
      <xdr:col>1</xdr:col>
      <xdr:colOff>347709</xdr:colOff>
      <xdr:row>12</xdr:row>
      <xdr:rowOff>36990</xdr:rowOff>
    </xdr:from>
    <xdr:to>
      <xdr:col>2</xdr:col>
      <xdr:colOff>73980</xdr:colOff>
      <xdr:row>13</xdr:row>
      <xdr:rowOff>14796</xdr:rowOff>
    </xdr:to>
    <xdr:sp macro="" textlink="">
      <xdr:nvSpPr>
        <xdr:cNvPr id="58" name="Rectangle: Rounded Corners 57">
          <a:extLst>
            <a:ext uri="{FF2B5EF4-FFF2-40B4-BE49-F238E27FC236}">
              <a16:creationId xmlns:a16="http://schemas.microsoft.com/office/drawing/2014/main" id="{BDC0FBFB-8C2E-4CCE-A397-32D0C12545DE}"/>
            </a:ext>
          </a:extLst>
        </xdr:cNvPr>
        <xdr:cNvSpPr/>
      </xdr:nvSpPr>
      <xdr:spPr>
        <a:xfrm>
          <a:off x="954350" y="2256407"/>
          <a:ext cx="332912" cy="162758"/>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137604</xdr:colOff>
      <xdr:row>12</xdr:row>
      <xdr:rowOff>34028</xdr:rowOff>
    </xdr:from>
    <xdr:to>
      <xdr:col>2</xdr:col>
      <xdr:colOff>429088</xdr:colOff>
      <xdr:row>13</xdr:row>
      <xdr:rowOff>14796</xdr:rowOff>
    </xdr:to>
    <xdr:sp macro="" textlink="">
      <xdr:nvSpPr>
        <xdr:cNvPr id="59" name="Rectangle: Rounded Corners 58">
          <a:extLst>
            <a:ext uri="{FF2B5EF4-FFF2-40B4-BE49-F238E27FC236}">
              <a16:creationId xmlns:a16="http://schemas.microsoft.com/office/drawing/2014/main" id="{A6E4F226-6E8C-4C42-BED6-24757D86D4D8}"/>
            </a:ext>
          </a:extLst>
        </xdr:cNvPr>
        <xdr:cNvSpPr/>
      </xdr:nvSpPr>
      <xdr:spPr>
        <a:xfrm>
          <a:off x="1350886" y="2253445"/>
          <a:ext cx="291484" cy="165720"/>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489750</xdr:colOff>
      <xdr:row>12</xdr:row>
      <xdr:rowOff>31070</xdr:rowOff>
    </xdr:from>
    <xdr:to>
      <xdr:col>3</xdr:col>
      <xdr:colOff>155359</xdr:colOff>
      <xdr:row>13</xdr:row>
      <xdr:rowOff>14795</xdr:rowOff>
    </xdr:to>
    <xdr:sp macro="" textlink="">
      <xdr:nvSpPr>
        <xdr:cNvPr id="60" name="Rectangle: Rounded Corners 59">
          <a:extLst>
            <a:ext uri="{FF2B5EF4-FFF2-40B4-BE49-F238E27FC236}">
              <a16:creationId xmlns:a16="http://schemas.microsoft.com/office/drawing/2014/main" id="{07E1ECAD-93F2-4E5F-848F-4D1A8A814BA2}"/>
            </a:ext>
          </a:extLst>
        </xdr:cNvPr>
        <xdr:cNvSpPr/>
      </xdr:nvSpPr>
      <xdr:spPr>
        <a:xfrm>
          <a:off x="1703032" y="2250487"/>
          <a:ext cx="272249" cy="168677"/>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310167</xdr:colOff>
      <xdr:row>11</xdr:row>
      <xdr:rowOff>166787</xdr:rowOff>
    </xdr:from>
    <xdr:to>
      <xdr:col>2</xdr:col>
      <xdr:colOff>103573</xdr:colOff>
      <xdr:row>13</xdr:row>
      <xdr:rowOff>66327</xdr:rowOff>
    </xdr:to>
    <xdr:sp macro="" textlink="'Analysis 1 (2)'!$I$7">
      <xdr:nvSpPr>
        <xdr:cNvPr id="61" name="TextBox 60">
          <a:extLst>
            <a:ext uri="{FF2B5EF4-FFF2-40B4-BE49-F238E27FC236}">
              <a16:creationId xmlns:a16="http://schemas.microsoft.com/office/drawing/2014/main" id="{31D1AE88-CF24-49F0-88F7-C64596F9670F}"/>
            </a:ext>
          </a:extLst>
        </xdr:cNvPr>
        <xdr:cNvSpPr txBox="1"/>
      </xdr:nvSpPr>
      <xdr:spPr>
        <a:xfrm>
          <a:off x="919767" y="2207622"/>
          <a:ext cx="403006" cy="270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ACEAAD4-075C-411B-9B3D-C395077CDB08}" type="TxLink">
            <a:rPr lang="en-US" sz="1000" b="1" i="0" u="none" strike="noStrike">
              <a:solidFill>
                <a:schemeClr val="tx2">
                  <a:lumMod val="50000"/>
                  <a:lumOff val="50000"/>
                </a:schemeClr>
              </a:solidFill>
              <a:latin typeface="Aptos Narrow"/>
            </a:rPr>
            <a:pPr algn="ctr"/>
            <a:t>May</a:t>
          </a:fld>
          <a:endParaRPr lang="en-US" sz="600" b="1">
            <a:solidFill>
              <a:schemeClr val="tx2">
                <a:lumMod val="50000"/>
                <a:lumOff val="50000"/>
              </a:schemeClr>
            </a:solidFill>
          </a:endParaRPr>
        </a:p>
      </xdr:txBody>
    </xdr:sp>
    <xdr:clientData/>
  </xdr:twoCellAnchor>
  <xdr:twoCellAnchor>
    <xdr:from>
      <xdr:col>3</xdr:col>
      <xdr:colOff>205666</xdr:colOff>
      <xdr:row>12</xdr:row>
      <xdr:rowOff>35509</xdr:rowOff>
    </xdr:from>
    <xdr:to>
      <xdr:col>3</xdr:col>
      <xdr:colOff>562253</xdr:colOff>
      <xdr:row>13</xdr:row>
      <xdr:rowOff>14796</xdr:rowOff>
    </xdr:to>
    <xdr:sp macro="" textlink="">
      <xdr:nvSpPr>
        <xdr:cNvPr id="62" name="Rectangle: Rounded Corners 61">
          <a:extLst>
            <a:ext uri="{FF2B5EF4-FFF2-40B4-BE49-F238E27FC236}">
              <a16:creationId xmlns:a16="http://schemas.microsoft.com/office/drawing/2014/main" id="{14ACB07A-A8F0-4067-8F86-5BA657A6AC1A}"/>
            </a:ext>
          </a:extLst>
        </xdr:cNvPr>
        <xdr:cNvSpPr/>
      </xdr:nvSpPr>
      <xdr:spPr>
        <a:xfrm>
          <a:off x="2025588" y="2254926"/>
          <a:ext cx="356587" cy="164239"/>
        </a:xfrm>
        <a:prstGeom prst="roundRect">
          <a:avLst>
            <a:gd name="adj" fmla="val 14475"/>
          </a:avLst>
        </a:prstGeom>
        <a:solidFill>
          <a:schemeClr val="accent1">
            <a:lumMod val="20000"/>
            <a:lumOff val="8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70470</xdr:colOff>
      <xdr:row>11</xdr:row>
      <xdr:rowOff>166787</xdr:rowOff>
    </xdr:from>
    <xdr:to>
      <xdr:col>2</xdr:col>
      <xdr:colOff>470517</xdr:colOff>
      <xdr:row>13</xdr:row>
      <xdr:rowOff>66906</xdr:rowOff>
    </xdr:to>
    <xdr:sp macro="" textlink="'Analysis 1 (2)'!$I$8">
      <xdr:nvSpPr>
        <xdr:cNvPr id="63" name="TextBox 62">
          <a:extLst>
            <a:ext uri="{FF2B5EF4-FFF2-40B4-BE49-F238E27FC236}">
              <a16:creationId xmlns:a16="http://schemas.microsoft.com/office/drawing/2014/main" id="{A564F029-224D-4866-8D55-8AEB7E77868F}"/>
            </a:ext>
          </a:extLst>
        </xdr:cNvPr>
        <xdr:cNvSpPr txBox="1"/>
      </xdr:nvSpPr>
      <xdr:spPr>
        <a:xfrm>
          <a:off x="1289670" y="2207622"/>
          <a:ext cx="400047" cy="27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1E8FDD9-B1DC-489C-8773-DBBC85E98AEE}" type="TxLink">
            <a:rPr lang="en-US" sz="1000" b="1" i="0" u="none" strike="noStrike">
              <a:solidFill>
                <a:schemeClr val="tx2">
                  <a:lumMod val="50000"/>
                  <a:lumOff val="50000"/>
                </a:schemeClr>
              </a:solidFill>
              <a:latin typeface="Aptos Narrow"/>
            </a:rPr>
            <a:pPr algn="ctr"/>
            <a:t>Jun</a:t>
          </a:fld>
          <a:endParaRPr lang="en-US" sz="400" b="1">
            <a:solidFill>
              <a:schemeClr val="tx2">
                <a:lumMod val="50000"/>
                <a:lumOff val="50000"/>
              </a:schemeClr>
            </a:solidFill>
          </a:endParaRPr>
        </a:p>
      </xdr:txBody>
    </xdr:sp>
    <xdr:clientData/>
  </xdr:twoCellAnchor>
  <xdr:twoCellAnchor>
    <xdr:from>
      <xdr:col>3</xdr:col>
      <xdr:colOff>163687</xdr:colOff>
      <xdr:row>11</xdr:row>
      <xdr:rowOff>166787</xdr:rowOff>
    </xdr:from>
    <xdr:to>
      <xdr:col>3</xdr:col>
      <xdr:colOff>563734</xdr:colOff>
      <xdr:row>13</xdr:row>
      <xdr:rowOff>66906</xdr:rowOff>
    </xdr:to>
    <xdr:sp macro="" textlink="'Analysis 1 (2)'!$I$9">
      <xdr:nvSpPr>
        <xdr:cNvPr id="3072" name="TextBox 3071">
          <a:extLst>
            <a:ext uri="{FF2B5EF4-FFF2-40B4-BE49-F238E27FC236}">
              <a16:creationId xmlns:a16="http://schemas.microsoft.com/office/drawing/2014/main" id="{C5149326-2652-4156-8606-EB46127D5943}"/>
            </a:ext>
          </a:extLst>
        </xdr:cNvPr>
        <xdr:cNvSpPr txBox="1"/>
      </xdr:nvSpPr>
      <xdr:spPr>
        <a:xfrm>
          <a:off x="1992487" y="2207622"/>
          <a:ext cx="400047" cy="27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863182F-D1B2-4C84-95FF-52B56D0B5E1E}" type="TxLink">
            <a:rPr lang="en-US" sz="1000" b="1" i="0" u="none" strike="noStrike">
              <a:solidFill>
                <a:schemeClr val="tx2">
                  <a:lumMod val="50000"/>
                  <a:lumOff val="50000"/>
                </a:schemeClr>
              </a:solidFill>
              <a:latin typeface="Aptos Narrow"/>
            </a:rPr>
            <a:pPr algn="ctr"/>
            <a:t>Dec</a:t>
          </a:fld>
          <a:endParaRPr lang="en-US" sz="200" b="1">
            <a:solidFill>
              <a:schemeClr val="tx2">
                <a:lumMod val="50000"/>
                <a:lumOff val="50000"/>
              </a:schemeClr>
            </a:solidFill>
          </a:endParaRPr>
        </a:p>
      </xdr:txBody>
    </xdr:sp>
    <xdr:clientData/>
  </xdr:twoCellAnchor>
  <xdr:twoCellAnchor>
    <xdr:from>
      <xdr:col>2</xdr:col>
      <xdr:colOff>408854</xdr:colOff>
      <xdr:row>11</xdr:row>
      <xdr:rowOff>166787</xdr:rowOff>
    </xdr:from>
    <xdr:to>
      <xdr:col>3</xdr:col>
      <xdr:colOff>198784</xdr:colOff>
      <xdr:row>13</xdr:row>
      <xdr:rowOff>21980</xdr:rowOff>
    </xdr:to>
    <xdr:sp macro="" textlink="">
      <xdr:nvSpPr>
        <xdr:cNvPr id="3073" name="TextBox 3072">
          <a:extLst>
            <a:ext uri="{FF2B5EF4-FFF2-40B4-BE49-F238E27FC236}">
              <a16:creationId xmlns:a16="http://schemas.microsoft.com/office/drawing/2014/main" id="{452F2113-DB03-4ADA-A4D2-C553BA1D5352}"/>
            </a:ext>
          </a:extLst>
        </xdr:cNvPr>
        <xdr:cNvSpPr txBox="1"/>
      </xdr:nvSpPr>
      <xdr:spPr>
        <a:xfrm>
          <a:off x="1628054" y="2207622"/>
          <a:ext cx="399530"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tx2">
                  <a:lumMod val="50000"/>
                  <a:lumOff val="50000"/>
                </a:schemeClr>
              </a:solidFill>
              <a:latin typeface="Aptos Narrow"/>
            </a:rPr>
            <a:t>&amp;</a:t>
          </a:r>
        </a:p>
        <a:p>
          <a:pPr algn="ctr"/>
          <a:endParaRPr lang="en-US" sz="1100" b="1" i="0" u="none" strike="noStrike">
            <a:solidFill>
              <a:schemeClr val="tx2">
                <a:lumMod val="50000"/>
                <a:lumOff val="50000"/>
              </a:schemeClr>
            </a:solidFill>
            <a:latin typeface="Aptos Narrow"/>
          </a:endParaRPr>
        </a:p>
      </xdr:txBody>
    </xdr:sp>
    <xdr:clientData/>
  </xdr:twoCellAnchor>
  <xdr:twoCellAnchor>
    <xdr:from>
      <xdr:col>3</xdr:col>
      <xdr:colOff>521497</xdr:colOff>
      <xdr:row>11</xdr:row>
      <xdr:rowOff>166787</xdr:rowOff>
    </xdr:from>
    <xdr:to>
      <xdr:col>6</xdr:col>
      <xdr:colOff>238538</xdr:colOff>
      <xdr:row>13</xdr:row>
      <xdr:rowOff>21980</xdr:rowOff>
    </xdr:to>
    <xdr:sp macro="" textlink="">
      <xdr:nvSpPr>
        <xdr:cNvPr id="3075" name="TextBox 3074">
          <a:extLst>
            <a:ext uri="{FF2B5EF4-FFF2-40B4-BE49-F238E27FC236}">
              <a16:creationId xmlns:a16="http://schemas.microsoft.com/office/drawing/2014/main" id="{CF3E8765-9C54-46DB-B2EF-F687BC642022}"/>
            </a:ext>
          </a:extLst>
        </xdr:cNvPr>
        <xdr:cNvSpPr txBox="1"/>
      </xdr:nvSpPr>
      <xdr:spPr>
        <a:xfrm>
          <a:off x="2350297" y="2207622"/>
          <a:ext cx="1545841"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chemeClr val="tx1">
                  <a:lumMod val="65000"/>
                  <a:lumOff val="35000"/>
                </a:schemeClr>
              </a:solidFill>
              <a:latin typeface="Aptos Narrow"/>
            </a:rPr>
            <a:t>Collectively accounted for</a:t>
          </a:r>
        </a:p>
        <a:p>
          <a:pPr algn="ctr"/>
          <a:endParaRPr lang="en-US" sz="1000" b="0" i="0" u="none" strike="noStrike">
            <a:solidFill>
              <a:schemeClr val="tx1">
                <a:lumMod val="65000"/>
                <a:lumOff val="35000"/>
              </a:schemeClr>
            </a:solidFill>
            <a:latin typeface="Aptos Narrow"/>
          </a:endParaRPr>
        </a:p>
      </xdr:txBody>
    </xdr:sp>
    <xdr:clientData/>
  </xdr:twoCellAnchor>
  <xdr:twoCellAnchor>
    <xdr:from>
      <xdr:col>6</xdr:col>
      <xdr:colOff>81923</xdr:colOff>
      <xdr:row>11</xdr:row>
      <xdr:rowOff>166787</xdr:rowOff>
    </xdr:from>
    <xdr:to>
      <xdr:col>7</xdr:col>
      <xdr:colOff>19879</xdr:colOff>
      <xdr:row>13</xdr:row>
      <xdr:rowOff>66906</xdr:rowOff>
    </xdr:to>
    <xdr:sp macro="" textlink="'Analysis 1 (2)'!$H$12">
      <xdr:nvSpPr>
        <xdr:cNvPr id="3079" name="TextBox 3078">
          <a:extLst>
            <a:ext uri="{FF2B5EF4-FFF2-40B4-BE49-F238E27FC236}">
              <a16:creationId xmlns:a16="http://schemas.microsoft.com/office/drawing/2014/main" id="{97B2C758-713E-4C0E-B83F-B92861A43CE7}"/>
            </a:ext>
          </a:extLst>
        </xdr:cNvPr>
        <xdr:cNvSpPr txBox="1"/>
      </xdr:nvSpPr>
      <xdr:spPr>
        <a:xfrm>
          <a:off x="3739523" y="2207622"/>
          <a:ext cx="547556" cy="27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C32225D-3797-484C-8210-20FF0C7318D2}" type="TxLink">
            <a:rPr lang="en-US" sz="1100" b="1" i="0" u="none" strike="noStrike">
              <a:solidFill>
                <a:schemeClr val="accent1">
                  <a:lumMod val="60000"/>
                  <a:lumOff val="40000"/>
                </a:schemeClr>
              </a:solidFill>
              <a:latin typeface="Aptos Narrow"/>
              <a:ea typeface="+mn-ea"/>
              <a:cs typeface="+mn-cs"/>
            </a:rPr>
            <a:pPr marL="0" indent="0" algn="ctr"/>
            <a:t>31.9%</a:t>
          </a:fld>
          <a:endParaRPr lang="en-US" sz="1100" b="1" i="0" u="none" strike="noStrike">
            <a:solidFill>
              <a:schemeClr val="accent1">
                <a:lumMod val="60000"/>
                <a:lumOff val="40000"/>
              </a:schemeClr>
            </a:solidFill>
            <a:latin typeface="Aptos Narrow"/>
            <a:ea typeface="+mn-ea"/>
            <a:cs typeface="+mn-cs"/>
          </a:endParaRPr>
        </a:p>
      </xdr:txBody>
    </xdr:sp>
    <xdr:clientData/>
  </xdr:twoCellAnchor>
  <xdr:twoCellAnchor>
    <xdr:from>
      <xdr:col>6</xdr:col>
      <xdr:colOff>477078</xdr:colOff>
      <xdr:row>11</xdr:row>
      <xdr:rowOff>166787</xdr:rowOff>
    </xdr:from>
    <xdr:to>
      <xdr:col>8</xdr:col>
      <xdr:colOff>198782</xdr:colOff>
      <xdr:row>13</xdr:row>
      <xdr:rowOff>21980</xdr:rowOff>
    </xdr:to>
    <xdr:sp macro="" textlink="">
      <xdr:nvSpPr>
        <xdr:cNvPr id="3080" name="TextBox 3079">
          <a:extLst>
            <a:ext uri="{FF2B5EF4-FFF2-40B4-BE49-F238E27FC236}">
              <a16:creationId xmlns:a16="http://schemas.microsoft.com/office/drawing/2014/main" id="{57D84987-C5EC-493A-842F-DD27910A722A}"/>
            </a:ext>
          </a:extLst>
        </xdr:cNvPr>
        <xdr:cNvSpPr txBox="1"/>
      </xdr:nvSpPr>
      <xdr:spPr>
        <a:xfrm>
          <a:off x="4134678" y="2207622"/>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chemeClr val="tx1">
                  <a:lumMod val="65000"/>
                  <a:lumOff val="35000"/>
                </a:schemeClr>
              </a:solidFill>
              <a:latin typeface="Aptos Narrow"/>
            </a:rPr>
            <a:t>of</a:t>
          </a:r>
          <a:r>
            <a:rPr lang="en-US" sz="1000" b="0" i="0" u="none" strike="noStrike" baseline="0">
              <a:solidFill>
                <a:schemeClr val="tx1">
                  <a:lumMod val="65000"/>
                  <a:lumOff val="35000"/>
                </a:schemeClr>
              </a:solidFill>
              <a:latin typeface="Aptos Narrow"/>
            </a:rPr>
            <a:t> Total </a:t>
          </a:r>
          <a:r>
            <a:rPr lang="en-US" sz="1000" b="1" i="0" u="none" strike="noStrike" baseline="0">
              <a:solidFill>
                <a:schemeClr val="tx1">
                  <a:lumMod val="95000"/>
                  <a:lumOff val="5000"/>
                </a:schemeClr>
              </a:solidFill>
              <a:latin typeface="Aptos Narrow"/>
            </a:rPr>
            <a:t>Profit.</a:t>
          </a:r>
          <a:endParaRPr lang="en-US" sz="1000" b="0" i="0" u="none" strike="noStrike">
            <a:solidFill>
              <a:schemeClr val="tx1">
                <a:lumMod val="95000"/>
                <a:lumOff val="5000"/>
              </a:schemeClr>
            </a:solidFill>
            <a:latin typeface="Aptos Narrow"/>
          </a:endParaRPr>
        </a:p>
        <a:p>
          <a:pPr algn="ctr"/>
          <a:endParaRPr lang="en-US" sz="1000" b="0" i="0" u="none" strike="noStrike">
            <a:solidFill>
              <a:schemeClr val="tx1">
                <a:lumMod val="65000"/>
                <a:lumOff val="35000"/>
              </a:schemeClr>
            </a:solidFill>
            <a:latin typeface="Aptos Narrow"/>
          </a:endParaRPr>
        </a:p>
      </xdr:txBody>
    </xdr:sp>
    <xdr:clientData/>
  </xdr:twoCellAnchor>
  <xdr:twoCellAnchor>
    <xdr:from>
      <xdr:col>12</xdr:col>
      <xdr:colOff>86847</xdr:colOff>
      <xdr:row>13</xdr:row>
      <xdr:rowOff>0</xdr:rowOff>
    </xdr:from>
    <xdr:to>
      <xdr:col>18</xdr:col>
      <xdr:colOff>342900</xdr:colOff>
      <xdr:row>20</xdr:row>
      <xdr:rowOff>60960</xdr:rowOff>
    </xdr:to>
    <xdr:graphicFrame macro="">
      <xdr:nvGraphicFramePr>
        <xdr:cNvPr id="3082" name="Chart 3081">
          <a:extLst>
            <a:ext uri="{FF2B5EF4-FFF2-40B4-BE49-F238E27FC236}">
              <a16:creationId xmlns:a16="http://schemas.microsoft.com/office/drawing/2014/main" id="{89A6195B-1C27-44C3-A67A-D19C36C06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234322</xdr:colOff>
      <xdr:row>11</xdr:row>
      <xdr:rowOff>153534</xdr:rowOff>
    </xdr:from>
    <xdr:to>
      <xdr:col>16</xdr:col>
      <xdr:colOff>172278</xdr:colOff>
      <xdr:row>13</xdr:row>
      <xdr:rowOff>53653</xdr:rowOff>
    </xdr:to>
    <xdr:sp macro="" textlink="'Analysis 1 (2)'!$R$18">
      <xdr:nvSpPr>
        <xdr:cNvPr id="3078" name="TextBox 3077">
          <a:extLst>
            <a:ext uri="{FF2B5EF4-FFF2-40B4-BE49-F238E27FC236}">
              <a16:creationId xmlns:a16="http://schemas.microsoft.com/office/drawing/2014/main" id="{85F787EB-5DA5-4165-93F3-75F78C3BD9EC}"/>
            </a:ext>
          </a:extLst>
        </xdr:cNvPr>
        <xdr:cNvSpPr txBox="1"/>
      </xdr:nvSpPr>
      <xdr:spPr>
        <a:xfrm>
          <a:off x="9378322" y="2194369"/>
          <a:ext cx="547556" cy="27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73871C4-D7EE-4408-B49F-1B1AC2C45DF7}" type="TxLink">
            <a:rPr lang="en-US" sz="1000" b="1" i="0" u="none" strike="noStrike">
              <a:solidFill>
                <a:schemeClr val="accent1">
                  <a:lumMod val="60000"/>
                  <a:lumOff val="40000"/>
                </a:schemeClr>
              </a:solidFill>
              <a:latin typeface="Aptos Narrow"/>
              <a:ea typeface="+mn-ea"/>
              <a:cs typeface="+mn-cs"/>
            </a:rPr>
            <a:pPr marL="0" indent="0" algn="ctr"/>
            <a:t>43.8%</a:t>
          </a:fld>
          <a:endParaRPr lang="en-US" sz="1000" b="1" i="0" u="none" strike="noStrike">
            <a:solidFill>
              <a:schemeClr val="accent1">
                <a:lumMod val="60000"/>
                <a:lumOff val="40000"/>
              </a:schemeClr>
            </a:solidFill>
            <a:latin typeface="Aptos Narrow"/>
            <a:ea typeface="+mn-ea"/>
            <a:cs typeface="+mn-cs"/>
          </a:endParaRPr>
        </a:p>
      </xdr:txBody>
    </xdr:sp>
    <xdr:clientData/>
  </xdr:twoCellAnchor>
  <xdr:twoCellAnchor>
    <xdr:from>
      <xdr:col>12</xdr:col>
      <xdr:colOff>72887</xdr:colOff>
      <xdr:row>11</xdr:row>
      <xdr:rowOff>153534</xdr:rowOff>
    </xdr:from>
    <xdr:to>
      <xdr:col>15</xdr:col>
      <xdr:colOff>430695</xdr:colOff>
      <xdr:row>13</xdr:row>
      <xdr:rowOff>8727</xdr:rowOff>
    </xdr:to>
    <xdr:sp macro="" textlink="">
      <xdr:nvSpPr>
        <xdr:cNvPr id="3085" name="TextBox 3084">
          <a:extLst>
            <a:ext uri="{FF2B5EF4-FFF2-40B4-BE49-F238E27FC236}">
              <a16:creationId xmlns:a16="http://schemas.microsoft.com/office/drawing/2014/main" id="{6BA5E933-5166-4BFC-9802-8A1AF923D4CD}"/>
            </a:ext>
          </a:extLst>
        </xdr:cNvPr>
        <xdr:cNvSpPr txBox="1"/>
      </xdr:nvSpPr>
      <xdr:spPr>
        <a:xfrm>
          <a:off x="7388087" y="2194369"/>
          <a:ext cx="2186608"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chemeClr val="tx1">
                  <a:lumMod val="65000"/>
                  <a:lumOff val="35000"/>
                </a:schemeClr>
              </a:solidFill>
              <a:latin typeface="Aptos Narrow"/>
            </a:rPr>
            <a:t>The</a:t>
          </a:r>
          <a:r>
            <a:rPr lang="en-US" sz="1000" b="0" i="0" u="none" strike="noStrike" baseline="0">
              <a:solidFill>
                <a:schemeClr val="tx1">
                  <a:lumMod val="65000"/>
                  <a:lumOff val="35000"/>
                </a:schemeClr>
              </a:solidFill>
              <a:latin typeface="Aptos Narrow"/>
            </a:rPr>
            <a:t> Highlighted weekdays contributed</a:t>
          </a:r>
          <a:endParaRPr lang="en-US" sz="1000" b="0" i="0" u="none" strike="noStrike">
            <a:solidFill>
              <a:schemeClr val="tx1">
                <a:lumMod val="65000"/>
                <a:lumOff val="35000"/>
              </a:schemeClr>
            </a:solidFill>
            <a:latin typeface="Aptos Narrow"/>
          </a:endParaRPr>
        </a:p>
      </xdr:txBody>
    </xdr:sp>
    <xdr:clientData/>
  </xdr:twoCellAnchor>
  <xdr:twoCellAnchor>
    <xdr:from>
      <xdr:col>15</xdr:col>
      <xdr:colOff>596348</xdr:colOff>
      <xdr:row>11</xdr:row>
      <xdr:rowOff>153534</xdr:rowOff>
    </xdr:from>
    <xdr:to>
      <xdr:col>17</xdr:col>
      <xdr:colOff>318052</xdr:colOff>
      <xdr:row>13</xdr:row>
      <xdr:rowOff>8727</xdr:rowOff>
    </xdr:to>
    <xdr:sp macro="" textlink="">
      <xdr:nvSpPr>
        <xdr:cNvPr id="3086" name="TextBox 3085">
          <a:extLst>
            <a:ext uri="{FF2B5EF4-FFF2-40B4-BE49-F238E27FC236}">
              <a16:creationId xmlns:a16="http://schemas.microsoft.com/office/drawing/2014/main" id="{B86243B6-8CBB-498F-986D-F427C75E1494}"/>
            </a:ext>
          </a:extLst>
        </xdr:cNvPr>
        <xdr:cNvSpPr txBox="1"/>
      </xdr:nvSpPr>
      <xdr:spPr>
        <a:xfrm>
          <a:off x="9740348" y="2194369"/>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chemeClr val="tx1">
                  <a:lumMod val="65000"/>
                  <a:lumOff val="35000"/>
                </a:schemeClr>
              </a:solidFill>
              <a:latin typeface="Aptos Narrow"/>
            </a:rPr>
            <a:t>of</a:t>
          </a:r>
          <a:r>
            <a:rPr lang="en-US" sz="1000" b="0" i="0" u="none" strike="noStrike" baseline="0">
              <a:solidFill>
                <a:schemeClr val="tx1">
                  <a:lumMod val="65000"/>
                  <a:lumOff val="35000"/>
                </a:schemeClr>
              </a:solidFill>
              <a:latin typeface="Aptos Narrow"/>
            </a:rPr>
            <a:t> Total </a:t>
          </a:r>
          <a:r>
            <a:rPr lang="en-US" sz="1000" b="1" i="0" u="none" strike="noStrike" baseline="0">
              <a:solidFill>
                <a:schemeClr val="tx1">
                  <a:lumMod val="95000"/>
                  <a:lumOff val="5000"/>
                </a:schemeClr>
              </a:solidFill>
              <a:latin typeface="Aptos Narrow"/>
            </a:rPr>
            <a:t>Profit.</a:t>
          </a:r>
          <a:endParaRPr lang="en-US" sz="1000" b="0" i="0" u="none" strike="noStrike">
            <a:solidFill>
              <a:schemeClr val="tx1">
                <a:lumMod val="95000"/>
                <a:lumOff val="5000"/>
              </a:schemeClr>
            </a:solidFill>
            <a:latin typeface="Aptos Narrow"/>
          </a:endParaRPr>
        </a:p>
        <a:p>
          <a:pPr algn="ctr"/>
          <a:endParaRPr lang="en-US" sz="1000" b="0" i="0" u="none" strike="noStrike">
            <a:solidFill>
              <a:schemeClr val="tx1">
                <a:lumMod val="65000"/>
                <a:lumOff val="35000"/>
              </a:schemeClr>
            </a:solidFill>
            <a:latin typeface="Aptos Narrow"/>
          </a:endParaRPr>
        </a:p>
      </xdr:txBody>
    </xdr:sp>
    <xdr:clientData/>
  </xdr:twoCellAnchor>
  <xdr:twoCellAnchor>
    <xdr:from>
      <xdr:col>0</xdr:col>
      <xdr:colOff>284921</xdr:colOff>
      <xdr:row>20</xdr:row>
      <xdr:rowOff>125895</xdr:rowOff>
    </xdr:from>
    <xdr:to>
      <xdr:col>3</xdr:col>
      <xdr:colOff>596348</xdr:colOff>
      <xdr:row>31</xdr:row>
      <xdr:rowOff>99393</xdr:rowOff>
    </xdr:to>
    <xdr:graphicFrame macro="">
      <xdr:nvGraphicFramePr>
        <xdr:cNvPr id="3087" name="Chart 3086">
          <a:extLst>
            <a:ext uri="{FF2B5EF4-FFF2-40B4-BE49-F238E27FC236}">
              <a16:creationId xmlns:a16="http://schemas.microsoft.com/office/drawing/2014/main" id="{C661FBB1-1E0A-4BCF-89AB-A21630E8E0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572468</xdr:colOff>
      <xdr:row>22</xdr:row>
      <xdr:rowOff>45134</xdr:rowOff>
    </xdr:from>
    <xdr:to>
      <xdr:col>5</xdr:col>
      <xdr:colOff>99392</xdr:colOff>
      <xdr:row>23</xdr:row>
      <xdr:rowOff>179670</xdr:rowOff>
    </xdr:to>
    <xdr:sp macro="" textlink="'Analysis 1 (2)'!$Z$15">
      <xdr:nvSpPr>
        <xdr:cNvPr id="3089" name="TextBox 3088">
          <a:extLst>
            <a:ext uri="{FF2B5EF4-FFF2-40B4-BE49-F238E27FC236}">
              <a16:creationId xmlns:a16="http://schemas.microsoft.com/office/drawing/2014/main" id="{224B4284-612B-4F5D-83EC-79175245F4FC}"/>
            </a:ext>
          </a:extLst>
        </xdr:cNvPr>
        <xdr:cNvSpPr txBox="1"/>
      </xdr:nvSpPr>
      <xdr:spPr>
        <a:xfrm>
          <a:off x="1791668" y="4126804"/>
          <a:ext cx="1355724" cy="320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A04266-C1C8-46BF-B1C2-381C7DD73C9C}" type="TxLink">
            <a:rPr lang="en-US" sz="1100" b="0" i="0" u="none" strike="noStrike">
              <a:solidFill>
                <a:srgbClr val="000000"/>
              </a:solidFill>
              <a:latin typeface="Aptos Narrow"/>
            </a:rPr>
            <a:pPr algn="ctr"/>
            <a:t>WEEKDAY makes up</a:t>
          </a:fld>
          <a:endParaRPr lang="en-US" sz="1400" b="1">
            <a:solidFill>
              <a:schemeClr val="accent1">
                <a:lumMod val="60000"/>
                <a:lumOff val="40000"/>
              </a:schemeClr>
            </a:solidFill>
          </a:endParaRPr>
        </a:p>
      </xdr:txBody>
    </xdr:sp>
    <xdr:clientData/>
  </xdr:twoCellAnchor>
  <xdr:twoCellAnchor>
    <xdr:from>
      <xdr:col>3</xdr:col>
      <xdr:colOff>49007</xdr:colOff>
      <xdr:row>23</xdr:row>
      <xdr:rowOff>45135</xdr:rowOff>
    </xdr:from>
    <xdr:to>
      <xdr:col>5</xdr:col>
      <xdr:colOff>92764</xdr:colOff>
      <xdr:row>24</xdr:row>
      <xdr:rowOff>179671</xdr:rowOff>
    </xdr:to>
    <xdr:sp macro="" textlink="'Analysis 1 (2)'!$Z$13">
      <xdr:nvSpPr>
        <xdr:cNvPr id="3090" name="TextBox 3089">
          <a:extLst>
            <a:ext uri="{FF2B5EF4-FFF2-40B4-BE49-F238E27FC236}">
              <a16:creationId xmlns:a16="http://schemas.microsoft.com/office/drawing/2014/main" id="{464E5787-C9BD-4B73-A475-B30460F25BD1}"/>
            </a:ext>
          </a:extLst>
        </xdr:cNvPr>
        <xdr:cNvSpPr txBox="1"/>
      </xdr:nvSpPr>
      <xdr:spPr>
        <a:xfrm>
          <a:off x="1877807" y="4312335"/>
          <a:ext cx="1262957" cy="320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A3D716-95B0-47D3-96DA-7385EC2965E9}" type="TxLink">
            <a:rPr lang="en-US" sz="1100" b="1" i="0" u="none" strike="noStrike">
              <a:solidFill>
                <a:schemeClr val="accent1">
                  <a:lumMod val="60000"/>
                  <a:lumOff val="40000"/>
                </a:schemeClr>
              </a:solidFill>
              <a:latin typeface="Aptos Narrow"/>
              <a:ea typeface="+mn-ea"/>
              <a:cs typeface="+mn-cs"/>
            </a:rPr>
            <a:pPr marL="0" indent="0" algn="ctr"/>
            <a:t>72.0%</a:t>
          </a:fld>
          <a:endParaRPr lang="en-US" sz="1100" b="1" i="0" u="none" strike="noStrike">
            <a:solidFill>
              <a:schemeClr val="accent1">
                <a:lumMod val="60000"/>
                <a:lumOff val="40000"/>
              </a:schemeClr>
            </a:solidFill>
            <a:latin typeface="Aptos Narrow"/>
            <a:ea typeface="+mn-ea"/>
            <a:cs typeface="+mn-cs"/>
          </a:endParaRPr>
        </a:p>
      </xdr:txBody>
    </xdr:sp>
    <xdr:clientData/>
  </xdr:twoCellAnchor>
  <xdr:twoCellAnchor>
    <xdr:from>
      <xdr:col>3</xdr:col>
      <xdr:colOff>178904</xdr:colOff>
      <xdr:row>24</xdr:row>
      <xdr:rowOff>27640</xdr:rowOff>
    </xdr:from>
    <xdr:to>
      <xdr:col>4</xdr:col>
      <xdr:colOff>510208</xdr:colOff>
      <xdr:row>25</xdr:row>
      <xdr:rowOff>68363</xdr:rowOff>
    </xdr:to>
    <xdr:sp macro="" textlink="">
      <xdr:nvSpPr>
        <xdr:cNvPr id="3091" name="TextBox 3090">
          <a:extLst>
            <a:ext uri="{FF2B5EF4-FFF2-40B4-BE49-F238E27FC236}">
              <a16:creationId xmlns:a16="http://schemas.microsoft.com/office/drawing/2014/main" id="{99BCB75A-2D1A-4B4B-8C92-5C0CA6FE3451}"/>
            </a:ext>
          </a:extLst>
        </xdr:cNvPr>
        <xdr:cNvSpPr txBox="1"/>
      </xdr:nvSpPr>
      <xdr:spPr>
        <a:xfrm>
          <a:off x="2007704" y="4480370"/>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chemeClr val="tx1">
                  <a:lumMod val="65000"/>
                  <a:lumOff val="35000"/>
                </a:schemeClr>
              </a:solidFill>
              <a:latin typeface="Aptos Narrow"/>
            </a:rPr>
            <a:t>of</a:t>
          </a:r>
          <a:r>
            <a:rPr lang="en-US" sz="1000" b="0" i="0" u="none" strike="noStrike" baseline="0">
              <a:solidFill>
                <a:schemeClr val="tx1">
                  <a:lumMod val="65000"/>
                  <a:lumOff val="35000"/>
                </a:schemeClr>
              </a:solidFill>
              <a:latin typeface="Aptos Narrow"/>
            </a:rPr>
            <a:t> Total </a:t>
          </a:r>
          <a:r>
            <a:rPr lang="en-US" sz="1000" b="1" i="0" u="none" strike="noStrike" baseline="0">
              <a:solidFill>
                <a:schemeClr val="tx1">
                  <a:lumMod val="95000"/>
                  <a:lumOff val="5000"/>
                </a:schemeClr>
              </a:solidFill>
              <a:latin typeface="Aptos Narrow"/>
            </a:rPr>
            <a:t>Profit.</a:t>
          </a:r>
          <a:endParaRPr lang="en-US" sz="1000" b="0" i="0" u="none" strike="noStrike">
            <a:solidFill>
              <a:schemeClr val="tx1">
                <a:lumMod val="95000"/>
                <a:lumOff val="5000"/>
              </a:schemeClr>
            </a:solidFill>
            <a:latin typeface="Aptos Narrow"/>
          </a:endParaRPr>
        </a:p>
        <a:p>
          <a:pPr algn="ctr"/>
          <a:endParaRPr lang="en-US" sz="1000" b="0" i="0" u="none" strike="noStrike">
            <a:solidFill>
              <a:schemeClr val="tx1">
                <a:lumMod val="65000"/>
                <a:lumOff val="35000"/>
              </a:schemeClr>
            </a:solidFill>
            <a:latin typeface="Aptos Narrow"/>
          </a:endParaRPr>
        </a:p>
      </xdr:txBody>
    </xdr:sp>
    <xdr:clientData/>
  </xdr:twoCellAnchor>
  <xdr:twoCellAnchor>
    <xdr:from>
      <xdr:col>1</xdr:col>
      <xdr:colOff>298174</xdr:colOff>
      <xdr:row>22</xdr:row>
      <xdr:rowOff>172277</xdr:rowOff>
    </xdr:from>
    <xdr:to>
      <xdr:col>2</xdr:col>
      <xdr:colOff>576470</xdr:colOff>
      <xdr:row>27</xdr:row>
      <xdr:rowOff>132521</xdr:rowOff>
    </xdr:to>
    <xdr:sp macro="" textlink="">
      <xdr:nvSpPr>
        <xdr:cNvPr id="3094" name="Oval 3093">
          <a:extLst>
            <a:ext uri="{FF2B5EF4-FFF2-40B4-BE49-F238E27FC236}">
              <a16:creationId xmlns:a16="http://schemas.microsoft.com/office/drawing/2014/main" id="{64F45A64-4CCD-7416-CCB0-ADF5AA8FBA67}"/>
            </a:ext>
          </a:extLst>
        </xdr:cNvPr>
        <xdr:cNvSpPr/>
      </xdr:nvSpPr>
      <xdr:spPr>
        <a:xfrm>
          <a:off x="907774" y="4253947"/>
          <a:ext cx="887896" cy="88789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503582</xdr:colOff>
      <xdr:row>23</xdr:row>
      <xdr:rowOff>178906</xdr:rowOff>
    </xdr:from>
    <xdr:to>
      <xdr:col>2</xdr:col>
      <xdr:colOff>384312</xdr:colOff>
      <xdr:row>26</xdr:row>
      <xdr:rowOff>112645</xdr:rowOff>
    </xdr:to>
    <xdr:pic>
      <xdr:nvPicPr>
        <xdr:cNvPr id="3093" name="Picture 3092">
          <a:extLst>
            <a:ext uri="{FF2B5EF4-FFF2-40B4-BE49-F238E27FC236}">
              <a16:creationId xmlns:a16="http://schemas.microsoft.com/office/drawing/2014/main" id="{29FE37B9-0F03-0670-70AC-5E8AA9398A8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13182" y="4446106"/>
          <a:ext cx="490330" cy="490330"/>
        </a:xfrm>
        <a:prstGeom prst="rect">
          <a:avLst/>
        </a:prstGeom>
      </xdr:spPr>
    </xdr:pic>
    <xdr:clientData/>
  </xdr:twoCellAnchor>
  <xdr:twoCellAnchor>
    <xdr:from>
      <xdr:col>5</xdr:col>
      <xdr:colOff>134752</xdr:colOff>
      <xdr:row>20</xdr:row>
      <xdr:rowOff>159797</xdr:rowOff>
    </xdr:from>
    <xdr:to>
      <xdr:col>13</xdr:col>
      <xdr:colOff>33130</xdr:colOff>
      <xdr:row>31</xdr:row>
      <xdr:rowOff>132522</xdr:rowOff>
    </xdr:to>
    <xdr:sp macro="" textlink="">
      <xdr:nvSpPr>
        <xdr:cNvPr id="3095" name="Rectangle: Rounded Corners 3094">
          <a:extLst>
            <a:ext uri="{FF2B5EF4-FFF2-40B4-BE49-F238E27FC236}">
              <a16:creationId xmlns:a16="http://schemas.microsoft.com/office/drawing/2014/main" id="{A172275F-CF89-4E66-95E2-1D62144C5653}"/>
            </a:ext>
          </a:extLst>
        </xdr:cNvPr>
        <xdr:cNvSpPr/>
      </xdr:nvSpPr>
      <xdr:spPr>
        <a:xfrm>
          <a:off x="3182752" y="3870406"/>
          <a:ext cx="4775178" cy="2013559"/>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228932</xdr:colOff>
      <xdr:row>24</xdr:row>
      <xdr:rowOff>143124</xdr:rowOff>
    </xdr:from>
    <xdr:to>
      <xdr:col>6</xdr:col>
      <xdr:colOff>549965</xdr:colOff>
      <xdr:row>31</xdr:row>
      <xdr:rowOff>10934</xdr:rowOff>
    </xdr:to>
    <xdr:sp macro="" textlink="">
      <xdr:nvSpPr>
        <xdr:cNvPr id="3096" name="Rectangle: Rounded Corners 3095">
          <a:extLst>
            <a:ext uri="{FF2B5EF4-FFF2-40B4-BE49-F238E27FC236}">
              <a16:creationId xmlns:a16="http://schemas.microsoft.com/office/drawing/2014/main" id="{933AC8AA-5F67-4534-BDA0-62AF8BC229CF}"/>
            </a:ext>
          </a:extLst>
        </xdr:cNvPr>
        <xdr:cNvSpPr/>
      </xdr:nvSpPr>
      <xdr:spPr>
        <a:xfrm>
          <a:off x="3276932" y="4595854"/>
          <a:ext cx="930633" cy="1166523"/>
        </a:xfrm>
        <a:prstGeom prst="roundRect">
          <a:avLst>
            <a:gd name="adj" fmla="val 14475"/>
          </a:avLst>
        </a:prstGeom>
        <a:solidFill>
          <a:schemeClr val="tx2">
            <a:lumMod val="50000"/>
            <a:lumOff val="5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213471</xdr:colOff>
      <xdr:row>24</xdr:row>
      <xdr:rowOff>143124</xdr:rowOff>
    </xdr:from>
    <xdr:to>
      <xdr:col>8</xdr:col>
      <xdr:colOff>534504</xdr:colOff>
      <xdr:row>31</xdr:row>
      <xdr:rowOff>10934</xdr:rowOff>
    </xdr:to>
    <xdr:sp macro="" textlink="">
      <xdr:nvSpPr>
        <xdr:cNvPr id="3097" name="Rectangle: Rounded Corners 3096">
          <a:extLst>
            <a:ext uri="{FF2B5EF4-FFF2-40B4-BE49-F238E27FC236}">
              <a16:creationId xmlns:a16="http://schemas.microsoft.com/office/drawing/2014/main" id="{F09CABEA-CC48-43F5-814F-0BCA3EAA9926}"/>
            </a:ext>
          </a:extLst>
        </xdr:cNvPr>
        <xdr:cNvSpPr/>
      </xdr:nvSpPr>
      <xdr:spPr>
        <a:xfrm>
          <a:off x="4480671" y="4595854"/>
          <a:ext cx="930633" cy="1166523"/>
        </a:xfrm>
        <a:prstGeom prst="roundRect">
          <a:avLst>
            <a:gd name="adj" fmla="val 14475"/>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198010</xdr:colOff>
      <xdr:row>24</xdr:row>
      <xdr:rowOff>143124</xdr:rowOff>
    </xdr:from>
    <xdr:to>
      <xdr:col>10</xdr:col>
      <xdr:colOff>519043</xdr:colOff>
      <xdr:row>31</xdr:row>
      <xdr:rowOff>10934</xdr:rowOff>
    </xdr:to>
    <xdr:sp macro="" textlink="">
      <xdr:nvSpPr>
        <xdr:cNvPr id="3098" name="Rectangle: Rounded Corners 3097">
          <a:extLst>
            <a:ext uri="{FF2B5EF4-FFF2-40B4-BE49-F238E27FC236}">
              <a16:creationId xmlns:a16="http://schemas.microsoft.com/office/drawing/2014/main" id="{EF8CEB56-C063-47A9-A573-8BC76E17AB0E}"/>
            </a:ext>
          </a:extLst>
        </xdr:cNvPr>
        <xdr:cNvSpPr/>
      </xdr:nvSpPr>
      <xdr:spPr>
        <a:xfrm>
          <a:off x="5684410" y="4595854"/>
          <a:ext cx="930633" cy="1166523"/>
        </a:xfrm>
        <a:prstGeom prst="roundRect">
          <a:avLst>
            <a:gd name="adj" fmla="val 14475"/>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182550</xdr:colOff>
      <xdr:row>24</xdr:row>
      <xdr:rowOff>143124</xdr:rowOff>
    </xdr:from>
    <xdr:to>
      <xdr:col>12</xdr:col>
      <xdr:colOff>503583</xdr:colOff>
      <xdr:row>31</xdr:row>
      <xdr:rowOff>10934</xdr:rowOff>
    </xdr:to>
    <xdr:sp macro="" textlink="">
      <xdr:nvSpPr>
        <xdr:cNvPr id="3099" name="Rectangle: Rounded Corners 3098">
          <a:extLst>
            <a:ext uri="{FF2B5EF4-FFF2-40B4-BE49-F238E27FC236}">
              <a16:creationId xmlns:a16="http://schemas.microsoft.com/office/drawing/2014/main" id="{2C754C8F-533F-44F1-87A6-8B4A3C0D7C4C}"/>
            </a:ext>
          </a:extLst>
        </xdr:cNvPr>
        <xdr:cNvSpPr/>
      </xdr:nvSpPr>
      <xdr:spPr>
        <a:xfrm>
          <a:off x="6888150" y="4595854"/>
          <a:ext cx="930633" cy="1166523"/>
        </a:xfrm>
        <a:prstGeom prst="roundRect">
          <a:avLst>
            <a:gd name="adj" fmla="val 14475"/>
          </a:avLst>
        </a:prstGeom>
        <a:solidFill>
          <a:schemeClr val="tx2">
            <a:lumMod val="50000"/>
            <a:lumOff val="5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165655</xdr:colOff>
      <xdr:row>28</xdr:row>
      <xdr:rowOff>178904</xdr:rowOff>
    </xdr:from>
    <xdr:to>
      <xdr:col>13</xdr:col>
      <xdr:colOff>19878</xdr:colOff>
      <xdr:row>31</xdr:row>
      <xdr:rowOff>86136</xdr:rowOff>
    </xdr:to>
    <xdr:sp macro="" textlink="">
      <xdr:nvSpPr>
        <xdr:cNvPr id="3100" name="Oval 3099">
          <a:extLst>
            <a:ext uri="{FF2B5EF4-FFF2-40B4-BE49-F238E27FC236}">
              <a16:creationId xmlns:a16="http://schemas.microsoft.com/office/drawing/2014/main" id="{82301B32-0BAC-42EC-9B66-0ACAC8347F43}"/>
            </a:ext>
          </a:extLst>
        </xdr:cNvPr>
        <xdr:cNvSpPr/>
      </xdr:nvSpPr>
      <xdr:spPr>
        <a:xfrm>
          <a:off x="7480855" y="5373756"/>
          <a:ext cx="463823" cy="46382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196576</xdr:colOff>
      <xdr:row>28</xdr:row>
      <xdr:rowOff>178904</xdr:rowOff>
    </xdr:from>
    <xdr:to>
      <xdr:col>11</xdr:col>
      <xdr:colOff>50799</xdr:colOff>
      <xdr:row>31</xdr:row>
      <xdr:rowOff>86136</xdr:rowOff>
    </xdr:to>
    <xdr:sp macro="" textlink="">
      <xdr:nvSpPr>
        <xdr:cNvPr id="3101" name="Oval 3100">
          <a:extLst>
            <a:ext uri="{FF2B5EF4-FFF2-40B4-BE49-F238E27FC236}">
              <a16:creationId xmlns:a16="http://schemas.microsoft.com/office/drawing/2014/main" id="{0895E1C7-4E95-41F0-AD00-1075E153DDB2}"/>
            </a:ext>
          </a:extLst>
        </xdr:cNvPr>
        <xdr:cNvSpPr/>
      </xdr:nvSpPr>
      <xdr:spPr>
        <a:xfrm>
          <a:off x="6292576" y="5373756"/>
          <a:ext cx="463823" cy="463823"/>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227498</xdr:colOff>
      <xdr:row>28</xdr:row>
      <xdr:rowOff>178904</xdr:rowOff>
    </xdr:from>
    <xdr:to>
      <xdr:col>9</xdr:col>
      <xdr:colOff>81721</xdr:colOff>
      <xdr:row>31</xdr:row>
      <xdr:rowOff>86136</xdr:rowOff>
    </xdr:to>
    <xdr:sp macro="" textlink="">
      <xdr:nvSpPr>
        <xdr:cNvPr id="3102" name="Oval 3101">
          <a:extLst>
            <a:ext uri="{FF2B5EF4-FFF2-40B4-BE49-F238E27FC236}">
              <a16:creationId xmlns:a16="http://schemas.microsoft.com/office/drawing/2014/main" id="{45BFD62A-D53B-4C5E-820D-93229D53A551}"/>
            </a:ext>
          </a:extLst>
        </xdr:cNvPr>
        <xdr:cNvSpPr/>
      </xdr:nvSpPr>
      <xdr:spPr>
        <a:xfrm>
          <a:off x="5104298" y="5373756"/>
          <a:ext cx="463823" cy="463823"/>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258420</xdr:colOff>
      <xdr:row>28</xdr:row>
      <xdr:rowOff>178904</xdr:rowOff>
    </xdr:from>
    <xdr:to>
      <xdr:col>7</xdr:col>
      <xdr:colOff>112643</xdr:colOff>
      <xdr:row>31</xdr:row>
      <xdr:rowOff>86136</xdr:rowOff>
    </xdr:to>
    <xdr:sp macro="" textlink="">
      <xdr:nvSpPr>
        <xdr:cNvPr id="3103" name="Oval 3102">
          <a:extLst>
            <a:ext uri="{FF2B5EF4-FFF2-40B4-BE49-F238E27FC236}">
              <a16:creationId xmlns:a16="http://schemas.microsoft.com/office/drawing/2014/main" id="{31802226-6E36-4B0D-8D08-8C1A9C3819D9}"/>
            </a:ext>
          </a:extLst>
        </xdr:cNvPr>
        <xdr:cNvSpPr/>
      </xdr:nvSpPr>
      <xdr:spPr>
        <a:xfrm>
          <a:off x="3916020" y="5373756"/>
          <a:ext cx="463823" cy="46382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231914</xdr:colOff>
      <xdr:row>25</xdr:row>
      <xdr:rowOff>133657</xdr:rowOff>
    </xdr:from>
    <xdr:to>
      <xdr:col>6</xdr:col>
      <xdr:colOff>563218</xdr:colOff>
      <xdr:row>26</xdr:row>
      <xdr:rowOff>174381</xdr:rowOff>
    </xdr:to>
    <xdr:sp macro="" textlink="">
      <xdr:nvSpPr>
        <xdr:cNvPr id="3104" name="TextBox 3103">
          <a:extLst>
            <a:ext uri="{FF2B5EF4-FFF2-40B4-BE49-F238E27FC236}">
              <a16:creationId xmlns:a16="http://schemas.microsoft.com/office/drawing/2014/main" id="{3F73F37F-395A-4C65-B8CF-7AF24F7CD5D5}"/>
            </a:ext>
          </a:extLst>
        </xdr:cNvPr>
        <xdr:cNvSpPr txBox="1"/>
      </xdr:nvSpPr>
      <xdr:spPr>
        <a:xfrm>
          <a:off x="3279914" y="4771918"/>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bg1"/>
              </a:solidFill>
              <a:latin typeface="Aptos Narrow"/>
            </a:rPr>
            <a:t>Quater</a:t>
          </a:r>
          <a:r>
            <a:rPr lang="en-US" sz="1100" b="1" i="0" u="none" strike="noStrike" baseline="0">
              <a:solidFill>
                <a:schemeClr val="bg1"/>
              </a:solidFill>
              <a:latin typeface="Aptos Narrow"/>
            </a:rPr>
            <a:t> 01</a:t>
          </a:r>
          <a:endParaRPr lang="en-US" sz="1100" b="1" i="0" u="none" strike="noStrike">
            <a:solidFill>
              <a:schemeClr val="bg1"/>
            </a:solidFill>
            <a:latin typeface="Aptos Narrow"/>
          </a:endParaRPr>
        </a:p>
      </xdr:txBody>
    </xdr:sp>
    <xdr:clientData/>
  </xdr:twoCellAnchor>
  <xdr:twoCellAnchor>
    <xdr:from>
      <xdr:col>7</xdr:col>
      <xdr:colOff>200992</xdr:colOff>
      <xdr:row>25</xdr:row>
      <xdr:rowOff>133657</xdr:rowOff>
    </xdr:from>
    <xdr:to>
      <xdr:col>8</xdr:col>
      <xdr:colOff>532296</xdr:colOff>
      <xdr:row>26</xdr:row>
      <xdr:rowOff>174381</xdr:rowOff>
    </xdr:to>
    <xdr:sp macro="" textlink="">
      <xdr:nvSpPr>
        <xdr:cNvPr id="3105" name="TextBox 3104">
          <a:extLst>
            <a:ext uri="{FF2B5EF4-FFF2-40B4-BE49-F238E27FC236}">
              <a16:creationId xmlns:a16="http://schemas.microsoft.com/office/drawing/2014/main" id="{CEB0613A-3DE9-45C5-9AE2-8A87697112F2}"/>
            </a:ext>
          </a:extLst>
        </xdr:cNvPr>
        <xdr:cNvSpPr txBox="1"/>
      </xdr:nvSpPr>
      <xdr:spPr>
        <a:xfrm>
          <a:off x="4468192" y="4771918"/>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tx2">
                  <a:lumMod val="50000"/>
                  <a:lumOff val="50000"/>
                </a:schemeClr>
              </a:solidFill>
              <a:latin typeface="Aptos Narrow"/>
            </a:rPr>
            <a:t>Quater</a:t>
          </a:r>
          <a:r>
            <a:rPr lang="en-US" sz="1100" b="1" i="0" u="none" strike="noStrike" baseline="0">
              <a:solidFill>
                <a:schemeClr val="tx2">
                  <a:lumMod val="50000"/>
                  <a:lumOff val="50000"/>
                </a:schemeClr>
              </a:solidFill>
              <a:latin typeface="Aptos Narrow"/>
            </a:rPr>
            <a:t> 02</a:t>
          </a:r>
          <a:endParaRPr lang="en-US" sz="1100" b="1" i="0" u="none" strike="noStrike">
            <a:solidFill>
              <a:schemeClr val="tx2">
                <a:lumMod val="50000"/>
                <a:lumOff val="50000"/>
              </a:schemeClr>
            </a:solidFill>
            <a:latin typeface="Aptos Narrow"/>
          </a:endParaRPr>
        </a:p>
      </xdr:txBody>
    </xdr:sp>
    <xdr:clientData/>
  </xdr:twoCellAnchor>
  <xdr:twoCellAnchor>
    <xdr:from>
      <xdr:col>9</xdr:col>
      <xdr:colOff>170070</xdr:colOff>
      <xdr:row>25</xdr:row>
      <xdr:rowOff>133657</xdr:rowOff>
    </xdr:from>
    <xdr:to>
      <xdr:col>10</xdr:col>
      <xdr:colOff>501374</xdr:colOff>
      <xdr:row>26</xdr:row>
      <xdr:rowOff>174381</xdr:rowOff>
    </xdr:to>
    <xdr:sp macro="" textlink="">
      <xdr:nvSpPr>
        <xdr:cNvPr id="3106" name="TextBox 3105">
          <a:extLst>
            <a:ext uri="{FF2B5EF4-FFF2-40B4-BE49-F238E27FC236}">
              <a16:creationId xmlns:a16="http://schemas.microsoft.com/office/drawing/2014/main" id="{12212121-4820-4A56-ADCB-877E48C5A5CE}"/>
            </a:ext>
          </a:extLst>
        </xdr:cNvPr>
        <xdr:cNvSpPr txBox="1"/>
      </xdr:nvSpPr>
      <xdr:spPr>
        <a:xfrm>
          <a:off x="5656470" y="4771918"/>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tx2">
                  <a:lumMod val="50000"/>
                  <a:lumOff val="50000"/>
                </a:schemeClr>
              </a:solidFill>
              <a:latin typeface="Aptos Narrow"/>
            </a:rPr>
            <a:t>Quater</a:t>
          </a:r>
          <a:r>
            <a:rPr lang="en-US" sz="1100" b="1" i="0" u="none" strike="noStrike" baseline="0">
              <a:solidFill>
                <a:schemeClr val="tx2">
                  <a:lumMod val="50000"/>
                  <a:lumOff val="50000"/>
                </a:schemeClr>
              </a:solidFill>
              <a:latin typeface="Aptos Narrow"/>
            </a:rPr>
            <a:t> 03</a:t>
          </a:r>
          <a:endParaRPr lang="en-US" sz="1100" b="1" i="0" u="none" strike="noStrike">
            <a:solidFill>
              <a:schemeClr val="tx2">
                <a:lumMod val="50000"/>
                <a:lumOff val="50000"/>
              </a:schemeClr>
            </a:solidFill>
            <a:latin typeface="Aptos Narrow"/>
          </a:endParaRPr>
        </a:p>
      </xdr:txBody>
    </xdr:sp>
    <xdr:clientData/>
  </xdr:twoCellAnchor>
  <xdr:twoCellAnchor>
    <xdr:from>
      <xdr:col>11</xdr:col>
      <xdr:colOff>139149</xdr:colOff>
      <xdr:row>25</xdr:row>
      <xdr:rowOff>133657</xdr:rowOff>
    </xdr:from>
    <xdr:to>
      <xdr:col>12</xdr:col>
      <xdr:colOff>470453</xdr:colOff>
      <xdr:row>26</xdr:row>
      <xdr:rowOff>174381</xdr:rowOff>
    </xdr:to>
    <xdr:sp macro="" textlink="">
      <xdr:nvSpPr>
        <xdr:cNvPr id="3107" name="TextBox 3106">
          <a:extLst>
            <a:ext uri="{FF2B5EF4-FFF2-40B4-BE49-F238E27FC236}">
              <a16:creationId xmlns:a16="http://schemas.microsoft.com/office/drawing/2014/main" id="{4F364972-7BB2-44D5-A4B9-AB6EF910D766}"/>
            </a:ext>
          </a:extLst>
        </xdr:cNvPr>
        <xdr:cNvSpPr txBox="1"/>
      </xdr:nvSpPr>
      <xdr:spPr>
        <a:xfrm>
          <a:off x="6844749" y="4771918"/>
          <a:ext cx="940904"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bg1"/>
              </a:solidFill>
              <a:latin typeface="Aptos Narrow"/>
            </a:rPr>
            <a:t>Quater</a:t>
          </a:r>
          <a:r>
            <a:rPr lang="en-US" sz="1100" b="1" i="0" u="none" strike="noStrike" baseline="0">
              <a:solidFill>
                <a:schemeClr val="bg1"/>
              </a:solidFill>
              <a:latin typeface="Aptos Narrow"/>
            </a:rPr>
            <a:t> 04</a:t>
          </a:r>
          <a:endParaRPr lang="en-US" sz="1100" b="1" i="0" u="none" strike="noStrike">
            <a:solidFill>
              <a:schemeClr val="bg1"/>
            </a:solidFill>
            <a:latin typeface="Aptos Narrow"/>
          </a:endParaRPr>
        </a:p>
      </xdr:txBody>
    </xdr:sp>
    <xdr:clientData/>
  </xdr:twoCellAnchor>
  <xdr:twoCellAnchor>
    <xdr:from>
      <xdr:col>5</xdr:col>
      <xdr:colOff>225287</xdr:colOff>
      <xdr:row>27</xdr:row>
      <xdr:rowOff>47517</xdr:rowOff>
    </xdr:from>
    <xdr:to>
      <xdr:col>6</xdr:col>
      <xdr:colOff>556591</xdr:colOff>
      <xdr:row>29</xdr:row>
      <xdr:rowOff>6626</xdr:rowOff>
    </xdr:to>
    <xdr:sp macro="" textlink="'Analysis 1 (2)'!$AG$8">
      <xdr:nvSpPr>
        <xdr:cNvPr id="3108" name="TextBox 3107">
          <a:extLst>
            <a:ext uri="{FF2B5EF4-FFF2-40B4-BE49-F238E27FC236}">
              <a16:creationId xmlns:a16="http://schemas.microsoft.com/office/drawing/2014/main" id="{1BC899C6-8445-4DC0-8DF7-A10AB2F4C20C}"/>
            </a:ext>
          </a:extLst>
        </xdr:cNvPr>
        <xdr:cNvSpPr txBox="1"/>
      </xdr:nvSpPr>
      <xdr:spPr>
        <a:xfrm>
          <a:off x="3273287" y="5056839"/>
          <a:ext cx="940904" cy="330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68A2B3-3943-4A91-AE18-534E5D7A0FC9}" type="TxLink">
            <a:rPr lang="en-US" sz="1400" b="1" i="0" u="none" strike="noStrike">
              <a:solidFill>
                <a:schemeClr val="bg1"/>
              </a:solidFill>
              <a:latin typeface="Aptos Narrow"/>
              <a:ea typeface="+mn-ea"/>
              <a:cs typeface="+mn-cs"/>
            </a:rPr>
            <a:pPr marL="0" indent="0" algn="ctr"/>
            <a:t>$32.30M</a:t>
          </a:fld>
          <a:endParaRPr lang="en-US" sz="1400" b="1" i="0" u="none" strike="noStrike">
            <a:solidFill>
              <a:schemeClr val="bg1"/>
            </a:solidFill>
            <a:latin typeface="Aptos Narrow"/>
            <a:ea typeface="+mn-ea"/>
            <a:cs typeface="+mn-cs"/>
          </a:endParaRPr>
        </a:p>
      </xdr:txBody>
    </xdr:sp>
    <xdr:clientData/>
  </xdr:twoCellAnchor>
  <xdr:twoCellAnchor>
    <xdr:from>
      <xdr:col>7</xdr:col>
      <xdr:colOff>165653</xdr:colOff>
      <xdr:row>27</xdr:row>
      <xdr:rowOff>54142</xdr:rowOff>
    </xdr:from>
    <xdr:to>
      <xdr:col>8</xdr:col>
      <xdr:colOff>496957</xdr:colOff>
      <xdr:row>28</xdr:row>
      <xdr:rowOff>172277</xdr:rowOff>
    </xdr:to>
    <xdr:sp macro="" textlink="'Analysis 1 (2)'!$AG$9">
      <xdr:nvSpPr>
        <xdr:cNvPr id="3109" name="TextBox 3108">
          <a:extLst>
            <a:ext uri="{FF2B5EF4-FFF2-40B4-BE49-F238E27FC236}">
              <a16:creationId xmlns:a16="http://schemas.microsoft.com/office/drawing/2014/main" id="{DC8C1DF9-4377-493A-8797-2367FE6F389C}"/>
            </a:ext>
          </a:extLst>
        </xdr:cNvPr>
        <xdr:cNvSpPr txBox="1"/>
      </xdr:nvSpPr>
      <xdr:spPr>
        <a:xfrm>
          <a:off x="4432853" y="5063464"/>
          <a:ext cx="940904" cy="30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7A5E01-3460-450F-9B6E-15BC05DF8BCD}" type="TxLink">
            <a:rPr lang="en-US" sz="1400" b="1" i="0" u="none" strike="noStrike">
              <a:solidFill>
                <a:schemeClr val="tx2">
                  <a:lumMod val="50000"/>
                  <a:lumOff val="50000"/>
                </a:schemeClr>
              </a:solidFill>
              <a:latin typeface="Aptos Narrow"/>
              <a:ea typeface="+mn-ea"/>
              <a:cs typeface="+mn-cs"/>
            </a:rPr>
            <a:pPr marL="0" indent="0" algn="ctr"/>
            <a:t>$39.02M</a:t>
          </a:fld>
          <a:endParaRPr lang="en-US" sz="1400" b="1" i="0" u="none" strike="noStrike">
            <a:solidFill>
              <a:schemeClr val="tx2">
                <a:lumMod val="50000"/>
                <a:lumOff val="50000"/>
              </a:schemeClr>
            </a:solidFill>
            <a:latin typeface="Aptos Narrow"/>
            <a:ea typeface="+mn-ea"/>
            <a:cs typeface="+mn-cs"/>
          </a:endParaRPr>
        </a:p>
      </xdr:txBody>
    </xdr:sp>
    <xdr:clientData/>
  </xdr:twoCellAnchor>
  <xdr:twoCellAnchor>
    <xdr:from>
      <xdr:col>9</xdr:col>
      <xdr:colOff>178905</xdr:colOff>
      <xdr:row>27</xdr:row>
      <xdr:rowOff>54142</xdr:rowOff>
    </xdr:from>
    <xdr:to>
      <xdr:col>10</xdr:col>
      <xdr:colOff>510209</xdr:colOff>
      <xdr:row>28</xdr:row>
      <xdr:rowOff>178903</xdr:rowOff>
    </xdr:to>
    <xdr:sp macro="" textlink="'Analysis 1 (2)'!$AG$10">
      <xdr:nvSpPr>
        <xdr:cNvPr id="3110" name="TextBox 3109">
          <a:extLst>
            <a:ext uri="{FF2B5EF4-FFF2-40B4-BE49-F238E27FC236}">
              <a16:creationId xmlns:a16="http://schemas.microsoft.com/office/drawing/2014/main" id="{557D96C1-78B2-479C-B409-01993DD6D84A}"/>
            </a:ext>
          </a:extLst>
        </xdr:cNvPr>
        <xdr:cNvSpPr txBox="1"/>
      </xdr:nvSpPr>
      <xdr:spPr>
        <a:xfrm>
          <a:off x="5665305" y="5063464"/>
          <a:ext cx="940904" cy="31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B46EE2-8A51-42E8-9865-52CFF15BCF31}" type="TxLink">
            <a:rPr lang="en-US" sz="1400" b="1" i="0" u="none" strike="noStrike">
              <a:solidFill>
                <a:schemeClr val="tx2">
                  <a:lumMod val="50000"/>
                  <a:lumOff val="50000"/>
                </a:schemeClr>
              </a:solidFill>
              <a:latin typeface="Aptos Narrow"/>
              <a:ea typeface="+mn-ea"/>
              <a:cs typeface="+mn-cs"/>
            </a:rPr>
            <a:pPr marL="0" indent="0" algn="ctr"/>
            <a:t>$24.19M</a:t>
          </a:fld>
          <a:endParaRPr lang="en-US" sz="1400" b="1" i="0" u="none" strike="noStrike">
            <a:solidFill>
              <a:schemeClr val="tx2">
                <a:lumMod val="50000"/>
                <a:lumOff val="50000"/>
              </a:schemeClr>
            </a:solidFill>
            <a:latin typeface="Aptos Narrow"/>
            <a:ea typeface="+mn-ea"/>
            <a:cs typeface="+mn-cs"/>
          </a:endParaRPr>
        </a:p>
      </xdr:txBody>
    </xdr:sp>
    <xdr:clientData/>
  </xdr:twoCellAnchor>
  <xdr:twoCellAnchor>
    <xdr:from>
      <xdr:col>11</xdr:col>
      <xdr:colOff>172278</xdr:colOff>
      <xdr:row>27</xdr:row>
      <xdr:rowOff>27638</xdr:rowOff>
    </xdr:from>
    <xdr:to>
      <xdr:col>12</xdr:col>
      <xdr:colOff>503582</xdr:colOff>
      <xdr:row>28</xdr:row>
      <xdr:rowOff>145773</xdr:rowOff>
    </xdr:to>
    <xdr:sp macro="" textlink="'Analysis 1 (2)'!$AG$11">
      <xdr:nvSpPr>
        <xdr:cNvPr id="3111" name="TextBox 3110">
          <a:extLst>
            <a:ext uri="{FF2B5EF4-FFF2-40B4-BE49-F238E27FC236}">
              <a16:creationId xmlns:a16="http://schemas.microsoft.com/office/drawing/2014/main" id="{D78F567B-EBAE-4568-8FC0-BA455E678531}"/>
            </a:ext>
          </a:extLst>
        </xdr:cNvPr>
        <xdr:cNvSpPr txBox="1"/>
      </xdr:nvSpPr>
      <xdr:spPr>
        <a:xfrm>
          <a:off x="6877878" y="5036960"/>
          <a:ext cx="940904" cy="30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B663ACF-41E5-4F0E-AC9B-B19BE15CC101}" type="TxLink">
            <a:rPr lang="en-US" sz="1400" b="1" i="0" u="none" strike="noStrike">
              <a:solidFill>
                <a:schemeClr val="bg1"/>
              </a:solidFill>
              <a:latin typeface="Aptos Narrow"/>
              <a:ea typeface="+mn-ea"/>
              <a:cs typeface="+mn-cs"/>
            </a:rPr>
            <a:pPr marL="0" indent="0" algn="ctr"/>
            <a:t>$30.78M</a:t>
          </a:fld>
          <a:endParaRPr lang="en-US" sz="1400" b="1" i="0" u="none" strike="noStrike">
            <a:solidFill>
              <a:schemeClr val="bg1"/>
            </a:solidFill>
            <a:latin typeface="Aptos Narrow"/>
            <a:ea typeface="+mn-ea"/>
            <a:cs typeface="+mn-cs"/>
          </a:endParaRPr>
        </a:p>
      </xdr:txBody>
    </xdr:sp>
    <xdr:clientData/>
  </xdr:twoCellAnchor>
  <xdr:twoCellAnchor>
    <xdr:from>
      <xdr:col>6</xdr:col>
      <xdr:colOff>278296</xdr:colOff>
      <xdr:row>29</xdr:row>
      <xdr:rowOff>79512</xdr:rowOff>
    </xdr:from>
    <xdr:to>
      <xdr:col>7</xdr:col>
      <xdr:colOff>106017</xdr:colOff>
      <xdr:row>30</xdr:row>
      <xdr:rowOff>125893</xdr:rowOff>
    </xdr:to>
    <xdr:sp macro="" textlink="'Analysis 1 (2)'!$AH$8">
      <xdr:nvSpPr>
        <xdr:cNvPr id="3112" name="TextBox 3111">
          <a:extLst>
            <a:ext uri="{FF2B5EF4-FFF2-40B4-BE49-F238E27FC236}">
              <a16:creationId xmlns:a16="http://schemas.microsoft.com/office/drawing/2014/main" id="{5663DB7D-2292-4E66-8D19-D590FD45D653}"/>
            </a:ext>
          </a:extLst>
        </xdr:cNvPr>
        <xdr:cNvSpPr txBox="1"/>
      </xdr:nvSpPr>
      <xdr:spPr>
        <a:xfrm>
          <a:off x="3935896" y="5459895"/>
          <a:ext cx="437321" cy="23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4570065-0CB2-482A-B95E-3911AF4A4BBB}" type="TxLink">
            <a:rPr lang="en-US" sz="1100" b="1" i="0" u="none" strike="noStrike">
              <a:solidFill>
                <a:schemeClr val="tx2">
                  <a:lumMod val="50000"/>
                  <a:lumOff val="50000"/>
                </a:schemeClr>
              </a:solidFill>
              <a:latin typeface="Aptos Narrow"/>
              <a:ea typeface="+mn-ea"/>
              <a:cs typeface="+mn-cs"/>
            </a:rPr>
            <a:pPr marL="0" indent="0" algn="ctr"/>
            <a:t>26%</a:t>
          </a:fld>
          <a:endParaRPr lang="en-US" sz="1050" b="1" i="0" u="none" strike="noStrike">
            <a:solidFill>
              <a:schemeClr val="tx2">
                <a:lumMod val="50000"/>
                <a:lumOff val="50000"/>
              </a:schemeClr>
            </a:solidFill>
            <a:latin typeface="Aptos Narrow"/>
            <a:ea typeface="+mn-ea"/>
            <a:cs typeface="+mn-cs"/>
          </a:endParaRPr>
        </a:p>
      </xdr:txBody>
    </xdr:sp>
    <xdr:clientData/>
  </xdr:twoCellAnchor>
  <xdr:twoCellAnchor>
    <xdr:from>
      <xdr:col>12</xdr:col>
      <xdr:colOff>185530</xdr:colOff>
      <xdr:row>29</xdr:row>
      <xdr:rowOff>112642</xdr:rowOff>
    </xdr:from>
    <xdr:to>
      <xdr:col>13</xdr:col>
      <xdr:colOff>13251</xdr:colOff>
      <xdr:row>30</xdr:row>
      <xdr:rowOff>159023</xdr:rowOff>
    </xdr:to>
    <xdr:sp macro="" textlink="'Analysis 1 (2)'!$AH$11">
      <xdr:nvSpPr>
        <xdr:cNvPr id="3114" name="TextBox 3113">
          <a:extLst>
            <a:ext uri="{FF2B5EF4-FFF2-40B4-BE49-F238E27FC236}">
              <a16:creationId xmlns:a16="http://schemas.microsoft.com/office/drawing/2014/main" id="{1DB88D30-D549-4C7F-9A6D-E65375A92CB6}"/>
            </a:ext>
          </a:extLst>
        </xdr:cNvPr>
        <xdr:cNvSpPr txBox="1"/>
      </xdr:nvSpPr>
      <xdr:spPr>
        <a:xfrm>
          <a:off x="7500730" y="5493025"/>
          <a:ext cx="437321" cy="23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8C7FB34-3491-4006-BBB4-4E6E9F8C2B87}" type="TxLink">
            <a:rPr lang="en-US" sz="1100" b="1" i="0" u="none" strike="noStrike">
              <a:solidFill>
                <a:schemeClr val="tx2">
                  <a:lumMod val="50000"/>
                  <a:lumOff val="50000"/>
                </a:schemeClr>
              </a:solidFill>
              <a:latin typeface="Aptos Narrow"/>
              <a:ea typeface="+mn-ea"/>
              <a:cs typeface="+mn-cs"/>
            </a:rPr>
            <a:pPr marL="0" indent="0" algn="ctr"/>
            <a:t>24%</a:t>
          </a:fld>
          <a:endParaRPr lang="en-US" sz="1050" b="1" i="0" u="none" strike="noStrike">
            <a:solidFill>
              <a:schemeClr val="tx2">
                <a:lumMod val="50000"/>
                <a:lumOff val="50000"/>
              </a:schemeClr>
            </a:solidFill>
            <a:latin typeface="Aptos Narrow"/>
            <a:ea typeface="+mn-ea"/>
            <a:cs typeface="+mn-cs"/>
          </a:endParaRPr>
        </a:p>
      </xdr:txBody>
    </xdr:sp>
    <xdr:clientData/>
  </xdr:twoCellAnchor>
  <xdr:twoCellAnchor>
    <xdr:from>
      <xdr:col>8</xdr:col>
      <xdr:colOff>238539</xdr:colOff>
      <xdr:row>29</xdr:row>
      <xdr:rowOff>86139</xdr:rowOff>
    </xdr:from>
    <xdr:to>
      <xdr:col>9</xdr:col>
      <xdr:colOff>66260</xdr:colOff>
      <xdr:row>30</xdr:row>
      <xdr:rowOff>132520</xdr:rowOff>
    </xdr:to>
    <xdr:sp macro="" textlink="'Analysis 1 (2)'!$AH$9">
      <xdr:nvSpPr>
        <xdr:cNvPr id="3115" name="TextBox 3114">
          <a:extLst>
            <a:ext uri="{FF2B5EF4-FFF2-40B4-BE49-F238E27FC236}">
              <a16:creationId xmlns:a16="http://schemas.microsoft.com/office/drawing/2014/main" id="{9197D394-56A8-4B47-97DC-5D9F9077399D}"/>
            </a:ext>
          </a:extLst>
        </xdr:cNvPr>
        <xdr:cNvSpPr txBox="1"/>
      </xdr:nvSpPr>
      <xdr:spPr>
        <a:xfrm>
          <a:off x="5115339" y="5466522"/>
          <a:ext cx="437321" cy="23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E76269-0105-4017-A381-BC1A09A27D2C}" type="TxLink">
            <a:rPr lang="en-US" sz="1100" b="1" i="0" u="none" strike="noStrike">
              <a:solidFill>
                <a:schemeClr val="bg1"/>
              </a:solidFill>
              <a:latin typeface="Aptos Narrow"/>
              <a:ea typeface="+mn-ea"/>
              <a:cs typeface="+mn-cs"/>
            </a:rPr>
            <a:pPr marL="0" indent="0" algn="ctr"/>
            <a:t>31%</a:t>
          </a:fld>
          <a:endParaRPr lang="en-US" sz="1050" b="1" i="0" u="none" strike="noStrike">
            <a:solidFill>
              <a:schemeClr val="bg1"/>
            </a:solidFill>
            <a:latin typeface="Aptos Narrow"/>
            <a:ea typeface="+mn-ea"/>
            <a:cs typeface="+mn-cs"/>
          </a:endParaRPr>
        </a:p>
      </xdr:txBody>
    </xdr:sp>
    <xdr:clientData/>
  </xdr:twoCellAnchor>
  <xdr:twoCellAnchor>
    <xdr:from>
      <xdr:col>10</xdr:col>
      <xdr:colOff>205408</xdr:colOff>
      <xdr:row>29</xdr:row>
      <xdr:rowOff>86139</xdr:rowOff>
    </xdr:from>
    <xdr:to>
      <xdr:col>11</xdr:col>
      <xdr:colOff>33129</xdr:colOff>
      <xdr:row>30</xdr:row>
      <xdr:rowOff>132520</xdr:rowOff>
    </xdr:to>
    <xdr:sp macro="" textlink="'Analysis 1 (2)'!$AH$10">
      <xdr:nvSpPr>
        <xdr:cNvPr id="3116" name="TextBox 3115">
          <a:extLst>
            <a:ext uri="{FF2B5EF4-FFF2-40B4-BE49-F238E27FC236}">
              <a16:creationId xmlns:a16="http://schemas.microsoft.com/office/drawing/2014/main" id="{A7819D22-A4CE-4AB5-A2E4-7E0A0E981FFB}"/>
            </a:ext>
          </a:extLst>
        </xdr:cNvPr>
        <xdr:cNvSpPr txBox="1"/>
      </xdr:nvSpPr>
      <xdr:spPr>
        <a:xfrm>
          <a:off x="6301408" y="5466522"/>
          <a:ext cx="437321" cy="23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4D108D3-918B-40CA-AFFD-0661D21F0322}" type="TxLink">
            <a:rPr lang="en-US" sz="1100" b="1" i="0" u="none" strike="noStrike">
              <a:solidFill>
                <a:schemeClr val="bg1"/>
              </a:solidFill>
              <a:latin typeface="Aptos Narrow"/>
              <a:ea typeface="+mn-ea"/>
              <a:cs typeface="+mn-cs"/>
            </a:rPr>
            <a:pPr marL="0" indent="0" algn="ctr"/>
            <a:t>19%</a:t>
          </a:fld>
          <a:endParaRPr lang="en-US" sz="1050" b="1" i="0" u="none" strike="noStrike">
            <a:solidFill>
              <a:schemeClr val="bg1"/>
            </a:solidFill>
            <a:latin typeface="Aptos Narrow"/>
            <a:ea typeface="+mn-ea"/>
            <a:cs typeface="+mn-cs"/>
          </a:endParaRPr>
        </a:p>
      </xdr:txBody>
    </xdr:sp>
    <xdr:clientData/>
  </xdr:twoCellAnchor>
  <xdr:twoCellAnchor>
    <xdr:from>
      <xdr:col>6</xdr:col>
      <xdr:colOff>543337</xdr:colOff>
      <xdr:row>22</xdr:row>
      <xdr:rowOff>21014</xdr:rowOff>
    </xdr:from>
    <xdr:to>
      <xdr:col>11</xdr:col>
      <xdr:colOff>19876</xdr:colOff>
      <xdr:row>23</xdr:row>
      <xdr:rowOff>61738</xdr:rowOff>
    </xdr:to>
    <xdr:sp macro="" textlink="">
      <xdr:nvSpPr>
        <xdr:cNvPr id="3117" name="TextBox 3116">
          <a:extLst>
            <a:ext uri="{FF2B5EF4-FFF2-40B4-BE49-F238E27FC236}">
              <a16:creationId xmlns:a16="http://schemas.microsoft.com/office/drawing/2014/main" id="{E4F9C78F-F824-490A-BC27-12DB3D5139DE}"/>
            </a:ext>
          </a:extLst>
        </xdr:cNvPr>
        <xdr:cNvSpPr txBox="1"/>
      </xdr:nvSpPr>
      <xdr:spPr>
        <a:xfrm>
          <a:off x="4200937" y="4102684"/>
          <a:ext cx="2524539" cy="22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baseline="0">
              <a:solidFill>
                <a:schemeClr val="bg2">
                  <a:lumMod val="25000"/>
                </a:schemeClr>
              </a:solidFill>
              <a:latin typeface="Aptos Narrow"/>
            </a:rPr>
            <a:t>Quaterly view by </a:t>
          </a:r>
          <a:r>
            <a:rPr lang="en-US" sz="1200" b="1" i="0" u="none" strike="noStrike" baseline="0">
              <a:solidFill>
                <a:schemeClr val="tx2">
                  <a:lumMod val="50000"/>
                  <a:lumOff val="50000"/>
                </a:schemeClr>
              </a:solidFill>
              <a:latin typeface="Aptos Narrow"/>
            </a:rPr>
            <a:t>Profit.</a:t>
          </a:r>
          <a:endParaRPr lang="en-US" sz="1200" b="0" i="0" u="none" strike="noStrike">
            <a:solidFill>
              <a:schemeClr val="tx2">
                <a:lumMod val="50000"/>
                <a:lumOff val="50000"/>
              </a:schemeClr>
            </a:solidFill>
            <a:latin typeface="Aptos Narrow"/>
          </a:endParaRPr>
        </a:p>
        <a:p>
          <a:pPr algn="ctr"/>
          <a:endParaRPr lang="en-US" sz="1200" b="0" i="0" u="none" strike="noStrike">
            <a:solidFill>
              <a:schemeClr val="tx1">
                <a:lumMod val="65000"/>
                <a:lumOff val="35000"/>
              </a:schemeClr>
            </a:solidFill>
            <a:latin typeface="Aptos Narrow"/>
          </a:endParaRPr>
        </a:p>
      </xdr:txBody>
    </xdr:sp>
    <xdr:clientData/>
  </xdr:twoCellAnchor>
  <xdr:twoCellAnchor>
    <xdr:from>
      <xdr:col>13</xdr:col>
      <xdr:colOff>172278</xdr:colOff>
      <xdr:row>20</xdr:row>
      <xdr:rowOff>166423</xdr:rowOff>
    </xdr:from>
    <xdr:to>
      <xdr:col>18</xdr:col>
      <xdr:colOff>384313</xdr:colOff>
      <xdr:row>31</xdr:row>
      <xdr:rowOff>139148</xdr:rowOff>
    </xdr:to>
    <xdr:sp macro="" textlink="">
      <xdr:nvSpPr>
        <xdr:cNvPr id="3118" name="Rectangle: Rounded Corners 3117">
          <a:extLst>
            <a:ext uri="{FF2B5EF4-FFF2-40B4-BE49-F238E27FC236}">
              <a16:creationId xmlns:a16="http://schemas.microsoft.com/office/drawing/2014/main" id="{EB1A6117-AD22-4085-BBDC-DE00D87934E6}"/>
            </a:ext>
          </a:extLst>
        </xdr:cNvPr>
        <xdr:cNvSpPr/>
      </xdr:nvSpPr>
      <xdr:spPr>
        <a:xfrm>
          <a:off x="8097078" y="3877032"/>
          <a:ext cx="3260035" cy="2013559"/>
        </a:xfrm>
        <a:prstGeom prst="roundRect">
          <a:avLst>
            <a:gd name="adj" fmla="val 4071"/>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238539</xdr:colOff>
      <xdr:row>21</xdr:row>
      <xdr:rowOff>50320</xdr:rowOff>
    </xdr:from>
    <xdr:to>
      <xdr:col>18</xdr:col>
      <xdr:colOff>271668</xdr:colOff>
      <xdr:row>31</xdr:row>
      <xdr:rowOff>122208</xdr:rowOff>
    </xdr:to>
    <mc:AlternateContent xmlns:mc="http://schemas.openxmlformats.org/markup-compatibility/2006" xmlns:a14="http://schemas.microsoft.com/office/drawing/2010/main">
      <mc:Choice Requires="a14">
        <xdr:graphicFrame macro="">
          <xdr:nvGraphicFramePr>
            <xdr:cNvPr id="3119" name="Country">
              <a:extLst>
                <a:ext uri="{FF2B5EF4-FFF2-40B4-BE49-F238E27FC236}">
                  <a16:creationId xmlns:a16="http://schemas.microsoft.com/office/drawing/2014/main" id="{54D5CDC1-6703-4568-90C5-B36DFC31C6C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182030" y="3899952"/>
              <a:ext cx="3088317" cy="1757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26501</xdr:colOff>
      <xdr:row>0</xdr:row>
      <xdr:rowOff>47519</xdr:rowOff>
    </xdr:from>
    <xdr:to>
      <xdr:col>4</xdr:col>
      <xdr:colOff>112640</xdr:colOff>
      <xdr:row>1</xdr:row>
      <xdr:rowOff>165653</xdr:rowOff>
    </xdr:to>
    <xdr:sp macro="" textlink="">
      <xdr:nvSpPr>
        <xdr:cNvPr id="3120" name="TextBox 3119">
          <a:extLst>
            <a:ext uri="{FF2B5EF4-FFF2-40B4-BE49-F238E27FC236}">
              <a16:creationId xmlns:a16="http://schemas.microsoft.com/office/drawing/2014/main" id="{1943DEEC-82C7-42BC-8EF5-1CB28867F9A4}"/>
            </a:ext>
          </a:extLst>
        </xdr:cNvPr>
        <xdr:cNvSpPr txBox="1"/>
      </xdr:nvSpPr>
      <xdr:spPr>
        <a:xfrm>
          <a:off x="26501" y="47519"/>
          <a:ext cx="2524539" cy="30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tx1">
                  <a:lumMod val="65000"/>
                  <a:lumOff val="35000"/>
                </a:schemeClr>
              </a:solidFill>
              <a:latin typeface="Aptos Narrow"/>
            </a:rPr>
            <a:t>Sales</a:t>
          </a:r>
          <a:r>
            <a:rPr lang="en-US" sz="1400" b="1" i="0" u="none" strike="noStrike" baseline="0">
              <a:solidFill>
                <a:schemeClr val="tx1">
                  <a:lumMod val="65000"/>
                  <a:lumOff val="35000"/>
                </a:schemeClr>
              </a:solidFill>
              <a:latin typeface="Aptos Narrow"/>
            </a:rPr>
            <a:t> Analysis </a:t>
          </a:r>
          <a:r>
            <a:rPr lang="en-US" sz="1600" b="1" i="0" u="none" strike="noStrike" baseline="0">
              <a:solidFill>
                <a:schemeClr val="tx2">
                  <a:lumMod val="50000"/>
                  <a:lumOff val="50000"/>
                </a:schemeClr>
              </a:solidFill>
              <a:latin typeface="Aptos Narrow"/>
            </a:rPr>
            <a:t>Dashboard</a:t>
          </a:r>
          <a:endParaRPr lang="en-US" sz="1400" b="1" i="0" u="none" strike="noStrike">
            <a:solidFill>
              <a:schemeClr val="tx2">
                <a:lumMod val="50000"/>
                <a:lumOff val="50000"/>
              </a:schemeClr>
            </a:solidFill>
            <a:latin typeface="Aptos Narrow"/>
          </a:endParaRPr>
        </a:p>
      </xdr:txBody>
    </xdr:sp>
    <xdr:clientData/>
  </xdr:twoCellAnchor>
  <xdr:twoCellAnchor>
    <xdr:from>
      <xdr:col>7</xdr:col>
      <xdr:colOff>77243</xdr:colOff>
      <xdr:row>0</xdr:row>
      <xdr:rowOff>122207</xdr:rowOff>
    </xdr:from>
    <xdr:to>
      <xdr:col>8</xdr:col>
      <xdr:colOff>395377</xdr:colOff>
      <xdr:row>1</xdr:row>
      <xdr:rowOff>140959</xdr:rowOff>
    </xdr:to>
    <xdr:sp macro="[0]!ClearFilter" textlink="">
      <xdr:nvSpPr>
        <xdr:cNvPr id="2" name="Rectangle: Rounded Corners 1">
          <a:extLst>
            <a:ext uri="{FF2B5EF4-FFF2-40B4-BE49-F238E27FC236}">
              <a16:creationId xmlns:a16="http://schemas.microsoft.com/office/drawing/2014/main" id="{3E6396C3-B69F-4B90-A84B-AD777DA81ABA}"/>
            </a:ext>
          </a:extLst>
        </xdr:cNvPr>
        <xdr:cNvSpPr/>
      </xdr:nvSpPr>
      <xdr:spPr>
        <a:xfrm>
          <a:off x="4354507" y="122207"/>
          <a:ext cx="929172" cy="198469"/>
        </a:xfrm>
        <a:prstGeom prst="roundRect">
          <a:avLst>
            <a:gd name="adj" fmla="val 4071"/>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ClearFilter</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57175929" backgroundQuery="1" createdVersion="8" refreshedVersion="8" minRefreshableVersion="3" recordCount="0" supportSubquery="1" supportAdvancedDrill="1" xr:uid="{5CC61249-3398-4FF9-B202-EE864EFA9B4B}">
  <cacheSource type="external" connectionId="8"/>
  <cacheFields count="1">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203704" backgroundQuery="1" createdVersion="8" refreshedVersion="8" minRefreshableVersion="3" recordCount="0" supportSubquery="1" supportAdvancedDrill="1" xr:uid="{C819070E-1AD4-4799-9CC5-AAC1107A49DB}">
  <cacheSource type="external" connectionId="8"/>
  <cacheFields count="5">
    <cacheField name="[Measures].[Sum of Total Profit]" caption="Sum of Total Profit" numFmtId="0" hierarchy="59" level="32767"/>
    <cacheField name="[DimDate].[Day Name].[Day Name]" caption="Day Name" numFmtId="0" hierarchy="11" level="1">
      <sharedItems count="7">
        <s v="Sun"/>
        <s v="Mon"/>
        <s v="Tue"/>
        <s v="Wed"/>
        <s v="Thu"/>
        <s v="Fri"/>
        <s v="Sat"/>
      </sharedItems>
    </cacheField>
    <cacheField name="[DimDate].[Quarter].[Quarter]" caption="Quarter" numFmtId="0" hierarchy="13" level="1">
      <sharedItems count="4">
        <s v="Qtr-1"/>
        <s v="Qtr-2"/>
        <s v="Qtr-3"/>
        <s v="Qtr-4"/>
      </sharedItems>
    </cacheField>
    <cacheField name="[DimGeography].[Country].[Country]" caption="Country" numFmtId="0" hierarchy="17" level="1">
      <sharedItems containsSemiMixedTypes="0" containsNonDate="0" containsString="0"/>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Number]" caption="WeekNumber" attribute="1" defaultMemberUniqueName="[DimDate].[WeekNumber].[All]" allUniqueName="[DimDate].[WeekNumber].[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2731479" backgroundQuery="1" createdVersion="8" refreshedVersion="8" minRefreshableVersion="3" recordCount="0" supportSubquery="1" supportAdvancedDrill="1" xr:uid="{7F550586-9192-44E0-A699-611AA65861A9}">
  <cacheSource type="external" connectionId="8"/>
  <cacheFields count="4">
    <cacheField name="[Measures].[Sum of Total Profit]" caption="Sum of Total Profit" numFmtId="0" hierarchy="59" level="32767"/>
    <cacheField name="[DimDate].[Day Name].[Day Name]" caption="Day Name" numFmtId="0" hierarchy="11" level="1">
      <sharedItems count="7">
        <s v="Sun"/>
        <s v="Mon"/>
        <s v="Tue"/>
        <s v="Wed"/>
        <s v="Thu"/>
        <s v="Fri"/>
        <s v="Sat"/>
      </sharedItems>
    </cacheField>
    <cacheField name="[DimDate].[WeekTypes].[WeekTypes]" caption="WeekTypes" numFmtId="0" hierarchy="12" level="1">
      <sharedItems count="2">
        <s v="Weekday"/>
        <s v="Weekend"/>
      </sharedItems>
    </cacheField>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3194441" backgroundQuery="1" createdVersion="8" refreshedVersion="8" minRefreshableVersion="3" recordCount="0" supportSubquery="1" supportAdvancedDrill="1" xr:uid="{783EE978-0E80-445F-ABE3-DCF443536E91}">
  <cacheSource type="external" connectionId="8"/>
  <cacheFields count="3">
    <cacheField name="[Measures].[Sum of Total Profit]" caption="Sum of Total Profit" numFmtId="0" hierarchy="59" level="32767"/>
    <cacheField name="[DimDate].[Day Name].[Day Name]" caption="Day Name" numFmtId="0" hierarchy="11" level="1">
      <sharedItems count="7">
        <s v="Sun"/>
        <s v="Mon"/>
        <s v="Tue"/>
        <s v="Wed"/>
        <s v="Thu"/>
        <s v="Fri"/>
        <s v="Sat"/>
      </sharedItems>
    </cacheField>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365741" backgroundQuery="1" createdVersion="8" refreshedVersion="8" minRefreshableVersion="3" recordCount="0" supportSubquery="1" supportAdvancedDrill="1" xr:uid="{56D9D58B-F051-45A7-A9AC-75430447B150}">
  <cacheSource type="external" connectionId="8"/>
  <cacheFields count="3">
    <cacheField name="[Measures].[Sum of Total Profit]" caption="Sum of Total Profit" numFmtId="0" hierarchy="59" level="32767"/>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4004626" backgroundQuery="1" createdVersion="8" refreshedVersion="8" minRefreshableVersion="3" recordCount="0" supportSubquery="1" supportAdvancedDrill="1" xr:uid="{FEF09A89-EA49-4552-9458-1CF621838558}">
  <cacheSource type="external" connectionId="8"/>
  <cacheFields count="5">
    <cacheField name="[Measures].[#Transaction]" caption="#Transaction" numFmtId="0" hierarchy="40" level="32767"/>
    <cacheField name="[Measures].[Sum of Total Revenue]" caption="Sum of Total Revenue" numFmtId="0" hierarchy="56" level="32767"/>
    <cacheField name="[Measures].[Sum of Total Profit]" caption="Sum of Total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4351849" backgroundQuery="1" createdVersion="8" refreshedVersion="8" minRefreshableVersion="3" recordCount="0" supportSubquery="1" supportAdvancedDrill="1" xr:uid="{40E0CFCA-2A5F-4995-BB46-7519F9450AAF}">
  <cacheSource type="external" connectionId="8"/>
  <cacheFields count="10">
    <cacheField name="[Measures].[#Transaction]" caption="#Transaction" numFmtId="0" hierarchy="40" level="32767"/>
    <cacheField name="[Measures].[Sum of COGS]" caption="Sum of COGS" numFmtId="0" hierarchy="55" level="32767"/>
    <cacheField name="[Measures].[Sum of Total Revenue]" caption="Sum of Total Revenue" numFmtId="0" hierarchy="56" level="32767"/>
    <cacheField name="[Measures].[Sum of Total Profit]" caption="Sum of Total Profit" numFmtId="0" hierarchy="59" level="32767"/>
    <cacheField name="[Measures].[Sum of OrderQuantity]" caption="Sum of OrderQuantity" numFmtId="0" hierarchy="57" level="32767"/>
    <cacheField name="[Measures].[All Products]" caption="All Products" numFmtId="0" hierarchy="41" level="32767"/>
    <cacheField name="[Measures].[Sold Product]" caption="Sold Product" numFmtId="0" hierarchy="42" level="32767"/>
    <cacheField name="[Measures].[Unsold Products]" caption="Unsold Products" numFmtId="0" hierarchy="43" level="32767"/>
    <cacheField name="[Measures].[%Profit Margin]" caption="%Profit Margin" numFmtId="0" hierarchy="44" level="32767"/>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 caption="Sold Product"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4.001264814811" backgroundQuery="1" createdVersion="8" refreshedVersion="8" minRefreshableVersion="3" recordCount="0" supportSubquery="1" supportAdvancedDrill="1" xr:uid="{8E3CCC14-78D7-4D59-8D8C-924182637C75}">
  <cacheSource type="external" connectionId="8"/>
  <cacheFields count="8">
    <cacheField name="[Measures].[#Transaction]" caption="#Transaction" numFmtId="0" hierarchy="40" level="32767"/>
    <cacheField name="[Measures].[Sum of COGS]" caption="Sum of COGS" numFmtId="0" hierarchy="55" level="32767"/>
    <cacheField name="[Measures].[Sum of Total Revenue]" caption="Sum of Total Revenue" numFmtId="0" hierarchy="56" level="32767"/>
    <cacheField name="[Measures].[Sum of Total Profit]" caption="Sum of Total Profit" numFmtId="0" hierarchy="59" level="32767"/>
    <cacheField name="[Measures].[Sum of OrderQuantity]" caption="Sum of OrderQuantity" numFmtId="0" hierarchy="57" level="32767"/>
    <cacheField name="[Measures].[%Profit Margin]" caption="%Profit Margin" numFmtId="0" hierarchy="44"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3.650494560185" backgroundQuery="1" createdVersion="3" refreshedVersion="8" minRefreshableVersion="3" recordCount="0" supportSubquery="1" supportAdvancedDrill="1" xr:uid="{781118AB-FF83-4E01-B882-15DED8E7108E}">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719845698"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jan Poudel" refreshedDate="46303.650497800925" backgroundQuery="1" createdVersion="3" refreshedVersion="8" minRefreshableVersion="3" recordCount="0" supportSubquery="1" supportAdvancedDrill="1" xr:uid="{737D1630-98DA-49A1-BAE1-AC8CF46FF999}">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48894430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59C6C0-C138-4FA7-B36F-F5E69702543C}" name="PivotTable5" cacheId="346" applyNumberFormats="0" applyBorderFormats="0" applyFontFormats="0" applyPatternFormats="0" applyAlignmentFormats="0" applyWidthHeightFormats="1" dataCaption="Values" tag="cb15d7e5-99e2-40ab-941b-689b9f2da804" updatedVersion="8" minRefreshableVersion="3" useAutoFormatting="1" subtotalHiddenItems="1" rowGrandTotals="0" colGrandTotals="0" itemPrintTitles="1" createdVersion="8" indent="0" outline="1" outlineData="1" multipleFieldFilters="0" rowHeaderCaption="Year">
  <location ref="O7:U11" firstHeaderRow="0"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1" baseField="0" baseItem="0" numFmtId="166"/>
    <dataField name="   Revenue" fld="2" baseField="0" baseItem="0" numFmtId="166"/>
    <dataField name="   Profit" fld="3" baseField="0" baseItem="0" numFmtId="166"/>
    <dataField fld="5" subtotal="count" baseField="0" baseItem="0"/>
    <dataField name="  OrderQuantity" fld="4" baseField="0" baseItem="0" numFmtId="165"/>
  </dataFields>
  <formats count="8">
    <format dxfId="27">
      <pivotArea outline="0" collapsedLevelsAreSubtotals="1" fieldPosition="0">
        <references count="1">
          <reference field="4294967294" count="1" selected="0">
            <x v="0"/>
          </reference>
        </references>
      </pivotArea>
    </format>
    <format dxfId="26">
      <pivotArea outline="0" collapsedLevelsAreSubtotals="1" fieldPosition="0">
        <references count="1">
          <reference field="4294967294" count="1" selected="0">
            <x v="5"/>
          </reference>
        </references>
      </pivotArea>
    </format>
    <format dxfId="25">
      <pivotArea outline="0" collapsedLevelsAreSubtotals="1" fieldPosition="0">
        <references count="1">
          <reference field="4294967294" count="1" selected="0">
            <x v="1"/>
          </reference>
        </references>
      </pivotArea>
    </format>
    <format dxfId="24">
      <pivotArea outline="0" collapsedLevelsAreSubtotals="1" fieldPosition="0">
        <references count="1">
          <reference field="4294967294" count="1" selected="0">
            <x v="2"/>
          </reference>
        </references>
      </pivotArea>
    </format>
    <format dxfId="23">
      <pivotArea outline="0" collapsedLevelsAreSubtotals="1" fieldPosition="0">
        <references count="1">
          <reference field="4294967294" count="1" selected="0">
            <x v="3"/>
          </reference>
        </references>
      </pivotArea>
    </format>
    <format dxfId="22">
      <pivotArea type="all" dataOnly="0" outline="0" fieldPosition="0"/>
    </format>
    <format dxfId="21">
      <pivotArea outline="0" collapsedLevelsAreSubtotals="1" fieldPosition="0"/>
    </format>
    <format dxfId="20">
      <pivotArea dataOnly="0" labelOnly="1" outline="0" fieldPosition="0">
        <references count="1">
          <reference field="4294967294" count="6">
            <x v="0"/>
            <x v="1"/>
            <x v="2"/>
            <x v="3"/>
            <x v="4"/>
            <x v="5"/>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E49D46-FAFC-45B3-86B0-9BDD2C0CC720}" name="PivotTable4" cacheId="313" applyNumberFormats="0" applyBorderFormats="0" applyFontFormats="0" applyPatternFormats="0" applyAlignmentFormats="0" applyWidthHeightFormats="1" dataCaption="Values" tag="85c51482-67ab-447f-a6c2-55e48dd4da08" updatedVersion="8" minRefreshableVersion="3" useAutoFormatting="1" subtotalHiddenItems="1" rowGrandTotals="0" colGrandTotals="0" itemPrintTitles="1" createdVersion="8" indent="0" compact="0" compactData="0" multipleFieldFilters="0">
  <location ref="X7:X11"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4">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outline="0" fieldPosition="0">
        <references count="1">
          <reference field="0" count="0"/>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D38151-8BBE-40CD-8596-DE23558FE213}" name="PivotTable2" cacheId="340" applyNumberFormats="0" applyBorderFormats="0" applyFontFormats="0" applyPatternFormats="0" applyAlignmentFormats="0" applyWidthHeightFormats="1" dataCaption="Values" tag="85c51482-67ab-447f-a6c2-55e48dd4da08" updatedVersion="8" minRefreshableVersion="3" useAutoFormatting="1" subtotalHiddenItems="1" rowGrandTotals="0" colGrandTotals="0" itemPrintTitles="1" createdVersion="8" indent="0" compact="0" compactData="0" multipleFieldFilters="0">
  <location ref="C14:F18"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fld="0" subtotal="count" baseField="0" baseItem="0" numFmtId="165"/>
  </dataFields>
  <formats count="8">
    <format dxfId="39">
      <pivotArea outline="0" collapsedLevelsAreSubtotals="1" fieldPosition="0">
        <references count="1">
          <reference field="4294967294" count="1" selected="0">
            <x v="2"/>
          </reference>
        </references>
      </pivotArea>
    </format>
    <format dxfId="38">
      <pivotArea outline="0" collapsedLevelsAreSubtotals="1" fieldPosition="0">
        <references count="1">
          <reference field="4294967294" count="1" selected="0">
            <x v="0"/>
          </reference>
        </references>
      </pivotArea>
    </format>
    <format dxfId="37">
      <pivotArea outline="0" collapsedLevelsAreSubtotals="1" fieldPosition="0">
        <references count="1">
          <reference field="4294967294" count="1" selected="0">
            <x v="1"/>
          </reference>
        </references>
      </pivotArea>
    </format>
    <format dxfId="36">
      <pivotArea type="all" dataOnly="0" outline="0" fieldPosition="0"/>
    </format>
    <format dxfId="35">
      <pivotArea outline="0" collapsedLevelsAreSubtotals="1" fieldPosition="0"/>
    </format>
    <format dxfId="34">
      <pivotArea field="3" type="button" dataOnly="0" labelOnly="1" outline="0" axis="axisRow" fieldPosition="0"/>
    </format>
    <format dxfId="33">
      <pivotArea dataOnly="0" labelOnly="1" outline="0" fieldPosition="0">
        <references count="1">
          <reference field="3" count="0"/>
        </references>
      </pivotArea>
    </format>
    <format dxfId="32">
      <pivotArea dataOnly="0" labelOnly="1" outline="0" fieldPosition="0">
        <references count="1">
          <reference field="4294967294" count="3">
            <x v="0"/>
            <x v="1"/>
            <x v="2"/>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39908D-9679-485D-A46C-81177C90464B}" name="PivotTable1" cacheId="343" applyNumberFormats="0" applyBorderFormats="0" applyFontFormats="0" applyPatternFormats="0" applyAlignmentFormats="0" applyWidthHeightFormats="1" dataCaption="Values" tag="59a214cb-5cac-409a-97b1-d3df2a44e2ef" updatedVersion="8" minRefreshableVersion="3" useAutoFormatting="1" subtotalHiddenItems="1" itemPrintTitles="1" createdVersion="8" indent="0" outline="1" outlineData="1" multipleFieldFilters="0">
  <location ref="C7:K8"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Revenue" fld="2" baseField="0" baseItem="0" numFmtId="166"/>
    <dataField name="   Profit" fld="3" baseField="0" baseItem="0" numFmtId="166"/>
    <dataField fld="8" subtotal="count" baseField="0" baseItem="0"/>
    <dataField name="  OrderQuantity" fld="4" baseField="0" baseItem="0" numFmtId="165"/>
    <dataField fld="5" subtotal="count" baseField="0" baseItem="0"/>
    <dataField fld="6" subtotal="count" baseField="0" baseItem="0"/>
    <dataField fld="7" subtotal="count" baseField="0" baseItem="0"/>
  </dataFields>
  <formats count="8">
    <format dxfId="47">
      <pivotArea outline="0" collapsedLevelsAreSubtotals="1" fieldPosition="0">
        <references count="1">
          <reference field="4294967294" count="1" selected="0">
            <x v="0"/>
          </reference>
        </references>
      </pivotArea>
    </format>
    <format dxfId="46">
      <pivotArea outline="0" collapsedLevelsAreSubtotals="1" fieldPosition="0">
        <references count="1">
          <reference field="4294967294" count="1" selected="0">
            <x v="5"/>
          </reference>
        </references>
      </pivotArea>
    </format>
    <format dxfId="45">
      <pivotArea outline="0" collapsedLevelsAreSubtotals="1" fieldPosition="0">
        <references count="1">
          <reference field="4294967294" count="1" selected="0">
            <x v="1"/>
          </reference>
        </references>
      </pivotArea>
    </format>
    <format dxfId="44">
      <pivotArea outline="0" collapsedLevelsAreSubtotals="1" fieldPosition="0">
        <references count="1">
          <reference field="4294967294" count="1" selected="0">
            <x v="2"/>
          </reference>
        </references>
      </pivotArea>
    </format>
    <format dxfId="43">
      <pivotArea outline="0" collapsedLevelsAreSubtotals="1" fieldPosition="0">
        <references count="1">
          <reference field="4294967294" count="1" selected="0">
            <x v="3"/>
          </reference>
        </references>
      </pivotArea>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9">
            <x v="0"/>
            <x v="1"/>
            <x v="2"/>
            <x v="3"/>
            <x v="4"/>
            <x v="5"/>
            <x v="6"/>
            <x v="7"/>
            <x v="8"/>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5B2041-EBB2-44F1-9F3B-1EA11997D9C9}" name="PivotTable1" cacheId="337" applyNumberFormats="0" applyBorderFormats="0" applyFontFormats="0" applyPatternFormats="0" applyAlignmentFormats="0" applyWidthHeightFormats="1" dataCaption="Values" tag="b97cc424-02f6-4107-bdac-67f06e911c5a" updatedVersion="8" minRefreshableVersion="3" useAutoFormatting="1" subtotalHiddenItems="1" rowGrandTotals="0" colGrandTotals="0" itemPrintTitles="1" createdVersion="8" indent="0" compact="0" compactData="0" multipleFieldFilters="0" chartFormat="5">
  <location ref="C7:D19"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Profit" fld="0" baseField="0" baseItem="0" numFmtId="169"/>
  </dataFields>
  <formats count="5">
    <format dxfId="4">
      <pivotArea outline="0" collapsedLevelsAreSubtotals="1" fieldPosition="0">
        <references count="1">
          <reference field="4294967294" count="1" selected="0">
            <x v="0"/>
          </reference>
        </references>
      </pivotArea>
    </format>
    <format dxfId="3">
      <pivotArea type="all" dataOnly="0" outline="0" fieldPosition="0"/>
    </format>
    <format dxfId="2">
      <pivotArea outline="0" collapsedLevelsAreSubtotals="1" fieldPosition="0"/>
    </format>
    <format dxfId="1">
      <pivotArea dataOnly="0" labelOnly="1" outline="0" fieldPosition="0">
        <references count="1">
          <reference field="4294967294" count="1">
            <x v="0"/>
          </reference>
        </references>
      </pivotArea>
    </format>
    <format dxfId="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CE4241-5B9D-4A7C-97FD-A8724CA5DE1B}" name="PivotTable2" cacheId="334" applyNumberFormats="0" applyBorderFormats="0" applyFontFormats="0" applyPatternFormats="0" applyAlignmentFormats="0" applyWidthHeightFormats="1" dataCaption="Values" tag="d3a1aec5-741f-48a6-87b8-34225d379193" updatedVersion="8" minRefreshableVersion="3" useAutoFormatting="1" subtotalHiddenItems="1" rowGrandTotals="0" colGrandTotals="0" itemPrintTitles="1" createdVersion="8" indent="0" compact="0" compactData="0" multipleFieldFilters="0" chartFormat="3">
  <location ref="L7:M14"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Profit" fld="0" baseField="0" baseItem="0" numFmtId="166"/>
  </dataFields>
  <formats count="5">
    <format dxfId="9">
      <pivotArea outline="0" collapsedLevelsAreSubtotals="1" fieldPosition="0">
        <references count="1">
          <reference field="4294967294" count="1" selected="0">
            <x v="0"/>
          </reference>
        </references>
      </pivotArea>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1">
            <x v="0"/>
          </reference>
        </references>
      </pivotArea>
    </format>
    <format dxfId="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ABAE6C-15D8-4A3F-BED0-9AF0B0C411E6}" name="PivotTable4" cacheId="328" applyNumberFormats="0" applyBorderFormats="0" applyFontFormats="0" applyPatternFormats="0" applyAlignmentFormats="0" applyWidthHeightFormats="1" dataCaption="Values" missingCaption="0" tag="d3a1aec5-741f-48a6-87b8-34225d379193" updatedVersion="8" minRefreshableVersion="3" useAutoFormatting="1" subtotalHiddenItems="1" rowGrandTotals="0" colGrandTotals="0" itemPrintTitles="1" createdVersion="8" indent="0" showEmptyRow="1" showEmptyCol="1" compact="0" compactData="0" multipleFieldFilters="0" chartFormat="17">
  <location ref="AF7:AH11"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Profit" fld="0" baseField="0" baseItem="0" numFmtId="166"/>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15">
      <pivotArea outline="0" collapsedLevelsAreSubtotals="1" fieldPosition="0">
        <references count="1">
          <reference field="4294967294" count="1" selected="0">
            <x v="0"/>
          </reference>
        </references>
      </pivotArea>
    </format>
    <format dxfId="14">
      <pivotArea type="all" dataOnly="0" outline="0" fieldPosition="0"/>
    </format>
    <format dxfId="13">
      <pivotArea outline="0" collapsedLevelsAreSubtotals="1" fieldPosition="0"/>
    </format>
    <format dxfId="12">
      <pivotArea dataOnly="0" labelOnly="1" outline="0" fieldPosition="0">
        <references count="1">
          <reference field="4294967294" count="1">
            <x v="0"/>
          </reference>
        </references>
      </pivotArea>
    </format>
    <format dxfId="11">
      <pivotArea outline="0" fieldPosition="0">
        <references count="1">
          <reference field="4294967294" count="1">
            <x v="1"/>
          </reference>
        </references>
      </pivotArea>
    </format>
    <format dxfId="10">
      <pivotArea outline="0" fieldPosition="0">
        <references count="1">
          <reference field="4294967294" count="1" selected="0">
            <x v="1"/>
          </reference>
        </references>
      </pivotArea>
    </format>
  </formats>
  <chartFormats count="2">
    <chartFormat chart="2"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B67DFA-45B9-4FC0-A703-F982B4376217}" name="PivotTable3" cacheId="331" applyNumberFormats="0" applyBorderFormats="0" applyFontFormats="0" applyPatternFormats="0" applyAlignmentFormats="0" applyWidthHeightFormats="1" dataCaption="Values" tag="d3a1aec5-741f-48a6-87b8-34225d379193" updatedVersion="8" minRefreshableVersion="3" useAutoFormatting="1" subtotalHiddenItems="1" rowGrandTotals="0" colGrandTotals="0" itemPrintTitles="1" createdVersion="8" indent="0" compact="0" compactData="0" multipleFieldFilters="0" chartFormat="19">
  <location ref="Z7:AA9"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Profit" fld="0" baseField="0" baseItem="0" numFmtId="166"/>
  </dataFields>
  <formats count="4">
    <format dxfId="19">
      <pivotArea outline="0" collapsedLevelsAreSubtotals="1" fieldPosition="0">
        <references count="1">
          <reference field="4294967294" count="1" selected="0">
            <x v="0"/>
          </reference>
        </references>
      </pivotArea>
    </format>
    <format dxfId="18">
      <pivotArea type="all" dataOnly="0" outline="0" fieldPosition="0"/>
    </format>
    <format dxfId="17">
      <pivotArea outline="0" collapsedLevelsAreSubtotals="1" fieldPosition="0"/>
    </format>
    <format dxfId="16">
      <pivotArea dataOnly="0" labelOnly="1" outline="0" fieldPosition="0">
        <references count="1">
          <reference field="4294967294" count="1">
            <x v="0"/>
          </reference>
        </references>
      </pivotArea>
    </format>
  </formats>
  <chartFormats count="7">
    <chartFormat chart="2"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2" count="1" selected="0">
            <x v="0"/>
          </reference>
        </references>
      </pivotArea>
    </chartFormat>
    <chartFormat chart="11" format="8">
      <pivotArea type="data" outline="0" fieldPosition="0">
        <references count="2">
          <reference field="4294967294" count="1" selected="0">
            <x v="0"/>
          </reference>
          <reference field="2" count="1" selected="0">
            <x v="1"/>
          </reference>
        </references>
      </pivotArea>
    </chartFormat>
    <chartFormat chart="18" format="12" series="1">
      <pivotArea type="data" outline="0" fieldPosition="0">
        <references count="1">
          <reference field="4294967294" count="1" selected="0">
            <x v="0"/>
          </reference>
        </references>
      </pivotArea>
    </chartFormat>
    <chartFormat chart="18" format="13">
      <pivotArea type="data" outline="0" fieldPosition="0">
        <references count="2">
          <reference field="4294967294" count="1" selected="0">
            <x v="0"/>
          </reference>
          <reference field="2" count="1" selected="0">
            <x v="0"/>
          </reference>
        </references>
      </pivotArea>
    </chartFormat>
    <chartFormat chart="18" format="14">
      <pivotArea type="data" outline="0" fieldPosition="0">
        <references count="2">
          <reference field="4294967294" count="1" selected="0">
            <x v="0"/>
          </reference>
          <reference field="2" count="1" selected="0">
            <x v="1"/>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GS"/>
    <pivotHierarchy dragToData="1" caption="   Revenue"/>
    <pivotHierarchy dragToData="1" caption="  OrderQuantity"/>
    <pivotHierarchy dragToData="1"/>
    <pivotHierarchy dragToData="1" caption="   Profit"/>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24E1A1B-DE3B-459C-9227-D784176FD77A}" sourceName="[DimDate].[Year]">
  <pivotTables>
    <pivotTable tabId="1" name="PivotTable1"/>
    <pivotTable tabId="1" name="PivotTable4"/>
    <pivotTable tabId="4" name="PivotTable1"/>
    <pivotTable tabId="4" name="PivotTable2"/>
    <pivotTable tabId="4" name="PivotTable3"/>
    <pivotTable tabId="4" name="PivotTable4"/>
  </pivotTables>
  <data>
    <olap pivotCacheId="148894430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9910438E-F439-4BBE-89BC-0C3395ED4719}" sourceName="[DimDate].[Month Name]">
  <pivotTables>
    <pivotTable tabId="1" name="PivotTable5"/>
  </pivotTables>
  <data>
    <olap pivotCacheId="1719845698">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974C195-AB83-45BF-82DC-BE096C241F10}" sourceName="[DimGeography].[Country]">
  <pivotTables>
    <pivotTable tabId="4" name="PivotTable4"/>
    <pivotTable tabId="4" name="PivotTable3"/>
    <pivotTable tabId="4" name="PivotTable2"/>
    <pivotTable tabId="4" name="PivotTable1"/>
    <pivotTable tabId="1" name="PivotTable2"/>
    <pivotTable tabId="1" name="PivotTable1"/>
    <pivotTable tabId="1" name="PivotTable5"/>
  </pivotTables>
  <data>
    <olap pivotCacheId="171984569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46FF2D7-E0DB-4C88-A051-5CF9ED124B3B}" cache="Slicer_Year" caption="Year" columnCount="4" showCaption="0" level="1" style="SlicerStyleLight1 2" rowHeight="247650"/>
  <slicer name="Month Name" xr10:uid="{BB39EFEB-A6AB-4B6A-8F55-832137345527}" cache="Slicer_Month_Name" caption="Month Name" columnCount="3" showCaption="0" level="1" style="SlicerStyleLight1 2" rowHeight="274320"/>
  <slicer name="Country" xr10:uid="{6F1FEC4A-45E8-4B82-A45B-56457C4845C0}" cache="Slicer_Country" caption="Country" showCaption="0" level="1" style="SlicerStyleLight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EE1D1-8101-4F8A-AAB5-E75F4F6BDB0D}">
  <dimension ref="D7:H7"/>
  <sheetViews>
    <sheetView showGridLines="0" showRowColHeaders="0" tabSelected="1" zoomScale="106" zoomScaleNormal="115" workbookViewId="0">
      <selection activeCell="T21" sqref="T21"/>
    </sheetView>
  </sheetViews>
  <sheetFormatPr defaultRowHeight="14.4" x14ac:dyDescent="0.3"/>
  <sheetData>
    <row r="7" spans="4:8" x14ac:dyDescent="0.3">
      <c r="D7" t="s">
        <v>5</v>
      </c>
      <c r="E7" t="s">
        <v>6</v>
      </c>
      <c r="F7" t="s">
        <v>7</v>
      </c>
      <c r="H7" t="s">
        <v>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Option Button 2">
              <controlPr defaultSize="0" autoFill="0" autoLine="0" autoPict="0">
                <anchor moveWithCells="1">
                  <from>
                    <xdr:col>13</xdr:col>
                    <xdr:colOff>22860</xdr:colOff>
                    <xdr:row>2</xdr:row>
                    <xdr:rowOff>68580</xdr:rowOff>
                  </from>
                  <to>
                    <xdr:col>14</xdr:col>
                    <xdr:colOff>320040</xdr:colOff>
                    <xdr:row>3</xdr:row>
                    <xdr:rowOff>99060</xdr:rowOff>
                  </to>
                </anchor>
              </controlPr>
            </control>
          </mc:Choice>
        </mc:AlternateContent>
        <mc:AlternateContent xmlns:mc="http://schemas.openxmlformats.org/markup-compatibility/2006">
          <mc:Choice Requires="x14">
            <control shapeId="3076" r:id="rId4" name="Option Button 4">
              <controlPr defaultSize="0" autoFill="0" autoLine="0" autoPict="0">
                <anchor moveWithCells="1">
                  <from>
                    <xdr:col>14</xdr:col>
                    <xdr:colOff>137160</xdr:colOff>
                    <xdr:row>2</xdr:row>
                    <xdr:rowOff>68580</xdr:rowOff>
                  </from>
                  <to>
                    <xdr:col>15</xdr:col>
                    <xdr:colOff>434340</xdr:colOff>
                    <xdr:row>3</xdr:row>
                    <xdr:rowOff>99060</xdr:rowOff>
                  </to>
                </anchor>
              </controlPr>
            </control>
          </mc:Choice>
        </mc:AlternateContent>
        <mc:AlternateContent xmlns:mc="http://schemas.openxmlformats.org/markup-compatibility/2006">
          <mc:Choice Requires="x14">
            <control shapeId="3077" r:id="rId5" name="Option Button 5">
              <controlPr defaultSize="0" autoFill="0" autoLine="0" autoPict="0">
                <anchor moveWithCells="1">
                  <from>
                    <xdr:col>15</xdr:col>
                    <xdr:colOff>251460</xdr:colOff>
                    <xdr:row>2</xdr:row>
                    <xdr:rowOff>68580</xdr:rowOff>
                  </from>
                  <to>
                    <xdr:col>16</xdr:col>
                    <xdr:colOff>548640</xdr:colOff>
                    <xdr:row>3</xdr:row>
                    <xdr:rowOff>99060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96835-DB22-4D31-A524-96A9DA6C0050}">
  <dimension ref="B7:AD49"/>
  <sheetViews>
    <sheetView topLeftCell="Q13" zoomScale="74" zoomScaleNormal="70" workbookViewId="0">
      <selection activeCell="AG17" sqref="AG17"/>
    </sheetView>
  </sheetViews>
  <sheetFormatPr defaultRowHeight="14.4" x14ac:dyDescent="0.3"/>
  <cols>
    <col min="2" max="2" width="10.21875" bestFit="1" customWidth="1"/>
    <col min="3" max="3" width="12.109375" bestFit="1" customWidth="1"/>
    <col min="4" max="4" width="9.44140625" bestFit="1" customWidth="1"/>
    <col min="5" max="5" width="9.6640625" bestFit="1" customWidth="1"/>
    <col min="6" max="6" width="9.44140625" bestFit="1" customWidth="1"/>
    <col min="7" max="7" width="13.88671875" bestFit="1" customWidth="1"/>
    <col min="8" max="8" width="14.21875" bestFit="1" customWidth="1"/>
    <col min="9" max="9" width="11.5546875" bestFit="1" customWidth="1"/>
    <col min="10" max="10" width="12.109375" bestFit="1" customWidth="1"/>
    <col min="11" max="11" width="15.21875" bestFit="1" customWidth="1"/>
    <col min="12" max="12" width="10.6640625" bestFit="1" customWidth="1"/>
    <col min="13" max="13" width="2.33203125" style="10" customWidth="1"/>
    <col min="15" max="15" width="7.88671875" bestFit="1" customWidth="1"/>
    <col min="16" max="16" width="12.109375" bestFit="1" customWidth="1"/>
    <col min="17" max="17" width="8.33203125" bestFit="1" customWidth="1"/>
    <col min="18" max="18" width="9.6640625" bestFit="1" customWidth="1"/>
    <col min="19" max="19" width="8.33203125" bestFit="1" customWidth="1"/>
    <col min="20" max="20" width="13.88671875" bestFit="1" customWidth="1"/>
    <col min="21" max="21" width="14.21875" bestFit="1" customWidth="1"/>
    <col min="22" max="22" width="6.88671875" bestFit="1" customWidth="1"/>
    <col min="24" max="24" width="7.88671875" bestFit="1" customWidth="1"/>
    <col min="27" max="27" width="17.33203125" bestFit="1" customWidth="1"/>
    <col min="29" max="29" width="11" bestFit="1" customWidth="1"/>
    <col min="30" max="30" width="10.21875" bestFit="1" customWidth="1"/>
  </cols>
  <sheetData>
    <row r="7" spans="3:30" x14ac:dyDescent="0.3">
      <c r="C7" s="3" t="s">
        <v>0</v>
      </c>
      <c r="D7" s="3" t="s">
        <v>5</v>
      </c>
      <c r="E7" s="3" t="s">
        <v>14</v>
      </c>
      <c r="F7" s="3" t="s">
        <v>15</v>
      </c>
      <c r="G7" s="3" t="s">
        <v>4</v>
      </c>
      <c r="H7" s="3" t="s">
        <v>8</v>
      </c>
      <c r="I7" s="3" t="s">
        <v>1</v>
      </c>
      <c r="J7" s="3" t="s">
        <v>2</v>
      </c>
      <c r="K7" s="3" t="s">
        <v>3</v>
      </c>
      <c r="O7" s="2" t="s">
        <v>9</v>
      </c>
      <c r="P7" s="3" t="s">
        <v>0</v>
      </c>
      <c r="Q7" s="3" t="s">
        <v>5</v>
      </c>
      <c r="R7" s="3" t="s">
        <v>14</v>
      </c>
      <c r="S7" s="3" t="s">
        <v>15</v>
      </c>
      <c r="T7" s="3" t="s">
        <v>4</v>
      </c>
      <c r="U7" s="3" t="s">
        <v>8</v>
      </c>
      <c r="X7" s="2" t="s">
        <v>9</v>
      </c>
      <c r="AA7" s="13" t="s">
        <v>16</v>
      </c>
    </row>
    <row r="8" spans="3:30" x14ac:dyDescent="0.3">
      <c r="C8" s="5">
        <v>60398</v>
      </c>
      <c r="D8" s="4">
        <v>180802367.55209637</v>
      </c>
      <c r="E8" s="4">
        <v>307092945.1980952</v>
      </c>
      <c r="F8" s="4">
        <v>126290577.64599985</v>
      </c>
      <c r="G8" s="8">
        <v>0.41124545392774847</v>
      </c>
      <c r="H8" s="5">
        <v>631920</v>
      </c>
      <c r="I8" s="6">
        <v>606</v>
      </c>
      <c r="J8" s="6">
        <v>158</v>
      </c>
      <c r="K8" s="6">
        <v>448</v>
      </c>
      <c r="O8" s="7">
        <v>2005</v>
      </c>
      <c r="P8" s="5">
        <v>1013</v>
      </c>
      <c r="Q8" s="4">
        <v>19966565.611399997</v>
      </c>
      <c r="R8" s="4">
        <v>33370192.17119997</v>
      </c>
      <c r="S8" s="4">
        <v>13403626.559799988</v>
      </c>
      <c r="T8" s="8">
        <v>0.40166465002763579</v>
      </c>
      <c r="U8" s="5">
        <v>10400</v>
      </c>
      <c r="X8" s="3">
        <v>2005</v>
      </c>
      <c r="AA8">
        <f>COUNTA(X8:X11)</f>
        <v>4</v>
      </c>
    </row>
    <row r="9" spans="3:30" x14ac:dyDescent="0.3">
      <c r="O9" s="7">
        <v>2006</v>
      </c>
      <c r="P9" s="5">
        <v>2677</v>
      </c>
      <c r="Q9" s="4">
        <v>41306746.77429992</v>
      </c>
      <c r="R9" s="4">
        <v>69484523.200600073</v>
      </c>
      <c r="S9" s="4">
        <v>28177776.42630003</v>
      </c>
      <c r="T9" s="8">
        <v>0.40552593769624778</v>
      </c>
      <c r="U9" s="5">
        <v>28413</v>
      </c>
      <c r="X9" s="3">
        <v>2006</v>
      </c>
    </row>
    <row r="10" spans="3:30" x14ac:dyDescent="0.3">
      <c r="O10" s="7">
        <v>2007</v>
      </c>
      <c r="P10" s="5">
        <v>24443</v>
      </c>
      <c r="Q10" s="4">
        <v>59832502.452100649</v>
      </c>
      <c r="R10" s="4">
        <v>102379613.11629985</v>
      </c>
      <c r="S10" s="4">
        <v>42547110.664200231</v>
      </c>
      <c r="T10" s="8">
        <v>0.41558186604854741</v>
      </c>
      <c r="U10" s="5">
        <v>255715</v>
      </c>
      <c r="X10" s="3">
        <v>2007</v>
      </c>
    </row>
    <row r="11" spans="3:30" x14ac:dyDescent="0.3">
      <c r="O11" s="7">
        <v>2008</v>
      </c>
      <c r="P11" s="5">
        <v>32265</v>
      </c>
      <c r="Q11" s="4">
        <v>59696552.714297675</v>
      </c>
      <c r="R11" s="4">
        <v>101858616.70999517</v>
      </c>
      <c r="S11" s="4">
        <v>42162063.995700456</v>
      </c>
      <c r="T11" s="8">
        <v>0.41392731766367274</v>
      </c>
      <c r="U11" s="5">
        <v>337392</v>
      </c>
      <c r="X11" s="3">
        <v>2008</v>
      </c>
      <c r="AA11" s="11" t="s">
        <v>17</v>
      </c>
      <c r="AB11" s="11" t="s">
        <v>9</v>
      </c>
      <c r="AC11" s="11" t="s">
        <v>20</v>
      </c>
      <c r="AD11" s="11" t="s">
        <v>12</v>
      </c>
    </row>
    <row r="12" spans="3:30" x14ac:dyDescent="0.3">
      <c r="AA12" s="3" t="s">
        <v>18</v>
      </c>
      <c r="AB12" s="3">
        <f>IF(AA8=1,X8,0)</f>
        <v>0</v>
      </c>
      <c r="AC12" s="5">
        <f>IFERROR(VLOOKUP(AB12,LookTable,5,0),0)</f>
        <v>0</v>
      </c>
      <c r="AD12" s="12">
        <f>IFERROR(AC12/SUM($AC$12:$AC$13),0)</f>
        <v>0</v>
      </c>
    </row>
    <row r="13" spans="3:30" x14ac:dyDescent="0.3">
      <c r="AA13" s="3" t="s">
        <v>19</v>
      </c>
      <c r="AB13" s="3">
        <f>X8-1</f>
        <v>2004</v>
      </c>
      <c r="AC13" s="5">
        <f>IFERROR(VLOOKUP(AB13,LookTable,5,0),0)</f>
        <v>0</v>
      </c>
      <c r="AD13" s="12">
        <f>IFERROR(AC13/SUM($AC$12:$AC$13),0)</f>
        <v>0</v>
      </c>
    </row>
    <row r="14" spans="3:30" x14ac:dyDescent="0.3">
      <c r="C14" s="2" t="s">
        <v>9</v>
      </c>
      <c r="D14" s="3" t="s">
        <v>14</v>
      </c>
      <c r="E14" s="3" t="s">
        <v>15</v>
      </c>
      <c r="F14" s="3" t="s">
        <v>0</v>
      </c>
    </row>
    <row r="15" spans="3:30" x14ac:dyDescent="0.3">
      <c r="C15" s="3">
        <v>2005</v>
      </c>
      <c r="D15" s="4">
        <v>33370192.17119997</v>
      </c>
      <c r="E15" s="4">
        <v>13403626.559799988</v>
      </c>
      <c r="F15" s="5">
        <v>1013</v>
      </c>
      <c r="AA15" s="13" t="s">
        <v>21</v>
      </c>
      <c r="AB15" s="13"/>
      <c r="AC15" s="13"/>
      <c r="AD15" s="14">
        <f>AD12-AD13</f>
        <v>0</v>
      </c>
    </row>
    <row r="16" spans="3:30" x14ac:dyDescent="0.3">
      <c r="C16" s="3">
        <v>2006</v>
      </c>
      <c r="D16" s="4">
        <v>69484523.200600073</v>
      </c>
      <c r="E16" s="4">
        <v>28177776.42630003</v>
      </c>
      <c r="F16" s="5">
        <v>2677</v>
      </c>
    </row>
    <row r="17" spans="3:30" x14ac:dyDescent="0.3">
      <c r="C17" s="3">
        <v>2007</v>
      </c>
      <c r="D17" s="4">
        <v>102379613.11629985</v>
      </c>
      <c r="E17" s="4">
        <v>42547110.664200231</v>
      </c>
      <c r="F17" s="5">
        <v>24443</v>
      </c>
    </row>
    <row r="18" spans="3:30" x14ac:dyDescent="0.3">
      <c r="C18" s="3">
        <v>2008</v>
      </c>
      <c r="D18" s="4">
        <v>101858616.70999517</v>
      </c>
      <c r="E18" s="4">
        <v>42162063.995700456</v>
      </c>
      <c r="F18" s="5">
        <v>32265</v>
      </c>
      <c r="AA18" s="11" t="s">
        <v>22</v>
      </c>
      <c r="AB18" s="11" t="s">
        <v>9</v>
      </c>
      <c r="AC18" s="11" t="s">
        <v>26</v>
      </c>
      <c r="AD18" s="11" t="s">
        <v>12</v>
      </c>
    </row>
    <row r="19" spans="3:30" x14ac:dyDescent="0.3">
      <c r="AA19" s="3" t="s">
        <v>18</v>
      </c>
      <c r="AB19" s="3">
        <f>IF(AA8=1,X8,0)</f>
        <v>0</v>
      </c>
      <c r="AC19" s="5">
        <f>IFERROR(VLOOKUP(AB19,LookTable,4,0),0)</f>
        <v>0</v>
      </c>
      <c r="AD19" s="12">
        <f>IFERROR(AC19/SUM($AC$19:$AC$20),0)</f>
        <v>0</v>
      </c>
    </row>
    <row r="20" spans="3:30" x14ac:dyDescent="0.3">
      <c r="AA20" s="3" t="s">
        <v>19</v>
      </c>
      <c r="AB20" s="3">
        <f>X8-1</f>
        <v>2004</v>
      </c>
      <c r="AC20" s="5">
        <f>IFERROR(VLOOKUP(AB20,LookTable,4,0),0)</f>
        <v>0</v>
      </c>
      <c r="AD20" s="12">
        <f>IFERROR(AC20/SUM($AC$19:$AC$20),0)</f>
        <v>0</v>
      </c>
    </row>
    <row r="21" spans="3:30" x14ac:dyDescent="0.3">
      <c r="E21" t="s">
        <v>10</v>
      </c>
      <c r="F21" s="1">
        <v>3</v>
      </c>
    </row>
    <row r="22" spans="3:30" x14ac:dyDescent="0.3">
      <c r="AA22" s="13" t="s">
        <v>21</v>
      </c>
      <c r="AB22" s="13"/>
      <c r="AC22" s="13"/>
      <c r="AD22" s="14">
        <f>AD19-AD20</f>
        <v>0</v>
      </c>
    </row>
    <row r="23" spans="3:30" x14ac:dyDescent="0.3">
      <c r="C23" s="3" t="s">
        <v>9</v>
      </c>
      <c r="D23" s="6" t="str" cm="1">
        <f t="array" ref="D23">_xlfn.IFS($F$21= 1,D14,$F$21=2,E14,$F$21=3,F14)</f>
        <v>#Transaction</v>
      </c>
      <c r="E23" s="3" t="str">
        <f>"Average" &amp; D23</f>
        <v>Average#Transaction</v>
      </c>
      <c r="F23" s="3" t="s">
        <v>11</v>
      </c>
    </row>
    <row r="24" spans="3:30" x14ac:dyDescent="0.3">
      <c r="C24" s="7">
        <v>2005</v>
      </c>
      <c r="D24" s="6" cm="1">
        <f t="array" ref="D24">_xlfn.IFS($F$21= 1,D15,$F$21=2,E15,$F$21=3,F15)</f>
        <v>1013</v>
      </c>
      <c r="E24" s="6">
        <f>AVERAGE($D$24:$D$27)</f>
        <v>15099.5</v>
      </c>
      <c r="F24" s="3" t="str">
        <f>IF(D24&gt;E24,D24,"")</f>
        <v/>
      </c>
    </row>
    <row r="25" spans="3:30" x14ac:dyDescent="0.3">
      <c r="C25" s="7">
        <v>2006</v>
      </c>
      <c r="D25" s="6" cm="1">
        <f t="array" ref="D25">_xlfn.IFS($F$21= 1,D16,$F$21=2,E16,$F$21=3,F16)</f>
        <v>2677</v>
      </c>
      <c r="E25" s="6">
        <f t="shared" ref="E25:E27" si="0">AVERAGE($D$24:$D$27)</f>
        <v>15099.5</v>
      </c>
      <c r="F25" s="3" t="str">
        <f t="shared" ref="F25:F27" si="1">IF(D25&gt;E25,D25,"")</f>
        <v/>
      </c>
      <c r="AA25" s="11" t="s">
        <v>27</v>
      </c>
      <c r="AB25" s="11" t="s">
        <v>9</v>
      </c>
      <c r="AC25" s="11" t="s">
        <v>28</v>
      </c>
      <c r="AD25" s="11" t="s">
        <v>12</v>
      </c>
    </row>
    <row r="26" spans="3:30" x14ac:dyDescent="0.3">
      <c r="C26" s="7">
        <v>2007</v>
      </c>
      <c r="D26" s="6" cm="1">
        <f t="array" ref="D26">_xlfn.IFS($F$21= 1,D17,$F$21=2,E17,$F$21=3,F17)</f>
        <v>24443</v>
      </c>
      <c r="E26" s="6">
        <f t="shared" si="0"/>
        <v>15099.5</v>
      </c>
      <c r="F26" s="3">
        <f t="shared" si="1"/>
        <v>24443</v>
      </c>
      <c r="AA26" s="3" t="s">
        <v>18</v>
      </c>
      <c r="AB26" s="3">
        <f>IF(AA8=1,X8,0)</f>
        <v>0</v>
      </c>
      <c r="AC26" s="5">
        <f>IFERROR(VLOOKUP(AB26,LookTable,3,0),0)</f>
        <v>0</v>
      </c>
      <c r="AD26" s="12">
        <f>IFERROR(AC26/SUM($AC$26:$AC$27),0)</f>
        <v>0</v>
      </c>
    </row>
    <row r="27" spans="3:30" x14ac:dyDescent="0.3">
      <c r="C27" s="7">
        <v>2008</v>
      </c>
      <c r="D27" s="6" cm="1">
        <f t="array" ref="D27">_xlfn.IFS($F$21= 1,D18,$F$21=2,E18,$F$21=3,F18)</f>
        <v>32265</v>
      </c>
      <c r="E27" s="6">
        <f t="shared" si="0"/>
        <v>15099.5</v>
      </c>
      <c r="F27" s="3">
        <f t="shared" si="1"/>
        <v>32265</v>
      </c>
      <c r="AA27" s="3" t="s">
        <v>19</v>
      </c>
      <c r="AB27" s="3">
        <f>X8-1</f>
        <v>2004</v>
      </c>
      <c r="AC27" s="5">
        <f>IFERROR(VLOOKUP(AB27,LookTable,3,0),0)</f>
        <v>0</v>
      </c>
      <c r="AD27" s="12">
        <f>IFERROR(AC27/SUM($AC$26:$AC$27),0)</f>
        <v>0</v>
      </c>
    </row>
    <row r="29" spans="3:30" x14ac:dyDescent="0.3">
      <c r="AA29" s="13" t="s">
        <v>21</v>
      </c>
      <c r="AB29" s="13"/>
      <c r="AC29" s="13"/>
      <c r="AD29" s="14">
        <f>AD26-AD27</f>
        <v>0</v>
      </c>
    </row>
    <row r="32" spans="3:30" x14ac:dyDescent="0.3">
      <c r="C32" t="s">
        <v>11</v>
      </c>
      <c r="E32" t="s">
        <v>13</v>
      </c>
      <c r="AA32" s="11" t="s">
        <v>23</v>
      </c>
      <c r="AB32" s="11" t="s">
        <v>9</v>
      </c>
      <c r="AC32" s="11" t="s">
        <v>29</v>
      </c>
      <c r="AD32" s="11" t="s">
        <v>12</v>
      </c>
    </row>
    <row r="33" spans="2:30" x14ac:dyDescent="0.3">
      <c r="C33">
        <f>SUM(F24:F27)</f>
        <v>56708</v>
      </c>
      <c r="E33" t="str">
        <f>"of"&amp;D23&amp;" came form the highlited years"</f>
        <v>of#Transaction came form the highlited years</v>
      </c>
      <c r="AA33" s="3" t="s">
        <v>18</v>
      </c>
      <c r="AB33" s="3">
        <f>IF(AA8=1,X8,0)</f>
        <v>0</v>
      </c>
      <c r="AC33" s="5">
        <f>IFERROR(VLOOKUP(AB33,LookTable,7,0),0)</f>
        <v>0</v>
      </c>
      <c r="AD33" s="12">
        <f>IFERROR(AC33/SUM($AC$33:$AC$34),0)</f>
        <v>0</v>
      </c>
    </row>
    <row r="34" spans="2:30" x14ac:dyDescent="0.3">
      <c r="B34" t="s">
        <v>12</v>
      </c>
      <c r="C34" s="9">
        <f>C33/SUM(D24:D27)</f>
        <v>0.93890526176363454</v>
      </c>
      <c r="AA34" s="3" t="s">
        <v>19</v>
      </c>
      <c r="AB34" s="3">
        <f>X8-1</f>
        <v>2004</v>
      </c>
      <c r="AC34" s="5">
        <f>IFERROR(VLOOKUP(AB34,LookTable,7,0),0)</f>
        <v>0</v>
      </c>
      <c r="AD34" s="12">
        <f>IFERROR(AC34/SUM($AC$33:$AC$34),0)</f>
        <v>0</v>
      </c>
    </row>
    <row r="36" spans="2:30" x14ac:dyDescent="0.3">
      <c r="AA36" s="13" t="s">
        <v>21</v>
      </c>
      <c r="AB36" s="13"/>
      <c r="AC36" s="13"/>
      <c r="AD36" s="14">
        <f>AD33-AD34</f>
        <v>0</v>
      </c>
    </row>
    <row r="39" spans="2:30" x14ac:dyDescent="0.3">
      <c r="AA39" s="11" t="s">
        <v>24</v>
      </c>
      <c r="AB39" s="11" t="s">
        <v>9</v>
      </c>
      <c r="AC39" s="11" t="s">
        <v>30</v>
      </c>
      <c r="AD39" s="11" t="s">
        <v>12</v>
      </c>
    </row>
    <row r="40" spans="2:30" x14ac:dyDescent="0.3">
      <c r="AA40" s="3" t="s">
        <v>18</v>
      </c>
      <c r="AB40" s="3">
        <f>IF(AA8=1,X8,0)</f>
        <v>0</v>
      </c>
      <c r="AC40" s="5">
        <f>IFERROR(VLOOKUP(AB40,LookTable,2,0),0)</f>
        <v>0</v>
      </c>
      <c r="AD40" s="12">
        <f>IFERROR(AC40/SUM($AC$40:$AC$41),0)</f>
        <v>0</v>
      </c>
    </row>
    <row r="41" spans="2:30" x14ac:dyDescent="0.3">
      <c r="AA41" s="3" t="s">
        <v>19</v>
      </c>
      <c r="AB41" s="3">
        <f>X8-1</f>
        <v>2004</v>
      </c>
      <c r="AC41" s="5">
        <f>IFERROR(VLOOKUP(AB41,LookTable,2,0),0)</f>
        <v>0</v>
      </c>
      <c r="AD41" s="12">
        <f>IFERROR(AC41/SUM($AC$40:$AC$41),0)</f>
        <v>0</v>
      </c>
    </row>
    <row r="43" spans="2:30" x14ac:dyDescent="0.3">
      <c r="AA43" s="13" t="s">
        <v>21</v>
      </c>
      <c r="AB43" s="13"/>
      <c r="AC43" s="13"/>
      <c r="AD43" s="14">
        <f>AD40-AD41</f>
        <v>0</v>
      </c>
    </row>
    <row r="45" spans="2:30" x14ac:dyDescent="0.3">
      <c r="AA45" s="11" t="s">
        <v>25</v>
      </c>
      <c r="AB45" s="11" t="s">
        <v>9</v>
      </c>
      <c r="AC45" s="11" t="s">
        <v>31</v>
      </c>
      <c r="AD45" s="11" t="s">
        <v>12</v>
      </c>
    </row>
    <row r="46" spans="2:30" x14ac:dyDescent="0.3">
      <c r="AA46" s="3" t="s">
        <v>18</v>
      </c>
      <c r="AB46" s="3">
        <f>IF(AA8=1,X8,0)</f>
        <v>0</v>
      </c>
      <c r="AC46" s="12">
        <f>IFERROR(VLOOKUP(AB46,LookTable,6,0),0)</f>
        <v>0</v>
      </c>
      <c r="AD46" s="12">
        <f>IFERROR(AC46/SUM($AC$46:$AC$47),0)</f>
        <v>0</v>
      </c>
    </row>
    <row r="47" spans="2:30" x14ac:dyDescent="0.3">
      <c r="AA47" s="3" t="s">
        <v>19</v>
      </c>
      <c r="AB47" s="3">
        <f>X8-1</f>
        <v>2004</v>
      </c>
      <c r="AC47" s="12">
        <f>IFERROR(VLOOKUP(AB47,LookTable,6,0),0)</f>
        <v>0</v>
      </c>
      <c r="AD47" s="12">
        <f>IFERROR(AC47/SUM($AC$46:$AC$47),0)</f>
        <v>0</v>
      </c>
    </row>
    <row r="49" spans="27:30" x14ac:dyDescent="0.3">
      <c r="AA49" s="13" t="s">
        <v>21</v>
      </c>
      <c r="AB49" s="13"/>
      <c r="AC49" s="13"/>
      <c r="AD49" s="14">
        <f>AD46-AD47</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A8095-2A81-4C05-8B4B-CA29EEFF0A16}">
  <dimension ref="C7:AH19"/>
  <sheetViews>
    <sheetView topLeftCell="D1" zoomScale="106" zoomScaleNormal="115" workbookViewId="0">
      <selection activeCell="M19" sqref="M19"/>
    </sheetView>
  </sheetViews>
  <sheetFormatPr defaultRowHeight="14.4" x14ac:dyDescent="0.3"/>
  <cols>
    <col min="2" max="2" width="10.21875" bestFit="1" customWidth="1"/>
    <col min="3" max="3" width="13.6640625" bestFit="1" customWidth="1"/>
    <col min="4" max="4" width="6.5546875" bestFit="1" customWidth="1"/>
    <col min="5" max="9" width="15.33203125" bestFit="1" customWidth="1"/>
    <col min="10" max="10" width="3.77734375" style="10" customWidth="1"/>
    <col min="11" max="11" width="15.33203125" bestFit="1" customWidth="1"/>
    <col min="12" max="12" width="11.6640625" bestFit="1" customWidth="1"/>
    <col min="13" max="13" width="8.21875" bestFit="1" customWidth="1"/>
    <col min="24" max="24" width="3.109375" style="10" customWidth="1"/>
    <col min="26" max="26" width="12.6640625" bestFit="1" customWidth="1"/>
    <col min="27" max="27" width="8.21875" bestFit="1" customWidth="1"/>
    <col min="30" max="30" width="3.6640625" style="10" customWidth="1"/>
    <col min="32" max="32" width="9.5546875" bestFit="1" customWidth="1"/>
    <col min="33" max="33" width="8.21875" bestFit="1" customWidth="1"/>
    <col min="34" max="34" width="16.109375" bestFit="1" customWidth="1"/>
  </cols>
  <sheetData>
    <row r="7" spans="3:34" x14ac:dyDescent="0.3">
      <c r="C7" s="2" t="s">
        <v>38</v>
      </c>
      <c r="D7" s="3" t="s">
        <v>15</v>
      </c>
      <c r="G7">
        <v>1</v>
      </c>
      <c r="H7" s="15">
        <f>LARGE($D$8:$D$19,G7)</f>
        <v>13733395.004400004</v>
      </c>
      <c r="I7" t="str">
        <f>INDEX($C$8:$C$19,MATCH(H7,$D$8:$D$19,0))</f>
        <v>May</v>
      </c>
      <c r="L7" s="2" t="s">
        <v>39</v>
      </c>
      <c r="M7" s="3" t="s">
        <v>15</v>
      </c>
      <c r="P7" t="str">
        <f t="shared" ref="P7:Q14" si="0">L7</f>
        <v>Day Name</v>
      </c>
      <c r="Q7" t="str">
        <f t="shared" si="0"/>
        <v xml:space="preserve">   Profit</v>
      </c>
      <c r="R7" t="s">
        <v>47</v>
      </c>
      <c r="Z7" s="2" t="s">
        <v>48</v>
      </c>
      <c r="AA7" s="3" t="s">
        <v>15</v>
      </c>
      <c r="AB7" t="s">
        <v>51</v>
      </c>
      <c r="AF7" s="2" t="s">
        <v>53</v>
      </c>
      <c r="AG7" s="3" t="s">
        <v>15</v>
      </c>
      <c r="AH7" s="3" t="s">
        <v>58</v>
      </c>
    </row>
    <row r="8" spans="3:34" x14ac:dyDescent="0.3">
      <c r="C8" s="3" t="s">
        <v>59</v>
      </c>
      <c r="D8" s="18">
        <v>10223845.849199997</v>
      </c>
      <c r="G8">
        <v>2</v>
      </c>
      <c r="H8" s="15">
        <f>LARGE($D$8:$D$19,G8)</f>
        <v>13445658.304500012</v>
      </c>
      <c r="I8" t="str">
        <f t="shared" ref="I8:I9" si="1">INDEX($C$8:$C$19,MATCH(H8,$D$8:$D$19,0))</f>
        <v>Jun</v>
      </c>
      <c r="L8" s="3" t="s">
        <v>43</v>
      </c>
      <c r="M8" s="4">
        <v>17623309.84989994</v>
      </c>
      <c r="P8" t="str">
        <f t="shared" si="0"/>
        <v>Sun</v>
      </c>
      <c r="Q8" s="19">
        <f t="shared" si="0"/>
        <v>17623309.84989994</v>
      </c>
      <c r="R8" s="16" t="str" cm="1">
        <f t="array" ref="R8">IFERROR(_xlfn.IFS(Q8=$V$8,Q8,Q8=$V$9,Q8,Q8=$V$10,Q8),"")</f>
        <v/>
      </c>
      <c r="U8">
        <v>1</v>
      </c>
      <c r="V8" s="16">
        <f>LARGE($Q$8:$Q$14,U8)</f>
        <v>18810561.906700015</v>
      </c>
      <c r="Z8" s="3" t="s">
        <v>49</v>
      </c>
      <c r="AA8" s="4">
        <v>90937627.354499713</v>
      </c>
      <c r="AB8" s="9">
        <f>AA8/SUM($AA$8:$AA$9)</f>
        <v>0.72006660393464239</v>
      </c>
      <c r="AF8" s="3" t="s">
        <v>54</v>
      </c>
      <c r="AG8" s="4">
        <v>32300639.0210003</v>
      </c>
      <c r="AH8" s="17">
        <v>0.25576444120432285</v>
      </c>
    </row>
    <row r="9" spans="3:34" x14ac:dyDescent="0.3">
      <c r="C9" s="3" t="s">
        <v>60</v>
      </c>
      <c r="D9" s="18">
        <v>10792830.003000002</v>
      </c>
      <c r="G9">
        <v>3</v>
      </c>
      <c r="H9" s="15">
        <f>LARGE($D$8:$D$19,G9)</f>
        <v>13143417.374300048</v>
      </c>
      <c r="I9" t="str">
        <f t="shared" si="1"/>
        <v>Dec</v>
      </c>
      <c r="L9" s="3" t="s">
        <v>41</v>
      </c>
      <c r="M9" s="4">
        <v>17943295.256499998</v>
      </c>
      <c r="P9" t="str">
        <f t="shared" si="0"/>
        <v>Mon</v>
      </c>
      <c r="Q9" s="19">
        <f t="shared" si="0"/>
        <v>17943295.256499998</v>
      </c>
      <c r="R9" s="16" t="str" cm="1">
        <f t="array" ref="R9">IFERROR(_xlfn.IFS(Q9=$V$8,Q9,Q9=$V$9,Q9,Q9=$V$10,Q9),"")</f>
        <v/>
      </c>
      <c r="U9">
        <v>2</v>
      </c>
      <c r="V9" s="16">
        <f t="shared" ref="V9:V10" si="2">LARGE($Q$8:$Q$14,U9)</f>
        <v>18279687.762300041</v>
      </c>
      <c r="Z9" s="3" t="s">
        <v>50</v>
      </c>
      <c r="AA9" s="4">
        <v>35352950.291500613</v>
      </c>
      <c r="AB9" s="9">
        <f>AA9/SUM($AA$8:$AA$9)</f>
        <v>0.27993339606535766</v>
      </c>
      <c r="AF9" s="3" t="s">
        <v>55</v>
      </c>
      <c r="AG9" s="4">
        <v>39018891.404200591</v>
      </c>
      <c r="AH9" s="17">
        <v>0.30896122364388029</v>
      </c>
    </row>
    <row r="10" spans="3:34" x14ac:dyDescent="0.3">
      <c r="C10" s="3" t="s">
        <v>61</v>
      </c>
      <c r="D10" s="18">
        <v>11283963.168800015</v>
      </c>
      <c r="L10" s="3" t="s">
        <v>45</v>
      </c>
      <c r="M10" s="4">
        <v>17685312.63379997</v>
      </c>
      <c r="P10" t="str">
        <f t="shared" si="0"/>
        <v>Tue</v>
      </c>
      <c r="Q10" s="19">
        <f t="shared" si="0"/>
        <v>17685312.63379997</v>
      </c>
      <c r="R10" s="16" t="str" cm="1">
        <f t="array" ref="R10">IFERROR(_xlfn.IFS(Q10=$V$8,Q10,Q10=$V$9,Q10,Q10=$V$10,Q10),"")</f>
        <v/>
      </c>
      <c r="U10">
        <v>3</v>
      </c>
      <c r="V10" s="16">
        <f t="shared" si="2"/>
        <v>18218769.795200098</v>
      </c>
      <c r="AF10" s="3" t="s">
        <v>56</v>
      </c>
      <c r="AG10" s="4">
        <v>24189760.556800123</v>
      </c>
      <c r="AH10" s="17">
        <v>0.1915405013397396</v>
      </c>
    </row>
    <row r="11" spans="3:34" x14ac:dyDescent="0.3">
      <c r="C11" s="3" t="s">
        <v>62</v>
      </c>
      <c r="D11" s="18">
        <v>11839838.095300021</v>
      </c>
      <c r="L11" s="3" t="s">
        <v>46</v>
      </c>
      <c r="M11" s="4">
        <v>18218769.795200098</v>
      </c>
      <c r="P11" t="str">
        <f t="shared" si="0"/>
        <v>Wed</v>
      </c>
      <c r="Q11" s="19">
        <f t="shared" si="0"/>
        <v>18218769.795200098</v>
      </c>
      <c r="R11" s="16" cm="1">
        <f t="array" ref="R11">IFERROR(_xlfn.IFS(Q11=$V$8,Q11,Q11=$V$9,Q11,Q11=$V$10,Q11),"")</f>
        <v>18218769.795200098</v>
      </c>
      <c r="AF11" s="3" t="s">
        <v>57</v>
      </c>
      <c r="AG11" s="4">
        <v>30781286.664000168</v>
      </c>
      <c r="AH11" s="17">
        <v>0.24373383381206778</v>
      </c>
    </row>
    <row r="12" spans="3:34" x14ac:dyDescent="0.3">
      <c r="C12" s="3" t="s">
        <v>63</v>
      </c>
      <c r="D12" s="18">
        <v>13733395.004400004</v>
      </c>
      <c r="H12" s="9">
        <f>SUM(H7:H9)/SUM(D8:D19)</f>
        <v>0.31928328648734444</v>
      </c>
      <c r="L12" s="3" t="s">
        <v>44</v>
      </c>
      <c r="M12" s="4">
        <v>18810561.906700015</v>
      </c>
      <c r="P12" t="str">
        <f t="shared" si="0"/>
        <v>Thu</v>
      </c>
      <c r="Q12" s="19">
        <f t="shared" si="0"/>
        <v>18810561.906700015</v>
      </c>
      <c r="R12" s="16" cm="1">
        <f t="array" ref="R12">IFERROR(_xlfn.IFS(Q12=$V$8,Q12,Q12=$V$9,Q12,Q12=$V$10,Q12),"")</f>
        <v>18810561.906700015</v>
      </c>
      <c r="Z12" t="s">
        <v>52</v>
      </c>
    </row>
    <row r="13" spans="3:34" x14ac:dyDescent="0.3">
      <c r="C13" s="3" t="s">
        <v>64</v>
      </c>
      <c r="D13" s="18">
        <v>13445658.304500012</v>
      </c>
      <c r="L13" s="3" t="s">
        <v>40</v>
      </c>
      <c r="M13" s="4">
        <v>18279687.762300041</v>
      </c>
      <c r="P13" t="str">
        <f t="shared" si="0"/>
        <v>Fri</v>
      </c>
      <c r="Q13" s="19">
        <f t="shared" si="0"/>
        <v>18279687.762300041</v>
      </c>
      <c r="R13" s="16" cm="1">
        <f t="array" ref="R13">IFERROR(_xlfn.IFS(Q13=$V$8,Q13,Q13=$V$9,Q13,Q13=$V$10,Q13),"")</f>
        <v>18279687.762300041</v>
      </c>
      <c r="Z13" s="9">
        <f>MAX(AB8:AB9)</f>
        <v>0.72006660393464239</v>
      </c>
    </row>
    <row r="14" spans="3:34" x14ac:dyDescent="0.3">
      <c r="C14" s="3" t="s">
        <v>32</v>
      </c>
      <c r="D14" s="18">
        <v>8108100.7478999803</v>
      </c>
      <c r="L14" s="3" t="s">
        <v>42</v>
      </c>
      <c r="M14" s="4">
        <v>17729640.441599976</v>
      </c>
      <c r="P14" t="str">
        <f t="shared" si="0"/>
        <v>Sat</v>
      </c>
      <c r="Q14" s="19">
        <f t="shared" si="0"/>
        <v>17729640.441599976</v>
      </c>
      <c r="R14" s="16" t="str" cm="1">
        <f t="array" ref="R14">IFERROR(_xlfn.IFS(Q14=$V$8,Q14,Q14=$V$9,Q14,Q14=$V$10,Q14),"")</f>
        <v/>
      </c>
    </row>
    <row r="15" spans="3:34" x14ac:dyDescent="0.3">
      <c r="C15" s="3" t="s">
        <v>33</v>
      </c>
      <c r="D15" s="18">
        <v>8035078.6151000103</v>
      </c>
      <c r="G15" t="str">
        <f>"In  " &amp; 'Analysis 1'!X8</f>
        <v>In  2005</v>
      </c>
      <c r="Z15" t="str">
        <f>UPPER(INDEX(Z8:Z9,MATCH(Z13,AB8:AB9,0)))&amp; " makes up"</f>
        <v>WEEKDAY makes up</v>
      </c>
    </row>
    <row r="16" spans="3:34" x14ac:dyDescent="0.3">
      <c r="C16" s="3" t="s">
        <v>37</v>
      </c>
      <c r="D16" s="18">
        <v>8046581.1938000023</v>
      </c>
      <c r="R16" s="16">
        <f>SUM(R8:R14)</f>
        <v>55309019.464200154</v>
      </c>
    </row>
    <row r="17" spans="3:18" x14ac:dyDescent="0.3">
      <c r="C17" s="3" t="s">
        <v>36</v>
      </c>
      <c r="D17" s="18">
        <v>8675444.4087999668</v>
      </c>
      <c r="R17" s="16">
        <f>SUM(Q8:Q14)</f>
        <v>126290577.64600004</v>
      </c>
    </row>
    <row r="18" spans="3:18" x14ac:dyDescent="0.3">
      <c r="C18" s="3" t="s">
        <v>35</v>
      </c>
      <c r="D18" s="18">
        <v>8962424.8809000105</v>
      </c>
      <c r="R18" s="9">
        <f>R16/R17</f>
        <v>0.43795048288744554</v>
      </c>
    </row>
    <row r="19" spans="3:18" x14ac:dyDescent="0.3">
      <c r="C19" s="3" t="s">
        <v>34</v>
      </c>
      <c r="D19" s="18">
        <v>13143417.374300048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CB6D60D3-4FBE-4C57-93ED-3A37524F024D}">
  <ds:schemaRefs/>
</ds:datastoreItem>
</file>

<file path=customXml/itemProps2.xml><?xml version="1.0" encoding="utf-8"?>
<ds:datastoreItem xmlns:ds="http://schemas.openxmlformats.org/officeDocument/2006/customXml" ds:itemID="{AFAB3AF9-9851-492C-AD06-7AD405DCAE9F}">
  <ds:schemaRefs/>
</ds:datastoreItem>
</file>

<file path=customXml/itemProps3.xml><?xml version="1.0" encoding="utf-8"?>
<ds:datastoreItem xmlns:ds="http://schemas.openxmlformats.org/officeDocument/2006/customXml" ds:itemID="{5713DBA8-2D57-492A-A333-09E73F84E6DF}">
  <ds:schemaRefs/>
</ds:datastoreItem>
</file>

<file path=customXml/itemProps4.xml><?xml version="1.0" encoding="utf-8"?>
<ds:datastoreItem xmlns:ds="http://schemas.openxmlformats.org/officeDocument/2006/customXml" ds:itemID="{91C19A00-0529-4B45-BC6F-A312B419746C}">
  <ds:schemaRefs/>
</ds:datastoreItem>
</file>

<file path=customXml/itemProps5.xml><?xml version="1.0" encoding="utf-8"?>
<ds:datastoreItem xmlns:ds="http://schemas.openxmlformats.org/officeDocument/2006/customXml" ds:itemID="{AE1FF3C4-D424-4F83-89AC-A919440B6A2D}">
  <ds:schemaRefs/>
</ds:datastoreItem>
</file>

<file path=customXml/itemProps6.xml><?xml version="1.0" encoding="utf-8"?>
<ds:datastoreItem xmlns:ds="http://schemas.openxmlformats.org/officeDocument/2006/customXml" ds:itemID="{2AC6CEE3-7537-48B3-BBEC-3942C299D409}">
  <ds:schemaRefs/>
</ds:datastoreItem>
</file>

<file path=customXml/itemProps7.xml><?xml version="1.0" encoding="utf-8"?>
<ds:datastoreItem xmlns:ds="http://schemas.openxmlformats.org/officeDocument/2006/customXml" ds:itemID="{FCCD5DB1-2C83-4888-8361-22DF90D72DCE}">
  <ds:schemaRefs/>
</ds:datastoreItem>
</file>

<file path=customXml/itemProps8.xml><?xml version="1.0" encoding="utf-8"?>
<ds:datastoreItem xmlns:ds="http://schemas.openxmlformats.org/officeDocument/2006/customXml" ds:itemID="{1F0E5962-396D-4DAE-B27A-2B82E3A5A4E2}">
  <ds:schemaRefs/>
</ds:datastoreItem>
</file>

<file path=customXml/itemProps9.xml><?xml version="1.0" encoding="utf-8"?>
<ds:datastoreItem xmlns:ds="http://schemas.openxmlformats.org/officeDocument/2006/customXml" ds:itemID="{7C5F3F60-5766-4AA2-8DBB-33A25F2FD842}">
  <ds:schemaRefs/>
</ds:datastoreItem>
</file>

<file path=customXml/itemProps10.xml><?xml version="1.0" encoding="utf-8"?>
<ds:datastoreItem xmlns:ds="http://schemas.openxmlformats.org/officeDocument/2006/customXml" ds:itemID="{92B02D46-5071-4DA5-836B-01FC557B2C2B}">
  <ds:schemaRefs/>
</ds:datastoreItem>
</file>

<file path=customXml/itemProps11.xml><?xml version="1.0" encoding="utf-8"?>
<ds:datastoreItem xmlns:ds="http://schemas.openxmlformats.org/officeDocument/2006/customXml" ds:itemID="{38B448C7-1FD3-430F-9FA6-04B35A53BF76}">
  <ds:schemaRefs/>
</ds:datastoreItem>
</file>

<file path=customXml/itemProps12.xml><?xml version="1.0" encoding="utf-8"?>
<ds:datastoreItem xmlns:ds="http://schemas.openxmlformats.org/officeDocument/2006/customXml" ds:itemID="{FCE7A7C0-DA89-4D77-AC13-41D62F0470AD}">
  <ds:schemaRefs/>
</ds:datastoreItem>
</file>

<file path=customXml/itemProps13.xml><?xml version="1.0" encoding="utf-8"?>
<ds:datastoreItem xmlns:ds="http://schemas.openxmlformats.org/officeDocument/2006/customXml" ds:itemID="{FFD3BFC1-7562-402E-A4B6-D43660B4EA95}">
  <ds:schemaRefs>
    <ds:schemaRef ds:uri="http://schemas.microsoft.com/DataMashup"/>
  </ds:schemaRefs>
</ds:datastoreItem>
</file>

<file path=customXml/itemProps14.xml><?xml version="1.0" encoding="utf-8"?>
<ds:datastoreItem xmlns:ds="http://schemas.openxmlformats.org/officeDocument/2006/customXml" ds:itemID="{24E1C6F7-0490-4303-AB51-D791191CA1AC}">
  <ds:schemaRefs/>
</ds:datastoreItem>
</file>

<file path=customXml/itemProps15.xml><?xml version="1.0" encoding="utf-8"?>
<ds:datastoreItem xmlns:ds="http://schemas.openxmlformats.org/officeDocument/2006/customXml" ds:itemID="{ED05FDFC-EA7B-471C-B4F8-C88E81896305}">
  <ds:schemaRefs/>
</ds:datastoreItem>
</file>

<file path=customXml/itemProps16.xml><?xml version="1.0" encoding="utf-8"?>
<ds:datastoreItem xmlns:ds="http://schemas.openxmlformats.org/officeDocument/2006/customXml" ds:itemID="{00900BB7-5E19-48A9-89D8-F17499419068}">
  <ds:schemaRefs/>
</ds:datastoreItem>
</file>

<file path=customXml/itemProps17.xml><?xml version="1.0" encoding="utf-8"?>
<ds:datastoreItem xmlns:ds="http://schemas.openxmlformats.org/officeDocument/2006/customXml" ds:itemID="{71FE55AE-8B1D-4FF7-BEFA-DA4C1031173E}">
  <ds:schemaRefs/>
</ds:datastoreItem>
</file>

<file path=customXml/itemProps18.xml><?xml version="1.0" encoding="utf-8"?>
<ds:datastoreItem xmlns:ds="http://schemas.openxmlformats.org/officeDocument/2006/customXml" ds:itemID="{F274FCA1-5E29-4D53-9793-413E9C93FCBF}">
  <ds:schemaRefs/>
</ds:datastoreItem>
</file>

<file path=customXml/itemProps19.xml><?xml version="1.0" encoding="utf-8"?>
<ds:datastoreItem xmlns:ds="http://schemas.openxmlformats.org/officeDocument/2006/customXml" ds:itemID="{1C13DD74-2A01-4D6D-9FE6-8E715D19205E}">
  <ds:schemaRefs/>
</ds:datastoreItem>
</file>

<file path=customXml/itemProps20.xml><?xml version="1.0" encoding="utf-8"?>
<ds:datastoreItem xmlns:ds="http://schemas.openxmlformats.org/officeDocument/2006/customXml" ds:itemID="{995091AF-566A-4270-9572-B28E84FB4831}">
  <ds:schemaRefs/>
</ds:datastoreItem>
</file>

<file path=customXml/itemProps21.xml><?xml version="1.0" encoding="utf-8"?>
<ds:datastoreItem xmlns:ds="http://schemas.openxmlformats.org/officeDocument/2006/customXml" ds:itemID="{4BC38A75-C7A6-4DE7-A542-197EFC9CA638}">
  <ds:schemaRefs/>
</ds:datastoreItem>
</file>

<file path=customXml/itemProps22.xml><?xml version="1.0" encoding="utf-8"?>
<ds:datastoreItem xmlns:ds="http://schemas.openxmlformats.org/officeDocument/2006/customXml" ds:itemID="{730C955F-B118-42BF-B760-8C58D7C5A8C6}">
  <ds:schemaRefs/>
</ds:datastoreItem>
</file>

<file path=customXml/itemProps23.xml><?xml version="1.0" encoding="utf-8"?>
<ds:datastoreItem xmlns:ds="http://schemas.openxmlformats.org/officeDocument/2006/customXml" ds:itemID="{94D34302-2BF6-404D-AD72-C36CFC305CAF}">
  <ds:schemaRefs/>
</ds:datastoreItem>
</file>

<file path=customXml/itemProps24.xml><?xml version="1.0" encoding="utf-8"?>
<ds:datastoreItem xmlns:ds="http://schemas.openxmlformats.org/officeDocument/2006/customXml" ds:itemID="{DF3C0B6F-44D0-46E2-84DC-7E86FB6AA040}">
  <ds:schemaRefs/>
</ds:datastoreItem>
</file>

<file path=customXml/itemProps25.xml><?xml version="1.0" encoding="utf-8"?>
<ds:datastoreItem xmlns:ds="http://schemas.openxmlformats.org/officeDocument/2006/customXml" ds:itemID="{1AF2BFE6-27C7-4E31-B865-CF80C22ADD7F}">
  <ds:schemaRefs/>
</ds:datastoreItem>
</file>

<file path=customXml/itemProps26.xml><?xml version="1.0" encoding="utf-8"?>
<ds:datastoreItem xmlns:ds="http://schemas.openxmlformats.org/officeDocument/2006/customXml" ds:itemID="{63F4BA3C-CBB8-4252-AE7F-B49E5DB46C23}">
  <ds:schemaRefs/>
</ds:datastoreItem>
</file>

<file path=customXml/itemProps27.xml><?xml version="1.0" encoding="utf-8"?>
<ds:datastoreItem xmlns:ds="http://schemas.openxmlformats.org/officeDocument/2006/customXml" ds:itemID="{D3A9FDDA-E907-46A9-A3E6-7FE3151DBCA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Time Series Dashboard</vt:lpstr>
      <vt:lpstr>Analysis 1</vt:lpstr>
      <vt:lpstr>Analysis 1 (2)</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Rojan Chandra Poudel</dc:creator>
  <cp:lastModifiedBy>Rojan Chandra Poudel</cp:lastModifiedBy>
  <dcterms:created xsi:type="dcterms:W3CDTF">2026-10-05T04:12:23Z</dcterms:created>
  <dcterms:modified xsi:type="dcterms:W3CDTF">2026-10-08T18:17:02Z</dcterms:modified>
</cp:coreProperties>
</file>