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3\CaoDao\PROJETS REA\2020\220102-ANGERS\04 EXE\04.09 Démarrage - Levée des réserves\CARACTERISATION\VAUCHE\"/>
    </mc:Choice>
  </mc:AlternateContent>
  <xr:revisionPtr revIDLastSave="0" documentId="13_ncr:1_{D045DD0D-1DD5-4697-86F2-2046BCD792A7}" xr6:coauthVersionLast="47" xr6:coauthVersionMax="47" xr10:uidLastSave="{00000000-0000-0000-0000-000000000000}"/>
  <bookViews>
    <workbookView xWindow="-110" yWindow="-110" windowWidth="38620" windowHeight="21220" firstSheet="3" activeTab="6" xr2:uid="{00000000-000D-0000-FFFF-FFFF00000000}"/>
  </bookViews>
  <sheets>
    <sheet name="MULTI S09" sheetId="11" r:id="rId1"/>
    <sheet name="EMB S09" sheetId="13" r:id="rId2"/>
    <sheet name="MULTI XX" sheetId="8" r:id="rId3"/>
    <sheet name="EMB XX" sheetId="2" r:id="rId4"/>
    <sheet name="REPARTITION ENTRANT" sheetId="9" r:id="rId5"/>
    <sheet name="CARAC ENTR V1" sheetId="10" r:id="rId6"/>
    <sheet name="CARAC ENTR 09-2022" sheetId="15" r:id="rId7"/>
    <sheet name="CAPTATION" sheetId="16" r:id="rId8"/>
    <sheet name="COMPARAISON CARAC ENTR - SORT 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6" l="1"/>
  <c r="I35" i="16"/>
  <c r="B15" i="16"/>
  <c r="C15" i="16"/>
  <c r="C11" i="16"/>
  <c r="B12" i="16"/>
  <c r="C12" i="16"/>
  <c r="I12" i="16"/>
  <c r="E10" i="16"/>
  <c r="J26" i="16"/>
  <c r="I26" i="16"/>
  <c r="I32" i="16"/>
  <c r="I25" i="16"/>
  <c r="I24" i="16"/>
  <c r="I22" i="16"/>
  <c r="I18" i="16"/>
  <c r="I17" i="16"/>
  <c r="I15" i="16"/>
  <c r="F14" i="16"/>
  <c r="C14" i="16"/>
  <c r="I14" i="16"/>
  <c r="C13" i="16"/>
  <c r="B13" i="16"/>
  <c r="I13" i="16"/>
  <c r="K11" i="16"/>
  <c r="I11" i="16"/>
  <c r="I10" i="16"/>
  <c r="U76" i="15" l="1"/>
  <c r="U75" i="15"/>
  <c r="U74" i="15"/>
  <c r="U73" i="15"/>
  <c r="U72" i="15"/>
  <c r="U71" i="15"/>
  <c r="V71" i="15" s="1"/>
  <c r="U70" i="15"/>
  <c r="U68" i="15"/>
  <c r="U67" i="15"/>
  <c r="U66" i="15"/>
  <c r="U64" i="15"/>
  <c r="V64" i="15" s="1"/>
  <c r="U62" i="15"/>
  <c r="I76" i="15"/>
  <c r="I75" i="15"/>
  <c r="I74" i="15"/>
  <c r="I73" i="15"/>
  <c r="I72" i="15"/>
  <c r="I71" i="15"/>
  <c r="I70" i="15"/>
  <c r="I68" i="15"/>
  <c r="I67" i="15"/>
  <c r="I66" i="15"/>
  <c r="I64" i="15"/>
  <c r="I62" i="15"/>
  <c r="P75" i="15"/>
  <c r="P74" i="15"/>
  <c r="Q74" i="15" s="1"/>
  <c r="P73" i="15"/>
  <c r="P72" i="15"/>
  <c r="P71" i="15"/>
  <c r="P70" i="15"/>
  <c r="P68" i="15"/>
  <c r="P67" i="15"/>
  <c r="P66" i="15"/>
  <c r="Q66" i="15" s="1"/>
  <c r="P64" i="15"/>
  <c r="P62" i="15"/>
  <c r="Q62" i="15"/>
  <c r="D76" i="15"/>
  <c r="D75" i="15"/>
  <c r="D74" i="15"/>
  <c r="D73" i="15"/>
  <c r="D72" i="15"/>
  <c r="D71" i="15"/>
  <c r="D70" i="15"/>
  <c r="D68" i="15"/>
  <c r="D67" i="15"/>
  <c r="D66" i="15"/>
  <c r="D64" i="15"/>
  <c r="D62" i="15"/>
  <c r="E62" i="15" s="1"/>
  <c r="V75" i="15"/>
  <c r="Q75" i="15"/>
  <c r="V74" i="15"/>
  <c r="V73" i="15"/>
  <c r="Q73" i="15"/>
  <c r="V72" i="15"/>
  <c r="Q72" i="15"/>
  <c r="Q71" i="15"/>
  <c r="V70" i="15"/>
  <c r="Q70" i="15"/>
  <c r="V68" i="15"/>
  <c r="O68" i="15"/>
  <c r="Q67" i="15"/>
  <c r="O66" i="15"/>
  <c r="Q64" i="15"/>
  <c r="Q24" i="16"/>
  <c r="Q26" i="16"/>
  <c r="Q22" i="16"/>
  <c r="Q18" i="16"/>
  <c r="Q14" i="16"/>
  <c r="Q10" i="16"/>
  <c r="Q68" i="15" l="1"/>
  <c r="P76" i="15"/>
  <c r="O76" i="15"/>
  <c r="V62" i="15"/>
  <c r="H35" i="10" l="1"/>
  <c r="J58" i="15"/>
  <c r="J51" i="15" s="1"/>
  <c r="J35" i="15" l="1"/>
  <c r="B6" i="16"/>
  <c r="B5" i="16"/>
  <c r="C8" i="9"/>
  <c r="I7" i="9"/>
  <c r="B3" i="16" l="1"/>
  <c r="C5" i="16" s="1"/>
  <c r="C6" i="16" l="1"/>
  <c r="C88" i="15" l="1"/>
  <c r="B83" i="15"/>
  <c r="D96" i="15" l="1"/>
  <c r="C92" i="15"/>
  <c r="C91" i="15"/>
  <c r="C84" i="15"/>
  <c r="C85" i="15"/>
  <c r="J63" i="15"/>
  <c r="J65" i="15"/>
  <c r="J69" i="15"/>
  <c r="D28" i="15"/>
  <c r="E69" i="15"/>
  <c r="C68" i="15"/>
  <c r="C66" i="15"/>
  <c r="E65" i="15"/>
  <c r="E63" i="15"/>
  <c r="J28" i="15"/>
  <c r="I28" i="15"/>
  <c r="H28" i="15"/>
  <c r="G28" i="15"/>
  <c r="E28" i="15"/>
  <c r="C28" i="15"/>
  <c r="C76" i="15" l="1"/>
  <c r="D37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23" i="14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I42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I39" i="13"/>
  <c r="I40" i="13"/>
  <c r="I41" i="13"/>
  <c r="I43" i="13"/>
  <c r="I44" i="13"/>
  <c r="I45" i="13"/>
  <c r="I46" i="13"/>
  <c r="I47" i="13"/>
  <c r="I48" i="13"/>
  <c r="I49" i="13"/>
  <c r="I50" i="13"/>
  <c r="I51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22" i="13"/>
  <c r="G6" i="13"/>
  <c r="G7" i="13"/>
  <c r="G19" i="13" s="1"/>
  <c r="F17" i="13" s="1"/>
  <c r="G8" i="13"/>
  <c r="G9" i="13"/>
  <c r="G10" i="13"/>
  <c r="G11" i="13"/>
  <c r="G12" i="13"/>
  <c r="G13" i="13"/>
  <c r="G14" i="13"/>
  <c r="G15" i="13"/>
  <c r="G16" i="13"/>
  <c r="G17" i="13"/>
  <c r="G18" i="13"/>
  <c r="G5" i="13"/>
  <c r="D18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4" i="14"/>
  <c r="D3" i="14"/>
  <c r="I11" i="9"/>
  <c r="V19" i="13"/>
  <c r="U18" i="13" s="1"/>
  <c r="S19" i="13"/>
  <c r="R17" i="13" s="1"/>
  <c r="P19" i="13"/>
  <c r="O16" i="13" s="1"/>
  <c r="M19" i="13"/>
  <c r="L13" i="13" s="1"/>
  <c r="J19" i="13"/>
  <c r="I18" i="13" s="1"/>
  <c r="C19" i="13"/>
  <c r="J69" i="10"/>
  <c r="J65" i="10"/>
  <c r="J63" i="10"/>
  <c r="U38" i="8"/>
  <c r="R38" i="8"/>
  <c r="O38" i="8"/>
  <c r="L38" i="8"/>
  <c r="I38" i="8"/>
  <c r="U22" i="11"/>
  <c r="R22" i="11"/>
  <c r="O22" i="11"/>
  <c r="L22" i="11"/>
  <c r="L23" i="11"/>
  <c r="I22" i="11"/>
  <c r="F22" i="11"/>
  <c r="F23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5" i="11"/>
  <c r="V19" i="11"/>
  <c r="U18" i="11" s="1"/>
  <c r="S19" i="11"/>
  <c r="R16" i="11" s="1"/>
  <c r="R49" i="11" s="1"/>
  <c r="P19" i="11"/>
  <c r="O18" i="11" s="1"/>
  <c r="M19" i="11"/>
  <c r="L15" i="11" s="1"/>
  <c r="L48" i="11" s="1"/>
  <c r="J19" i="11"/>
  <c r="I18" i="11" s="1"/>
  <c r="G19" i="11"/>
  <c r="F17" i="11" s="1"/>
  <c r="C9" i="11"/>
  <c r="C19" i="11" s="1"/>
  <c r="C68" i="10"/>
  <c r="E63" i="10"/>
  <c r="E65" i="10"/>
  <c r="E69" i="10"/>
  <c r="I38" i="2"/>
  <c r="E12" i="9" l="1"/>
  <c r="F12" i="9"/>
  <c r="G12" i="9"/>
  <c r="D12" i="9"/>
  <c r="H58" i="15" s="1"/>
  <c r="L6" i="13"/>
  <c r="L7" i="13"/>
  <c r="L12" i="13"/>
  <c r="L14" i="13"/>
  <c r="L15" i="13"/>
  <c r="L17" i="13"/>
  <c r="L18" i="13"/>
  <c r="L16" i="13"/>
  <c r="L5" i="13"/>
  <c r="L22" i="13" s="1"/>
  <c r="L9" i="13"/>
  <c r="L10" i="13"/>
  <c r="L8" i="13"/>
  <c r="L11" i="13"/>
  <c r="O17" i="13"/>
  <c r="O18" i="13"/>
  <c r="O11" i="13"/>
  <c r="O12" i="13"/>
  <c r="O5" i="13"/>
  <c r="O38" i="13" s="1"/>
  <c r="O6" i="13"/>
  <c r="O13" i="13"/>
  <c r="O7" i="13"/>
  <c r="O8" i="13"/>
  <c r="O14" i="13"/>
  <c r="O9" i="13"/>
  <c r="O15" i="13"/>
  <c r="O10" i="13"/>
  <c r="R18" i="13"/>
  <c r="R14" i="13"/>
  <c r="R15" i="13"/>
  <c r="R11" i="13"/>
  <c r="R6" i="13"/>
  <c r="R7" i="13"/>
  <c r="R12" i="13"/>
  <c r="R10" i="13"/>
  <c r="R8" i="13"/>
  <c r="R16" i="13"/>
  <c r="R5" i="13"/>
  <c r="R19" i="13" s="1"/>
  <c r="R9" i="13"/>
  <c r="R13" i="13"/>
  <c r="U9" i="13"/>
  <c r="U15" i="13"/>
  <c r="U12" i="13"/>
  <c r="U6" i="13"/>
  <c r="U7" i="13"/>
  <c r="U10" i="13"/>
  <c r="U13" i="13"/>
  <c r="U16" i="13"/>
  <c r="U5" i="13"/>
  <c r="U22" i="13" s="1"/>
  <c r="U8" i="13"/>
  <c r="U11" i="13"/>
  <c r="U14" i="13"/>
  <c r="U17" i="13"/>
  <c r="I5" i="13"/>
  <c r="I7" i="13"/>
  <c r="I9" i="13"/>
  <c r="I11" i="13"/>
  <c r="I13" i="13"/>
  <c r="I15" i="13"/>
  <c r="I17" i="13"/>
  <c r="F6" i="13"/>
  <c r="F8" i="13"/>
  <c r="F10" i="13"/>
  <c r="F12" i="13"/>
  <c r="F14" i="13"/>
  <c r="F16" i="13"/>
  <c r="F18" i="13"/>
  <c r="I6" i="13"/>
  <c r="I8" i="13"/>
  <c r="I10" i="13"/>
  <c r="I12" i="13"/>
  <c r="I14" i="13"/>
  <c r="I16" i="13"/>
  <c r="F5" i="13"/>
  <c r="F7" i="13"/>
  <c r="F9" i="13"/>
  <c r="F11" i="13"/>
  <c r="F13" i="13"/>
  <c r="F15" i="13"/>
  <c r="I8" i="11"/>
  <c r="I41" i="11" s="1"/>
  <c r="I13" i="11"/>
  <c r="I46" i="11" s="1"/>
  <c r="I14" i="11"/>
  <c r="I47" i="11" s="1"/>
  <c r="I15" i="11"/>
  <c r="I5" i="11"/>
  <c r="I17" i="11"/>
  <c r="I6" i="11"/>
  <c r="I39" i="11" s="1"/>
  <c r="I7" i="11"/>
  <c r="I9" i="11"/>
  <c r="I10" i="11"/>
  <c r="I43" i="11" s="1"/>
  <c r="I11" i="11"/>
  <c r="I12" i="11"/>
  <c r="I45" i="11" s="1"/>
  <c r="L16" i="11"/>
  <c r="L49" i="11" s="1"/>
  <c r="L11" i="11"/>
  <c r="L44" i="11" s="1"/>
  <c r="L12" i="11"/>
  <c r="L45" i="11" s="1"/>
  <c r="L5" i="11"/>
  <c r="L18" i="11"/>
  <c r="L51" i="11" s="1"/>
  <c r="L6" i="11"/>
  <c r="L39" i="11" s="1"/>
  <c r="L7" i="11"/>
  <c r="L40" i="11" s="1"/>
  <c r="L13" i="11"/>
  <c r="L46" i="11" s="1"/>
  <c r="L10" i="11"/>
  <c r="L43" i="11" s="1"/>
  <c r="L17" i="11"/>
  <c r="L50" i="11" s="1"/>
  <c r="L8" i="11"/>
  <c r="L41" i="11" s="1"/>
  <c r="L14" i="11"/>
  <c r="L47" i="11" s="1"/>
  <c r="L9" i="11"/>
  <c r="L42" i="11" s="1"/>
  <c r="O12" i="11"/>
  <c r="O45" i="11" s="1"/>
  <c r="O17" i="11"/>
  <c r="O50" i="11" s="1"/>
  <c r="O13" i="11"/>
  <c r="O46" i="11" s="1"/>
  <c r="O9" i="11"/>
  <c r="O42" i="11" s="1"/>
  <c r="O8" i="11"/>
  <c r="O41" i="11" s="1"/>
  <c r="O5" i="11"/>
  <c r="O14" i="11"/>
  <c r="O47" i="11" s="1"/>
  <c r="O6" i="11"/>
  <c r="O39" i="11" s="1"/>
  <c r="O10" i="11"/>
  <c r="O43" i="11" s="1"/>
  <c r="O7" i="11"/>
  <c r="O40" i="11" s="1"/>
  <c r="O11" i="11"/>
  <c r="O44" i="11" s="1"/>
  <c r="O15" i="11"/>
  <c r="O48" i="11" s="1"/>
  <c r="R13" i="11"/>
  <c r="R46" i="11" s="1"/>
  <c r="R9" i="11"/>
  <c r="R42" i="11" s="1"/>
  <c r="R15" i="11"/>
  <c r="R48" i="11" s="1"/>
  <c r="R12" i="11"/>
  <c r="R45" i="11" s="1"/>
  <c r="R7" i="11"/>
  <c r="R40" i="11" s="1"/>
  <c r="R10" i="11"/>
  <c r="R43" i="11" s="1"/>
  <c r="R14" i="11"/>
  <c r="R47" i="11" s="1"/>
  <c r="R17" i="11"/>
  <c r="R50" i="11" s="1"/>
  <c r="R5" i="11"/>
  <c r="R38" i="11" s="1"/>
  <c r="R8" i="11"/>
  <c r="R41" i="11" s="1"/>
  <c r="R11" i="11"/>
  <c r="R44" i="11" s="1"/>
  <c r="R18" i="11"/>
  <c r="R51" i="11" s="1"/>
  <c r="R6" i="11"/>
  <c r="R39" i="11" s="1"/>
  <c r="U11" i="11"/>
  <c r="U44" i="11" s="1"/>
  <c r="U14" i="11"/>
  <c r="U47" i="11" s="1"/>
  <c r="U9" i="11"/>
  <c r="U42" i="11" s="1"/>
  <c r="U7" i="11"/>
  <c r="U40" i="11" s="1"/>
  <c r="U10" i="11"/>
  <c r="U43" i="11" s="1"/>
  <c r="U8" i="11"/>
  <c r="U41" i="11" s="1"/>
  <c r="U5" i="11"/>
  <c r="U12" i="11"/>
  <c r="U45" i="11" s="1"/>
  <c r="U6" i="11"/>
  <c r="U39" i="11" s="1"/>
  <c r="U13" i="11"/>
  <c r="U46" i="11" s="1"/>
  <c r="F50" i="11"/>
  <c r="F34" i="11"/>
  <c r="I51" i="11"/>
  <c r="I35" i="11"/>
  <c r="O51" i="11"/>
  <c r="O35" i="11"/>
  <c r="U51" i="11"/>
  <c r="U35" i="11"/>
  <c r="L24" i="11"/>
  <c r="L32" i="11"/>
  <c r="F6" i="11"/>
  <c r="F8" i="11"/>
  <c r="U15" i="11"/>
  <c r="U17" i="11"/>
  <c r="F10" i="11"/>
  <c r="F12" i="11"/>
  <c r="F14" i="11"/>
  <c r="F16" i="11"/>
  <c r="F18" i="11"/>
  <c r="I16" i="11"/>
  <c r="O16" i="11"/>
  <c r="F5" i="11"/>
  <c r="U16" i="11"/>
  <c r="R33" i="11"/>
  <c r="F7" i="11"/>
  <c r="F9" i="11"/>
  <c r="F11" i="11"/>
  <c r="F13" i="11"/>
  <c r="F15" i="11"/>
  <c r="F25" i="8"/>
  <c r="C66" i="10"/>
  <c r="C76" i="10" s="1"/>
  <c r="C9" i="8"/>
  <c r="C58" i="15"/>
  <c r="D28" i="10"/>
  <c r="E28" i="10"/>
  <c r="G28" i="10"/>
  <c r="H28" i="10"/>
  <c r="I28" i="10"/>
  <c r="J28" i="10"/>
  <c r="C28" i="10"/>
  <c r="I3" i="9"/>
  <c r="D4" i="9" s="1"/>
  <c r="H55" i="15" l="1"/>
  <c r="H48" i="15"/>
  <c r="H45" i="15"/>
  <c r="H51" i="15"/>
  <c r="H42" i="15"/>
  <c r="H47" i="15"/>
  <c r="H36" i="15"/>
  <c r="H43" i="15"/>
  <c r="H49" i="15"/>
  <c r="H40" i="15"/>
  <c r="H38" i="15"/>
  <c r="H53" i="15"/>
  <c r="H52" i="15"/>
  <c r="H37" i="15"/>
  <c r="H41" i="15"/>
  <c r="H46" i="15"/>
  <c r="H39" i="15"/>
  <c r="H44" i="15"/>
  <c r="H35" i="15"/>
  <c r="H50" i="15"/>
  <c r="H54" i="15"/>
  <c r="J58" i="10"/>
  <c r="J42" i="10" s="1"/>
  <c r="I58" i="10"/>
  <c r="I51" i="10" s="1"/>
  <c r="I58" i="15"/>
  <c r="I35" i="15" s="1"/>
  <c r="G58" i="10"/>
  <c r="G58" i="15"/>
  <c r="C40" i="15"/>
  <c r="C35" i="15"/>
  <c r="C37" i="15"/>
  <c r="C52" i="15"/>
  <c r="C41" i="15"/>
  <c r="C43" i="15"/>
  <c r="C48" i="15"/>
  <c r="C55" i="15"/>
  <c r="C49" i="15"/>
  <c r="C45" i="15"/>
  <c r="C50" i="15"/>
  <c r="C42" i="15"/>
  <c r="C54" i="15"/>
  <c r="C39" i="15"/>
  <c r="C46" i="15"/>
  <c r="C51" i="15"/>
  <c r="C38" i="15"/>
  <c r="C47" i="15"/>
  <c r="C44" i="15"/>
  <c r="C36" i="15"/>
  <c r="C53" i="15"/>
  <c r="C4" i="9"/>
  <c r="H4" i="9"/>
  <c r="G4" i="9"/>
  <c r="F4" i="9"/>
  <c r="E4" i="9"/>
  <c r="G36" i="10"/>
  <c r="G54" i="10"/>
  <c r="G37" i="10"/>
  <c r="G40" i="10"/>
  <c r="G43" i="10"/>
  <c r="G46" i="10"/>
  <c r="G49" i="10"/>
  <c r="G52" i="10"/>
  <c r="G55" i="10"/>
  <c r="G48" i="10"/>
  <c r="G42" i="10"/>
  <c r="G39" i="10"/>
  <c r="G51" i="10"/>
  <c r="G38" i="10"/>
  <c r="G41" i="10"/>
  <c r="G44" i="10"/>
  <c r="G47" i="10"/>
  <c r="G50" i="10"/>
  <c r="G53" i="10"/>
  <c r="G45" i="10"/>
  <c r="G35" i="10"/>
  <c r="H58" i="10"/>
  <c r="I12" i="9"/>
  <c r="L38" i="13"/>
  <c r="L19" i="13"/>
  <c r="O22" i="13"/>
  <c r="O19" i="13"/>
  <c r="R22" i="13"/>
  <c r="R38" i="13"/>
  <c r="U38" i="13"/>
  <c r="U19" i="13"/>
  <c r="F38" i="13"/>
  <c r="F19" i="13"/>
  <c r="I19" i="13"/>
  <c r="I38" i="13"/>
  <c r="I22" i="13"/>
  <c r="I25" i="11"/>
  <c r="I29" i="11"/>
  <c r="I30" i="11"/>
  <c r="I27" i="11"/>
  <c r="I31" i="11"/>
  <c r="I44" i="11"/>
  <c r="I28" i="11"/>
  <c r="I42" i="11"/>
  <c r="I26" i="11"/>
  <c r="I23" i="11"/>
  <c r="I24" i="11"/>
  <c r="I40" i="11"/>
  <c r="I50" i="11"/>
  <c r="I34" i="11"/>
  <c r="I19" i="11"/>
  <c r="I38" i="11"/>
  <c r="I48" i="11"/>
  <c r="I32" i="11"/>
  <c r="L38" i="11"/>
  <c r="L35" i="11"/>
  <c r="L27" i="11"/>
  <c r="L26" i="11"/>
  <c r="L33" i="11"/>
  <c r="L31" i="11"/>
  <c r="L28" i="11"/>
  <c r="L34" i="11"/>
  <c r="L30" i="11"/>
  <c r="L29" i="11"/>
  <c r="L25" i="11"/>
  <c r="L19" i="11"/>
  <c r="O29" i="11"/>
  <c r="O38" i="11"/>
  <c r="O27" i="11"/>
  <c r="O24" i="11"/>
  <c r="O31" i="11"/>
  <c r="O25" i="11"/>
  <c r="O30" i="11"/>
  <c r="O26" i="11"/>
  <c r="O23" i="11"/>
  <c r="O34" i="11"/>
  <c r="O28" i="11"/>
  <c r="O32" i="11"/>
  <c r="O19" i="11"/>
  <c r="R29" i="11"/>
  <c r="R35" i="11"/>
  <c r="R30" i="11"/>
  <c r="R23" i="11"/>
  <c r="R32" i="11"/>
  <c r="R26" i="11"/>
  <c r="R24" i="11"/>
  <c r="R27" i="11"/>
  <c r="R28" i="11"/>
  <c r="R31" i="11"/>
  <c r="R25" i="11"/>
  <c r="R34" i="11"/>
  <c r="R19" i="11"/>
  <c r="U25" i="11"/>
  <c r="U38" i="11"/>
  <c r="U26" i="11"/>
  <c r="U31" i="11"/>
  <c r="U29" i="11"/>
  <c r="U27" i="11"/>
  <c r="U28" i="11"/>
  <c r="U23" i="11"/>
  <c r="U24" i="11"/>
  <c r="U19" i="11"/>
  <c r="U30" i="11"/>
  <c r="U48" i="11"/>
  <c r="U32" i="11"/>
  <c r="I49" i="11"/>
  <c r="I33" i="11"/>
  <c r="F48" i="11"/>
  <c r="F32" i="11"/>
  <c r="U49" i="11"/>
  <c r="U33" i="11"/>
  <c r="F46" i="11"/>
  <c r="F30" i="11"/>
  <c r="F38" i="11"/>
  <c r="F19" i="11"/>
  <c r="F44" i="11"/>
  <c r="F28" i="11"/>
  <c r="O49" i="11"/>
  <c r="O33" i="11"/>
  <c r="F51" i="11"/>
  <c r="F35" i="11"/>
  <c r="F40" i="11"/>
  <c r="F24" i="11"/>
  <c r="F49" i="11"/>
  <c r="F33" i="11"/>
  <c r="U50" i="11"/>
  <c r="U34" i="11"/>
  <c r="F45" i="11"/>
  <c r="F29" i="11"/>
  <c r="F41" i="11"/>
  <c r="F25" i="11"/>
  <c r="F42" i="11"/>
  <c r="F26" i="11"/>
  <c r="F47" i="11"/>
  <c r="F31" i="11"/>
  <c r="F43" i="11"/>
  <c r="F27" i="11"/>
  <c r="F39" i="11"/>
  <c r="C58" i="10"/>
  <c r="C35" i="10" s="1"/>
  <c r="D8" i="9"/>
  <c r="H8" i="9"/>
  <c r="C47" i="10"/>
  <c r="J55" i="10" l="1"/>
  <c r="J52" i="10"/>
  <c r="J46" i="10"/>
  <c r="J37" i="10"/>
  <c r="J49" i="10"/>
  <c r="J36" i="10"/>
  <c r="J43" i="10"/>
  <c r="J39" i="10"/>
  <c r="J50" i="10"/>
  <c r="J47" i="10"/>
  <c r="I47" i="10"/>
  <c r="I45" i="10"/>
  <c r="J55" i="15"/>
  <c r="J42" i="15"/>
  <c r="J53" i="15"/>
  <c r="J40" i="15"/>
  <c r="J46" i="15"/>
  <c r="J47" i="15"/>
  <c r="J44" i="15"/>
  <c r="J50" i="15"/>
  <c r="J48" i="15"/>
  <c r="J54" i="15"/>
  <c r="J49" i="15"/>
  <c r="J52" i="15"/>
  <c r="J36" i="15"/>
  <c r="J45" i="15"/>
  <c r="J39" i="15"/>
  <c r="J38" i="15"/>
  <c r="J41" i="15"/>
  <c r="J43" i="15"/>
  <c r="J37" i="15"/>
  <c r="I48" i="10"/>
  <c r="I42" i="10"/>
  <c r="I52" i="10"/>
  <c r="I39" i="10"/>
  <c r="I36" i="10"/>
  <c r="I49" i="10"/>
  <c r="I46" i="10"/>
  <c r="J53" i="10"/>
  <c r="J40" i="10"/>
  <c r="H56" i="15"/>
  <c r="I38" i="10"/>
  <c r="I40" i="10"/>
  <c r="J54" i="10"/>
  <c r="I50" i="10"/>
  <c r="I37" i="10"/>
  <c r="J44" i="10"/>
  <c r="J51" i="10"/>
  <c r="I55" i="10"/>
  <c r="I41" i="10"/>
  <c r="I53" i="10"/>
  <c r="J41" i="10"/>
  <c r="J48" i="10"/>
  <c r="G54" i="15"/>
  <c r="G37" i="15"/>
  <c r="K37" i="15" s="1"/>
  <c r="G43" i="15"/>
  <c r="G45" i="15"/>
  <c r="G36" i="15"/>
  <c r="G52" i="15"/>
  <c r="G35" i="15"/>
  <c r="G48" i="15"/>
  <c r="G40" i="15"/>
  <c r="G39" i="15"/>
  <c r="G46" i="15"/>
  <c r="G55" i="15"/>
  <c r="G50" i="15"/>
  <c r="G38" i="15"/>
  <c r="K38" i="15" s="1"/>
  <c r="G49" i="15"/>
  <c r="G53" i="15"/>
  <c r="G47" i="15"/>
  <c r="G41" i="15"/>
  <c r="G44" i="15"/>
  <c r="G42" i="15"/>
  <c r="G51" i="15"/>
  <c r="I43" i="10"/>
  <c r="I35" i="10"/>
  <c r="I54" i="10"/>
  <c r="J38" i="10"/>
  <c r="J45" i="10"/>
  <c r="I44" i="10"/>
  <c r="J35" i="10"/>
  <c r="I55" i="15"/>
  <c r="I49" i="15"/>
  <c r="I53" i="15"/>
  <c r="I39" i="15"/>
  <c r="I38" i="15"/>
  <c r="I43" i="15"/>
  <c r="I46" i="15"/>
  <c r="I36" i="15"/>
  <c r="I47" i="15"/>
  <c r="I50" i="15"/>
  <c r="I40" i="15"/>
  <c r="I51" i="15"/>
  <c r="I54" i="15"/>
  <c r="I44" i="15"/>
  <c r="I42" i="15"/>
  <c r="I48" i="15"/>
  <c r="I52" i="15"/>
  <c r="I37" i="15"/>
  <c r="I41" i="15"/>
  <c r="I45" i="15"/>
  <c r="C39" i="10"/>
  <c r="C40" i="10"/>
  <c r="C51" i="10"/>
  <c r="C52" i="10"/>
  <c r="C55" i="10"/>
  <c r="C41" i="10"/>
  <c r="C44" i="10"/>
  <c r="C54" i="10"/>
  <c r="C46" i="10"/>
  <c r="E58" i="10"/>
  <c r="E54" i="10" s="1"/>
  <c r="E58" i="15"/>
  <c r="D58" i="10"/>
  <c r="D41" i="10" s="1"/>
  <c r="D58" i="15"/>
  <c r="C56" i="15"/>
  <c r="I4" i="9"/>
  <c r="H36" i="10"/>
  <c r="H39" i="10"/>
  <c r="H42" i="10"/>
  <c r="H45" i="10"/>
  <c r="H48" i="10"/>
  <c r="H51" i="10"/>
  <c r="K51" i="10" s="1"/>
  <c r="H54" i="10"/>
  <c r="H37" i="10"/>
  <c r="H40" i="10"/>
  <c r="H43" i="10"/>
  <c r="H46" i="10"/>
  <c r="K46" i="10" s="1"/>
  <c r="H49" i="10"/>
  <c r="K49" i="10" s="1"/>
  <c r="I64" i="10" s="1"/>
  <c r="J64" i="10" s="1"/>
  <c r="H52" i="10"/>
  <c r="H55" i="10"/>
  <c r="K55" i="10" s="1"/>
  <c r="H41" i="10"/>
  <c r="H47" i="10"/>
  <c r="H53" i="10"/>
  <c r="K53" i="10" s="1"/>
  <c r="H38" i="10"/>
  <c r="H44" i="10"/>
  <c r="H50" i="10"/>
  <c r="C42" i="10"/>
  <c r="C43" i="10"/>
  <c r="C45" i="10"/>
  <c r="C48" i="10"/>
  <c r="C53" i="10"/>
  <c r="C36" i="10"/>
  <c r="I8" i="9"/>
  <c r="C37" i="10"/>
  <c r="C38" i="10"/>
  <c r="C49" i="10"/>
  <c r="C50" i="10"/>
  <c r="G56" i="10"/>
  <c r="K48" i="10"/>
  <c r="J56" i="15" l="1"/>
  <c r="J67" i="15"/>
  <c r="F12" i="16"/>
  <c r="J70" i="15"/>
  <c r="F13" i="16"/>
  <c r="K50" i="10"/>
  <c r="K41" i="10"/>
  <c r="K39" i="10"/>
  <c r="I71" i="10" s="1"/>
  <c r="J71" i="10" s="1"/>
  <c r="K52" i="10"/>
  <c r="K35" i="10"/>
  <c r="I68" i="10" s="1"/>
  <c r="J68" i="10" s="1"/>
  <c r="K47" i="10"/>
  <c r="K37" i="10"/>
  <c r="I67" i="10" s="1"/>
  <c r="J67" i="10" s="1"/>
  <c r="K54" i="15"/>
  <c r="C29" i="16" s="1"/>
  <c r="F29" i="16" s="1"/>
  <c r="K55" i="15"/>
  <c r="C30" i="16" s="1"/>
  <c r="F30" i="16" s="1"/>
  <c r="I56" i="10"/>
  <c r="K51" i="15"/>
  <c r="C26" i="16" s="1"/>
  <c r="F26" i="16" s="1"/>
  <c r="K40" i="15"/>
  <c r="J56" i="10"/>
  <c r="K45" i="10"/>
  <c r="K42" i="10"/>
  <c r="I74" i="10" s="1"/>
  <c r="J74" i="10" s="1"/>
  <c r="K50" i="15"/>
  <c r="C25" i="16" s="1"/>
  <c r="F25" i="16" s="1"/>
  <c r="K46" i="15"/>
  <c r="C21" i="16" s="1"/>
  <c r="F21" i="16" s="1"/>
  <c r="K39" i="15"/>
  <c r="I56" i="15"/>
  <c r="K42" i="15"/>
  <c r="K48" i="15"/>
  <c r="C23" i="16" s="1"/>
  <c r="F23" i="16" s="1"/>
  <c r="K44" i="15"/>
  <c r="C19" i="16" s="1"/>
  <c r="F19" i="16" s="1"/>
  <c r="K35" i="15"/>
  <c r="C10" i="16" s="1"/>
  <c r="G56" i="15"/>
  <c r="K41" i="15"/>
  <c r="C16" i="16" s="1"/>
  <c r="F16" i="16" s="1"/>
  <c r="K52" i="15"/>
  <c r="C27" i="16" s="1"/>
  <c r="F27" i="16" s="1"/>
  <c r="K47" i="15"/>
  <c r="C22" i="16" s="1"/>
  <c r="F22" i="16" s="1"/>
  <c r="K36" i="15"/>
  <c r="K53" i="15"/>
  <c r="C28" i="16" s="1"/>
  <c r="F28" i="16" s="1"/>
  <c r="K45" i="15"/>
  <c r="C20" i="16" s="1"/>
  <c r="F20" i="16" s="1"/>
  <c r="K38" i="10"/>
  <c r="I70" i="10" s="1"/>
  <c r="J70" i="10" s="1"/>
  <c r="K54" i="10"/>
  <c r="K49" i="15"/>
  <c r="C24" i="16" s="1"/>
  <c r="F24" i="16" s="1"/>
  <c r="K43" i="15"/>
  <c r="C18" i="16" s="1"/>
  <c r="F18" i="16" s="1"/>
  <c r="D52" i="10"/>
  <c r="D50" i="10"/>
  <c r="D51" i="10"/>
  <c r="D38" i="10"/>
  <c r="D45" i="10"/>
  <c r="D36" i="10"/>
  <c r="D40" i="10"/>
  <c r="D39" i="10"/>
  <c r="F39" i="10" s="1"/>
  <c r="D71" i="10" s="1"/>
  <c r="E71" i="10" s="1"/>
  <c r="D46" i="10"/>
  <c r="D42" i="10"/>
  <c r="E43" i="10"/>
  <c r="E51" i="10"/>
  <c r="F51" i="10" s="1"/>
  <c r="E55" i="10"/>
  <c r="E38" i="10"/>
  <c r="E39" i="10"/>
  <c r="E37" i="10"/>
  <c r="D49" i="15"/>
  <c r="D40" i="15"/>
  <c r="D41" i="15"/>
  <c r="D45" i="15"/>
  <c r="D43" i="15"/>
  <c r="D52" i="15"/>
  <c r="D50" i="15"/>
  <c r="D44" i="15"/>
  <c r="D39" i="15"/>
  <c r="D42" i="15"/>
  <c r="D47" i="15"/>
  <c r="D36" i="15"/>
  <c r="D53" i="15"/>
  <c r="D48" i="15"/>
  <c r="D46" i="15"/>
  <c r="D35" i="15"/>
  <c r="D51" i="15"/>
  <c r="D55" i="15"/>
  <c r="D54" i="15"/>
  <c r="D37" i="15"/>
  <c r="D38" i="15"/>
  <c r="E49" i="10"/>
  <c r="E45" i="10"/>
  <c r="F45" i="10" s="1"/>
  <c r="E46" i="10"/>
  <c r="E40" i="10"/>
  <c r="E48" i="10"/>
  <c r="D37" i="10"/>
  <c r="D44" i="10"/>
  <c r="D43" i="10"/>
  <c r="F43" i="10" s="1"/>
  <c r="D53" i="10"/>
  <c r="F53" i="10" s="1"/>
  <c r="D35" i="10"/>
  <c r="F35" i="10" s="1"/>
  <c r="D68" i="10" s="1"/>
  <c r="E68" i="10" s="1"/>
  <c r="D55" i="10"/>
  <c r="D49" i="10"/>
  <c r="F49" i="10" s="1"/>
  <c r="D64" i="10" s="1"/>
  <c r="E64" i="10" s="1"/>
  <c r="D47" i="10"/>
  <c r="D48" i="10"/>
  <c r="D54" i="10"/>
  <c r="F54" i="10" s="1"/>
  <c r="E47" i="10"/>
  <c r="E53" i="10"/>
  <c r="E36" i="10"/>
  <c r="E44" i="10"/>
  <c r="E35" i="10"/>
  <c r="E50" i="10"/>
  <c r="F50" i="10" s="1"/>
  <c r="E41" i="10"/>
  <c r="F41" i="10" s="1"/>
  <c r="E42" i="10"/>
  <c r="E52" i="10"/>
  <c r="F52" i="10" s="1"/>
  <c r="E54" i="15"/>
  <c r="E40" i="15"/>
  <c r="E37" i="15"/>
  <c r="E35" i="15"/>
  <c r="E44" i="15"/>
  <c r="E48" i="15"/>
  <c r="E39" i="15"/>
  <c r="E53" i="15"/>
  <c r="E41" i="15"/>
  <c r="E43" i="15"/>
  <c r="E45" i="15"/>
  <c r="E49" i="15"/>
  <c r="E47" i="15"/>
  <c r="E51" i="15"/>
  <c r="E36" i="15"/>
  <c r="E55" i="15"/>
  <c r="E38" i="15"/>
  <c r="E42" i="15"/>
  <c r="E46" i="15"/>
  <c r="E50" i="15"/>
  <c r="E52" i="15"/>
  <c r="F52" i="15" s="1"/>
  <c r="B27" i="16" s="1"/>
  <c r="E27" i="16" s="1"/>
  <c r="I75" i="10"/>
  <c r="J75" i="10" s="1"/>
  <c r="I62" i="10"/>
  <c r="J62" i="10"/>
  <c r="K44" i="10"/>
  <c r="H56" i="10"/>
  <c r="K36" i="10"/>
  <c r="I66" i="10" s="1"/>
  <c r="J66" i="10" s="1"/>
  <c r="K40" i="10"/>
  <c r="K43" i="10"/>
  <c r="F40" i="10"/>
  <c r="C56" i="10"/>
  <c r="F15" i="16" l="1"/>
  <c r="G27" i="16"/>
  <c r="F54" i="15"/>
  <c r="B29" i="16" s="1"/>
  <c r="E29" i="16" s="1"/>
  <c r="G29" i="16" s="1"/>
  <c r="J71" i="15"/>
  <c r="J66" i="15"/>
  <c r="F11" i="16"/>
  <c r="F10" i="16"/>
  <c r="J74" i="15"/>
  <c r="C17" i="16"/>
  <c r="F17" i="16" s="1"/>
  <c r="I72" i="10"/>
  <c r="F37" i="15"/>
  <c r="J73" i="15"/>
  <c r="J64" i="15"/>
  <c r="J75" i="15"/>
  <c r="K56" i="15"/>
  <c r="J68" i="15"/>
  <c r="J72" i="15"/>
  <c r="F36" i="10"/>
  <c r="D66" i="10" s="1"/>
  <c r="E66" i="10" s="1"/>
  <c r="F38" i="10"/>
  <c r="D70" i="10" s="1"/>
  <c r="E70" i="10" s="1"/>
  <c r="F43" i="15"/>
  <c r="B18" i="16" s="1"/>
  <c r="E18" i="16" s="1"/>
  <c r="G18" i="16" s="1"/>
  <c r="E56" i="10"/>
  <c r="F44" i="10"/>
  <c r="D56" i="10"/>
  <c r="F46" i="15"/>
  <c r="B21" i="16" s="1"/>
  <c r="E21" i="16" s="1"/>
  <c r="G21" i="16" s="1"/>
  <c r="F40" i="15"/>
  <c r="F46" i="10"/>
  <c r="D72" i="10" s="1"/>
  <c r="E72" i="10" s="1"/>
  <c r="F49" i="15"/>
  <c r="B24" i="16" s="1"/>
  <c r="E24" i="16" s="1"/>
  <c r="G24" i="16" s="1"/>
  <c r="F48" i="10"/>
  <c r="F37" i="10"/>
  <c r="D67" i="10" s="1"/>
  <c r="E67" i="10" s="1"/>
  <c r="F48" i="15"/>
  <c r="B23" i="16" s="1"/>
  <c r="E23" i="16" s="1"/>
  <c r="G23" i="16" s="1"/>
  <c r="F47" i="10"/>
  <c r="F47" i="15"/>
  <c r="F53" i="15"/>
  <c r="B28" i="16" s="1"/>
  <c r="E28" i="16" s="1"/>
  <c r="G28" i="16" s="1"/>
  <c r="F42" i="10"/>
  <c r="D74" i="10" s="1"/>
  <c r="E74" i="10" s="1"/>
  <c r="F42" i="15"/>
  <c r="F38" i="15"/>
  <c r="F39" i="15"/>
  <c r="F44" i="15"/>
  <c r="B19" i="16" s="1"/>
  <c r="E19" i="16" s="1"/>
  <c r="G19" i="16" s="1"/>
  <c r="F55" i="10"/>
  <c r="D75" i="10" s="1"/>
  <c r="E75" i="10" s="1"/>
  <c r="F50" i="15"/>
  <c r="B25" i="16" s="1"/>
  <c r="E25" i="16" s="1"/>
  <c r="G25" i="16" s="1"/>
  <c r="J25" i="16" s="1"/>
  <c r="F55" i="15"/>
  <c r="B30" i="16" s="1"/>
  <c r="E30" i="16" s="1"/>
  <c r="G30" i="16" s="1"/>
  <c r="F41" i="15"/>
  <c r="B16" i="16" s="1"/>
  <c r="E16" i="16" s="1"/>
  <c r="G16" i="16" s="1"/>
  <c r="F36" i="15"/>
  <c r="F51" i="15"/>
  <c r="B26" i="16" s="1"/>
  <c r="E56" i="15"/>
  <c r="D73" i="10"/>
  <c r="E73" i="10" s="1"/>
  <c r="D56" i="15"/>
  <c r="F35" i="15"/>
  <c r="B10" i="16" s="1"/>
  <c r="F45" i="15"/>
  <c r="B20" i="16" s="1"/>
  <c r="E20" i="16" s="1"/>
  <c r="G20" i="16" s="1"/>
  <c r="I73" i="10"/>
  <c r="J73" i="10" s="1"/>
  <c r="K56" i="10"/>
  <c r="J72" i="10"/>
  <c r="I76" i="10"/>
  <c r="C19" i="8"/>
  <c r="V19" i="8"/>
  <c r="U6" i="8" s="1"/>
  <c r="S19" i="8"/>
  <c r="R18" i="8" s="1"/>
  <c r="R35" i="8" s="1"/>
  <c r="P19" i="8"/>
  <c r="O18" i="8" s="1"/>
  <c r="M19" i="8"/>
  <c r="L13" i="8" s="1"/>
  <c r="J19" i="8"/>
  <c r="I18" i="8" s="1"/>
  <c r="G19" i="8"/>
  <c r="F18" i="8" s="1"/>
  <c r="R17" i="8"/>
  <c r="R34" i="8" s="1"/>
  <c r="R16" i="8"/>
  <c r="R49" i="8" s="1"/>
  <c r="R15" i="8"/>
  <c r="R48" i="8" s="1"/>
  <c r="R14" i="8"/>
  <c r="R31" i="8" s="1"/>
  <c r="R13" i="8"/>
  <c r="R30" i="8" s="1"/>
  <c r="R12" i="8"/>
  <c r="R29" i="8" s="1"/>
  <c r="R11" i="8"/>
  <c r="R28" i="8" s="1"/>
  <c r="R10" i="8"/>
  <c r="R27" i="8" s="1"/>
  <c r="R9" i="8"/>
  <c r="R26" i="8" s="1"/>
  <c r="R8" i="8"/>
  <c r="R25" i="8" s="1"/>
  <c r="R7" i="8"/>
  <c r="R24" i="8" s="1"/>
  <c r="R6" i="8"/>
  <c r="R23" i="8" s="1"/>
  <c r="R5" i="8"/>
  <c r="R22" i="8" s="1"/>
  <c r="B91" i="15" l="1"/>
  <c r="D91" i="15" s="1"/>
  <c r="I80" i="15"/>
  <c r="J18" i="16"/>
  <c r="N18" i="16" s="1"/>
  <c r="P18" i="16"/>
  <c r="R18" i="16" s="1"/>
  <c r="J24" i="16"/>
  <c r="N24" i="16" s="1"/>
  <c r="P24" i="16"/>
  <c r="R24" i="16" s="1"/>
  <c r="E66" i="15"/>
  <c r="B11" i="16"/>
  <c r="E11" i="16" s="1"/>
  <c r="G11" i="16"/>
  <c r="J11" i="16" s="1"/>
  <c r="E15" i="16"/>
  <c r="G15" i="16" s="1"/>
  <c r="E70" i="15"/>
  <c r="E13" i="16"/>
  <c r="G13" i="16" s="1"/>
  <c r="J13" i="16" s="1"/>
  <c r="N13" i="16" s="1"/>
  <c r="E74" i="15"/>
  <c r="B17" i="16"/>
  <c r="E17" i="16" s="1"/>
  <c r="G17" i="16" s="1"/>
  <c r="J17" i="16" s="1"/>
  <c r="N17" i="16" s="1"/>
  <c r="E71" i="15"/>
  <c r="B14" i="16"/>
  <c r="E14" i="16" s="1"/>
  <c r="G14" i="16" s="1"/>
  <c r="B22" i="16"/>
  <c r="E22" i="16" s="1"/>
  <c r="G22" i="16" s="1"/>
  <c r="E67" i="15"/>
  <c r="E12" i="16"/>
  <c r="G12" i="16" s="1"/>
  <c r="J12" i="16" s="1"/>
  <c r="E26" i="16"/>
  <c r="F32" i="16"/>
  <c r="G10" i="16"/>
  <c r="C32" i="16"/>
  <c r="J62" i="15"/>
  <c r="E64" i="15"/>
  <c r="D62" i="10"/>
  <c r="E72" i="15"/>
  <c r="D80" i="15"/>
  <c r="E73" i="15"/>
  <c r="E68" i="15"/>
  <c r="F56" i="15"/>
  <c r="E62" i="10"/>
  <c r="D76" i="10"/>
  <c r="F56" i="10"/>
  <c r="I12" i="8"/>
  <c r="I29" i="8" s="1"/>
  <c r="O7" i="8"/>
  <c r="O24" i="8" s="1"/>
  <c r="I8" i="8"/>
  <c r="I25" i="8" s="1"/>
  <c r="I5" i="8"/>
  <c r="I19" i="8" s="1"/>
  <c r="O10" i="8"/>
  <c r="O27" i="8" s="1"/>
  <c r="O5" i="8"/>
  <c r="O22" i="8" s="1"/>
  <c r="I13" i="8"/>
  <c r="I30" i="8" s="1"/>
  <c r="O16" i="8"/>
  <c r="O33" i="8" s="1"/>
  <c r="O13" i="8"/>
  <c r="O46" i="8" s="1"/>
  <c r="I11" i="8"/>
  <c r="I28" i="8" s="1"/>
  <c r="L11" i="8"/>
  <c r="L44" i="8" s="1"/>
  <c r="R32" i="8"/>
  <c r="I14" i="8"/>
  <c r="I31" i="8" s="1"/>
  <c r="I7" i="8"/>
  <c r="I10" i="8"/>
  <c r="I43" i="8" s="1"/>
  <c r="F13" i="8"/>
  <c r="F30" i="8" s="1"/>
  <c r="F16" i="8"/>
  <c r="F33" i="8" s="1"/>
  <c r="F6" i="8"/>
  <c r="F9" i="8"/>
  <c r="F42" i="8" s="1"/>
  <c r="I6" i="8"/>
  <c r="I23" i="8" s="1"/>
  <c r="I9" i="8"/>
  <c r="I42" i="8" s="1"/>
  <c r="F12" i="8"/>
  <c r="F29" i="8" s="1"/>
  <c r="F15" i="8"/>
  <c r="F32" i="8" s="1"/>
  <c r="I15" i="8"/>
  <c r="I32" i="8" s="1"/>
  <c r="F17" i="8"/>
  <c r="F34" i="8" s="1"/>
  <c r="O6" i="8"/>
  <c r="O23" i="8" s="1"/>
  <c r="O9" i="8"/>
  <c r="O26" i="8" s="1"/>
  <c r="O17" i="8"/>
  <c r="O34" i="8" s="1"/>
  <c r="F5" i="8"/>
  <c r="F19" i="8" s="1"/>
  <c r="F8" i="8"/>
  <c r="F11" i="8"/>
  <c r="F28" i="8" s="1"/>
  <c r="O12" i="8"/>
  <c r="O29" i="8" s="1"/>
  <c r="O15" i="8"/>
  <c r="O32" i="8" s="1"/>
  <c r="F14" i="8"/>
  <c r="F31" i="8" s="1"/>
  <c r="R46" i="8"/>
  <c r="O8" i="8"/>
  <c r="O25" i="8" s="1"/>
  <c r="F7" i="8"/>
  <c r="F24" i="8" s="1"/>
  <c r="F10" i="8"/>
  <c r="F27" i="8" s="1"/>
  <c r="O11" i="8"/>
  <c r="O14" i="8"/>
  <c r="O47" i="8" s="1"/>
  <c r="F35" i="8"/>
  <c r="F51" i="8"/>
  <c r="I35" i="8"/>
  <c r="I51" i="8"/>
  <c r="L30" i="8"/>
  <c r="L46" i="8"/>
  <c r="O35" i="8"/>
  <c r="O51" i="8"/>
  <c r="U39" i="8"/>
  <c r="U23" i="8"/>
  <c r="O30" i="8"/>
  <c r="U5" i="8"/>
  <c r="L12" i="8"/>
  <c r="F26" i="8"/>
  <c r="O31" i="8"/>
  <c r="R33" i="8"/>
  <c r="O45" i="8"/>
  <c r="R47" i="8"/>
  <c r="L10" i="8"/>
  <c r="R45" i="8"/>
  <c r="L8" i="8"/>
  <c r="L9" i="8"/>
  <c r="U16" i="8"/>
  <c r="U17" i="8"/>
  <c r="U18" i="8"/>
  <c r="R44" i="8"/>
  <c r="L7" i="8"/>
  <c r="U14" i="8"/>
  <c r="U15" i="8"/>
  <c r="R43" i="8"/>
  <c r="L6" i="8"/>
  <c r="U13" i="8"/>
  <c r="I22" i="8"/>
  <c r="R42" i="8"/>
  <c r="L5" i="8"/>
  <c r="U12" i="8"/>
  <c r="R41" i="8"/>
  <c r="F46" i="8"/>
  <c r="U11" i="8"/>
  <c r="I16" i="8"/>
  <c r="I17" i="8"/>
  <c r="R40" i="8"/>
  <c r="O50" i="8"/>
  <c r="U10" i="8"/>
  <c r="R19" i="8"/>
  <c r="R39" i="8"/>
  <c r="F44" i="8"/>
  <c r="I45" i="8"/>
  <c r="R51" i="8"/>
  <c r="U8" i="8"/>
  <c r="U9" i="8"/>
  <c r="L16" i="8"/>
  <c r="L17" i="8"/>
  <c r="L18" i="8"/>
  <c r="R50" i="8"/>
  <c r="U7" i="8"/>
  <c r="L14" i="8"/>
  <c r="L15" i="8"/>
  <c r="L11" i="16" l="1"/>
  <c r="N11" i="16" s="1"/>
  <c r="P10" i="16"/>
  <c r="R10" i="16" s="1"/>
  <c r="J22" i="16"/>
  <c r="N22" i="16" s="1"/>
  <c r="P22" i="16"/>
  <c r="R22" i="16" s="1"/>
  <c r="J14" i="16"/>
  <c r="N14" i="16" s="1"/>
  <c r="P14" i="16"/>
  <c r="R14" i="16" s="1"/>
  <c r="J15" i="16"/>
  <c r="N15" i="16" s="1"/>
  <c r="B32" i="16"/>
  <c r="E32" i="16"/>
  <c r="G26" i="16"/>
  <c r="J10" i="16"/>
  <c r="N10" i="16" s="1"/>
  <c r="E75" i="15"/>
  <c r="B92" i="15"/>
  <c r="D92" i="15" s="1"/>
  <c r="D93" i="15" s="1"/>
  <c r="C96" i="15" s="1"/>
  <c r="F47" i="8"/>
  <c r="F45" i="8"/>
  <c r="I47" i="8"/>
  <c r="F43" i="8"/>
  <c r="F50" i="8"/>
  <c r="O43" i="8"/>
  <c r="I46" i="8"/>
  <c r="L28" i="8"/>
  <c r="F22" i="8"/>
  <c r="O49" i="8"/>
  <c r="O19" i="8"/>
  <c r="I44" i="8"/>
  <c r="I41" i="8"/>
  <c r="O40" i="8"/>
  <c r="O41" i="8"/>
  <c r="I24" i="8"/>
  <c r="I40" i="8"/>
  <c r="I27" i="8"/>
  <c r="O39" i="8"/>
  <c r="O28" i="8"/>
  <c r="O44" i="8"/>
  <c r="I26" i="8"/>
  <c r="I39" i="8"/>
  <c r="F40" i="8"/>
  <c r="F41" i="8"/>
  <c r="O42" i="8"/>
  <c r="O48" i="8"/>
  <c r="I48" i="8"/>
  <c r="F48" i="8"/>
  <c r="F38" i="8"/>
  <c r="F23" i="8"/>
  <c r="F39" i="8"/>
  <c r="F49" i="8"/>
  <c r="L22" i="8"/>
  <c r="L19" i="8"/>
  <c r="L31" i="8"/>
  <c r="L47" i="8"/>
  <c r="U24" i="8"/>
  <c r="U40" i="8"/>
  <c r="U48" i="8"/>
  <c r="U32" i="8"/>
  <c r="L23" i="8"/>
  <c r="L39" i="8"/>
  <c r="L35" i="8"/>
  <c r="L51" i="8"/>
  <c r="U31" i="8"/>
  <c r="U47" i="8"/>
  <c r="L34" i="8"/>
  <c r="L50" i="8"/>
  <c r="L24" i="8"/>
  <c r="L40" i="8"/>
  <c r="U51" i="8"/>
  <c r="U35" i="8"/>
  <c r="L33" i="8"/>
  <c r="L49" i="8"/>
  <c r="U50" i="8"/>
  <c r="U34" i="8"/>
  <c r="L32" i="8"/>
  <c r="L48" i="8"/>
  <c r="U26" i="8"/>
  <c r="U42" i="8"/>
  <c r="U33" i="8"/>
  <c r="U49" i="8"/>
  <c r="L45" i="8"/>
  <c r="L29" i="8"/>
  <c r="U25" i="8"/>
  <c r="U41" i="8"/>
  <c r="I34" i="8"/>
  <c r="I50" i="8"/>
  <c r="U22" i="8"/>
  <c r="U19" i="8"/>
  <c r="L42" i="8"/>
  <c r="L26" i="8"/>
  <c r="U27" i="8"/>
  <c r="U43" i="8"/>
  <c r="I33" i="8"/>
  <c r="I49" i="8"/>
  <c r="L25" i="8"/>
  <c r="L41" i="8"/>
  <c r="U28" i="8"/>
  <c r="U44" i="8"/>
  <c r="L27" i="8"/>
  <c r="L43" i="8"/>
  <c r="U29" i="8"/>
  <c r="U45" i="8"/>
  <c r="U30" i="8"/>
  <c r="U46" i="8"/>
  <c r="B93" i="15" l="1"/>
  <c r="B96" i="15" s="1"/>
  <c r="P26" i="16"/>
  <c r="R26" i="16" s="1"/>
  <c r="G32" i="16"/>
  <c r="J32" i="16" s="1"/>
  <c r="V19" i="2"/>
  <c r="U17" i="2" s="1"/>
  <c r="S19" i="2"/>
  <c r="R16" i="2" s="1"/>
  <c r="P19" i="2"/>
  <c r="O17" i="2" s="1"/>
  <c r="M19" i="2"/>
  <c r="L14" i="2" s="1"/>
  <c r="J19" i="2"/>
  <c r="I14" i="2" s="1"/>
  <c r="C19" i="2"/>
  <c r="G19" i="2"/>
  <c r="F9" i="2" s="1"/>
  <c r="R5" i="2" l="1"/>
  <c r="R19" i="2" s="1"/>
  <c r="F5" i="2"/>
  <c r="F38" i="2" s="1"/>
  <c r="O18" i="2"/>
  <c r="U10" i="2"/>
  <c r="U12" i="2"/>
  <c r="L17" i="2"/>
  <c r="O8" i="2"/>
  <c r="O25" i="2" s="1"/>
  <c r="R6" i="2"/>
  <c r="L16" i="2"/>
  <c r="L33" i="2" s="1"/>
  <c r="O9" i="2"/>
  <c r="R10" i="2"/>
  <c r="L12" i="2"/>
  <c r="O10" i="2"/>
  <c r="R17" i="2"/>
  <c r="O12" i="2"/>
  <c r="R18" i="2"/>
  <c r="O16" i="2"/>
  <c r="L15" i="2"/>
  <c r="U14" i="2"/>
  <c r="L13" i="2"/>
  <c r="U18" i="2"/>
  <c r="I5" i="2"/>
  <c r="L11" i="2"/>
  <c r="L28" i="2" s="1"/>
  <c r="U9" i="2"/>
  <c r="L10" i="2"/>
  <c r="R7" i="2"/>
  <c r="L9" i="2"/>
  <c r="L26" i="2" s="1"/>
  <c r="R8" i="2"/>
  <c r="L8" i="2"/>
  <c r="L25" i="2" s="1"/>
  <c r="L7" i="2"/>
  <c r="L40" i="2" s="1"/>
  <c r="R11" i="2"/>
  <c r="U6" i="2"/>
  <c r="L5" i="2"/>
  <c r="L6" i="2"/>
  <c r="L23" i="2" s="1"/>
  <c r="O6" i="2"/>
  <c r="O39" i="2" s="1"/>
  <c r="R12" i="2"/>
  <c r="U7" i="2"/>
  <c r="L18" i="2"/>
  <c r="O7" i="2"/>
  <c r="R14" i="2"/>
  <c r="U8" i="2"/>
  <c r="U11" i="2"/>
  <c r="U13" i="2"/>
  <c r="U15" i="2"/>
  <c r="U16" i="2"/>
  <c r="U5" i="2"/>
  <c r="U19" i="2" s="1"/>
  <c r="R9" i="2"/>
  <c r="R13" i="2"/>
  <c r="R15" i="2"/>
  <c r="O11" i="2"/>
  <c r="O28" i="2" s="1"/>
  <c r="O13" i="2"/>
  <c r="O46" i="2" s="1"/>
  <c r="O14" i="2"/>
  <c r="O47" i="2" s="1"/>
  <c r="O15" i="2"/>
  <c r="O5" i="2"/>
  <c r="O19" i="2" s="1"/>
  <c r="F14" i="2"/>
  <c r="F47" i="2" s="1"/>
  <c r="F7" i="2"/>
  <c r="F24" i="2" s="1"/>
  <c r="F6" i="2"/>
  <c r="F23" i="2" s="1"/>
  <c r="I17" i="2"/>
  <c r="I34" i="2" s="1"/>
  <c r="I18" i="2"/>
  <c r="I35" i="2" s="1"/>
  <c r="I15" i="2"/>
  <c r="I32" i="2" s="1"/>
  <c r="I16" i="2"/>
  <c r="I33" i="2" s="1"/>
  <c r="L27" i="2"/>
  <c r="L35" i="2"/>
  <c r="L19" i="2"/>
  <c r="O27" i="2"/>
  <c r="L24" i="2"/>
  <c r="L47" i="2"/>
  <c r="L45" i="2"/>
  <c r="O26" i="2"/>
  <c r="O29" i="2"/>
  <c r="F13" i="2"/>
  <c r="F16" i="2"/>
  <c r="F49" i="2" s="1"/>
  <c r="F12" i="2"/>
  <c r="I31" i="2"/>
  <c r="I47" i="2"/>
  <c r="F42" i="2"/>
  <c r="F26" i="2"/>
  <c r="F10" i="2"/>
  <c r="F17" i="2"/>
  <c r="F8" i="2"/>
  <c r="F15" i="2"/>
  <c r="F46" i="2"/>
  <c r="F30" i="2"/>
  <c r="F11" i="2"/>
  <c r="F18" i="2"/>
  <c r="L29" i="2"/>
  <c r="L43" i="2"/>
  <c r="O43" i="2"/>
  <c r="O42" i="2"/>
  <c r="L51" i="2"/>
  <c r="I6" i="2"/>
  <c r="I7" i="2"/>
  <c r="I8" i="2"/>
  <c r="I9" i="2"/>
  <c r="I10" i="2"/>
  <c r="I11" i="2"/>
  <c r="I12" i="2"/>
  <c r="I13" i="2"/>
  <c r="L44" i="2" l="1"/>
  <c r="L49" i="2"/>
  <c r="L41" i="2"/>
  <c r="L42" i="2"/>
  <c r="O41" i="2"/>
  <c r="O30" i="2"/>
  <c r="F33" i="2"/>
  <c r="O44" i="2"/>
  <c r="F31" i="2"/>
  <c r="O23" i="2"/>
  <c r="O31" i="2"/>
  <c r="F40" i="2"/>
  <c r="F39" i="2"/>
  <c r="I48" i="2"/>
  <c r="I49" i="2"/>
  <c r="I50" i="2"/>
  <c r="I51" i="2"/>
  <c r="L30" i="2"/>
  <c r="L46" i="2"/>
  <c r="O22" i="2"/>
  <c r="O38" i="2"/>
  <c r="L38" i="2"/>
  <c r="L22" i="2"/>
  <c r="O40" i="2"/>
  <c r="O24" i="2"/>
  <c r="L39" i="2"/>
  <c r="L32" i="2"/>
  <c r="L48" i="2"/>
  <c r="O45" i="2"/>
  <c r="L50" i="2"/>
  <c r="L34" i="2"/>
  <c r="L31" i="2"/>
  <c r="U34" i="2"/>
  <c r="U50" i="2"/>
  <c r="F25" i="2"/>
  <c r="F41" i="2"/>
  <c r="R32" i="2"/>
  <c r="R48" i="2"/>
  <c r="R30" i="2"/>
  <c r="R46" i="2"/>
  <c r="I44" i="2"/>
  <c r="I28" i="2"/>
  <c r="R27" i="2"/>
  <c r="R43" i="2"/>
  <c r="F43" i="2"/>
  <c r="F27" i="2"/>
  <c r="I25" i="2"/>
  <c r="I41" i="2"/>
  <c r="R25" i="2"/>
  <c r="R41" i="2"/>
  <c r="U31" i="2"/>
  <c r="U47" i="2"/>
  <c r="F28" i="2"/>
  <c r="F44" i="2"/>
  <c r="I24" i="2"/>
  <c r="I40" i="2"/>
  <c r="R38" i="2"/>
  <c r="R22" i="2"/>
  <c r="U30" i="2"/>
  <c r="U46" i="2"/>
  <c r="U24" i="2"/>
  <c r="U40" i="2"/>
  <c r="I45" i="2"/>
  <c r="I29" i="2"/>
  <c r="U32" i="2"/>
  <c r="U48" i="2"/>
  <c r="R29" i="2"/>
  <c r="R45" i="2"/>
  <c r="F19" i="2"/>
  <c r="F22" i="2"/>
  <c r="R40" i="2"/>
  <c r="R24" i="2"/>
  <c r="R26" i="2"/>
  <c r="R42" i="2"/>
  <c r="R39" i="2"/>
  <c r="R23" i="2"/>
  <c r="F34" i="2"/>
  <c r="F50" i="2"/>
  <c r="R28" i="2"/>
  <c r="R44" i="2"/>
  <c r="F35" i="2"/>
  <c r="F51" i="2"/>
  <c r="I22" i="2"/>
  <c r="I19" i="2"/>
  <c r="U44" i="2"/>
  <c r="U28" i="2"/>
  <c r="U39" i="2"/>
  <c r="U23" i="2"/>
  <c r="F29" i="2"/>
  <c r="F45" i="2"/>
  <c r="U22" i="2"/>
  <c r="U38" i="2"/>
  <c r="O34" i="2"/>
  <c r="O50" i="2"/>
  <c r="I43" i="2"/>
  <c r="I27" i="2"/>
  <c r="O49" i="2"/>
  <c r="O33" i="2"/>
  <c r="I26" i="2"/>
  <c r="I42" i="2"/>
  <c r="O48" i="2"/>
  <c r="O32" i="2"/>
  <c r="I23" i="2"/>
  <c r="I39" i="2"/>
  <c r="U29" i="2"/>
  <c r="U45" i="2"/>
  <c r="U27" i="2"/>
  <c r="U43" i="2"/>
  <c r="I46" i="2"/>
  <c r="I30" i="2"/>
  <c r="U33" i="2"/>
  <c r="U49" i="2"/>
  <c r="R49" i="2"/>
  <c r="R33" i="2"/>
  <c r="R31" i="2"/>
  <c r="R47" i="2"/>
  <c r="O35" i="2"/>
  <c r="O51" i="2"/>
  <c r="U51" i="2"/>
  <c r="U35" i="2"/>
  <c r="U42" i="2"/>
  <c r="U26" i="2"/>
  <c r="R51" i="2"/>
  <c r="R35" i="2"/>
  <c r="U41" i="2"/>
  <c r="U25" i="2"/>
  <c r="R50" i="2"/>
  <c r="R34" i="2"/>
  <c r="F32" i="2"/>
  <c r="F48" i="2"/>
</calcChain>
</file>

<file path=xl/sharedStrings.xml><?xml version="1.0" encoding="utf-8"?>
<sst xmlns="http://schemas.openxmlformats.org/spreadsheetml/2006/main" count="779" uniqueCount="97">
  <si>
    <t>INPUT</t>
  </si>
  <si>
    <t>Acier &gt; 50</t>
  </si>
  <si>
    <t>Acier &lt; 50</t>
  </si>
  <si>
    <t>Alu &gt; 50</t>
  </si>
  <si>
    <t>Alu &lt; 50</t>
  </si>
  <si>
    <t>JRM 1.11</t>
  </si>
  <si>
    <t>GM</t>
  </si>
  <si>
    <t>Emr</t>
  </si>
  <si>
    <t>Grand carton</t>
  </si>
  <si>
    <t>Ela</t>
  </si>
  <si>
    <t>PET C</t>
  </si>
  <si>
    <t>Pehd</t>
  </si>
  <si>
    <t>Films Pe</t>
  </si>
  <si>
    <t>Refus &gt; 50</t>
  </si>
  <si>
    <t>MULTI</t>
  </si>
  <si>
    <t>CONTRAT</t>
  </si>
  <si>
    <t>SEMAINE</t>
  </si>
  <si>
    <t>Flux dev</t>
  </si>
  <si>
    <t>POIDS</t>
  </si>
  <si>
    <t>LUNDI</t>
  </si>
  <si>
    <t>MERCREDI</t>
  </si>
  <si>
    <t>JEUDI</t>
  </si>
  <si>
    <t>VENDREDI</t>
  </si>
  <si>
    <t>DIF</t>
  </si>
  <si>
    <t>DIF / CONTRAT</t>
  </si>
  <si>
    <t>AM</t>
  </si>
  <si>
    <t>PM</t>
  </si>
  <si>
    <t>MOYENNE</t>
  </si>
  <si>
    <t>MARDI</t>
  </si>
  <si>
    <t>LOT</t>
  </si>
  <si>
    <t>MULTI + EMB</t>
  </si>
  <si>
    <t>Collectivité</t>
  </si>
  <si>
    <t>ALM</t>
  </si>
  <si>
    <t>3R D’ANJOU</t>
  </si>
  <si>
    <t>SMIPE</t>
  </si>
  <si>
    <t>SAUMUR</t>
  </si>
  <si>
    <t>ABC</t>
  </si>
  <si>
    <t>BAUGEOIS</t>
  </si>
  <si>
    <t>Tonnage</t>
  </si>
  <si>
    <t>CARACTERISATIONS 18 mois pondérées</t>
  </si>
  <si>
    <t>BV</t>
  </si>
  <si>
    <t>3R MULTI</t>
  </si>
  <si>
    <t>3R EMB</t>
  </si>
  <si>
    <t>SAUMUR VL</t>
  </si>
  <si>
    <t>EMB</t>
  </si>
  <si>
    <t>(T)</t>
  </si>
  <si>
    <t>EMR - Cartonnettes</t>
  </si>
  <si>
    <t>JRM (1.11)</t>
  </si>
  <si>
    <t>Gros de magasin (&lt; 120 mm)</t>
  </si>
  <si>
    <t>ELA</t>
  </si>
  <si>
    <t>PET C Bout / flacons</t>
  </si>
  <si>
    <t>PEHD Bout / flacons</t>
  </si>
  <si>
    <t>Pots et Barquettes PE/PP</t>
  </si>
  <si>
    <t>Films PE (Code 4)</t>
  </si>
  <si>
    <t>PET Couleur Bout / flacons</t>
  </si>
  <si>
    <t>PS + XPS (Flux dév)</t>
  </si>
  <si>
    <t>Barquettes mono et multi PET clair et foncé (Flux dev)</t>
  </si>
  <si>
    <t>PSE (Flux développement)</t>
  </si>
  <si>
    <t>ACIER</t>
  </si>
  <si>
    <t>ACIER IMBRIQUES (attention)</t>
  </si>
  <si>
    <t>ALU</t>
  </si>
  <si>
    <t>ALUS souples et fins</t>
  </si>
  <si>
    <t>Films refusés (PP, composites…)</t>
  </si>
  <si>
    <t>Verre</t>
  </si>
  <si>
    <t>Pots Barquettes refusés (Noires, Barquettes multicouche, PVC)</t>
  </si>
  <si>
    <t>Autres refus</t>
  </si>
  <si>
    <t>Fines &lt;50mm</t>
  </si>
  <si>
    <t>CARAC 2019</t>
  </si>
  <si>
    <t>CARAC 2022</t>
  </si>
  <si>
    <t>t/an</t>
  </si>
  <si>
    <t>xxxxx</t>
  </si>
  <si>
    <t>S09</t>
  </si>
  <si>
    <t>DONNEES GPAO</t>
  </si>
  <si>
    <t>TAUX REFUS CONTRAT</t>
  </si>
  <si>
    <t>Entrée</t>
  </si>
  <si>
    <t>REFUS</t>
  </si>
  <si>
    <t>SORTIE</t>
  </si>
  <si>
    <t>Total</t>
  </si>
  <si>
    <t>Refus Emb</t>
  </si>
  <si>
    <t>Refus Multi</t>
  </si>
  <si>
    <t>Avec % contrat</t>
  </si>
  <si>
    <t>Suivant Carac 2022</t>
  </si>
  <si>
    <t>% contrat</t>
  </si>
  <si>
    <t>RESULTAT REFUS</t>
  </si>
  <si>
    <t>Avec carac 2022</t>
  </si>
  <si>
    <t>Données 09-2022</t>
  </si>
  <si>
    <t>DEPUIS 01/2022</t>
  </si>
  <si>
    <t>Total général</t>
  </si>
  <si>
    <t>REPARTITION DES CARACTERISATIONS</t>
  </si>
  <si>
    <t>TOTAL</t>
  </si>
  <si>
    <t>REPARTITION ENTRANT</t>
  </si>
  <si>
    <t>REPARTITION SORTIE</t>
  </si>
  <si>
    <t>TAUX
CAPTATION</t>
  </si>
  <si>
    <t>GARANTIE</t>
  </si>
  <si>
    <t>REGROUPEMENT PAR MATIERE</t>
  </si>
  <si>
    <t>Evolution 
du gisement</t>
  </si>
  <si>
    <t>Refus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</si>
</sst>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%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</font>
    <font>
      <b/>
      <sz val="12"/>
      <color theme="1"/>
      <name val="Gill Sans MT"/>
      <family val="2"/>
    </font>
    <font>
      <b/>
      <sz val="10"/>
      <color theme="0"/>
      <name val="Gill Sans MT"/>
      <family val="2"/>
    </font>
    <font>
      <b/>
      <sz val="10"/>
      <color theme="1"/>
      <name val="Gill Sans MT"/>
      <family val="2"/>
    </font>
    <font>
      <b/>
      <sz val="10"/>
      <name val="Gill Sans MT"/>
      <family val="2"/>
    </font>
    <font>
      <sz val="10"/>
      <name val="Gill Sans MT"/>
      <family val="2"/>
    </font>
    <font>
      <sz val="11"/>
      <color theme="1"/>
      <name val="Gill Sans MT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</cellStyleXfs>
  <cellXfs count="16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2" applyFont="1"/>
    <xf numFmtId="1" fontId="3" fillId="0" borderId="0" xfId="2" applyNumberFormat="1"/>
    <xf numFmtId="10" fontId="0" fillId="0" borderId="0" xfId="4" applyNumberFormat="1" applyFont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9" fontId="0" fillId="0" borderId="0" xfId="0" applyNumberFormat="1"/>
    <xf numFmtId="10" fontId="0" fillId="0" borderId="0" xfId="4" applyNumberFormat="1" applyFont="1"/>
    <xf numFmtId="0" fontId="9" fillId="5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center" wrapText="1"/>
    </xf>
    <xf numFmtId="0" fontId="11" fillId="11" borderId="16" xfId="0" applyFont="1" applyFill="1" applyBorder="1" applyAlignment="1">
      <alignment horizontal="center" wrapText="1"/>
    </xf>
    <xf numFmtId="0" fontId="11" fillId="11" borderId="17" xfId="0" applyFont="1" applyFill="1" applyBorder="1" applyAlignment="1">
      <alignment horizontal="center" wrapText="1"/>
    </xf>
    <xf numFmtId="0" fontId="11" fillId="11" borderId="18" xfId="0" applyFont="1" applyFill="1" applyBorder="1" applyAlignment="1">
      <alignment horizontal="center" wrapText="1"/>
    </xf>
    <xf numFmtId="10" fontId="12" fillId="0" borderId="27" xfId="4" applyNumberFormat="1" applyFont="1" applyFill="1" applyBorder="1" applyAlignment="1">
      <alignment horizontal="center"/>
    </xf>
    <xf numFmtId="10" fontId="12" fillId="0" borderId="28" xfId="4" applyNumberFormat="1" applyFont="1" applyFill="1" applyBorder="1" applyAlignment="1">
      <alignment horizontal="center"/>
    </xf>
    <xf numFmtId="10" fontId="12" fillId="0" borderId="29" xfId="4" applyNumberFormat="1" applyFont="1" applyFill="1" applyBorder="1" applyAlignment="1">
      <alignment horizontal="center"/>
    </xf>
    <xf numFmtId="10" fontId="12" fillId="0" borderId="15" xfId="4" applyNumberFormat="1" applyFont="1" applyFill="1" applyBorder="1" applyAlignment="1">
      <alignment horizontal="center"/>
    </xf>
    <xf numFmtId="10" fontId="12" fillId="0" borderId="16" xfId="4" applyNumberFormat="1" applyFont="1" applyFill="1" applyBorder="1" applyAlignment="1">
      <alignment horizontal="center"/>
    </xf>
    <xf numFmtId="10" fontId="12" fillId="0" borderId="18" xfId="4" applyNumberFormat="1" applyFont="1" applyFill="1" applyBorder="1" applyAlignment="1">
      <alignment horizontal="center"/>
    </xf>
    <xf numFmtId="10" fontId="12" fillId="0" borderId="1" xfId="4" applyNumberFormat="1" applyFont="1" applyFill="1" applyBorder="1" applyAlignment="1">
      <alignment horizontal="center"/>
    </xf>
    <xf numFmtId="10" fontId="12" fillId="0" borderId="20" xfId="4" applyNumberFormat="1" applyFont="1" applyFill="1" applyBorder="1" applyAlignment="1">
      <alignment horizontal="center"/>
    </xf>
    <xf numFmtId="10" fontId="12" fillId="0" borderId="30" xfId="4" applyNumberFormat="1" applyFont="1" applyFill="1" applyBorder="1" applyAlignment="1">
      <alignment horizontal="center"/>
    </xf>
    <xf numFmtId="10" fontId="12" fillId="0" borderId="31" xfId="4" applyNumberFormat="1" applyFont="1" applyFill="1" applyBorder="1" applyAlignment="1">
      <alignment horizontal="center"/>
    </xf>
    <xf numFmtId="10" fontId="12" fillId="0" borderId="32" xfId="4" applyNumberFormat="1" applyFont="1" applyFill="1" applyBorder="1" applyAlignment="1">
      <alignment horizontal="center"/>
    </xf>
    <xf numFmtId="10" fontId="12" fillId="0" borderId="25" xfId="4" applyNumberFormat="1" applyFont="1" applyFill="1" applyBorder="1" applyAlignment="1">
      <alignment horizontal="center"/>
    </xf>
    <xf numFmtId="10" fontId="12" fillId="0" borderId="26" xfId="4" applyNumberFormat="1" applyFont="1" applyFill="1" applyBorder="1" applyAlignment="1">
      <alignment horizontal="center"/>
    </xf>
    <xf numFmtId="10" fontId="12" fillId="11" borderId="27" xfId="4" applyNumberFormat="1" applyFont="1" applyFill="1" applyBorder="1" applyAlignment="1">
      <alignment horizontal="center"/>
    </xf>
    <xf numFmtId="10" fontId="12" fillId="11" borderId="29" xfId="4" applyNumberFormat="1" applyFont="1" applyFill="1" applyBorder="1" applyAlignment="1">
      <alignment horizontal="center"/>
    </xf>
    <xf numFmtId="10" fontId="12" fillId="11" borderId="33" xfId="4" applyNumberFormat="1" applyFont="1" applyFill="1" applyBorder="1" applyAlignment="1">
      <alignment horizontal="center"/>
    </xf>
    <xf numFmtId="10" fontId="12" fillId="11" borderId="15" xfId="4" applyNumberFormat="1" applyFont="1" applyFill="1" applyBorder="1" applyAlignment="1">
      <alignment horizontal="center"/>
    </xf>
    <xf numFmtId="10" fontId="12" fillId="11" borderId="16" xfId="4" applyNumberFormat="1" applyFont="1" applyFill="1" applyBorder="1" applyAlignment="1">
      <alignment horizontal="center"/>
    </xf>
    <xf numFmtId="10" fontId="12" fillId="11" borderId="18" xfId="4" applyNumberFormat="1" applyFont="1" applyFill="1" applyBorder="1" applyAlignment="1">
      <alignment horizontal="center"/>
    </xf>
    <xf numFmtId="10" fontId="12" fillId="11" borderId="34" xfId="4" applyNumberFormat="1" applyFont="1" applyFill="1" applyBorder="1" applyAlignment="1">
      <alignment horizontal="center"/>
    </xf>
    <xf numFmtId="10" fontId="12" fillId="11" borderId="28" xfId="4" applyNumberFormat="1" applyFont="1" applyFill="1" applyBorder="1" applyAlignment="1">
      <alignment horizontal="center"/>
    </xf>
    <xf numFmtId="10" fontId="12" fillId="11" borderId="1" xfId="4" applyNumberFormat="1" applyFont="1" applyFill="1" applyBorder="1" applyAlignment="1">
      <alignment horizontal="center"/>
    </xf>
    <xf numFmtId="10" fontId="12" fillId="11" borderId="20" xfId="4" applyNumberFormat="1" applyFont="1" applyFill="1" applyBorder="1" applyAlignment="1">
      <alignment horizontal="center"/>
    </xf>
    <xf numFmtId="10" fontId="0" fillId="0" borderId="0" xfId="0" applyNumberFormat="1"/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0" fillId="4" borderId="0" xfId="0" applyFill="1"/>
    <xf numFmtId="0" fontId="9" fillId="4" borderId="12" xfId="0" applyFont="1" applyFill="1" applyBorder="1" applyAlignment="1">
      <alignment horizontal="center"/>
    </xf>
    <xf numFmtId="0" fontId="11" fillId="4" borderId="37" xfId="0" applyFont="1" applyFill="1" applyBorder="1" applyAlignment="1">
      <alignment horizontal="center" wrapText="1"/>
    </xf>
    <xf numFmtId="16" fontId="12" fillId="4" borderId="38" xfId="0" applyNumberFormat="1" applyFont="1" applyFill="1" applyBorder="1" applyAlignment="1">
      <alignment horizontal="center" vertical="center"/>
    </xf>
    <xf numFmtId="16" fontId="12" fillId="4" borderId="39" xfId="0" applyNumberFormat="1" applyFont="1" applyFill="1" applyBorder="1" applyAlignment="1">
      <alignment horizontal="center" vertical="center"/>
    </xf>
    <xf numFmtId="10" fontId="12" fillId="4" borderId="40" xfId="4" applyNumberFormat="1" applyFont="1" applyFill="1" applyBorder="1" applyAlignment="1">
      <alignment horizontal="center"/>
    </xf>
    <xf numFmtId="10" fontId="12" fillId="4" borderId="0" xfId="4" applyNumberFormat="1" applyFont="1" applyFill="1" applyBorder="1" applyAlignment="1">
      <alignment horizontal="center"/>
    </xf>
    <xf numFmtId="10" fontId="12" fillId="4" borderId="33" xfId="4" applyNumberFormat="1" applyFont="1" applyFill="1" applyBorder="1" applyAlignment="1">
      <alignment horizontal="center"/>
    </xf>
    <xf numFmtId="10" fontId="12" fillId="4" borderId="34" xfId="4" applyNumberFormat="1" applyFont="1" applyFill="1" applyBorder="1" applyAlignment="1">
      <alignment horizontal="center"/>
    </xf>
    <xf numFmtId="10" fontId="0" fillId="4" borderId="0" xfId="0" applyNumberFormat="1" applyFill="1"/>
    <xf numFmtId="10" fontId="12" fillId="4" borderId="27" xfId="4" applyNumberFormat="1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Border="1"/>
    <xf numFmtId="10" fontId="0" fillId="12" borderId="0" xfId="0" applyNumberFormat="1" applyFill="1"/>
    <xf numFmtId="10" fontId="0" fillId="12" borderId="1" xfId="0" applyNumberFormat="1" applyFill="1" applyBorder="1"/>
    <xf numFmtId="10" fontId="0" fillId="0" borderId="2" xfId="0" applyNumberFormat="1" applyBorder="1"/>
    <xf numFmtId="0" fontId="0" fillId="0" borderId="2" xfId="0" applyBorder="1"/>
    <xf numFmtId="0" fontId="0" fillId="0" borderId="1" xfId="4" applyNumberFormat="1" applyFont="1" applyBorder="1" applyAlignment="1">
      <alignment horizontal="center"/>
    </xf>
    <xf numFmtId="164" fontId="0" fillId="4" borderId="1" xfId="4" applyNumberFormat="1" applyFont="1" applyFill="1" applyBorder="1" applyAlignment="1">
      <alignment horizontal="center"/>
    </xf>
    <xf numFmtId="0" fontId="0" fillId="6" borderId="0" xfId="0" applyFill="1"/>
    <xf numFmtId="10" fontId="0" fillId="0" borderId="1" xfId="4" applyNumberFormat="1" applyFont="1" applyBorder="1"/>
    <xf numFmtId="10" fontId="0" fillId="6" borderId="1" xfId="0" applyNumberFormat="1" applyFill="1" applyBorder="1"/>
    <xf numFmtId="0" fontId="14" fillId="13" borderId="0" xfId="0" applyFont="1" applyFill="1"/>
    <xf numFmtId="0" fontId="14" fillId="13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6" borderId="1" xfId="0" applyNumberFormat="1" applyFill="1" applyBorder="1"/>
    <xf numFmtId="2" fontId="0" fillId="6" borderId="0" xfId="0" applyNumberFormat="1" applyFill="1"/>
    <xf numFmtId="2" fontId="0" fillId="6" borderId="1" xfId="0" applyNumberFormat="1" applyFill="1" applyBorder="1"/>
    <xf numFmtId="0" fontId="0" fillId="6" borderId="1" xfId="0" applyFill="1" applyBorder="1"/>
    <xf numFmtId="2" fontId="0" fillId="0" borderId="1" xfId="0" applyNumberFormat="1" applyBorder="1"/>
    <xf numFmtId="2" fontId="14" fillId="13" borderId="0" xfId="0" applyNumberFormat="1" applyFont="1" applyFill="1"/>
    <xf numFmtId="0" fontId="0" fillId="0" borderId="0" xfId="0" applyAlignment="1">
      <alignment horizontal="right"/>
    </xf>
    <xf numFmtId="0" fontId="15" fillId="14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3" fillId="0" borderId="1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8" fillId="11" borderId="41" xfId="0" applyFont="1" applyFill="1" applyBorder="1" applyAlignment="1">
      <alignment horizontal="center" vertical="center" wrapText="1"/>
    </xf>
    <xf numFmtId="0" fontId="8" fillId="11" borderId="42" xfId="0" applyFont="1" applyFill="1" applyBorder="1" applyAlignment="1">
      <alignment horizontal="center" vertical="center" wrapText="1"/>
    </xf>
    <xf numFmtId="9" fontId="0" fillId="0" borderId="0" xfId="4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10" fontId="0" fillId="0" borderId="25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43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4" applyNumberFormat="1" applyFont="1" applyBorder="1" applyAlignment="1">
      <alignment horizontal="center"/>
    </xf>
    <xf numFmtId="10" fontId="0" fillId="0" borderId="0" xfId="4" applyNumberFormat="1" applyFont="1" applyAlignment="1">
      <alignment horizontal="center" vertical="center"/>
    </xf>
    <xf numFmtId="166" fontId="0" fillId="0" borderId="1" xfId="0" applyNumberFormat="1" applyBorder="1"/>
    <xf numFmtId="166" fontId="0" fillId="0" borderId="1" xfId="4" applyNumberFormat="1" applyFont="1" applyBorder="1"/>
    <xf numFmtId="0" fontId="0" fillId="6" borderId="0" xfId="0" applyFill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" fontId="12" fillId="11" borderId="19" xfId="0" applyNumberFormat="1" applyFont="1" applyFill="1" applyBorder="1" applyAlignment="1">
      <alignment horizontal="center" vertical="center"/>
    </xf>
    <xf numFmtId="16" fontId="12" fillId="11" borderId="21" xfId="0" applyNumberFormat="1" applyFont="1" applyFill="1" applyBorder="1" applyAlignment="1">
      <alignment horizontal="center" vertical="center"/>
    </xf>
    <xf numFmtId="16" fontId="12" fillId="11" borderId="1" xfId="0" applyNumberFormat="1" applyFont="1" applyFill="1" applyBorder="1" applyAlignment="1">
      <alignment horizontal="center" vertical="center"/>
    </xf>
    <xf numFmtId="16" fontId="12" fillId="11" borderId="22" xfId="0" applyNumberFormat="1" applyFont="1" applyFill="1" applyBorder="1" applyAlignment="1">
      <alignment horizontal="center" vertical="center"/>
    </xf>
    <xf numFmtId="16" fontId="12" fillId="11" borderId="2" xfId="0" applyNumberFormat="1" applyFont="1" applyFill="1" applyBorder="1" applyAlignment="1">
      <alignment horizontal="center" vertical="center"/>
    </xf>
    <xf numFmtId="16" fontId="12" fillId="11" borderId="23" xfId="0" applyNumberFormat="1" applyFont="1" applyFill="1" applyBorder="1" applyAlignment="1">
      <alignment horizontal="center" vertical="center"/>
    </xf>
    <xf numFmtId="16" fontId="12" fillId="11" borderId="24" xfId="0" applyNumberFormat="1" applyFont="1" applyFill="1" applyBorder="1" applyAlignment="1">
      <alignment horizontal="center" vertical="center"/>
    </xf>
    <xf numFmtId="16" fontId="12" fillId="11" borderId="25" xfId="0" applyNumberFormat="1" applyFont="1" applyFill="1" applyBorder="1" applyAlignment="1">
      <alignment horizontal="center" vertical="center"/>
    </xf>
    <xf numFmtId="16" fontId="12" fillId="11" borderId="20" xfId="0" applyNumberFormat="1" applyFont="1" applyFill="1" applyBorder="1" applyAlignment="1">
      <alignment horizontal="center" vertical="center"/>
    </xf>
    <xf numFmtId="16" fontId="12" fillId="11" borderId="26" xfId="0" applyNumberFormat="1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4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" applyFont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0" fontId="0" fillId="0" borderId="28" xfId="4" applyNumberFormat="1" applyFont="1" applyBorder="1" applyAlignment="1">
      <alignment horizontal="center"/>
    </xf>
    <xf numFmtId="10" fontId="0" fillId="0" borderId="28" xfId="0" applyNumberFormat="1" applyBorder="1"/>
    <xf numFmtId="10" fontId="0" fillId="0" borderId="1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C3C94463-A269-4AD0-89B6-C8269E30375E}"/>
    <cellStyle name="Normal 4" xfId="3" xr:uid="{A8DD3E94-E416-446C-9B7F-CA6FDE13F7DB}"/>
    <cellStyle name="Pourcentage" xfId="4" builtinId="5"/>
  </cellStyles>
  <dxfs count="9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9AC1-1FBD-4546-9732-B4239781FA65}">
  <dimension ref="B2:V51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4" sqref="G4"/>
    </sheetView>
  </sheetViews>
  <sheetFormatPr baseColWidth="10" defaultColWidth="11.54296875" defaultRowHeight="14.5" x14ac:dyDescent="0.35"/>
  <cols>
    <col min="1" max="4" width="11.54296875" style="4"/>
    <col min="5" max="7" width="11.54296875" style="10"/>
    <col min="8" max="9" width="11.54296875" style="4"/>
    <col min="10" max="10" width="11.6328125" style="4" bestFit="1" customWidth="1"/>
    <col min="11" max="16384" width="11.54296875" style="4"/>
  </cols>
  <sheetData>
    <row r="2" spans="2:22" x14ac:dyDescent="0.35">
      <c r="I2" s="4" t="s">
        <v>29</v>
      </c>
      <c r="J2" s="5">
        <v>593</v>
      </c>
      <c r="L2" s="4" t="s">
        <v>29</v>
      </c>
      <c r="M2" s="5">
        <v>595</v>
      </c>
      <c r="O2" s="4" t="s">
        <v>29</v>
      </c>
      <c r="P2" s="5">
        <v>597</v>
      </c>
      <c r="R2" s="4" t="s">
        <v>29</v>
      </c>
      <c r="S2" s="5">
        <v>599</v>
      </c>
      <c r="U2" s="4" t="s">
        <v>29</v>
      </c>
      <c r="V2" s="5">
        <v>601</v>
      </c>
    </row>
    <row r="3" spans="2:22" x14ac:dyDescent="0.35">
      <c r="C3" s="5" t="s">
        <v>15</v>
      </c>
      <c r="E3" s="10" t="s">
        <v>27</v>
      </c>
      <c r="F3" s="10" t="s">
        <v>16</v>
      </c>
      <c r="G3" s="10" t="s">
        <v>71</v>
      </c>
      <c r="I3" s="4" t="s">
        <v>19</v>
      </c>
      <c r="J3" s="4" t="s">
        <v>25</v>
      </c>
      <c r="L3" s="4" t="s">
        <v>28</v>
      </c>
      <c r="M3" s="4" t="s">
        <v>25</v>
      </c>
      <c r="O3" s="4" t="s">
        <v>20</v>
      </c>
      <c r="P3" s="4" t="s">
        <v>25</v>
      </c>
      <c r="R3" s="4" t="s">
        <v>21</v>
      </c>
      <c r="S3" s="4" t="s">
        <v>25</v>
      </c>
      <c r="U3" s="4" t="s">
        <v>22</v>
      </c>
      <c r="V3" s="4" t="s">
        <v>25</v>
      </c>
    </row>
    <row r="4" spans="2:22" x14ac:dyDescent="0.35">
      <c r="C4" s="8" t="s">
        <v>14</v>
      </c>
      <c r="E4" s="11" t="s">
        <v>0</v>
      </c>
      <c r="F4" s="11" t="s">
        <v>14</v>
      </c>
      <c r="G4" s="11" t="s">
        <v>18</v>
      </c>
      <c r="I4" s="2" t="s">
        <v>14</v>
      </c>
      <c r="J4" s="2" t="s">
        <v>18</v>
      </c>
      <c r="L4" s="2" t="s">
        <v>14</v>
      </c>
      <c r="M4" s="2" t="s">
        <v>18</v>
      </c>
      <c r="O4" s="2" t="s">
        <v>14</v>
      </c>
      <c r="P4" s="2" t="s">
        <v>18</v>
      </c>
      <c r="R4" s="2" t="s">
        <v>14</v>
      </c>
      <c r="S4" s="2" t="s">
        <v>18</v>
      </c>
      <c r="U4" s="2" t="s">
        <v>14</v>
      </c>
      <c r="V4" s="2" t="s">
        <v>18</v>
      </c>
    </row>
    <row r="5" spans="2:22" x14ac:dyDescent="0.35">
      <c r="B5" s="2" t="s">
        <v>1</v>
      </c>
      <c r="C5" s="21">
        <v>3.1199999999999999E-2</v>
      </c>
      <c r="E5" s="11" t="s">
        <v>1</v>
      </c>
      <c r="F5" s="12">
        <f t="shared" ref="F5:F18" si="0">(G5/$G$19)</f>
        <v>1.4385039558858786E-2</v>
      </c>
      <c r="G5" s="13">
        <f>J5+M5+P5+S5+V5</f>
        <v>4200</v>
      </c>
      <c r="I5" s="3">
        <f>(J5/$J$19)</f>
        <v>2.5193147463889821E-2</v>
      </c>
      <c r="J5" s="7">
        <v>1500</v>
      </c>
      <c r="L5" s="3">
        <f>(M5/$M$19)</f>
        <v>1.0922992900054615E-2</v>
      </c>
      <c r="M5" s="7">
        <v>600</v>
      </c>
      <c r="O5" s="3">
        <f>(P5/P$19)</f>
        <v>1.3353363378400934E-2</v>
      </c>
      <c r="P5" s="7">
        <v>800</v>
      </c>
      <c r="R5" s="3">
        <f>(S5/S$19)</f>
        <v>1.0150566739976316E-2</v>
      </c>
      <c r="S5" s="7">
        <v>600</v>
      </c>
      <c r="U5" s="3">
        <f>(V5/V$19)</f>
        <v>1.1969904240766074E-2</v>
      </c>
      <c r="V5" s="7">
        <v>700</v>
      </c>
    </row>
    <row r="6" spans="2:22" x14ac:dyDescent="0.35">
      <c r="B6" s="2" t="s">
        <v>2</v>
      </c>
      <c r="C6" s="21">
        <v>5.0000000000000001E-3</v>
      </c>
      <c r="E6" s="11" t="s">
        <v>2</v>
      </c>
      <c r="F6" s="12">
        <f t="shared" si="0"/>
        <v>3.4250094187759017E-3</v>
      </c>
      <c r="G6" s="13">
        <f t="shared" ref="G6:G18" si="1">J6+M6+P6+S6+V6</f>
        <v>1000</v>
      </c>
      <c r="I6" s="3">
        <f>(J6/$J$19)</f>
        <v>3.3590863285186431E-3</v>
      </c>
      <c r="J6" s="7">
        <v>200</v>
      </c>
      <c r="L6" s="3">
        <f t="shared" ref="L6:L18" si="2">(M6/$M$19)</f>
        <v>3.6409976333515383E-3</v>
      </c>
      <c r="M6" s="7">
        <v>200</v>
      </c>
      <c r="O6" s="3">
        <f t="shared" ref="O6:O18" si="3">(P6/P$19)</f>
        <v>3.3383408446002335E-3</v>
      </c>
      <c r="P6" s="7">
        <v>200</v>
      </c>
      <c r="R6" s="3">
        <f t="shared" ref="R6:R18" si="4">(S6/S$19)</f>
        <v>3.3835222466587719E-3</v>
      </c>
      <c r="S6" s="7">
        <v>200</v>
      </c>
      <c r="U6" s="3">
        <f t="shared" ref="U6:U18" si="5">(V6/V$19)</f>
        <v>3.4199726402188782E-3</v>
      </c>
      <c r="V6" s="7">
        <v>200</v>
      </c>
    </row>
    <row r="7" spans="2:22" x14ac:dyDescent="0.35">
      <c r="B7" s="2" t="s">
        <v>3</v>
      </c>
      <c r="C7" s="21">
        <v>5.0000000000000001E-3</v>
      </c>
      <c r="E7" s="11" t="s">
        <v>3</v>
      </c>
      <c r="F7" s="12">
        <f t="shared" si="0"/>
        <v>1.0240778162139946E-2</v>
      </c>
      <c r="G7" s="13">
        <f t="shared" si="1"/>
        <v>2990</v>
      </c>
      <c r="I7" s="3">
        <f t="shared" ref="I7:I18" si="6">(J7/$J$19)</f>
        <v>1.0077258985555929E-2</v>
      </c>
      <c r="J7" s="7">
        <v>600</v>
      </c>
      <c r="L7" s="3">
        <f t="shared" si="2"/>
        <v>1.0922992900054615E-2</v>
      </c>
      <c r="M7" s="7">
        <v>600</v>
      </c>
      <c r="O7" s="3">
        <f t="shared" si="3"/>
        <v>1.0015022533800702E-2</v>
      </c>
      <c r="P7" s="7">
        <v>600</v>
      </c>
      <c r="R7" s="3">
        <f t="shared" si="4"/>
        <v>9.4738622906445618E-3</v>
      </c>
      <c r="S7" s="7">
        <v>560</v>
      </c>
      <c r="U7" s="3">
        <f t="shared" si="5"/>
        <v>1.0772913816689466E-2</v>
      </c>
      <c r="V7" s="7">
        <v>630</v>
      </c>
    </row>
    <row r="8" spans="2:22" x14ac:dyDescent="0.35">
      <c r="B8" s="2" t="s">
        <v>4</v>
      </c>
      <c r="C8" s="21">
        <v>1E-3</v>
      </c>
      <c r="E8" s="11" t="s">
        <v>4</v>
      </c>
      <c r="F8" s="12">
        <f t="shared" si="0"/>
        <v>0</v>
      </c>
      <c r="G8" s="13">
        <f t="shared" si="1"/>
        <v>0</v>
      </c>
      <c r="I8" s="3">
        <f t="shared" si="6"/>
        <v>0</v>
      </c>
      <c r="J8" s="7">
        <v>0</v>
      </c>
      <c r="L8" s="3">
        <f t="shared" si="2"/>
        <v>0</v>
      </c>
      <c r="M8" s="7">
        <v>0</v>
      </c>
      <c r="O8" s="3">
        <f t="shared" si="3"/>
        <v>0</v>
      </c>
      <c r="P8" s="7">
        <v>0</v>
      </c>
      <c r="R8" s="3">
        <f t="shared" si="4"/>
        <v>0</v>
      </c>
      <c r="S8" s="7">
        <v>0</v>
      </c>
      <c r="U8" s="3">
        <f t="shared" si="5"/>
        <v>0</v>
      </c>
      <c r="V8" s="7">
        <v>0</v>
      </c>
    </row>
    <row r="9" spans="2:22" x14ac:dyDescent="0.35">
      <c r="B9" s="2" t="s">
        <v>5</v>
      </c>
      <c r="C9" s="21">
        <f>0.333+0.0347</f>
        <v>0.36770000000000003</v>
      </c>
      <c r="E9" s="11" t="s">
        <v>5</v>
      </c>
      <c r="F9" s="12">
        <f t="shared" si="0"/>
        <v>0.29640031510086651</v>
      </c>
      <c r="G9" s="13">
        <f t="shared" si="1"/>
        <v>86540</v>
      </c>
      <c r="I9" s="3">
        <f t="shared" si="6"/>
        <v>0.29089687604971448</v>
      </c>
      <c r="J9" s="7">
        <v>17320</v>
      </c>
      <c r="L9" s="3">
        <f t="shared" si="2"/>
        <v>0.2996541052248316</v>
      </c>
      <c r="M9" s="7">
        <v>16460</v>
      </c>
      <c r="O9" s="3">
        <f t="shared" si="3"/>
        <v>0.30211984643632117</v>
      </c>
      <c r="P9" s="7">
        <v>18100</v>
      </c>
      <c r="R9" s="3">
        <f t="shared" si="4"/>
        <v>0.29064456098798852</v>
      </c>
      <c r="S9" s="7">
        <v>17180</v>
      </c>
      <c r="U9" s="3">
        <f t="shared" si="5"/>
        <v>0.29890560875512995</v>
      </c>
      <c r="V9" s="7">
        <v>17480</v>
      </c>
    </row>
    <row r="10" spans="2:22" x14ac:dyDescent="0.35">
      <c r="B10" s="2" t="s">
        <v>6</v>
      </c>
      <c r="C10" s="21">
        <v>5.6000000000000001E-2</v>
      </c>
      <c r="E10" s="11" t="s">
        <v>6</v>
      </c>
      <c r="F10" s="12">
        <f t="shared" si="0"/>
        <v>4.3429119430078433E-2</v>
      </c>
      <c r="G10" s="13">
        <f t="shared" si="1"/>
        <v>12680</v>
      </c>
      <c r="I10" s="3">
        <f t="shared" si="6"/>
        <v>4.8034934497816595E-2</v>
      </c>
      <c r="J10" s="7">
        <v>2860</v>
      </c>
      <c r="L10" s="3">
        <f t="shared" si="2"/>
        <v>4.5148370653559075E-2</v>
      </c>
      <c r="M10" s="7">
        <v>2480</v>
      </c>
      <c r="O10" s="3">
        <f t="shared" si="3"/>
        <v>4.3398430979803039E-2</v>
      </c>
      <c r="P10" s="7">
        <v>2600</v>
      </c>
      <c r="R10" s="3">
        <f t="shared" si="4"/>
        <v>4.1278971409237017E-2</v>
      </c>
      <c r="S10" s="7">
        <v>2440</v>
      </c>
      <c r="U10" s="3">
        <f t="shared" si="5"/>
        <v>3.9329685362517103E-2</v>
      </c>
      <c r="V10" s="7">
        <v>2300</v>
      </c>
    </row>
    <row r="11" spans="2:22" x14ac:dyDescent="0.35">
      <c r="B11" s="2" t="s">
        <v>7</v>
      </c>
      <c r="C11" s="21">
        <v>0.12520000000000001</v>
      </c>
      <c r="E11" s="11" t="s">
        <v>7</v>
      </c>
      <c r="F11" s="12">
        <f t="shared" si="0"/>
        <v>0.18810151727917251</v>
      </c>
      <c r="G11" s="13">
        <f t="shared" si="1"/>
        <v>54920</v>
      </c>
      <c r="I11" s="3">
        <f t="shared" si="6"/>
        <v>0.17954316425932146</v>
      </c>
      <c r="J11" s="7">
        <v>10690</v>
      </c>
      <c r="L11" s="3">
        <f t="shared" si="2"/>
        <v>0.1907882759876206</v>
      </c>
      <c r="M11" s="7">
        <v>10480</v>
      </c>
      <c r="O11" s="3">
        <f t="shared" si="3"/>
        <v>0.18077115673510266</v>
      </c>
      <c r="P11" s="7">
        <v>10830</v>
      </c>
      <c r="R11" s="3">
        <f t="shared" si="4"/>
        <v>0.1942141769582135</v>
      </c>
      <c r="S11" s="7">
        <v>11480</v>
      </c>
      <c r="U11" s="3">
        <f t="shared" si="5"/>
        <v>0.19562243502051985</v>
      </c>
      <c r="V11" s="7">
        <v>11440</v>
      </c>
    </row>
    <row r="12" spans="2:22" x14ac:dyDescent="0.35">
      <c r="B12" s="2" t="s">
        <v>8</v>
      </c>
      <c r="C12" s="21">
        <v>0.08</v>
      </c>
      <c r="E12" s="11" t="s">
        <v>8</v>
      </c>
      <c r="F12" s="12">
        <f t="shared" si="0"/>
        <v>7.0863444874473408E-2</v>
      </c>
      <c r="G12" s="13">
        <f t="shared" si="1"/>
        <v>20690</v>
      </c>
      <c r="I12" s="3">
        <f t="shared" si="6"/>
        <v>6.936513268390998E-2</v>
      </c>
      <c r="J12" s="7">
        <v>4130</v>
      </c>
      <c r="L12" s="3">
        <f t="shared" si="2"/>
        <v>6.7904605862006195E-2</v>
      </c>
      <c r="M12" s="7">
        <v>3730</v>
      </c>
      <c r="O12" s="3">
        <f t="shared" si="3"/>
        <v>7.2108162243365054E-2</v>
      </c>
      <c r="P12" s="7">
        <v>4320</v>
      </c>
      <c r="R12" s="3">
        <f t="shared" si="4"/>
        <v>7.528336998815767E-2</v>
      </c>
      <c r="S12" s="7">
        <v>4450</v>
      </c>
      <c r="U12" s="3">
        <f t="shared" si="5"/>
        <v>6.9425444596443231E-2</v>
      </c>
      <c r="V12" s="7">
        <v>4060</v>
      </c>
    </row>
    <row r="13" spans="2:22" x14ac:dyDescent="0.35">
      <c r="B13" s="2" t="s">
        <v>9</v>
      </c>
      <c r="C13" s="21">
        <v>1.8200000000000001E-2</v>
      </c>
      <c r="E13" s="11" t="s">
        <v>9</v>
      </c>
      <c r="F13" s="12">
        <f t="shared" si="0"/>
        <v>2.0104805288214542E-2</v>
      </c>
      <c r="G13" s="13">
        <f t="shared" si="1"/>
        <v>5870</v>
      </c>
      <c r="I13" s="3">
        <f t="shared" si="6"/>
        <v>1.9818609338259994E-2</v>
      </c>
      <c r="J13" s="7">
        <v>1180</v>
      </c>
      <c r="L13" s="3">
        <f t="shared" si="2"/>
        <v>2.2756235208447113E-2</v>
      </c>
      <c r="M13" s="7">
        <v>1250</v>
      </c>
      <c r="O13" s="3">
        <f t="shared" si="3"/>
        <v>1.969621098314138E-2</v>
      </c>
      <c r="P13" s="7">
        <v>1180</v>
      </c>
      <c r="R13" s="3">
        <f t="shared" si="4"/>
        <v>1.8440196244290306E-2</v>
      </c>
      <c r="S13" s="7">
        <v>1090</v>
      </c>
      <c r="U13" s="3">
        <f t="shared" si="5"/>
        <v>2.0006839945280439E-2</v>
      </c>
      <c r="V13" s="7">
        <v>1170</v>
      </c>
    </row>
    <row r="14" spans="2:22" x14ac:dyDescent="0.35">
      <c r="B14" s="2" t="s">
        <v>10</v>
      </c>
      <c r="C14" s="21">
        <v>5.4399999999999997E-2</v>
      </c>
      <c r="E14" s="11" t="s">
        <v>10</v>
      </c>
      <c r="F14" s="12">
        <f t="shared" si="0"/>
        <v>4.4114121313833611E-2</v>
      </c>
      <c r="G14" s="13">
        <f t="shared" si="1"/>
        <v>12880</v>
      </c>
      <c r="I14" s="3">
        <f t="shared" si="6"/>
        <v>4.484380248572388E-2</v>
      </c>
      <c r="J14" s="7">
        <v>2670</v>
      </c>
      <c r="L14" s="3">
        <f t="shared" si="2"/>
        <v>4.4966320771891499E-2</v>
      </c>
      <c r="M14" s="7">
        <v>2470</v>
      </c>
      <c r="O14" s="3">
        <f>(P14/P$19)</f>
        <v>4.3398430979803039E-2</v>
      </c>
      <c r="P14" s="7">
        <v>2600</v>
      </c>
      <c r="R14" s="3">
        <f>(S14/S$19)</f>
        <v>4.4831669768228728E-2</v>
      </c>
      <c r="S14" s="7">
        <v>2650</v>
      </c>
      <c r="U14" s="3">
        <f>(V14/V$19)</f>
        <v>4.2578659370725032E-2</v>
      </c>
      <c r="V14" s="7">
        <v>2490</v>
      </c>
    </row>
    <row r="15" spans="2:22" x14ac:dyDescent="0.35">
      <c r="B15" s="2" t="s">
        <v>17</v>
      </c>
      <c r="C15" s="21">
        <v>4.1599999999999998E-2</v>
      </c>
      <c r="E15" s="11" t="s">
        <v>17</v>
      </c>
      <c r="F15" s="12">
        <f t="shared" si="0"/>
        <v>3.9524608692673907E-2</v>
      </c>
      <c r="G15" s="13">
        <f t="shared" si="1"/>
        <v>11540</v>
      </c>
      <c r="I15" s="3">
        <f t="shared" si="6"/>
        <v>3.896540141081626E-2</v>
      </c>
      <c r="J15" s="7">
        <v>2320</v>
      </c>
      <c r="L15" s="3">
        <f t="shared" si="2"/>
        <v>3.9686874203531765E-2</v>
      </c>
      <c r="M15" s="7">
        <v>2180</v>
      </c>
      <c r="O15" s="3">
        <f t="shared" si="3"/>
        <v>3.8891670839592725E-2</v>
      </c>
      <c r="P15" s="7">
        <v>2330</v>
      </c>
      <c r="R15" s="3">
        <f t="shared" si="4"/>
        <v>3.9418034173574694E-2</v>
      </c>
      <c r="S15" s="7">
        <v>2330</v>
      </c>
      <c r="U15" s="3">
        <f t="shared" si="5"/>
        <v>4.0697674418604654E-2</v>
      </c>
      <c r="V15" s="7">
        <v>2380</v>
      </c>
    </row>
    <row r="16" spans="2:22" x14ac:dyDescent="0.35">
      <c r="B16" s="2" t="s">
        <v>11</v>
      </c>
      <c r="C16" s="21">
        <v>4.7500000000000001E-2</v>
      </c>
      <c r="E16" s="11" t="s">
        <v>11</v>
      </c>
      <c r="F16" s="12">
        <f t="shared" si="0"/>
        <v>4.5210124327841904E-2</v>
      </c>
      <c r="G16" s="13">
        <f t="shared" si="1"/>
        <v>13200</v>
      </c>
      <c r="I16" s="3">
        <f t="shared" si="6"/>
        <v>4.4339939536446084E-2</v>
      </c>
      <c r="J16" s="7">
        <v>2640</v>
      </c>
      <c r="L16" s="3">
        <f t="shared" si="2"/>
        <v>4.3509921718550885E-2</v>
      </c>
      <c r="M16" s="7">
        <v>2390</v>
      </c>
      <c r="O16" s="3">
        <f t="shared" si="3"/>
        <v>4.5735269571023203E-2</v>
      </c>
      <c r="P16" s="7">
        <v>2740</v>
      </c>
      <c r="R16" s="3">
        <f t="shared" si="4"/>
        <v>4.652343089155811E-2</v>
      </c>
      <c r="S16" s="7">
        <v>2750</v>
      </c>
      <c r="U16" s="3">
        <f t="shared" si="5"/>
        <v>4.5827633378932968E-2</v>
      </c>
      <c r="V16" s="7">
        <v>2680</v>
      </c>
    </row>
    <row r="17" spans="2:22" x14ac:dyDescent="0.35">
      <c r="B17" s="2" t="s">
        <v>12</v>
      </c>
      <c r="C17" s="21">
        <v>1.95E-2</v>
      </c>
      <c r="E17" s="11" t="s">
        <v>12</v>
      </c>
      <c r="F17" s="12">
        <f t="shared" si="0"/>
        <v>1.7673048600883652E-2</v>
      </c>
      <c r="G17" s="13">
        <f t="shared" si="1"/>
        <v>5160</v>
      </c>
      <c r="I17" s="3">
        <f t="shared" si="6"/>
        <v>1.729929459187101E-2</v>
      </c>
      <c r="J17" s="7">
        <v>1030</v>
      </c>
      <c r="L17" s="3">
        <f t="shared" si="2"/>
        <v>1.8022938285090113E-2</v>
      </c>
      <c r="M17" s="7">
        <v>990</v>
      </c>
      <c r="O17" s="3">
        <f t="shared" si="3"/>
        <v>1.5189450842931064E-2</v>
      </c>
      <c r="P17" s="7">
        <v>910</v>
      </c>
      <c r="R17" s="3">
        <f t="shared" si="4"/>
        <v>1.9962781255286752E-2</v>
      </c>
      <c r="S17" s="7">
        <v>1180</v>
      </c>
      <c r="U17" s="3">
        <f t="shared" si="5"/>
        <v>1.7954856361149112E-2</v>
      </c>
      <c r="V17" s="7">
        <v>1050</v>
      </c>
    </row>
    <row r="18" spans="2:22" x14ac:dyDescent="0.35">
      <c r="B18" s="1" t="s">
        <v>13</v>
      </c>
      <c r="C18" s="21">
        <v>0.1477</v>
      </c>
      <c r="E18" s="14" t="s">
        <v>13</v>
      </c>
      <c r="F18" s="12">
        <f t="shared" si="0"/>
        <v>0.20652806795218687</v>
      </c>
      <c r="G18" s="13">
        <f t="shared" si="1"/>
        <v>60300</v>
      </c>
      <c r="I18" s="3">
        <f t="shared" si="6"/>
        <v>0.20826335236815585</v>
      </c>
      <c r="J18" s="7">
        <v>12400</v>
      </c>
      <c r="L18" s="3">
        <f t="shared" si="2"/>
        <v>0.20207536865101039</v>
      </c>
      <c r="M18" s="7">
        <v>11100</v>
      </c>
      <c r="O18" s="3">
        <f t="shared" si="3"/>
        <v>0.21198464363211483</v>
      </c>
      <c r="P18" s="7">
        <v>12700</v>
      </c>
      <c r="R18" s="3">
        <f t="shared" si="4"/>
        <v>0.20639485704618507</v>
      </c>
      <c r="S18" s="7">
        <v>12200</v>
      </c>
      <c r="U18" s="3">
        <f t="shared" si="5"/>
        <v>0.20348837209302326</v>
      </c>
      <c r="V18" s="7">
        <v>11900</v>
      </c>
    </row>
    <row r="19" spans="2:22" x14ac:dyDescent="0.35">
      <c r="C19" s="3">
        <f>SUM(C5:C18)</f>
        <v>1</v>
      </c>
      <c r="E19" s="11"/>
      <c r="F19" s="12">
        <f>SUM(F5:F18)</f>
        <v>1</v>
      </c>
      <c r="G19" s="13">
        <f>SUM(G5:G18)</f>
        <v>291970</v>
      </c>
      <c r="I19" s="3">
        <f>SUM(I5:I18)</f>
        <v>0.99999999999999989</v>
      </c>
      <c r="J19" s="7">
        <f>SUM(J5:J18)</f>
        <v>59540</v>
      </c>
      <c r="L19" s="3">
        <f>SUM(L5:L18)</f>
        <v>1</v>
      </c>
      <c r="M19" s="7">
        <f>SUM(M5:M18)</f>
        <v>54930</v>
      </c>
      <c r="O19" s="3">
        <f>SUM(O5:O18)</f>
        <v>1</v>
      </c>
      <c r="P19" s="7">
        <f>SUM(P5:P18)</f>
        <v>59910</v>
      </c>
      <c r="R19" s="3">
        <f>SUM(R5:R18)</f>
        <v>1</v>
      </c>
      <c r="S19" s="7">
        <f>SUM(S5:S18)</f>
        <v>59110</v>
      </c>
      <c r="U19" s="3">
        <f>SUM(U5:U18)</f>
        <v>0.99999999999999989</v>
      </c>
      <c r="V19" s="7">
        <f>SUM(V5:V18)</f>
        <v>58480</v>
      </c>
    </row>
    <row r="20" spans="2:22" x14ac:dyDescent="0.35">
      <c r="I20" s="19"/>
      <c r="J20" s="18"/>
    </row>
    <row r="21" spans="2:22" x14ac:dyDescent="0.35">
      <c r="C21" s="9"/>
      <c r="F21" s="11" t="s">
        <v>23</v>
      </c>
      <c r="I21" s="2" t="s">
        <v>23</v>
      </c>
      <c r="L21" s="2" t="s">
        <v>23</v>
      </c>
      <c r="O21" s="2" t="s">
        <v>23</v>
      </c>
      <c r="R21" s="2" t="s">
        <v>23</v>
      </c>
      <c r="U21" s="2" t="s">
        <v>23</v>
      </c>
    </row>
    <row r="22" spans="2:22" x14ac:dyDescent="0.35">
      <c r="C22" s="9"/>
      <c r="E22" s="11" t="s">
        <v>1</v>
      </c>
      <c r="F22" s="12">
        <f>F5-$C5</f>
        <v>-1.6814960441141211E-2</v>
      </c>
      <c r="I22" s="3">
        <f t="shared" ref="I22:I35" si="7">I5-$C5</f>
        <v>-6.0068525361101771E-3</v>
      </c>
      <c r="L22" s="3">
        <f t="shared" ref="L22:L35" si="8">L5-$C5</f>
        <v>-2.0277007099945385E-2</v>
      </c>
      <c r="O22" s="3">
        <f t="shared" ref="O22:O35" si="9">O5-$C5</f>
        <v>-1.7846636621599063E-2</v>
      </c>
      <c r="R22" s="3">
        <f t="shared" ref="R22:R35" si="10">R5-$C5</f>
        <v>-2.1049433260023682E-2</v>
      </c>
      <c r="U22" s="3">
        <f t="shared" ref="U22:U35" si="11">U5-$C5</f>
        <v>-1.9230095759233925E-2</v>
      </c>
    </row>
    <row r="23" spans="2:22" x14ac:dyDescent="0.35">
      <c r="C23" s="9"/>
      <c r="E23" s="11" t="s">
        <v>2</v>
      </c>
      <c r="F23" s="12">
        <f>F6-$C6</f>
        <v>-1.5749905812240984E-3</v>
      </c>
      <c r="I23" s="3">
        <f t="shared" si="7"/>
        <v>-1.640913671481357E-3</v>
      </c>
      <c r="L23" s="3">
        <f t="shared" si="8"/>
        <v>-1.3590023666484618E-3</v>
      </c>
      <c r="O23" s="3">
        <f t="shared" si="9"/>
        <v>-1.6616591553997666E-3</v>
      </c>
      <c r="R23" s="3">
        <f t="shared" si="10"/>
        <v>-1.6164777533412282E-3</v>
      </c>
      <c r="U23" s="3">
        <f t="shared" si="11"/>
        <v>-1.5800273597811219E-3</v>
      </c>
    </row>
    <row r="24" spans="2:22" x14ac:dyDescent="0.35">
      <c r="C24" s="9"/>
      <c r="E24" s="11" t="s">
        <v>3</v>
      </c>
      <c r="F24" s="12">
        <f t="shared" ref="F24:F35" si="12">F7-$C7</f>
        <v>5.2407781621399462E-3</v>
      </c>
      <c r="I24" s="3">
        <f t="shared" si="7"/>
        <v>5.0772589855559288E-3</v>
      </c>
      <c r="L24" s="3">
        <f t="shared" si="8"/>
        <v>5.9229929000546152E-3</v>
      </c>
      <c r="O24" s="3">
        <f t="shared" si="9"/>
        <v>5.0150225338007016E-3</v>
      </c>
      <c r="R24" s="3">
        <f t="shared" si="10"/>
        <v>4.4738622906445617E-3</v>
      </c>
      <c r="U24" s="3">
        <f t="shared" si="11"/>
        <v>5.7729138166894662E-3</v>
      </c>
    </row>
    <row r="25" spans="2:22" x14ac:dyDescent="0.35">
      <c r="C25" s="9"/>
      <c r="E25" s="11" t="s">
        <v>4</v>
      </c>
      <c r="F25" s="12">
        <f>F8-$C8</f>
        <v>-1E-3</v>
      </c>
      <c r="I25" s="3">
        <f t="shared" si="7"/>
        <v>-1E-3</v>
      </c>
      <c r="L25" s="3">
        <f t="shared" si="8"/>
        <v>-1E-3</v>
      </c>
      <c r="O25" s="3">
        <f t="shared" si="9"/>
        <v>-1E-3</v>
      </c>
      <c r="R25" s="3">
        <f t="shared" si="10"/>
        <v>-1E-3</v>
      </c>
      <c r="U25" s="3">
        <f t="shared" si="11"/>
        <v>-1E-3</v>
      </c>
    </row>
    <row r="26" spans="2:22" x14ac:dyDescent="0.35">
      <c r="C26" s="9"/>
      <c r="E26" s="11" t="s">
        <v>5</v>
      </c>
      <c r="F26" s="12">
        <f t="shared" si="12"/>
        <v>-7.129968489913352E-2</v>
      </c>
      <c r="I26" s="3">
        <f t="shared" si="7"/>
        <v>-7.6803123950285546E-2</v>
      </c>
      <c r="L26" s="3">
        <f t="shared" si="8"/>
        <v>-6.8045894775168425E-2</v>
      </c>
      <c r="O26" s="3">
        <f t="shared" si="9"/>
        <v>-6.5580153563678856E-2</v>
      </c>
      <c r="R26" s="3">
        <f t="shared" si="10"/>
        <v>-7.7055439012011506E-2</v>
      </c>
      <c r="U26" s="3">
        <f t="shared" si="11"/>
        <v>-6.8794391244870079E-2</v>
      </c>
    </row>
    <row r="27" spans="2:22" x14ac:dyDescent="0.35">
      <c r="C27" s="9"/>
      <c r="E27" s="11" t="s">
        <v>6</v>
      </c>
      <c r="F27" s="12">
        <f t="shared" si="12"/>
        <v>-1.2570880569921568E-2</v>
      </c>
      <c r="I27" s="3">
        <f t="shared" si="7"/>
        <v>-7.9650655021834063E-3</v>
      </c>
      <c r="L27" s="3">
        <f t="shared" si="8"/>
        <v>-1.0851629346440926E-2</v>
      </c>
      <c r="O27" s="3">
        <f t="shared" si="9"/>
        <v>-1.2601569020196962E-2</v>
      </c>
      <c r="R27" s="3">
        <f t="shared" si="10"/>
        <v>-1.4721028590762984E-2</v>
      </c>
      <c r="U27" s="3">
        <f t="shared" si="11"/>
        <v>-1.6670314637482898E-2</v>
      </c>
    </row>
    <row r="28" spans="2:22" x14ac:dyDescent="0.35">
      <c r="C28" s="9"/>
      <c r="E28" s="11" t="s">
        <v>7</v>
      </c>
      <c r="F28" s="12">
        <f t="shared" si="12"/>
        <v>6.2901517279172509E-2</v>
      </c>
      <c r="I28" s="3">
        <f t="shared" si="7"/>
        <v>5.4343164259321453E-2</v>
      </c>
      <c r="L28" s="3">
        <f t="shared" si="8"/>
        <v>6.5588275987620598E-2</v>
      </c>
      <c r="O28" s="3">
        <f t="shared" si="9"/>
        <v>5.5571156735102656E-2</v>
      </c>
      <c r="R28" s="3">
        <f t="shared" si="10"/>
        <v>6.9014176958213491E-2</v>
      </c>
      <c r="U28" s="3">
        <f t="shared" si="11"/>
        <v>7.0422435020519841E-2</v>
      </c>
    </row>
    <row r="29" spans="2:22" x14ac:dyDescent="0.35">
      <c r="C29" s="9"/>
      <c r="E29" s="11" t="s">
        <v>8</v>
      </c>
      <c r="F29" s="12">
        <f t="shared" si="12"/>
        <v>-9.1365551255265937E-3</v>
      </c>
      <c r="I29" s="3">
        <f t="shared" si="7"/>
        <v>-1.0634867316090021E-2</v>
      </c>
      <c r="L29" s="3">
        <f t="shared" si="8"/>
        <v>-1.2095394137993806E-2</v>
      </c>
      <c r="O29" s="3">
        <f t="shared" si="9"/>
        <v>-7.8918377566349479E-3</v>
      </c>
      <c r="R29" s="3">
        <f t="shared" si="10"/>
        <v>-4.7166300118423321E-3</v>
      </c>
      <c r="U29" s="3">
        <f t="shared" si="11"/>
        <v>-1.0574555403556771E-2</v>
      </c>
    </row>
    <row r="30" spans="2:22" x14ac:dyDescent="0.35">
      <c r="C30" s="9"/>
      <c r="E30" s="11" t="s">
        <v>9</v>
      </c>
      <c r="F30" s="12">
        <f t="shared" si="12"/>
        <v>1.9048052882145415E-3</v>
      </c>
      <c r="I30" s="3">
        <f t="shared" si="7"/>
        <v>1.618609338259993E-3</v>
      </c>
      <c r="L30" s="3">
        <f t="shared" si="8"/>
        <v>4.5562352084471125E-3</v>
      </c>
      <c r="O30" s="3">
        <f t="shared" si="9"/>
        <v>1.4962109831413786E-3</v>
      </c>
      <c r="R30" s="3">
        <f t="shared" si="10"/>
        <v>2.4019624429030481E-4</v>
      </c>
      <c r="U30" s="3">
        <f t="shared" si="11"/>
        <v>1.8068399452804383E-3</v>
      </c>
    </row>
    <row r="31" spans="2:22" x14ac:dyDescent="0.35">
      <c r="C31" s="9"/>
      <c r="E31" s="11" t="s">
        <v>10</v>
      </c>
      <c r="F31" s="12">
        <f t="shared" si="12"/>
        <v>-1.0285878686166386E-2</v>
      </c>
      <c r="I31" s="3">
        <f t="shared" si="7"/>
        <v>-9.5561975142761171E-3</v>
      </c>
      <c r="L31" s="3">
        <f t="shared" si="8"/>
        <v>-9.4336792281084977E-3</v>
      </c>
      <c r="O31" s="3">
        <f t="shared" si="9"/>
        <v>-1.1001569020196958E-2</v>
      </c>
      <c r="R31" s="3">
        <f t="shared" si="10"/>
        <v>-9.5683302317712687E-3</v>
      </c>
      <c r="U31" s="3">
        <f t="shared" si="11"/>
        <v>-1.1821340629274965E-2</v>
      </c>
    </row>
    <row r="32" spans="2:22" x14ac:dyDescent="0.35">
      <c r="C32" s="9"/>
      <c r="E32" s="11" t="s">
        <v>17</v>
      </c>
      <c r="F32" s="12">
        <f t="shared" si="12"/>
        <v>-2.075391307326091E-3</v>
      </c>
      <c r="I32" s="3">
        <f t="shared" si="7"/>
        <v>-2.6345985891837384E-3</v>
      </c>
      <c r="L32" s="3">
        <f t="shared" si="8"/>
        <v>-1.9131257964682333E-3</v>
      </c>
      <c r="O32" s="3">
        <f t="shared" si="9"/>
        <v>-2.7083291604072732E-3</v>
      </c>
      <c r="R32" s="3">
        <f t="shared" si="10"/>
        <v>-2.1819658264253042E-3</v>
      </c>
      <c r="U32" s="3">
        <f t="shared" si="11"/>
        <v>-9.0232558139534402E-4</v>
      </c>
    </row>
    <row r="33" spans="2:21" x14ac:dyDescent="0.35">
      <c r="C33" s="9"/>
      <c r="E33" s="11" t="s">
        <v>11</v>
      </c>
      <c r="F33" s="12">
        <f t="shared" si="12"/>
        <v>-2.2898756721580968E-3</v>
      </c>
      <c r="I33" s="3">
        <f t="shared" si="7"/>
        <v>-3.1600604635539167E-3</v>
      </c>
      <c r="L33" s="3">
        <f t="shared" si="8"/>
        <v>-3.9900782814491151E-3</v>
      </c>
      <c r="O33" s="3">
        <f t="shared" si="9"/>
        <v>-1.7647304289767976E-3</v>
      </c>
      <c r="R33" s="3">
        <f t="shared" si="10"/>
        <v>-9.7656910844189093E-4</v>
      </c>
      <c r="U33" s="3">
        <f t="shared" si="11"/>
        <v>-1.6723666210670327E-3</v>
      </c>
    </row>
    <row r="34" spans="2:21" x14ac:dyDescent="0.35">
      <c r="C34" s="9"/>
      <c r="E34" s="11" t="s">
        <v>12</v>
      </c>
      <c r="F34" s="12">
        <f t="shared" si="12"/>
        <v>-1.8269513991163479E-3</v>
      </c>
      <c r="I34" s="3">
        <f t="shared" si="7"/>
        <v>-2.2007054081289897E-3</v>
      </c>
      <c r="L34" s="3">
        <f t="shared" si="8"/>
        <v>-1.4770617149098865E-3</v>
      </c>
      <c r="O34" s="3">
        <f t="shared" si="9"/>
        <v>-4.3105491570689363E-3</v>
      </c>
      <c r="R34" s="3">
        <f t="shared" si="10"/>
        <v>4.6278125528675246E-4</v>
      </c>
      <c r="U34" s="3">
        <f t="shared" si="11"/>
        <v>-1.5451436388508877E-3</v>
      </c>
    </row>
    <row r="35" spans="2:21" x14ac:dyDescent="0.35">
      <c r="C35" s="9"/>
      <c r="E35" s="14" t="s">
        <v>13</v>
      </c>
      <c r="F35" s="12">
        <f t="shared" si="12"/>
        <v>5.8828067952186869E-2</v>
      </c>
      <c r="I35" s="3">
        <f t="shared" si="7"/>
        <v>6.0563352368155854E-2</v>
      </c>
      <c r="L35" s="3">
        <f t="shared" si="8"/>
        <v>5.4375368651010392E-2</v>
      </c>
      <c r="O35" s="3">
        <f t="shared" si="9"/>
        <v>6.4284643632114835E-2</v>
      </c>
      <c r="R35" s="3">
        <f t="shared" si="10"/>
        <v>5.8694857046185073E-2</v>
      </c>
      <c r="U35" s="3">
        <f t="shared" si="11"/>
        <v>5.5788372093023259E-2</v>
      </c>
    </row>
    <row r="36" spans="2:21" x14ac:dyDescent="0.35">
      <c r="C36" s="9"/>
      <c r="F36" s="15"/>
      <c r="I36" s="9"/>
      <c r="L36" s="9"/>
      <c r="O36" s="9"/>
      <c r="R36" s="9"/>
      <c r="U36" s="9"/>
    </row>
    <row r="37" spans="2:21" ht="29" x14ac:dyDescent="0.35">
      <c r="C37" s="9"/>
      <c r="F37" s="16" t="s">
        <v>24</v>
      </c>
      <c r="I37" s="6" t="s">
        <v>24</v>
      </c>
      <c r="L37" s="6" t="s">
        <v>24</v>
      </c>
      <c r="O37" s="6" t="s">
        <v>24</v>
      </c>
      <c r="R37" s="6" t="s">
        <v>24</v>
      </c>
      <c r="U37" s="6" t="s">
        <v>24</v>
      </c>
    </row>
    <row r="38" spans="2:21" x14ac:dyDescent="0.35">
      <c r="B38" s="17"/>
      <c r="C38" s="9"/>
      <c r="E38" s="11" t="s">
        <v>1</v>
      </c>
      <c r="F38" s="11" t="e">
        <f>((F5-#REF!)/#REF!)</f>
        <v>#REF!</v>
      </c>
      <c r="I38" s="3" t="e">
        <f>((I5-#REF!)/#REF!)</f>
        <v>#REF!</v>
      </c>
      <c r="L38" s="3" t="e">
        <f>((L5-#REF!)/#REF!)</f>
        <v>#REF!</v>
      </c>
      <c r="O38" s="3" t="e">
        <f>((O5-#REF!)/#REF!)</f>
        <v>#REF!</v>
      </c>
      <c r="R38" s="3" t="e">
        <f>((R5-#REF!)/#REF!)</f>
        <v>#REF!</v>
      </c>
      <c r="U38" s="3" t="e">
        <f>((U5-#REF!)/#REF!)</f>
        <v>#REF!</v>
      </c>
    </row>
    <row r="39" spans="2:21" x14ac:dyDescent="0.35">
      <c r="B39" s="17"/>
      <c r="C39" s="9"/>
      <c r="E39" s="11" t="s">
        <v>2</v>
      </c>
      <c r="F39" s="12">
        <f t="shared" ref="F39:F51" si="13">((F6-$C6)/$C6)</f>
        <v>-0.31499811624481966</v>
      </c>
      <c r="I39" s="3">
        <f t="shared" ref="I39:I51" si="14">((I6-$C6)/$C6)</f>
        <v>-0.32818273429627137</v>
      </c>
      <c r="L39" s="3">
        <f t="shared" ref="L39:L51" si="15">((L6-$C6)/$C6)</f>
        <v>-0.27180047332969237</v>
      </c>
      <c r="O39" s="3">
        <f t="shared" ref="O39:O51" si="16">((O6-$C6)/$C6)</f>
        <v>-0.33233183107995334</v>
      </c>
      <c r="R39" s="3">
        <f t="shared" ref="R39:R51" si="17">((R6-$C6)/$C6)</f>
        <v>-0.32329555066824561</v>
      </c>
      <c r="U39" s="3">
        <f t="shared" ref="U39:U51" si="18">((U6-$C6)/$C6)</f>
        <v>-0.31600547195622436</v>
      </c>
    </row>
    <row r="40" spans="2:21" x14ac:dyDescent="0.35">
      <c r="B40" s="17"/>
      <c r="C40" s="9"/>
      <c r="E40" s="11" t="s">
        <v>3</v>
      </c>
      <c r="F40" s="12">
        <f t="shared" si="13"/>
        <v>1.0481556324279893</v>
      </c>
      <c r="I40" s="3">
        <f t="shared" si="14"/>
        <v>1.0154517971111858</v>
      </c>
      <c r="L40" s="3">
        <f>((L7-$C7)/$C7)</f>
        <v>1.1845985800109231</v>
      </c>
      <c r="O40" s="3">
        <f>((O7-$C7)/$C7)</f>
        <v>1.0030045067601403</v>
      </c>
      <c r="R40" s="3">
        <f>((R7-$C7)/$C7)</f>
        <v>0.89477245812891237</v>
      </c>
      <c r="U40" s="3">
        <f>((U7-$C7)/$C7)</f>
        <v>1.1545827633378931</v>
      </c>
    </row>
    <row r="41" spans="2:21" x14ac:dyDescent="0.35">
      <c r="B41" s="17"/>
      <c r="C41" s="9"/>
      <c r="E41" s="11" t="s">
        <v>4</v>
      </c>
      <c r="F41" s="12">
        <f t="shared" si="13"/>
        <v>-1</v>
      </c>
      <c r="I41" s="3">
        <f t="shared" si="14"/>
        <v>-1</v>
      </c>
      <c r="L41" s="3">
        <f t="shared" si="15"/>
        <v>-1</v>
      </c>
      <c r="O41" s="3">
        <f t="shared" si="16"/>
        <v>-1</v>
      </c>
      <c r="R41" s="3">
        <f t="shared" si="17"/>
        <v>-1</v>
      </c>
      <c r="U41" s="3">
        <f t="shared" si="18"/>
        <v>-1</v>
      </c>
    </row>
    <row r="42" spans="2:21" x14ac:dyDescent="0.35">
      <c r="B42" s="20"/>
      <c r="E42" s="11" t="s">
        <v>5</v>
      </c>
      <c r="F42" s="12">
        <f t="shared" si="13"/>
        <v>-0.193907220285922</v>
      </c>
      <c r="I42" s="3">
        <f t="shared" si="14"/>
        <v>-0.20887441922840777</v>
      </c>
      <c r="L42" s="3">
        <f t="shared" si="15"/>
        <v>-0.1850581854097591</v>
      </c>
      <c r="O42" s="3">
        <f t="shared" si="16"/>
        <v>-0.17835233495697267</v>
      </c>
      <c r="R42" s="3">
        <f t="shared" si="17"/>
        <v>-0.20956061738376802</v>
      </c>
      <c r="U42" s="3">
        <f t="shared" si="18"/>
        <v>-0.1870938026784609</v>
      </c>
    </row>
    <row r="43" spans="2:21" x14ac:dyDescent="0.35">
      <c r="E43" s="11" t="s">
        <v>6</v>
      </c>
      <c r="F43" s="12">
        <f t="shared" si="13"/>
        <v>-0.22448001017717084</v>
      </c>
      <c r="I43" s="3">
        <f t="shared" si="14"/>
        <v>-0.14223331253898941</v>
      </c>
      <c r="L43" s="3">
        <f t="shared" si="15"/>
        <v>-0.19377909547215938</v>
      </c>
      <c r="O43" s="3">
        <f t="shared" si="16"/>
        <v>-0.22502801821780288</v>
      </c>
      <c r="R43" s="3">
        <f t="shared" si="17"/>
        <v>-0.262875510549339</v>
      </c>
      <c r="U43" s="3">
        <f t="shared" si="18"/>
        <v>-0.29768418995505175</v>
      </c>
    </row>
    <row r="44" spans="2:21" x14ac:dyDescent="0.35">
      <c r="E44" s="11" t="s">
        <v>7</v>
      </c>
      <c r="F44" s="12">
        <f t="shared" si="13"/>
        <v>0.50240828497741619</v>
      </c>
      <c r="I44" s="3">
        <f t="shared" si="14"/>
        <v>0.43405083274218409</v>
      </c>
      <c r="L44" s="3">
        <f t="shared" si="15"/>
        <v>0.523868019070452</v>
      </c>
      <c r="O44" s="3">
        <f t="shared" si="16"/>
        <v>0.44385907935385505</v>
      </c>
      <c r="R44" s="3">
        <f t="shared" si="17"/>
        <v>0.55123144535314283</v>
      </c>
      <c r="U44" s="3">
        <f t="shared" si="18"/>
        <v>0.56247951294344922</v>
      </c>
    </row>
    <row r="45" spans="2:21" x14ac:dyDescent="0.35">
      <c r="E45" s="11" t="s">
        <v>8</v>
      </c>
      <c r="F45" s="12">
        <f t="shared" si="13"/>
        <v>-0.11420693906908241</v>
      </c>
      <c r="I45" s="3">
        <f t="shared" si="14"/>
        <v>-0.13293584145112528</v>
      </c>
      <c r="L45" s="3">
        <f t="shared" si="15"/>
        <v>-0.15119242672492259</v>
      </c>
      <c r="O45" s="3">
        <f t="shared" si="16"/>
        <v>-9.8647971957936842E-2</v>
      </c>
      <c r="R45" s="3">
        <f t="shared" si="17"/>
        <v>-5.8957875148029151E-2</v>
      </c>
      <c r="U45" s="3">
        <f t="shared" si="18"/>
        <v>-0.13218194254445964</v>
      </c>
    </row>
    <row r="46" spans="2:21" x14ac:dyDescent="0.35">
      <c r="E46" s="11" t="s">
        <v>9</v>
      </c>
      <c r="F46" s="12">
        <f t="shared" si="13"/>
        <v>0.1046596312205792</v>
      </c>
      <c r="I46" s="3">
        <f t="shared" si="14"/>
        <v>8.8934579025274338E-2</v>
      </c>
      <c r="L46" s="3">
        <f t="shared" si="15"/>
        <v>0.25034259387072044</v>
      </c>
      <c r="O46" s="3">
        <f t="shared" si="16"/>
        <v>8.2209394678097722E-2</v>
      </c>
      <c r="R46" s="3">
        <f t="shared" si="17"/>
        <v>1.3197595840126638E-2</v>
      </c>
      <c r="U46" s="3">
        <f t="shared" si="18"/>
        <v>9.9276920070353755E-2</v>
      </c>
    </row>
    <row r="47" spans="2:21" x14ac:dyDescent="0.35">
      <c r="E47" s="11" t="s">
        <v>10</v>
      </c>
      <c r="F47" s="12">
        <f t="shared" si="13"/>
        <v>-0.18907865231923504</v>
      </c>
      <c r="I47" s="3">
        <f t="shared" si="14"/>
        <v>-0.17566539548301688</v>
      </c>
      <c r="L47" s="3">
        <f t="shared" si="15"/>
        <v>-0.17341322110493562</v>
      </c>
      <c r="O47" s="3">
        <f t="shared" si="16"/>
        <v>-0.2022347246359735</v>
      </c>
      <c r="R47" s="3">
        <f t="shared" si="17"/>
        <v>-0.17588842337814833</v>
      </c>
      <c r="U47" s="3">
        <f t="shared" si="18"/>
        <v>-0.21730405568520159</v>
      </c>
    </row>
    <row r="48" spans="2:21" x14ac:dyDescent="0.35">
      <c r="E48" s="11" t="s">
        <v>17</v>
      </c>
      <c r="F48" s="12">
        <f t="shared" si="13"/>
        <v>-4.9889214118415653E-2</v>
      </c>
      <c r="I48" s="3">
        <f t="shared" si="14"/>
        <v>-6.333169685537833E-2</v>
      </c>
      <c r="L48" s="3">
        <f t="shared" si="15"/>
        <v>-4.5988600876640223E-2</v>
      </c>
      <c r="O48" s="3">
        <f t="shared" si="16"/>
        <v>-6.5104066355944068E-2</v>
      </c>
      <c r="R48" s="3">
        <f t="shared" si="17"/>
        <v>-5.2451101596762119E-2</v>
      </c>
      <c r="U48" s="3">
        <f t="shared" si="18"/>
        <v>-2.1690518783541925E-2</v>
      </c>
    </row>
    <row r="49" spans="5:21" x14ac:dyDescent="0.35">
      <c r="E49" s="11" t="s">
        <v>11</v>
      </c>
      <c r="F49" s="12">
        <f t="shared" si="13"/>
        <v>-4.8207908887538876E-2</v>
      </c>
      <c r="I49" s="3">
        <f t="shared" si="14"/>
        <v>-6.6527588706398244E-2</v>
      </c>
      <c r="L49" s="3">
        <f t="shared" si="15"/>
        <v>-8.4001648030507692E-2</v>
      </c>
      <c r="O49" s="3">
        <f t="shared" si="16"/>
        <v>-3.7152219557406267E-2</v>
      </c>
      <c r="R49" s="3">
        <f t="shared" si="17"/>
        <v>-2.0559349651408231E-2</v>
      </c>
      <c r="U49" s="3">
        <f t="shared" si="18"/>
        <v>-3.520771833825332E-2</v>
      </c>
    </row>
    <row r="50" spans="5:21" x14ac:dyDescent="0.35">
      <c r="E50" s="11" t="s">
        <v>12</v>
      </c>
      <c r="F50" s="12">
        <f t="shared" si="13"/>
        <v>-9.3689815339299889E-2</v>
      </c>
      <c r="I50" s="3">
        <f t="shared" si="14"/>
        <v>-0.11285668759635845</v>
      </c>
      <c r="L50" s="3">
        <f t="shared" si="15"/>
        <v>-7.5746754610763412E-2</v>
      </c>
      <c r="O50" s="3">
        <f t="shared" si="16"/>
        <v>-0.22105380292661211</v>
      </c>
      <c r="R50" s="3">
        <f t="shared" si="17"/>
        <v>2.3732372065987304E-2</v>
      </c>
      <c r="U50" s="3">
        <f t="shared" si="18"/>
        <v>-7.9238135325686548E-2</v>
      </c>
    </row>
    <row r="51" spans="5:21" x14ac:dyDescent="0.35">
      <c r="E51" s="14" t="s">
        <v>13</v>
      </c>
      <c r="F51" s="12">
        <f t="shared" si="13"/>
        <v>0.39829429893152923</v>
      </c>
      <c r="I51" s="3">
        <f t="shared" si="14"/>
        <v>0.41004300858602477</v>
      </c>
      <c r="L51" s="3">
        <f t="shared" si="15"/>
        <v>0.3681473842316208</v>
      </c>
      <c r="O51" s="3">
        <f t="shared" si="16"/>
        <v>0.43523793928310656</v>
      </c>
      <c r="R51" s="3">
        <f t="shared" si="17"/>
        <v>0.39739239706286439</v>
      </c>
      <c r="U51" s="3">
        <f t="shared" si="18"/>
        <v>0.37771409677063816</v>
      </c>
    </row>
  </sheetData>
  <conditionalFormatting sqref="F22:F35">
    <cfRule type="cellIs" dxfId="96" priority="23" operator="notBetween">
      <formula>-0.2</formula>
      <formula>0.2</formula>
    </cfRule>
    <cfRule type="cellIs" dxfId="95" priority="24" operator="between">
      <formula>-0.2</formula>
      <formula>0.2</formula>
    </cfRule>
  </conditionalFormatting>
  <conditionalFormatting sqref="F38:F51">
    <cfRule type="cellIs" dxfId="94" priority="21" operator="notBetween">
      <formula>-0.2</formula>
      <formula>0.2</formula>
    </cfRule>
    <cfRule type="cellIs" dxfId="93" priority="22" operator="between">
      <formula>-0.2</formula>
      <formula>0.2</formula>
    </cfRule>
  </conditionalFormatting>
  <conditionalFormatting sqref="I22:I35">
    <cfRule type="cellIs" dxfId="92" priority="19" operator="notBetween">
      <formula>-0.2</formula>
      <formula>0.2</formula>
    </cfRule>
    <cfRule type="cellIs" dxfId="91" priority="20" operator="between">
      <formula>-0.2</formula>
      <formula>0.2</formula>
    </cfRule>
  </conditionalFormatting>
  <conditionalFormatting sqref="I38:I51">
    <cfRule type="cellIs" dxfId="90" priority="17" operator="notBetween">
      <formula>-0.2</formula>
      <formula>0.2</formula>
    </cfRule>
    <cfRule type="cellIs" dxfId="89" priority="18" operator="between">
      <formula>-0.2</formula>
      <formula>0.2</formula>
    </cfRule>
  </conditionalFormatting>
  <conditionalFormatting sqref="L22:L35">
    <cfRule type="cellIs" dxfId="88" priority="15" operator="notBetween">
      <formula>-0.2</formula>
      <formula>0.2</formula>
    </cfRule>
    <cfRule type="cellIs" dxfId="87" priority="16" operator="between">
      <formula>-0.2</formula>
      <formula>0.2</formula>
    </cfRule>
  </conditionalFormatting>
  <conditionalFormatting sqref="L38:L51">
    <cfRule type="cellIs" dxfId="86" priority="13" operator="notBetween">
      <formula>-0.2</formula>
      <formula>0.2</formula>
    </cfRule>
    <cfRule type="cellIs" dxfId="85" priority="14" operator="between">
      <formula>-0.2</formula>
      <formula>0.2</formula>
    </cfRule>
  </conditionalFormatting>
  <conditionalFormatting sqref="O22:O35">
    <cfRule type="cellIs" dxfId="84" priority="11" operator="notBetween">
      <formula>-0.2</formula>
      <formula>0.2</formula>
    </cfRule>
    <cfRule type="cellIs" dxfId="83" priority="12" operator="between">
      <formula>-0.2</formula>
      <formula>0.2</formula>
    </cfRule>
  </conditionalFormatting>
  <conditionalFormatting sqref="O38:O51">
    <cfRule type="cellIs" dxfId="82" priority="9" operator="notBetween">
      <formula>-0.2</formula>
      <formula>0.2</formula>
    </cfRule>
    <cfRule type="cellIs" dxfId="81" priority="10" operator="between">
      <formula>-0.2</formula>
      <formula>0.2</formula>
    </cfRule>
  </conditionalFormatting>
  <conditionalFormatting sqref="R22:R35">
    <cfRule type="cellIs" dxfId="80" priority="7" operator="notBetween">
      <formula>-0.2</formula>
      <formula>0.2</formula>
    </cfRule>
    <cfRule type="cellIs" dxfId="79" priority="8" operator="between">
      <formula>-0.2</formula>
      <formula>0.2</formula>
    </cfRule>
  </conditionalFormatting>
  <conditionalFormatting sqref="R38:R51">
    <cfRule type="cellIs" dxfId="78" priority="5" operator="notBetween">
      <formula>-0.2</formula>
      <formula>0.2</formula>
    </cfRule>
    <cfRule type="cellIs" dxfId="77" priority="6" operator="between">
      <formula>-0.2</formula>
      <formula>0.2</formula>
    </cfRule>
  </conditionalFormatting>
  <conditionalFormatting sqref="U22:U35">
    <cfRule type="cellIs" dxfId="76" priority="3" operator="notBetween">
      <formula>-0.2</formula>
      <formula>0.2</formula>
    </cfRule>
    <cfRule type="cellIs" dxfId="75" priority="4" operator="between">
      <formula>-0.2</formula>
      <formula>0.2</formula>
    </cfRule>
  </conditionalFormatting>
  <conditionalFormatting sqref="U38:U51">
    <cfRule type="cellIs" dxfId="74" priority="1" operator="notBetween">
      <formula>-0.2</formula>
      <formula>0.2</formula>
    </cfRule>
    <cfRule type="cellIs" dxfId="73" priority="2" operator="between">
      <formula>-0.2</formula>
      <formula>0.2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EC98-ACF9-416F-B5FC-16994A9A2EB5}">
  <dimension ref="B2:V51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11" sqref="F11"/>
    </sheetView>
  </sheetViews>
  <sheetFormatPr baseColWidth="10" defaultColWidth="11.54296875" defaultRowHeight="14.5" x14ac:dyDescent="0.35"/>
  <cols>
    <col min="1" max="4" width="11.54296875" style="4"/>
    <col min="5" max="7" width="11.54296875" style="10"/>
    <col min="8" max="16384" width="11.54296875" style="4"/>
  </cols>
  <sheetData>
    <row r="2" spans="2:22" x14ac:dyDescent="0.35">
      <c r="I2" s="4" t="s">
        <v>29</v>
      </c>
      <c r="J2" s="5">
        <v>594</v>
      </c>
      <c r="L2" s="4" t="s">
        <v>29</v>
      </c>
      <c r="M2" s="5">
        <v>596</v>
      </c>
      <c r="O2" s="4" t="s">
        <v>29</v>
      </c>
      <c r="P2" s="5">
        <v>598</v>
      </c>
      <c r="R2" s="4" t="s">
        <v>29</v>
      </c>
      <c r="S2" s="5">
        <v>594</v>
      </c>
      <c r="U2" s="4" t="s">
        <v>29</v>
      </c>
      <c r="V2" s="5" t="s">
        <v>70</v>
      </c>
    </row>
    <row r="3" spans="2:22" x14ac:dyDescent="0.35">
      <c r="C3" s="5" t="s">
        <v>15</v>
      </c>
      <c r="E3" s="10" t="s">
        <v>27</v>
      </c>
      <c r="F3" s="10" t="s">
        <v>16</v>
      </c>
      <c r="I3" s="4" t="s">
        <v>19</v>
      </c>
      <c r="J3" s="4" t="s">
        <v>26</v>
      </c>
      <c r="L3" s="4" t="s">
        <v>28</v>
      </c>
      <c r="M3" s="4" t="s">
        <v>26</v>
      </c>
      <c r="O3" s="4" t="s">
        <v>20</v>
      </c>
      <c r="P3" s="4" t="s">
        <v>26</v>
      </c>
      <c r="R3" s="4" t="s">
        <v>21</v>
      </c>
      <c r="S3" s="4" t="s">
        <v>26</v>
      </c>
      <c r="U3" s="4" t="s">
        <v>22</v>
      </c>
      <c r="V3" s="4" t="s">
        <v>26</v>
      </c>
    </row>
    <row r="4" spans="2:22" x14ac:dyDescent="0.35">
      <c r="C4" s="8" t="s">
        <v>44</v>
      </c>
      <c r="E4" s="11" t="s">
        <v>0</v>
      </c>
      <c r="F4" s="11" t="s">
        <v>14</v>
      </c>
      <c r="G4" s="11" t="s">
        <v>18</v>
      </c>
      <c r="I4" s="2" t="s">
        <v>14</v>
      </c>
      <c r="J4" s="2" t="s">
        <v>18</v>
      </c>
      <c r="L4" s="2" t="s">
        <v>14</v>
      </c>
      <c r="M4" s="2" t="s">
        <v>18</v>
      </c>
      <c r="O4" s="2" t="s">
        <v>14</v>
      </c>
      <c r="P4" s="2" t="s">
        <v>18</v>
      </c>
      <c r="R4" s="2" t="s">
        <v>14</v>
      </c>
      <c r="S4" s="2" t="s">
        <v>18</v>
      </c>
      <c r="U4" s="2" t="s">
        <v>14</v>
      </c>
      <c r="V4" s="2" t="s">
        <v>18</v>
      </c>
    </row>
    <row r="5" spans="2:22" x14ac:dyDescent="0.35">
      <c r="B5" s="2" t="s">
        <v>1</v>
      </c>
      <c r="C5" s="3">
        <v>9.4299999999999995E-2</v>
      </c>
      <c r="E5" s="11" t="s">
        <v>1</v>
      </c>
      <c r="F5" s="12">
        <f t="shared" ref="F5:F18" si="0">(G5/$G$19)</f>
        <v>3.3677233121291499E-2</v>
      </c>
      <c r="G5" s="13">
        <f>J5+M5+P5+S5+V5</f>
        <v>6300</v>
      </c>
      <c r="I5" s="3">
        <f>(J5/$J$19)</f>
        <v>3.717472118959108E-2</v>
      </c>
      <c r="J5" s="2">
        <v>1300</v>
      </c>
      <c r="L5" s="3">
        <f>(M5/M$19)</f>
        <v>3.3333333333333333E-2</v>
      </c>
      <c r="M5" s="7">
        <v>1400</v>
      </c>
      <c r="O5" s="3">
        <f>(P5/P$19)</f>
        <v>2.4900398406374501E-2</v>
      </c>
      <c r="P5" s="7">
        <v>1000</v>
      </c>
      <c r="R5" s="3">
        <f>(S5/S$19)</f>
        <v>3.717472118959108E-2</v>
      </c>
      <c r="S5" s="7">
        <v>1300</v>
      </c>
      <c r="U5" s="3">
        <f>(V5/V$19)</f>
        <v>3.717472118959108E-2</v>
      </c>
      <c r="V5" s="7">
        <v>1300</v>
      </c>
    </row>
    <row r="6" spans="2:22" x14ac:dyDescent="0.35">
      <c r="B6" s="2" t="s">
        <v>2</v>
      </c>
      <c r="C6" s="3">
        <v>5.0000000000000001E-3</v>
      </c>
      <c r="E6" s="11" t="s">
        <v>2</v>
      </c>
      <c r="F6" s="12">
        <f t="shared" si="0"/>
        <v>5.3455925589351583E-3</v>
      </c>
      <c r="G6" s="13">
        <f t="shared" ref="G6:G18" si="1">J6+M6+P6+S6+V6</f>
        <v>1000</v>
      </c>
      <c r="I6" s="3">
        <f t="shared" ref="I6:I18" si="2">(J6/$J$19)</f>
        <v>5.7191878753217046E-3</v>
      </c>
      <c r="J6" s="7">
        <v>200</v>
      </c>
      <c r="L6" s="3">
        <f t="shared" ref="L6:L18" si="3">(M6/M$19)</f>
        <v>4.7619047619047623E-3</v>
      </c>
      <c r="M6" s="7">
        <v>200</v>
      </c>
      <c r="O6" s="3">
        <f t="shared" ref="O6:O18" si="4">(P6/P$19)</f>
        <v>4.9800796812749003E-3</v>
      </c>
      <c r="P6" s="7">
        <v>200</v>
      </c>
      <c r="R6" s="3">
        <f t="shared" ref="R6:R18" si="5">(S6/S$19)</f>
        <v>5.7191878753217046E-3</v>
      </c>
      <c r="S6" s="7">
        <v>200</v>
      </c>
      <c r="U6" s="3">
        <f t="shared" ref="U6:U18" si="6">(V6/V$19)</f>
        <v>5.7191878753217046E-3</v>
      </c>
      <c r="V6" s="7">
        <v>200</v>
      </c>
    </row>
    <row r="7" spans="2:22" x14ac:dyDescent="0.35">
      <c r="B7" s="2" t="s">
        <v>3</v>
      </c>
      <c r="C7" s="3">
        <v>5.0000000000000001E-3</v>
      </c>
      <c r="E7" s="11" t="s">
        <v>3</v>
      </c>
      <c r="F7" s="12">
        <f t="shared" si="0"/>
        <v>1.5609130272090661E-2</v>
      </c>
      <c r="G7" s="13">
        <f t="shared" si="1"/>
        <v>2920</v>
      </c>
      <c r="I7" s="3">
        <f t="shared" si="2"/>
        <v>1.5155847869602517E-2</v>
      </c>
      <c r="J7" s="2">
        <v>530</v>
      </c>
      <c r="L7" s="3">
        <f t="shared" si="3"/>
        <v>1.6904761904761905E-2</v>
      </c>
      <c r="M7" s="7">
        <v>710</v>
      </c>
      <c r="O7" s="3">
        <f t="shared" si="4"/>
        <v>1.5438247011952191E-2</v>
      </c>
      <c r="P7" s="7">
        <v>620</v>
      </c>
      <c r="R7" s="3">
        <f t="shared" si="5"/>
        <v>1.5155847869602517E-2</v>
      </c>
      <c r="S7" s="7">
        <v>530</v>
      </c>
      <c r="U7" s="3">
        <f t="shared" si="6"/>
        <v>1.5155847869602517E-2</v>
      </c>
      <c r="V7" s="7">
        <v>530</v>
      </c>
    </row>
    <row r="8" spans="2:22" x14ac:dyDescent="0.35">
      <c r="B8" s="2" t="s">
        <v>4</v>
      </c>
      <c r="C8" s="3">
        <v>1E-3</v>
      </c>
      <c r="E8" s="11" t="s">
        <v>4</v>
      </c>
      <c r="F8" s="12">
        <f t="shared" si="0"/>
        <v>0</v>
      </c>
      <c r="G8" s="13">
        <f t="shared" si="1"/>
        <v>0</v>
      </c>
      <c r="I8" s="3">
        <f t="shared" si="2"/>
        <v>0</v>
      </c>
      <c r="J8" s="7">
        <v>0</v>
      </c>
      <c r="L8" s="3">
        <f t="shared" si="3"/>
        <v>0</v>
      </c>
      <c r="M8" s="7">
        <v>0</v>
      </c>
      <c r="O8" s="3">
        <f t="shared" si="4"/>
        <v>0</v>
      </c>
      <c r="P8" s="7">
        <v>0</v>
      </c>
      <c r="R8" s="3">
        <f t="shared" si="5"/>
        <v>0</v>
      </c>
      <c r="S8" s="7">
        <v>0</v>
      </c>
      <c r="U8" s="3">
        <f t="shared" si="6"/>
        <v>0</v>
      </c>
      <c r="V8" s="7">
        <v>0</v>
      </c>
    </row>
    <row r="9" spans="2:22" x14ac:dyDescent="0.35">
      <c r="B9" s="2" t="s">
        <v>5</v>
      </c>
      <c r="C9" s="3">
        <v>1E-3</v>
      </c>
      <c r="E9" s="11" t="s">
        <v>5</v>
      </c>
      <c r="F9" s="12">
        <f t="shared" si="0"/>
        <v>5.3776661142887691E-2</v>
      </c>
      <c r="G9" s="13">
        <f t="shared" si="1"/>
        <v>10060</v>
      </c>
      <c r="I9" s="3">
        <f t="shared" si="2"/>
        <v>4.8041178152702313E-2</v>
      </c>
      <c r="J9" s="2">
        <v>1680</v>
      </c>
      <c r="L9" s="3">
        <f t="shared" si="3"/>
        <v>5.3809523809523807E-2</v>
      </c>
      <c r="M9" s="7">
        <v>2260</v>
      </c>
      <c r="O9" s="3">
        <f t="shared" si="4"/>
        <v>6.872509960159362E-2</v>
      </c>
      <c r="P9" s="7">
        <v>2760</v>
      </c>
      <c r="R9" s="3">
        <f t="shared" si="5"/>
        <v>4.8041178152702313E-2</v>
      </c>
      <c r="S9" s="7">
        <v>1680</v>
      </c>
      <c r="U9" s="3">
        <f>(V9/V$19)</f>
        <v>4.8041178152702313E-2</v>
      </c>
      <c r="V9" s="7">
        <v>1680</v>
      </c>
    </row>
    <row r="10" spans="2:22" x14ac:dyDescent="0.35">
      <c r="B10" s="2" t="s">
        <v>6</v>
      </c>
      <c r="C10" s="3">
        <v>1E-3</v>
      </c>
      <c r="E10" s="11" t="s">
        <v>6</v>
      </c>
      <c r="F10" s="12">
        <f t="shared" si="0"/>
        <v>4.2657828620302561E-2</v>
      </c>
      <c r="G10" s="13">
        <f t="shared" si="1"/>
        <v>7980</v>
      </c>
      <c r="I10" s="3">
        <f t="shared" si="2"/>
        <v>4.5181584215041461E-2</v>
      </c>
      <c r="J10" s="2">
        <v>1580</v>
      </c>
      <c r="L10" s="3">
        <f t="shared" si="3"/>
        <v>3.9047619047619046E-2</v>
      </c>
      <c r="M10" s="7">
        <v>1640</v>
      </c>
      <c r="O10" s="3">
        <f t="shared" si="4"/>
        <v>3.9840637450199202E-2</v>
      </c>
      <c r="P10" s="7">
        <v>1600</v>
      </c>
      <c r="R10" s="3">
        <f t="shared" si="5"/>
        <v>4.5181584215041461E-2</v>
      </c>
      <c r="S10" s="7">
        <v>1580</v>
      </c>
      <c r="U10" s="3">
        <f t="shared" si="6"/>
        <v>4.5181584215041461E-2</v>
      </c>
      <c r="V10" s="7">
        <v>1580</v>
      </c>
    </row>
    <row r="11" spans="2:22" x14ac:dyDescent="0.35">
      <c r="B11" s="2" t="s">
        <v>7</v>
      </c>
      <c r="C11" s="3">
        <v>0.4</v>
      </c>
      <c r="E11" s="11" t="s">
        <v>7</v>
      </c>
      <c r="F11" s="12">
        <f t="shared" si="0"/>
        <v>0.25899395948040838</v>
      </c>
      <c r="G11" s="13">
        <f t="shared" si="1"/>
        <v>48450</v>
      </c>
      <c r="I11" s="3">
        <f t="shared" si="2"/>
        <v>0.24792679439519588</v>
      </c>
      <c r="J11" s="2">
        <v>8670</v>
      </c>
      <c r="L11" s="3">
        <f t="shared" si="3"/>
        <v>0.27261904761904759</v>
      </c>
      <c r="M11" s="7">
        <v>11450</v>
      </c>
      <c r="O11" s="3">
        <f t="shared" si="4"/>
        <v>0.27365537848605576</v>
      </c>
      <c r="P11" s="7">
        <v>10990</v>
      </c>
      <c r="R11" s="3">
        <f t="shared" si="5"/>
        <v>0.24792679439519588</v>
      </c>
      <c r="S11" s="7">
        <v>8670</v>
      </c>
      <c r="U11" s="3">
        <f t="shared" si="6"/>
        <v>0.24792679439519588</v>
      </c>
      <c r="V11" s="7">
        <v>8670</v>
      </c>
    </row>
    <row r="12" spans="2:22" x14ac:dyDescent="0.35">
      <c r="B12" s="2" t="s">
        <v>8</v>
      </c>
      <c r="C12" s="3">
        <v>7.1999999999999995E-2</v>
      </c>
      <c r="E12" s="11" t="s">
        <v>8</v>
      </c>
      <c r="F12" s="12">
        <f t="shared" si="0"/>
        <v>4.4582241941519218E-2</v>
      </c>
      <c r="G12" s="13">
        <f t="shared" si="1"/>
        <v>8340</v>
      </c>
      <c r="I12" s="3">
        <f t="shared" si="2"/>
        <v>3.9176436945953672E-2</v>
      </c>
      <c r="J12" s="2">
        <v>1370</v>
      </c>
      <c r="L12" s="3">
        <f t="shared" si="3"/>
        <v>4.1666666666666664E-2</v>
      </c>
      <c r="M12" s="7">
        <v>1750</v>
      </c>
      <c r="O12" s="3">
        <f t="shared" si="4"/>
        <v>6.1752988047808766E-2</v>
      </c>
      <c r="P12" s="7">
        <v>2480</v>
      </c>
      <c r="R12" s="3">
        <f t="shared" si="5"/>
        <v>3.9176436945953672E-2</v>
      </c>
      <c r="S12" s="7">
        <v>1370</v>
      </c>
      <c r="U12" s="3">
        <f t="shared" si="6"/>
        <v>3.9176436945953672E-2</v>
      </c>
      <c r="V12" s="7">
        <v>1370</v>
      </c>
    </row>
    <row r="13" spans="2:22" x14ac:dyDescent="0.35">
      <c r="B13" s="2" t="s">
        <v>9</v>
      </c>
      <c r="C13" s="3">
        <v>3.7400000000000003E-2</v>
      </c>
      <c r="E13" s="11" t="s">
        <v>9</v>
      </c>
      <c r="F13" s="12">
        <f t="shared" si="0"/>
        <v>3.5815470144865559E-2</v>
      </c>
      <c r="G13" s="13">
        <f t="shared" si="1"/>
        <v>6700</v>
      </c>
      <c r="I13" s="3">
        <f t="shared" si="2"/>
        <v>3.4029167858164143E-2</v>
      </c>
      <c r="J13" s="2">
        <v>1190</v>
      </c>
      <c r="L13" s="3">
        <f t="shared" si="3"/>
        <v>4.1190476190476187E-2</v>
      </c>
      <c r="M13" s="7">
        <v>1730</v>
      </c>
      <c r="O13" s="3">
        <f t="shared" si="4"/>
        <v>3.48605577689243E-2</v>
      </c>
      <c r="P13" s="7">
        <v>1400</v>
      </c>
      <c r="R13" s="3">
        <f t="shared" si="5"/>
        <v>3.4029167858164143E-2</v>
      </c>
      <c r="S13" s="7">
        <v>1190</v>
      </c>
      <c r="U13" s="3">
        <f t="shared" si="6"/>
        <v>3.4029167858164143E-2</v>
      </c>
      <c r="V13" s="7">
        <v>1190</v>
      </c>
    </row>
    <row r="14" spans="2:22" x14ac:dyDescent="0.35">
      <c r="B14" s="2" t="s">
        <v>10</v>
      </c>
      <c r="C14" s="3">
        <v>7.6300000000000007E-2</v>
      </c>
      <c r="E14" s="11" t="s">
        <v>10</v>
      </c>
      <c r="F14" s="12">
        <f t="shared" si="0"/>
        <v>8.9057572031859739E-2</v>
      </c>
      <c r="G14" s="13">
        <f t="shared" si="1"/>
        <v>16660</v>
      </c>
      <c r="I14" s="3">
        <f t="shared" si="2"/>
        <v>9.8084072061767225E-2</v>
      </c>
      <c r="J14" s="2">
        <v>3430</v>
      </c>
      <c r="L14" s="3">
        <f>(M14/M$19)</f>
        <v>8.1666666666666665E-2</v>
      </c>
      <c r="M14" s="7">
        <v>3430</v>
      </c>
      <c r="O14" s="3">
        <f>(P14/P$19)</f>
        <v>7.320717131474104E-2</v>
      </c>
      <c r="P14" s="7">
        <v>2940</v>
      </c>
      <c r="R14" s="3">
        <f>(S14/S$19)</f>
        <v>9.8084072061767225E-2</v>
      </c>
      <c r="S14" s="7">
        <v>3430</v>
      </c>
      <c r="U14" s="3">
        <f>(V14/V$19)</f>
        <v>9.8084072061767225E-2</v>
      </c>
      <c r="V14" s="7">
        <v>3430</v>
      </c>
    </row>
    <row r="15" spans="2:22" x14ac:dyDescent="0.35">
      <c r="B15" s="2" t="s">
        <v>17</v>
      </c>
      <c r="C15" s="3">
        <v>6.0699999999999997E-2</v>
      </c>
      <c r="E15" s="11" t="s">
        <v>17</v>
      </c>
      <c r="F15" s="12">
        <f t="shared" si="0"/>
        <v>7.5159031378628324E-2</v>
      </c>
      <c r="G15" s="13">
        <f t="shared" si="1"/>
        <v>14060</v>
      </c>
      <c r="I15" s="3">
        <f t="shared" si="2"/>
        <v>7.8352873891907343E-2</v>
      </c>
      <c r="J15" s="2">
        <v>2740</v>
      </c>
      <c r="L15" s="3">
        <f t="shared" si="3"/>
        <v>6.5476190476190479E-2</v>
      </c>
      <c r="M15" s="7">
        <v>2750</v>
      </c>
      <c r="O15" s="3">
        <f t="shared" si="4"/>
        <v>7.6942231075697212E-2</v>
      </c>
      <c r="P15" s="7">
        <v>3090</v>
      </c>
      <c r="R15" s="3">
        <f t="shared" si="5"/>
        <v>7.8352873891907343E-2</v>
      </c>
      <c r="S15" s="7">
        <v>2740</v>
      </c>
      <c r="U15" s="3">
        <f t="shared" si="6"/>
        <v>7.8352873891907343E-2</v>
      </c>
      <c r="V15" s="7">
        <v>2740</v>
      </c>
    </row>
    <row r="16" spans="2:22" x14ac:dyDescent="0.35">
      <c r="B16" s="2" t="s">
        <v>11</v>
      </c>
      <c r="C16" s="3">
        <v>4.4900000000000002E-2</v>
      </c>
      <c r="E16" s="11" t="s">
        <v>11</v>
      </c>
      <c r="F16" s="12">
        <f t="shared" si="0"/>
        <v>9.0126690543646762E-2</v>
      </c>
      <c r="G16" s="13">
        <f t="shared" si="1"/>
        <v>16860</v>
      </c>
      <c r="I16" s="3">
        <f t="shared" si="2"/>
        <v>0.10008578781812982</v>
      </c>
      <c r="J16" s="2">
        <v>3500</v>
      </c>
      <c r="L16" s="3">
        <f t="shared" si="3"/>
        <v>8.0238095238095233E-2</v>
      </c>
      <c r="M16" s="7">
        <v>3370</v>
      </c>
      <c r="O16" s="3">
        <f t="shared" si="4"/>
        <v>7.4452191235059764E-2</v>
      </c>
      <c r="P16" s="7">
        <v>2990</v>
      </c>
      <c r="R16" s="3">
        <f t="shared" si="5"/>
        <v>0.10008578781812982</v>
      </c>
      <c r="S16" s="7">
        <v>3500</v>
      </c>
      <c r="U16" s="3">
        <f t="shared" si="6"/>
        <v>0.10008578781812982</v>
      </c>
      <c r="V16" s="7">
        <v>3500</v>
      </c>
    </row>
    <row r="17" spans="2:22" x14ac:dyDescent="0.35">
      <c r="B17" s="2" t="s">
        <v>12</v>
      </c>
      <c r="C17" s="3">
        <v>1.95E-2</v>
      </c>
      <c r="E17" s="11" t="s">
        <v>12</v>
      </c>
      <c r="F17" s="12">
        <f t="shared" si="0"/>
        <v>3.2821938311861872E-2</v>
      </c>
      <c r="G17" s="13">
        <f t="shared" si="1"/>
        <v>6140</v>
      </c>
      <c r="I17" s="3">
        <f t="shared" si="2"/>
        <v>3.9462396339719763E-2</v>
      </c>
      <c r="J17" s="2">
        <v>1380</v>
      </c>
      <c r="L17" s="3">
        <f t="shared" si="3"/>
        <v>2.4047619047619047E-2</v>
      </c>
      <c r="M17" s="7">
        <v>1010</v>
      </c>
      <c r="O17" s="3">
        <f t="shared" si="4"/>
        <v>2.4651394422310756E-2</v>
      </c>
      <c r="P17" s="7">
        <v>990</v>
      </c>
      <c r="R17" s="3">
        <f t="shared" si="5"/>
        <v>3.9462396339719763E-2</v>
      </c>
      <c r="S17" s="7">
        <v>1380</v>
      </c>
      <c r="U17" s="3">
        <f t="shared" si="6"/>
        <v>3.9462396339719763E-2</v>
      </c>
      <c r="V17" s="7">
        <v>1380</v>
      </c>
    </row>
    <row r="18" spans="2:22" x14ac:dyDescent="0.35">
      <c r="B18" s="1" t="s">
        <v>13</v>
      </c>
      <c r="C18" s="3">
        <v>0.18390000000000001</v>
      </c>
      <c r="E18" s="14" t="s">
        <v>13</v>
      </c>
      <c r="F18" s="12">
        <f t="shared" si="0"/>
        <v>0.22237665045170257</v>
      </c>
      <c r="G18" s="13">
        <f t="shared" si="1"/>
        <v>41600</v>
      </c>
      <c r="I18" s="3">
        <f t="shared" si="2"/>
        <v>0.21160995138690306</v>
      </c>
      <c r="J18" s="2">
        <v>7400</v>
      </c>
      <c r="L18" s="3">
        <f t="shared" si="3"/>
        <v>0.24523809523809523</v>
      </c>
      <c r="M18" s="7">
        <v>10300</v>
      </c>
      <c r="O18" s="3">
        <f t="shared" si="4"/>
        <v>0.22659362549800796</v>
      </c>
      <c r="P18" s="7">
        <v>9100</v>
      </c>
      <c r="R18" s="3">
        <f t="shared" si="5"/>
        <v>0.21160995138690306</v>
      </c>
      <c r="S18" s="7">
        <v>7400</v>
      </c>
      <c r="U18" s="3">
        <f t="shared" si="6"/>
        <v>0.21160995138690306</v>
      </c>
      <c r="V18" s="7">
        <v>7400</v>
      </c>
    </row>
    <row r="19" spans="2:22" x14ac:dyDescent="0.35">
      <c r="C19" s="3">
        <f>SUM(C5:C18)</f>
        <v>1.002</v>
      </c>
      <c r="E19" s="11"/>
      <c r="F19" s="12">
        <f>SUM(F5:F18)</f>
        <v>1</v>
      </c>
      <c r="G19" s="13">
        <f>SUM(G5:G18)</f>
        <v>187070</v>
      </c>
      <c r="I19" s="3">
        <f>SUM(I5:I18)</f>
        <v>1</v>
      </c>
      <c r="J19" s="7">
        <f>SUM(J5:J18)</f>
        <v>34970</v>
      </c>
      <c r="L19" s="3">
        <f>SUM(L5:L18)</f>
        <v>1</v>
      </c>
      <c r="M19" s="7">
        <f>SUM(M5:M18)</f>
        <v>42000</v>
      </c>
      <c r="O19" s="3">
        <f>SUM(O5:O18)</f>
        <v>1</v>
      </c>
      <c r="P19" s="7">
        <f>SUM(P5:P18)</f>
        <v>40160</v>
      </c>
      <c r="R19" s="3">
        <f>SUM(R5:R18)</f>
        <v>1</v>
      </c>
      <c r="S19" s="7">
        <f>SUM(S5:S18)</f>
        <v>34970</v>
      </c>
      <c r="U19" s="3">
        <f>SUM(U5:U18)</f>
        <v>1</v>
      </c>
      <c r="V19" s="7">
        <f>SUM(V5:V18)</f>
        <v>34970</v>
      </c>
    </row>
    <row r="21" spans="2:22" x14ac:dyDescent="0.35">
      <c r="C21" s="9"/>
      <c r="F21" s="11" t="s">
        <v>23</v>
      </c>
      <c r="I21" s="2" t="s">
        <v>23</v>
      </c>
      <c r="L21" s="2" t="s">
        <v>23</v>
      </c>
      <c r="O21" s="2" t="s">
        <v>23</v>
      </c>
      <c r="R21" s="2" t="s">
        <v>23</v>
      </c>
      <c r="U21" s="2" t="s">
        <v>23</v>
      </c>
    </row>
    <row r="22" spans="2:22" x14ac:dyDescent="0.35">
      <c r="C22" s="9"/>
      <c r="E22" s="11" t="s">
        <v>1</v>
      </c>
      <c r="F22" s="12">
        <f>F5-$C5</f>
        <v>-6.0622766878708496E-2</v>
      </c>
      <c r="I22" s="3">
        <f>I5-$C5</f>
        <v>-5.7125278810408915E-2</v>
      </c>
      <c r="L22" s="3">
        <f>L5-$C5</f>
        <v>-6.0966666666666662E-2</v>
      </c>
      <c r="O22" s="3">
        <f>O5-$C5</f>
        <v>-6.9399601593625487E-2</v>
      </c>
      <c r="R22" s="3">
        <f>R5-$C5</f>
        <v>-5.7125278810408915E-2</v>
      </c>
      <c r="U22" s="3">
        <f>U5-$C5</f>
        <v>-5.7125278810408915E-2</v>
      </c>
    </row>
    <row r="23" spans="2:22" x14ac:dyDescent="0.35">
      <c r="E23" s="11" t="s">
        <v>2</v>
      </c>
      <c r="F23" s="12">
        <f t="shared" ref="F23:F35" si="7">F6-$C6</f>
        <v>3.4559255893515817E-4</v>
      </c>
      <c r="I23" s="3">
        <f t="shared" ref="I23:I35" si="8">I6-$C6</f>
        <v>7.1918787532170448E-4</v>
      </c>
      <c r="L23" s="3">
        <f t="shared" ref="L23:L35" si="9">L6-$C6</f>
        <v>-2.3809523809523777E-4</v>
      </c>
      <c r="O23" s="3">
        <f t="shared" ref="O23:O35" si="10">O6-$C6</f>
        <v>-1.9920318725099792E-5</v>
      </c>
      <c r="R23" s="3">
        <f t="shared" ref="R23:R35" si="11">R6-$C6</f>
        <v>7.1918787532170448E-4</v>
      </c>
      <c r="U23" s="3">
        <f t="shared" ref="U23:U35" si="12">U6-$C6</f>
        <v>7.1918787532170448E-4</v>
      </c>
    </row>
    <row r="24" spans="2:22" x14ac:dyDescent="0.35">
      <c r="E24" s="11" t="s">
        <v>3</v>
      </c>
      <c r="F24" s="12">
        <f t="shared" si="7"/>
        <v>1.060913027209066E-2</v>
      </c>
      <c r="I24" s="3">
        <f t="shared" si="8"/>
        <v>1.0155847869602518E-2</v>
      </c>
      <c r="L24" s="3">
        <f t="shared" si="9"/>
        <v>1.1904761904761904E-2</v>
      </c>
      <c r="O24" s="3">
        <f t="shared" si="10"/>
        <v>1.043824701195219E-2</v>
      </c>
      <c r="R24" s="3">
        <f t="shared" si="11"/>
        <v>1.0155847869602518E-2</v>
      </c>
      <c r="U24" s="3">
        <f t="shared" si="12"/>
        <v>1.0155847869602518E-2</v>
      </c>
    </row>
    <row r="25" spans="2:22" x14ac:dyDescent="0.35">
      <c r="E25" s="11" t="s">
        <v>4</v>
      </c>
      <c r="F25" s="12">
        <f t="shared" si="7"/>
        <v>-1E-3</v>
      </c>
      <c r="I25" s="3">
        <f t="shared" si="8"/>
        <v>-1E-3</v>
      </c>
      <c r="L25" s="3">
        <f t="shared" si="9"/>
        <v>-1E-3</v>
      </c>
      <c r="O25" s="3">
        <f t="shared" si="10"/>
        <v>-1E-3</v>
      </c>
      <c r="R25" s="3">
        <f t="shared" si="11"/>
        <v>-1E-3</v>
      </c>
      <c r="U25" s="3">
        <f t="shared" si="12"/>
        <v>-1E-3</v>
      </c>
    </row>
    <row r="26" spans="2:22" x14ac:dyDescent="0.35">
      <c r="E26" s="11" t="s">
        <v>5</v>
      </c>
      <c r="F26" s="12">
        <f t="shared" si="7"/>
        <v>5.277666114288769E-2</v>
      </c>
      <c r="I26" s="3">
        <f t="shared" si="8"/>
        <v>4.7041178152702312E-2</v>
      </c>
      <c r="L26" s="3">
        <f t="shared" si="9"/>
        <v>5.2809523809523806E-2</v>
      </c>
      <c r="O26" s="3">
        <f t="shared" si="10"/>
        <v>6.7725099601593619E-2</v>
      </c>
      <c r="R26" s="3">
        <f t="shared" si="11"/>
        <v>4.7041178152702312E-2</v>
      </c>
      <c r="U26" s="3">
        <f t="shared" si="12"/>
        <v>4.7041178152702312E-2</v>
      </c>
    </row>
    <row r="27" spans="2:22" x14ac:dyDescent="0.35">
      <c r="C27" s="9"/>
      <c r="E27" s="11" t="s">
        <v>6</v>
      </c>
      <c r="F27" s="12">
        <f t="shared" si="7"/>
        <v>4.165782862030256E-2</v>
      </c>
      <c r="I27" s="3">
        <f t="shared" si="8"/>
        <v>4.418158421504146E-2</v>
      </c>
      <c r="L27" s="3">
        <f t="shared" si="9"/>
        <v>3.8047619047619045E-2</v>
      </c>
      <c r="O27" s="3">
        <f t="shared" si="10"/>
        <v>3.8840637450199202E-2</v>
      </c>
      <c r="R27" s="3">
        <f t="shared" si="11"/>
        <v>4.418158421504146E-2</v>
      </c>
      <c r="U27" s="3">
        <f t="shared" si="12"/>
        <v>4.418158421504146E-2</v>
      </c>
    </row>
    <row r="28" spans="2:22" x14ac:dyDescent="0.35">
      <c r="E28" s="11" t="s">
        <v>7</v>
      </c>
      <c r="F28" s="12">
        <f t="shared" si="7"/>
        <v>-0.14100604051959165</v>
      </c>
      <c r="I28" s="3">
        <f t="shared" si="8"/>
        <v>-0.15207320560480414</v>
      </c>
      <c r="L28" s="3">
        <f t="shared" si="9"/>
        <v>-0.12738095238095243</v>
      </c>
      <c r="O28" s="3">
        <f t="shared" si="10"/>
        <v>-0.12634462151394427</v>
      </c>
      <c r="R28" s="3">
        <f t="shared" si="11"/>
        <v>-0.15207320560480414</v>
      </c>
      <c r="U28" s="3">
        <f t="shared" si="12"/>
        <v>-0.15207320560480414</v>
      </c>
    </row>
    <row r="29" spans="2:22" x14ac:dyDescent="0.35">
      <c r="E29" s="11" t="s">
        <v>8</v>
      </c>
      <c r="F29" s="12">
        <f t="shared" si="7"/>
        <v>-2.7417758058480776E-2</v>
      </c>
      <c r="I29" s="3">
        <f t="shared" si="8"/>
        <v>-3.2823563054046323E-2</v>
      </c>
      <c r="L29" s="3">
        <f t="shared" si="9"/>
        <v>-3.033333333333333E-2</v>
      </c>
      <c r="O29" s="3">
        <f t="shared" si="10"/>
        <v>-1.0247011952191229E-2</v>
      </c>
      <c r="R29" s="3">
        <f t="shared" si="11"/>
        <v>-3.2823563054046323E-2</v>
      </c>
      <c r="U29" s="3">
        <f t="shared" si="12"/>
        <v>-3.2823563054046323E-2</v>
      </c>
    </row>
    <row r="30" spans="2:22" x14ac:dyDescent="0.35">
      <c r="E30" s="11" t="s">
        <v>9</v>
      </c>
      <c r="F30" s="12">
        <f t="shared" si="7"/>
        <v>-1.5845298551344436E-3</v>
      </c>
      <c r="I30" s="3">
        <f t="shared" si="8"/>
        <v>-3.3708321418358597E-3</v>
      </c>
      <c r="L30" s="3">
        <f t="shared" si="9"/>
        <v>3.7904761904761844E-3</v>
      </c>
      <c r="O30" s="3">
        <f t="shared" si="10"/>
        <v>-2.5394422310757031E-3</v>
      </c>
      <c r="R30" s="3">
        <f t="shared" si="11"/>
        <v>-3.3708321418358597E-3</v>
      </c>
      <c r="U30" s="3">
        <f t="shared" si="12"/>
        <v>-3.3708321418358597E-3</v>
      </c>
    </row>
    <row r="31" spans="2:22" x14ac:dyDescent="0.35">
      <c r="E31" s="11" t="s">
        <v>10</v>
      </c>
      <c r="F31" s="12">
        <f t="shared" si="7"/>
        <v>1.2757572031859732E-2</v>
      </c>
      <c r="I31" s="3">
        <f t="shared" si="8"/>
        <v>2.1784072061767218E-2</v>
      </c>
      <c r="L31" s="3">
        <f t="shared" si="9"/>
        <v>5.3666666666666585E-3</v>
      </c>
      <c r="O31" s="3">
        <f t="shared" si="10"/>
        <v>-3.0928286852589665E-3</v>
      </c>
      <c r="R31" s="3">
        <f t="shared" si="11"/>
        <v>2.1784072061767218E-2</v>
      </c>
      <c r="U31" s="3">
        <f t="shared" si="12"/>
        <v>2.1784072061767218E-2</v>
      </c>
    </row>
    <row r="32" spans="2:22" x14ac:dyDescent="0.35">
      <c r="C32" s="9"/>
      <c r="E32" s="11" t="s">
        <v>17</v>
      </c>
      <c r="F32" s="12">
        <f t="shared" si="7"/>
        <v>1.4459031378628327E-2</v>
      </c>
      <c r="I32" s="3">
        <f t="shared" si="8"/>
        <v>1.7652873891907346E-2</v>
      </c>
      <c r="L32" s="3">
        <f t="shared" si="9"/>
        <v>4.7761904761904825E-3</v>
      </c>
      <c r="O32" s="3">
        <f t="shared" si="10"/>
        <v>1.6242231075697215E-2</v>
      </c>
      <c r="R32" s="3">
        <f t="shared" si="11"/>
        <v>1.7652873891907346E-2</v>
      </c>
      <c r="U32" s="3">
        <f t="shared" si="12"/>
        <v>1.7652873891907346E-2</v>
      </c>
    </row>
    <row r="33" spans="2:21" x14ac:dyDescent="0.35">
      <c r="E33" s="11" t="s">
        <v>11</v>
      </c>
      <c r="F33" s="12">
        <f t="shared" si="7"/>
        <v>4.522669054364676E-2</v>
      </c>
      <c r="I33" s="3">
        <f t="shared" si="8"/>
        <v>5.5185787818129821E-2</v>
      </c>
      <c r="L33" s="3">
        <f t="shared" si="9"/>
        <v>3.5338095238095231E-2</v>
      </c>
      <c r="O33" s="3">
        <f t="shared" si="10"/>
        <v>2.9552191235059762E-2</v>
      </c>
      <c r="R33" s="3">
        <f t="shared" si="11"/>
        <v>5.5185787818129821E-2</v>
      </c>
      <c r="U33" s="3">
        <f t="shared" si="12"/>
        <v>5.5185787818129821E-2</v>
      </c>
    </row>
    <row r="34" spans="2:21" x14ac:dyDescent="0.35">
      <c r="C34" s="9"/>
      <c r="E34" s="11" t="s">
        <v>12</v>
      </c>
      <c r="F34" s="12">
        <f t="shared" si="7"/>
        <v>1.3321938311861872E-2</v>
      </c>
      <c r="I34" s="3">
        <f t="shared" si="8"/>
        <v>1.9962396339719763E-2</v>
      </c>
      <c r="L34" s="3">
        <f t="shared" si="9"/>
        <v>4.5476190476190469E-3</v>
      </c>
      <c r="O34" s="3">
        <f t="shared" si="10"/>
        <v>5.1513944223107559E-3</v>
      </c>
      <c r="R34" s="3">
        <f t="shared" si="11"/>
        <v>1.9962396339719763E-2</v>
      </c>
      <c r="U34" s="3">
        <f t="shared" si="12"/>
        <v>1.9962396339719763E-2</v>
      </c>
    </row>
    <row r="35" spans="2:21" x14ac:dyDescent="0.35">
      <c r="C35" s="9"/>
      <c r="E35" s="14" t="s">
        <v>13</v>
      </c>
      <c r="F35" s="12">
        <f t="shared" si="7"/>
        <v>3.8476650451702565E-2</v>
      </c>
      <c r="I35" s="3">
        <f t="shared" si="8"/>
        <v>2.7709951386903048E-2</v>
      </c>
      <c r="L35" s="3">
        <f t="shared" si="9"/>
        <v>6.1338095238095219E-2</v>
      </c>
      <c r="O35" s="3">
        <f t="shared" si="10"/>
        <v>4.2693625498007953E-2</v>
      </c>
      <c r="R35" s="3">
        <f t="shared" si="11"/>
        <v>2.7709951386903048E-2</v>
      </c>
      <c r="U35" s="3">
        <f t="shared" si="12"/>
        <v>2.7709951386903048E-2</v>
      </c>
    </row>
    <row r="36" spans="2:21" x14ac:dyDescent="0.35">
      <c r="C36" s="9"/>
      <c r="F36" s="15"/>
      <c r="I36" s="9"/>
      <c r="L36" s="9"/>
      <c r="O36" s="9"/>
      <c r="R36" s="9"/>
      <c r="U36" s="9"/>
    </row>
    <row r="37" spans="2:21" ht="29" x14ac:dyDescent="0.35">
      <c r="C37" s="9"/>
      <c r="F37" s="16" t="s">
        <v>24</v>
      </c>
      <c r="I37" s="6" t="s">
        <v>24</v>
      </c>
      <c r="L37" s="6" t="s">
        <v>24</v>
      </c>
      <c r="O37" s="6" t="s">
        <v>24</v>
      </c>
      <c r="R37" s="6" t="s">
        <v>24</v>
      </c>
      <c r="U37" s="6" t="s">
        <v>24</v>
      </c>
    </row>
    <row r="38" spans="2:21" x14ac:dyDescent="0.35">
      <c r="B38" s="17"/>
      <c r="C38" s="9"/>
      <c r="E38" s="11" t="s">
        <v>1</v>
      </c>
      <c r="F38" s="87">
        <f>((F5-$C5)/$C5)</f>
        <v>-0.64287133487495762</v>
      </c>
      <c r="I38" s="21">
        <f>((I5-$C5)/$C5)</f>
        <v>-0.605782383991611</v>
      </c>
      <c r="L38" s="3">
        <f>((L5-$C5)/$C5)</f>
        <v>-0.64651820431247786</v>
      </c>
      <c r="O38" s="3">
        <f>((O5-$C5)/$C5)</f>
        <v>-0.73594487373940076</v>
      </c>
      <c r="R38" s="3">
        <f>((R5-$C5)/$C5)</f>
        <v>-0.605782383991611</v>
      </c>
      <c r="U38" s="3">
        <f>((U5-$C5)/$C5)</f>
        <v>-0.605782383991611</v>
      </c>
    </row>
    <row r="39" spans="2:21" x14ac:dyDescent="0.35">
      <c r="B39" s="17"/>
      <c r="C39" s="9"/>
      <c r="E39" s="11" t="s">
        <v>2</v>
      </c>
      <c r="F39" s="87">
        <f t="shared" ref="F39:F51" si="13">((F6-$C6)/$C6)</f>
        <v>6.9118511787031628E-2</v>
      </c>
      <c r="I39" s="21">
        <f t="shared" ref="I39:I51" si="14">((I6-$C6)/$C6)</f>
        <v>0.14383757506434089</v>
      </c>
      <c r="L39" s="3">
        <f t="shared" ref="L39:L51" si="15">((L6-$C6)/$C6)</f>
        <v>-4.7619047619047554E-2</v>
      </c>
      <c r="O39" s="3">
        <f t="shared" ref="O39:O51" si="16">((O6-$C6)/$C6)</f>
        <v>-3.9840637450199584E-3</v>
      </c>
      <c r="R39" s="3">
        <f t="shared" ref="R39:R51" si="17">((R6-$C6)/$C6)</f>
        <v>0.14383757506434089</v>
      </c>
      <c r="U39" s="3">
        <f t="shared" ref="U39:U51" si="18">((U6-$C6)/$C6)</f>
        <v>0.14383757506434089</v>
      </c>
    </row>
    <row r="40" spans="2:21" x14ac:dyDescent="0.35">
      <c r="B40" s="17"/>
      <c r="C40" s="9"/>
      <c r="E40" s="11" t="s">
        <v>3</v>
      </c>
      <c r="F40" s="87">
        <f t="shared" si="13"/>
        <v>2.1218260544181322</v>
      </c>
      <c r="I40" s="21">
        <f t="shared" si="14"/>
        <v>2.0311695739205033</v>
      </c>
      <c r="L40" s="3">
        <f t="shared" si="15"/>
        <v>2.3809523809523809</v>
      </c>
      <c r="O40" s="3">
        <f t="shared" si="16"/>
        <v>2.0876494023904382</v>
      </c>
      <c r="R40" s="3">
        <f t="shared" si="17"/>
        <v>2.0311695739205033</v>
      </c>
      <c r="U40" s="3">
        <f t="shared" si="18"/>
        <v>2.0311695739205033</v>
      </c>
    </row>
    <row r="41" spans="2:21" x14ac:dyDescent="0.35">
      <c r="B41" s="17"/>
      <c r="C41" s="9"/>
      <c r="E41" s="11" t="s">
        <v>4</v>
      </c>
      <c r="F41" s="87">
        <f t="shared" si="13"/>
        <v>-1</v>
      </c>
      <c r="I41" s="21">
        <f t="shared" si="14"/>
        <v>-1</v>
      </c>
      <c r="L41" s="3">
        <f t="shared" si="15"/>
        <v>-1</v>
      </c>
      <c r="O41" s="3">
        <f t="shared" si="16"/>
        <v>-1</v>
      </c>
      <c r="R41" s="3">
        <f t="shared" si="17"/>
        <v>-1</v>
      </c>
      <c r="U41" s="3">
        <f t="shared" si="18"/>
        <v>-1</v>
      </c>
    </row>
    <row r="42" spans="2:21" x14ac:dyDescent="0.35">
      <c r="C42" s="9"/>
      <c r="E42" s="11" t="s">
        <v>5</v>
      </c>
      <c r="F42" s="87">
        <f t="shared" si="13"/>
        <v>52.77666114288769</v>
      </c>
      <c r="I42" s="86">
        <f>((I9-$C9)/$C9)</f>
        <v>47.041178152702308</v>
      </c>
      <c r="L42" s="3">
        <f t="shared" si="15"/>
        <v>52.809523809523803</v>
      </c>
      <c r="O42" s="3">
        <f t="shared" si="16"/>
        <v>67.725099601593612</v>
      </c>
      <c r="R42" s="3">
        <f t="shared" si="17"/>
        <v>47.041178152702308</v>
      </c>
      <c r="U42" s="3">
        <f t="shared" si="18"/>
        <v>47.041178152702308</v>
      </c>
    </row>
    <row r="43" spans="2:21" x14ac:dyDescent="0.35">
      <c r="E43" s="11" t="s">
        <v>6</v>
      </c>
      <c r="F43" s="87">
        <f t="shared" si="13"/>
        <v>41.65782862030256</v>
      </c>
      <c r="I43" s="21">
        <f t="shared" si="14"/>
        <v>44.181584215041461</v>
      </c>
      <c r="L43" s="3">
        <f t="shared" si="15"/>
        <v>38.047619047619044</v>
      </c>
      <c r="O43" s="3">
        <f t="shared" si="16"/>
        <v>38.840637450199203</v>
      </c>
      <c r="R43" s="3">
        <f t="shared" si="17"/>
        <v>44.181584215041461</v>
      </c>
      <c r="U43" s="3">
        <f t="shared" si="18"/>
        <v>44.181584215041461</v>
      </c>
    </row>
    <row r="44" spans="2:21" x14ac:dyDescent="0.35">
      <c r="E44" s="11" t="s">
        <v>7</v>
      </c>
      <c r="F44" s="87">
        <f t="shared" si="13"/>
        <v>-0.35251510129897912</v>
      </c>
      <c r="I44" s="21">
        <f t="shared" si="14"/>
        <v>-0.38018301401201032</v>
      </c>
      <c r="L44" s="3">
        <f t="shared" si="15"/>
        <v>-0.31845238095238104</v>
      </c>
      <c r="O44" s="3">
        <f t="shared" si="16"/>
        <v>-0.31586155378486064</v>
      </c>
      <c r="R44" s="3">
        <f t="shared" si="17"/>
        <v>-0.38018301401201032</v>
      </c>
      <c r="U44" s="3">
        <f t="shared" si="18"/>
        <v>-0.38018301401201032</v>
      </c>
    </row>
    <row r="45" spans="2:21" x14ac:dyDescent="0.35">
      <c r="E45" s="11" t="s">
        <v>8</v>
      </c>
      <c r="F45" s="87">
        <f t="shared" si="13"/>
        <v>-0.38080219525667747</v>
      </c>
      <c r="I45" s="21">
        <f t="shared" si="14"/>
        <v>-0.45588282019508786</v>
      </c>
      <c r="L45" s="3">
        <f t="shared" si="15"/>
        <v>-0.42129629629629628</v>
      </c>
      <c r="O45" s="3">
        <f t="shared" si="16"/>
        <v>-0.14231961044710043</v>
      </c>
      <c r="R45" s="3">
        <f t="shared" si="17"/>
        <v>-0.45588282019508786</v>
      </c>
      <c r="U45" s="3">
        <f t="shared" si="18"/>
        <v>-0.45588282019508786</v>
      </c>
    </row>
    <row r="46" spans="2:21" x14ac:dyDescent="0.35">
      <c r="E46" s="11" t="s">
        <v>9</v>
      </c>
      <c r="F46" s="87">
        <f t="shared" si="13"/>
        <v>-4.2367108426054637E-2</v>
      </c>
      <c r="I46" s="21">
        <f t="shared" si="14"/>
        <v>-9.0129201653365229E-2</v>
      </c>
      <c r="L46" s="3">
        <f t="shared" si="15"/>
        <v>0.1013496307613953</v>
      </c>
      <c r="O46" s="3">
        <f t="shared" si="16"/>
        <v>-6.7899524895072269E-2</v>
      </c>
      <c r="R46" s="3">
        <f t="shared" si="17"/>
        <v>-9.0129201653365229E-2</v>
      </c>
      <c r="U46" s="3">
        <f t="shared" si="18"/>
        <v>-9.0129201653365229E-2</v>
      </c>
    </row>
    <row r="47" spans="2:21" x14ac:dyDescent="0.35">
      <c r="E47" s="11" t="s">
        <v>10</v>
      </c>
      <c r="F47" s="87">
        <f t="shared" si="13"/>
        <v>0.1672027789234565</v>
      </c>
      <c r="I47" s="21">
        <f t="shared" si="14"/>
        <v>0.28550553160900677</v>
      </c>
      <c r="L47" s="3">
        <f t="shared" si="15"/>
        <v>7.0336391437308757E-2</v>
      </c>
      <c r="O47" s="3">
        <f t="shared" si="16"/>
        <v>-4.0535107277312792E-2</v>
      </c>
      <c r="R47" s="3">
        <f t="shared" si="17"/>
        <v>0.28550553160900677</v>
      </c>
      <c r="U47" s="3">
        <f t="shared" si="18"/>
        <v>0.28550553160900677</v>
      </c>
    </row>
    <row r="48" spans="2:21" x14ac:dyDescent="0.35">
      <c r="E48" s="11" t="s">
        <v>17</v>
      </c>
      <c r="F48" s="87">
        <f t="shared" si="13"/>
        <v>0.23820480030689173</v>
      </c>
      <c r="I48" s="21">
        <f t="shared" si="14"/>
        <v>0.29082164566568941</v>
      </c>
      <c r="L48" s="3">
        <f t="shared" si="15"/>
        <v>7.8685180826861323E-2</v>
      </c>
      <c r="O48" s="3">
        <f t="shared" si="16"/>
        <v>0.26758206055514361</v>
      </c>
      <c r="R48" s="3">
        <f t="shared" si="17"/>
        <v>0.29082164566568941</v>
      </c>
      <c r="U48" s="3">
        <f t="shared" si="18"/>
        <v>0.29082164566568941</v>
      </c>
    </row>
    <row r="49" spans="5:21" x14ac:dyDescent="0.35">
      <c r="E49" s="11" t="s">
        <v>11</v>
      </c>
      <c r="F49" s="87">
        <f t="shared" si="13"/>
        <v>1.0072759586558298</v>
      </c>
      <c r="I49" s="21">
        <f t="shared" si="14"/>
        <v>1.2290821340340716</v>
      </c>
      <c r="L49" s="3">
        <f t="shared" si="15"/>
        <v>0.78703998303107414</v>
      </c>
      <c r="O49" s="3">
        <f t="shared" si="16"/>
        <v>0.65817797850912607</v>
      </c>
      <c r="R49" s="3">
        <f t="shared" si="17"/>
        <v>1.2290821340340716</v>
      </c>
      <c r="U49" s="3">
        <f t="shared" si="18"/>
        <v>1.2290821340340716</v>
      </c>
    </row>
    <row r="50" spans="5:21" x14ac:dyDescent="0.35">
      <c r="E50" s="11" t="s">
        <v>12</v>
      </c>
      <c r="F50" s="87">
        <f t="shared" si="13"/>
        <v>0.68317632368522418</v>
      </c>
      <c r="I50" s="21">
        <f t="shared" si="14"/>
        <v>1.0237126328061417</v>
      </c>
      <c r="L50" s="3">
        <f t="shared" si="15"/>
        <v>0.23321123321123316</v>
      </c>
      <c r="O50" s="3">
        <f t="shared" si="16"/>
        <v>0.26417407293901313</v>
      </c>
      <c r="R50" s="3">
        <f t="shared" si="17"/>
        <v>1.0237126328061417</v>
      </c>
      <c r="U50" s="3">
        <f t="shared" si="18"/>
        <v>1.0237126328061417</v>
      </c>
    </row>
    <row r="51" spans="5:21" x14ac:dyDescent="0.35">
      <c r="E51" s="14" t="s">
        <v>13</v>
      </c>
      <c r="F51" s="87">
        <f t="shared" si="13"/>
        <v>0.20922594046602808</v>
      </c>
      <c r="I51" s="21">
        <f t="shared" si="14"/>
        <v>0.15067945289234935</v>
      </c>
      <c r="L51" s="3">
        <f t="shared" si="15"/>
        <v>0.3335404852533726</v>
      </c>
      <c r="O51" s="3">
        <f t="shared" si="16"/>
        <v>0.232156745503034</v>
      </c>
      <c r="R51" s="3">
        <f t="shared" si="17"/>
        <v>0.15067945289234935</v>
      </c>
      <c r="U51" s="3">
        <f t="shared" si="18"/>
        <v>0.15067945289234935</v>
      </c>
    </row>
  </sheetData>
  <conditionalFormatting sqref="F22:F35">
    <cfRule type="cellIs" dxfId="72" priority="23" operator="notBetween">
      <formula>-0.2</formula>
      <formula>0.2</formula>
    </cfRule>
    <cfRule type="cellIs" dxfId="71" priority="24" operator="between">
      <formula>-0.2</formula>
      <formula>0.2</formula>
    </cfRule>
  </conditionalFormatting>
  <conditionalFormatting sqref="F38:F51">
    <cfRule type="cellIs" dxfId="70" priority="21" operator="notBetween">
      <formula>-0.2</formula>
      <formula>0.2</formula>
    </cfRule>
    <cfRule type="cellIs" dxfId="69" priority="22" operator="between">
      <formula>-0.2</formula>
      <formula>0.2</formula>
    </cfRule>
  </conditionalFormatting>
  <conditionalFormatting sqref="I22:I35">
    <cfRule type="cellIs" dxfId="68" priority="19" operator="notBetween">
      <formula>-0.2</formula>
      <formula>0.2</formula>
    </cfRule>
    <cfRule type="cellIs" dxfId="67" priority="20" operator="between">
      <formula>-0.2</formula>
      <formula>0.2</formula>
    </cfRule>
  </conditionalFormatting>
  <conditionalFormatting sqref="I38:I51">
    <cfRule type="cellIs" dxfId="66" priority="17" operator="notBetween">
      <formula>-0.2</formula>
      <formula>0.2</formula>
    </cfRule>
    <cfRule type="cellIs" dxfId="65" priority="18" operator="between">
      <formula>-0.2</formula>
      <formula>0.2</formula>
    </cfRule>
  </conditionalFormatting>
  <conditionalFormatting sqref="L22:L35">
    <cfRule type="cellIs" dxfId="64" priority="15" operator="notBetween">
      <formula>-0.2</formula>
      <formula>0.2</formula>
    </cfRule>
    <cfRule type="cellIs" dxfId="63" priority="16" operator="between">
      <formula>-0.2</formula>
      <formula>0.2</formula>
    </cfRule>
  </conditionalFormatting>
  <conditionalFormatting sqref="L38:L51">
    <cfRule type="cellIs" dxfId="62" priority="13" operator="notBetween">
      <formula>-0.2</formula>
      <formula>0.2</formula>
    </cfRule>
    <cfRule type="cellIs" dxfId="61" priority="14" operator="between">
      <formula>-0.2</formula>
      <formula>0.2</formula>
    </cfRule>
  </conditionalFormatting>
  <conditionalFormatting sqref="O22:O35">
    <cfRule type="cellIs" dxfId="60" priority="11" operator="notBetween">
      <formula>-0.2</formula>
      <formula>0.2</formula>
    </cfRule>
    <cfRule type="cellIs" dxfId="59" priority="12" operator="between">
      <formula>-0.2</formula>
      <formula>0.2</formula>
    </cfRule>
  </conditionalFormatting>
  <conditionalFormatting sqref="O38:O51">
    <cfRule type="cellIs" dxfId="58" priority="9" operator="notBetween">
      <formula>-0.2</formula>
      <formula>0.2</formula>
    </cfRule>
    <cfRule type="cellIs" dxfId="57" priority="10" operator="between">
      <formula>-0.2</formula>
      <formula>0.2</formula>
    </cfRule>
  </conditionalFormatting>
  <conditionalFormatting sqref="R22:R35">
    <cfRule type="cellIs" dxfId="56" priority="7" operator="notBetween">
      <formula>-0.2</formula>
      <formula>0.2</formula>
    </cfRule>
    <cfRule type="cellIs" dxfId="55" priority="8" operator="between">
      <formula>-0.2</formula>
      <formula>0.2</formula>
    </cfRule>
  </conditionalFormatting>
  <conditionalFormatting sqref="R38:R51">
    <cfRule type="cellIs" dxfId="54" priority="5" operator="notBetween">
      <formula>-0.2</formula>
      <formula>0.2</formula>
    </cfRule>
    <cfRule type="cellIs" dxfId="53" priority="6" operator="between">
      <formula>-0.2</formula>
      <formula>0.2</formula>
    </cfRule>
  </conditionalFormatting>
  <conditionalFormatting sqref="U22:U35">
    <cfRule type="cellIs" dxfId="52" priority="3" operator="notBetween">
      <formula>-0.2</formula>
      <formula>0.2</formula>
    </cfRule>
    <cfRule type="cellIs" dxfId="51" priority="4" operator="between">
      <formula>-0.2</formula>
      <formula>0.2</formula>
    </cfRule>
  </conditionalFormatting>
  <conditionalFormatting sqref="U38:U51">
    <cfRule type="cellIs" dxfId="50" priority="1" operator="notBetween">
      <formula>-0.2</formula>
      <formula>0.2</formula>
    </cfRule>
    <cfRule type="cellIs" dxfId="49" priority="2" operator="between">
      <formula>-0.2</formula>
      <formula>0.2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C956-A636-49D5-89FA-D9188B9B194D}">
  <dimension ref="B2:V51"/>
  <sheetViews>
    <sheetView workbookViewId="0">
      <pane xSplit="5" ySplit="4" topLeftCell="J5" activePane="bottomRight" state="frozen"/>
      <selection pane="topRight" activeCell="F1" sqref="F1"/>
      <selection pane="bottomLeft" activeCell="A5" sqref="A5"/>
      <selection pane="bottomRight" activeCell="P31" sqref="P31"/>
    </sheetView>
  </sheetViews>
  <sheetFormatPr baseColWidth="10" defaultColWidth="11.54296875" defaultRowHeight="14.5" x14ac:dyDescent="0.35"/>
  <cols>
    <col min="1" max="4" width="11.54296875" style="4"/>
    <col min="5" max="7" width="11.54296875" style="10"/>
    <col min="8" max="9" width="11.54296875" style="4"/>
    <col min="10" max="10" width="11.6328125" style="4" bestFit="1" customWidth="1"/>
    <col min="11" max="16384" width="11.54296875" style="4"/>
  </cols>
  <sheetData>
    <row r="2" spans="2:22" x14ac:dyDescent="0.35">
      <c r="I2" s="4" t="s">
        <v>29</v>
      </c>
      <c r="J2" s="5"/>
      <c r="L2" s="4" t="s">
        <v>29</v>
      </c>
      <c r="M2" s="5"/>
      <c r="O2" s="4" t="s">
        <v>29</v>
      </c>
      <c r="P2" s="5"/>
      <c r="R2" s="4" t="s">
        <v>29</v>
      </c>
      <c r="S2" s="5"/>
      <c r="U2" s="4" t="s">
        <v>29</v>
      </c>
      <c r="V2" s="5"/>
    </row>
    <row r="3" spans="2:22" x14ac:dyDescent="0.35">
      <c r="C3" s="5" t="s">
        <v>15</v>
      </c>
      <c r="E3" s="10" t="s">
        <v>27</v>
      </c>
      <c r="F3" s="10" t="s">
        <v>16</v>
      </c>
      <c r="I3" s="4" t="s">
        <v>19</v>
      </c>
      <c r="J3" s="4" t="s">
        <v>25</v>
      </c>
      <c r="L3" s="4" t="s">
        <v>28</v>
      </c>
      <c r="M3" s="4" t="s">
        <v>25</v>
      </c>
      <c r="O3" s="4" t="s">
        <v>20</v>
      </c>
      <c r="P3" s="4" t="s">
        <v>25</v>
      </c>
      <c r="R3" s="4" t="s">
        <v>21</v>
      </c>
      <c r="S3" s="4" t="s">
        <v>25</v>
      </c>
      <c r="U3" s="4" t="s">
        <v>22</v>
      </c>
      <c r="V3" s="4" t="s">
        <v>25</v>
      </c>
    </row>
    <row r="4" spans="2:22" x14ac:dyDescent="0.35">
      <c r="C4" s="8" t="s">
        <v>30</v>
      </c>
      <c r="E4" s="11" t="s">
        <v>0</v>
      </c>
      <c r="F4" s="11" t="s">
        <v>14</v>
      </c>
      <c r="G4" s="11" t="s">
        <v>18</v>
      </c>
      <c r="I4" s="2" t="s">
        <v>14</v>
      </c>
      <c r="J4" s="2" t="s">
        <v>18</v>
      </c>
      <c r="L4" s="2" t="s">
        <v>14</v>
      </c>
      <c r="M4" s="2" t="s">
        <v>18</v>
      </c>
      <c r="O4" s="2" t="s">
        <v>14</v>
      </c>
      <c r="P4" s="2" t="s">
        <v>18</v>
      </c>
      <c r="R4" s="2" t="s">
        <v>14</v>
      </c>
      <c r="S4" s="2" t="s">
        <v>18</v>
      </c>
      <c r="U4" s="2" t="s">
        <v>14</v>
      </c>
      <c r="V4" s="2" t="s">
        <v>18</v>
      </c>
    </row>
    <row r="5" spans="2:22" x14ac:dyDescent="0.35">
      <c r="B5" s="2" t="s">
        <v>1</v>
      </c>
      <c r="C5" s="21">
        <v>3.1199999999999999E-2</v>
      </c>
      <c r="E5" s="11" t="s">
        <v>1</v>
      </c>
      <c r="F5" s="12" t="e">
        <f t="shared" ref="F5:F18" si="0">(G5/$G$19)</f>
        <v>#DIV/0!</v>
      </c>
      <c r="G5" s="13"/>
      <c r="I5" s="3" t="e">
        <f>(J5/$J$19)</f>
        <v>#DIV/0!</v>
      </c>
      <c r="J5" s="7"/>
      <c r="L5" s="3" t="e">
        <f>(M5/$M$19)</f>
        <v>#DIV/0!</v>
      </c>
      <c r="M5" s="7"/>
      <c r="O5" s="3" t="e">
        <f>(P5/P$19)</f>
        <v>#DIV/0!</v>
      </c>
      <c r="P5" s="7"/>
      <c r="R5" s="3" t="e">
        <f>(S5/S$19)</f>
        <v>#DIV/0!</v>
      </c>
      <c r="S5" s="7"/>
      <c r="U5" s="3" t="e">
        <f>(V5/V$19)</f>
        <v>#DIV/0!</v>
      </c>
      <c r="V5" s="7"/>
    </row>
    <row r="6" spans="2:22" x14ac:dyDescent="0.35">
      <c r="B6" s="2" t="s">
        <v>2</v>
      </c>
      <c r="C6" s="21">
        <v>5.0000000000000001E-3</v>
      </c>
      <c r="E6" s="11" t="s">
        <v>2</v>
      </c>
      <c r="F6" s="12" t="e">
        <f t="shared" si="0"/>
        <v>#DIV/0!</v>
      </c>
      <c r="G6" s="13"/>
      <c r="I6" s="3" t="e">
        <f>(J6/$J$19)</f>
        <v>#DIV/0!</v>
      </c>
      <c r="J6" s="7"/>
      <c r="L6" s="3" t="e">
        <f t="shared" ref="L6:L18" si="1">(M6/$M$19)</f>
        <v>#DIV/0!</v>
      </c>
      <c r="M6" s="7"/>
      <c r="O6" s="3" t="e">
        <f t="shared" ref="O6:O18" si="2">(P6/P$19)</f>
        <v>#DIV/0!</v>
      </c>
      <c r="P6" s="7"/>
      <c r="R6" s="3" t="e">
        <f t="shared" ref="R6:R18" si="3">(S6/S$19)</f>
        <v>#DIV/0!</v>
      </c>
      <c r="S6" s="7"/>
      <c r="U6" s="3" t="e">
        <f t="shared" ref="U6:U18" si="4">(V6/V$19)</f>
        <v>#DIV/0!</v>
      </c>
      <c r="V6" s="7"/>
    </row>
    <row r="7" spans="2:22" x14ac:dyDescent="0.35">
      <c r="B7" s="2" t="s">
        <v>3</v>
      </c>
      <c r="C7" s="21">
        <v>5.0000000000000001E-3</v>
      </c>
      <c r="E7" s="11" t="s">
        <v>3</v>
      </c>
      <c r="F7" s="12" t="e">
        <f t="shared" si="0"/>
        <v>#DIV/0!</v>
      </c>
      <c r="G7" s="13"/>
      <c r="I7" s="3" t="e">
        <f t="shared" ref="I7:I18" si="5">(J7/$J$19)</f>
        <v>#DIV/0!</v>
      </c>
      <c r="J7" s="7"/>
      <c r="L7" s="3" t="e">
        <f t="shared" si="1"/>
        <v>#DIV/0!</v>
      </c>
      <c r="M7" s="7"/>
      <c r="O7" s="3" t="e">
        <f t="shared" si="2"/>
        <v>#DIV/0!</v>
      </c>
      <c r="P7" s="7"/>
      <c r="R7" s="3" t="e">
        <f t="shared" si="3"/>
        <v>#DIV/0!</v>
      </c>
      <c r="S7" s="7"/>
      <c r="U7" s="3" t="e">
        <f t="shared" si="4"/>
        <v>#DIV/0!</v>
      </c>
      <c r="V7" s="7"/>
    </row>
    <row r="8" spans="2:22" x14ac:dyDescent="0.35">
      <c r="B8" s="2" t="s">
        <v>4</v>
      </c>
      <c r="C8" s="21">
        <v>1E-3</v>
      </c>
      <c r="E8" s="11" t="s">
        <v>4</v>
      </c>
      <c r="F8" s="12" t="e">
        <f t="shared" si="0"/>
        <v>#DIV/0!</v>
      </c>
      <c r="G8" s="13"/>
      <c r="I8" s="3" t="e">
        <f t="shared" si="5"/>
        <v>#DIV/0!</v>
      </c>
      <c r="J8" s="7"/>
      <c r="L8" s="3" t="e">
        <f t="shared" si="1"/>
        <v>#DIV/0!</v>
      </c>
      <c r="M8" s="7"/>
      <c r="O8" s="3" t="e">
        <f t="shared" si="2"/>
        <v>#DIV/0!</v>
      </c>
      <c r="P8" s="7"/>
      <c r="R8" s="3" t="e">
        <f t="shared" si="3"/>
        <v>#DIV/0!</v>
      </c>
      <c r="S8" s="7"/>
      <c r="U8" s="3" t="e">
        <f t="shared" si="4"/>
        <v>#DIV/0!</v>
      </c>
      <c r="V8" s="7"/>
    </row>
    <row r="9" spans="2:22" x14ac:dyDescent="0.35">
      <c r="B9" s="2" t="s">
        <v>5</v>
      </c>
      <c r="C9" s="21">
        <f>0.333+0.0347</f>
        <v>0.36770000000000003</v>
      </c>
      <c r="E9" s="11" t="s">
        <v>5</v>
      </c>
      <c r="F9" s="12" t="e">
        <f t="shared" si="0"/>
        <v>#DIV/0!</v>
      </c>
      <c r="G9" s="13"/>
      <c r="I9" s="3" t="e">
        <f t="shared" si="5"/>
        <v>#DIV/0!</v>
      </c>
      <c r="J9" s="7"/>
      <c r="L9" s="3" t="e">
        <f t="shared" si="1"/>
        <v>#DIV/0!</v>
      </c>
      <c r="M9" s="7"/>
      <c r="O9" s="3" t="e">
        <f t="shared" si="2"/>
        <v>#DIV/0!</v>
      </c>
      <c r="P9" s="7"/>
      <c r="R9" s="3" t="e">
        <f t="shared" si="3"/>
        <v>#DIV/0!</v>
      </c>
      <c r="S9" s="7"/>
      <c r="U9" s="3" t="e">
        <f t="shared" si="4"/>
        <v>#DIV/0!</v>
      </c>
      <c r="V9" s="7"/>
    </row>
    <row r="10" spans="2:22" x14ac:dyDescent="0.35">
      <c r="B10" s="2" t="s">
        <v>6</v>
      </c>
      <c r="C10" s="21">
        <v>5.6000000000000001E-2</v>
      </c>
      <c r="E10" s="11" t="s">
        <v>6</v>
      </c>
      <c r="F10" s="12" t="e">
        <f t="shared" si="0"/>
        <v>#DIV/0!</v>
      </c>
      <c r="G10" s="13"/>
      <c r="I10" s="3" t="e">
        <f t="shared" si="5"/>
        <v>#DIV/0!</v>
      </c>
      <c r="J10" s="7"/>
      <c r="L10" s="3" t="e">
        <f t="shared" si="1"/>
        <v>#DIV/0!</v>
      </c>
      <c r="M10" s="7"/>
      <c r="O10" s="3" t="e">
        <f t="shared" si="2"/>
        <v>#DIV/0!</v>
      </c>
      <c r="P10" s="7"/>
      <c r="R10" s="3" t="e">
        <f t="shared" si="3"/>
        <v>#DIV/0!</v>
      </c>
      <c r="S10" s="7"/>
      <c r="U10" s="3" t="e">
        <f t="shared" si="4"/>
        <v>#DIV/0!</v>
      </c>
      <c r="V10" s="7"/>
    </row>
    <row r="11" spans="2:22" x14ac:dyDescent="0.35">
      <c r="B11" s="2" t="s">
        <v>7</v>
      </c>
      <c r="C11" s="21">
        <v>0.12520000000000001</v>
      </c>
      <c r="E11" s="11" t="s">
        <v>7</v>
      </c>
      <c r="F11" s="12" t="e">
        <f t="shared" si="0"/>
        <v>#DIV/0!</v>
      </c>
      <c r="G11" s="13"/>
      <c r="I11" s="3" t="e">
        <f t="shared" si="5"/>
        <v>#DIV/0!</v>
      </c>
      <c r="J11" s="7"/>
      <c r="L11" s="3" t="e">
        <f t="shared" si="1"/>
        <v>#DIV/0!</v>
      </c>
      <c r="M11" s="7"/>
      <c r="O11" s="3" t="e">
        <f t="shared" si="2"/>
        <v>#DIV/0!</v>
      </c>
      <c r="P11" s="7"/>
      <c r="R11" s="3" t="e">
        <f t="shared" si="3"/>
        <v>#DIV/0!</v>
      </c>
      <c r="S11" s="7"/>
      <c r="U11" s="3" t="e">
        <f t="shared" si="4"/>
        <v>#DIV/0!</v>
      </c>
      <c r="V11" s="7"/>
    </row>
    <row r="12" spans="2:22" x14ac:dyDescent="0.35">
      <c r="B12" s="2" t="s">
        <v>8</v>
      </c>
      <c r="C12" s="21">
        <v>0.08</v>
      </c>
      <c r="E12" s="11" t="s">
        <v>8</v>
      </c>
      <c r="F12" s="12" t="e">
        <f t="shared" si="0"/>
        <v>#DIV/0!</v>
      </c>
      <c r="G12" s="13"/>
      <c r="I12" s="3" t="e">
        <f t="shared" si="5"/>
        <v>#DIV/0!</v>
      </c>
      <c r="J12" s="7"/>
      <c r="L12" s="3" t="e">
        <f t="shared" si="1"/>
        <v>#DIV/0!</v>
      </c>
      <c r="M12" s="7"/>
      <c r="O12" s="3" t="e">
        <f t="shared" si="2"/>
        <v>#DIV/0!</v>
      </c>
      <c r="P12" s="7"/>
      <c r="R12" s="3" t="e">
        <f t="shared" si="3"/>
        <v>#DIV/0!</v>
      </c>
      <c r="S12" s="7"/>
      <c r="U12" s="3" t="e">
        <f t="shared" si="4"/>
        <v>#DIV/0!</v>
      </c>
      <c r="V12" s="7"/>
    </row>
    <row r="13" spans="2:22" x14ac:dyDescent="0.35">
      <c r="B13" s="2" t="s">
        <v>9</v>
      </c>
      <c r="C13" s="21">
        <v>1.8200000000000001E-2</v>
      </c>
      <c r="E13" s="11" t="s">
        <v>9</v>
      </c>
      <c r="F13" s="12" t="e">
        <f t="shared" si="0"/>
        <v>#DIV/0!</v>
      </c>
      <c r="G13" s="13"/>
      <c r="I13" s="3" t="e">
        <f t="shared" si="5"/>
        <v>#DIV/0!</v>
      </c>
      <c r="J13" s="7"/>
      <c r="L13" s="3" t="e">
        <f t="shared" si="1"/>
        <v>#DIV/0!</v>
      </c>
      <c r="M13" s="7"/>
      <c r="O13" s="3" t="e">
        <f t="shared" si="2"/>
        <v>#DIV/0!</v>
      </c>
      <c r="P13" s="7"/>
      <c r="R13" s="3" t="e">
        <f t="shared" si="3"/>
        <v>#DIV/0!</v>
      </c>
      <c r="S13" s="7"/>
      <c r="U13" s="3" t="e">
        <f t="shared" si="4"/>
        <v>#DIV/0!</v>
      </c>
      <c r="V13" s="7"/>
    </row>
    <row r="14" spans="2:22" x14ac:dyDescent="0.35">
      <c r="B14" s="2" t="s">
        <v>10</v>
      </c>
      <c r="C14" s="21">
        <v>5.4399999999999997E-2</v>
      </c>
      <c r="E14" s="11" t="s">
        <v>10</v>
      </c>
      <c r="F14" s="12" t="e">
        <f t="shared" si="0"/>
        <v>#DIV/0!</v>
      </c>
      <c r="G14" s="13"/>
      <c r="I14" s="3" t="e">
        <f t="shared" si="5"/>
        <v>#DIV/0!</v>
      </c>
      <c r="J14" s="7"/>
      <c r="L14" s="3" t="e">
        <f t="shared" si="1"/>
        <v>#DIV/0!</v>
      </c>
      <c r="M14" s="7"/>
      <c r="O14" s="3" t="e">
        <f>(P14/P$19)</f>
        <v>#DIV/0!</v>
      </c>
      <c r="P14" s="7"/>
      <c r="R14" s="3" t="e">
        <f>(S14/S$19)</f>
        <v>#DIV/0!</v>
      </c>
      <c r="S14" s="7"/>
      <c r="U14" s="3" t="e">
        <f>(V14/V$19)</f>
        <v>#DIV/0!</v>
      </c>
      <c r="V14" s="7"/>
    </row>
    <row r="15" spans="2:22" x14ac:dyDescent="0.35">
      <c r="B15" s="2" t="s">
        <v>17</v>
      </c>
      <c r="C15" s="21">
        <v>4.1599999999999998E-2</v>
      </c>
      <c r="E15" s="11" t="s">
        <v>17</v>
      </c>
      <c r="F15" s="12" t="e">
        <f t="shared" si="0"/>
        <v>#DIV/0!</v>
      </c>
      <c r="G15" s="13"/>
      <c r="I15" s="3" t="e">
        <f t="shared" si="5"/>
        <v>#DIV/0!</v>
      </c>
      <c r="J15" s="7"/>
      <c r="L15" s="3" t="e">
        <f t="shared" si="1"/>
        <v>#DIV/0!</v>
      </c>
      <c r="M15" s="7"/>
      <c r="O15" s="3" t="e">
        <f t="shared" si="2"/>
        <v>#DIV/0!</v>
      </c>
      <c r="P15" s="7"/>
      <c r="R15" s="3" t="e">
        <f t="shared" si="3"/>
        <v>#DIV/0!</v>
      </c>
      <c r="S15" s="7"/>
      <c r="U15" s="3" t="e">
        <f t="shared" si="4"/>
        <v>#DIV/0!</v>
      </c>
      <c r="V15" s="7"/>
    </row>
    <row r="16" spans="2:22" x14ac:dyDescent="0.35">
      <c r="B16" s="2" t="s">
        <v>11</v>
      </c>
      <c r="C16" s="21">
        <v>4.7500000000000001E-2</v>
      </c>
      <c r="E16" s="11" t="s">
        <v>11</v>
      </c>
      <c r="F16" s="12" t="e">
        <f t="shared" si="0"/>
        <v>#DIV/0!</v>
      </c>
      <c r="G16" s="13"/>
      <c r="I16" s="3" t="e">
        <f t="shared" si="5"/>
        <v>#DIV/0!</v>
      </c>
      <c r="J16" s="7"/>
      <c r="L16" s="3" t="e">
        <f t="shared" si="1"/>
        <v>#DIV/0!</v>
      </c>
      <c r="M16" s="7"/>
      <c r="O16" s="3" t="e">
        <f t="shared" si="2"/>
        <v>#DIV/0!</v>
      </c>
      <c r="P16" s="7"/>
      <c r="R16" s="3" t="e">
        <f t="shared" si="3"/>
        <v>#DIV/0!</v>
      </c>
      <c r="S16" s="7"/>
      <c r="U16" s="3" t="e">
        <f t="shared" si="4"/>
        <v>#DIV/0!</v>
      </c>
      <c r="V16" s="7"/>
    </row>
    <row r="17" spans="2:22" x14ac:dyDescent="0.35">
      <c r="B17" s="2" t="s">
        <v>12</v>
      </c>
      <c r="C17" s="21">
        <v>1.95E-2</v>
      </c>
      <c r="E17" s="11" t="s">
        <v>12</v>
      </c>
      <c r="F17" s="12" t="e">
        <f t="shared" si="0"/>
        <v>#DIV/0!</v>
      </c>
      <c r="G17" s="13"/>
      <c r="I17" s="3" t="e">
        <f t="shared" si="5"/>
        <v>#DIV/0!</v>
      </c>
      <c r="J17" s="7"/>
      <c r="L17" s="3" t="e">
        <f t="shared" si="1"/>
        <v>#DIV/0!</v>
      </c>
      <c r="M17" s="7"/>
      <c r="O17" s="3" t="e">
        <f t="shared" si="2"/>
        <v>#DIV/0!</v>
      </c>
      <c r="P17" s="7"/>
      <c r="R17" s="3" t="e">
        <f t="shared" si="3"/>
        <v>#DIV/0!</v>
      </c>
      <c r="S17" s="7"/>
      <c r="U17" s="3" t="e">
        <f t="shared" si="4"/>
        <v>#DIV/0!</v>
      </c>
      <c r="V17" s="7"/>
    </row>
    <row r="18" spans="2:22" x14ac:dyDescent="0.35">
      <c r="B18" s="1" t="s">
        <v>13</v>
      </c>
      <c r="C18" s="21">
        <v>0.1477</v>
      </c>
      <c r="E18" s="14" t="s">
        <v>13</v>
      </c>
      <c r="F18" s="12" t="e">
        <f t="shared" si="0"/>
        <v>#DIV/0!</v>
      </c>
      <c r="G18" s="13"/>
      <c r="I18" s="3" t="e">
        <f t="shared" si="5"/>
        <v>#DIV/0!</v>
      </c>
      <c r="J18" s="7"/>
      <c r="L18" s="3" t="e">
        <f t="shared" si="1"/>
        <v>#DIV/0!</v>
      </c>
      <c r="M18" s="7"/>
      <c r="O18" s="3" t="e">
        <f t="shared" si="2"/>
        <v>#DIV/0!</v>
      </c>
      <c r="P18" s="7"/>
      <c r="R18" s="3" t="e">
        <f t="shared" si="3"/>
        <v>#DIV/0!</v>
      </c>
      <c r="S18" s="7"/>
      <c r="U18" s="3" t="e">
        <f t="shared" si="4"/>
        <v>#DIV/0!</v>
      </c>
      <c r="V18" s="7"/>
    </row>
    <row r="19" spans="2:22" x14ac:dyDescent="0.35">
      <c r="C19" s="3">
        <f>SUM(C5:C18)</f>
        <v>1</v>
      </c>
      <c r="E19" s="11"/>
      <c r="F19" s="12" t="e">
        <f>SUM(F5:F18)</f>
        <v>#DIV/0!</v>
      </c>
      <c r="G19" s="13">
        <f>SUM(G5:G18)</f>
        <v>0</v>
      </c>
      <c r="I19" s="3" t="e">
        <f>SUM(I5:I18)</f>
        <v>#DIV/0!</v>
      </c>
      <c r="J19" s="7">
        <f>SUM(J5:J18)</f>
        <v>0</v>
      </c>
      <c r="L19" s="3" t="e">
        <f>SUM(L5:L18)</f>
        <v>#DIV/0!</v>
      </c>
      <c r="M19" s="7">
        <f>SUM(M5:M18)</f>
        <v>0</v>
      </c>
      <c r="O19" s="3" t="e">
        <f>SUM(O5:O18)</f>
        <v>#DIV/0!</v>
      </c>
      <c r="P19" s="7">
        <f>SUM(P5:P18)</f>
        <v>0</v>
      </c>
      <c r="R19" s="3" t="e">
        <f>SUM(R5:R18)</f>
        <v>#DIV/0!</v>
      </c>
      <c r="S19" s="7">
        <f>SUM(S5:S18)</f>
        <v>0</v>
      </c>
      <c r="U19" s="3" t="e">
        <f>SUM(U5:U18)</f>
        <v>#DIV/0!</v>
      </c>
      <c r="V19" s="7">
        <f>SUM(V5:V18)</f>
        <v>0</v>
      </c>
    </row>
    <row r="20" spans="2:22" x14ac:dyDescent="0.35">
      <c r="I20" s="19"/>
      <c r="J20" s="18"/>
    </row>
    <row r="21" spans="2:22" x14ac:dyDescent="0.35">
      <c r="C21" s="9"/>
      <c r="F21" s="11" t="s">
        <v>23</v>
      </c>
      <c r="I21" s="2" t="s">
        <v>23</v>
      </c>
      <c r="L21" s="2" t="s">
        <v>23</v>
      </c>
      <c r="O21" s="2" t="s">
        <v>23</v>
      </c>
      <c r="R21" s="2" t="s">
        <v>23</v>
      </c>
      <c r="U21" s="2" t="s">
        <v>23</v>
      </c>
    </row>
    <row r="22" spans="2:22" x14ac:dyDescent="0.35">
      <c r="C22" s="9"/>
      <c r="E22" s="11" t="s">
        <v>1</v>
      </c>
      <c r="F22" s="12" t="e">
        <f>F5-#REF!</f>
        <v>#DIV/0!</v>
      </c>
      <c r="I22" s="3" t="e">
        <f>I5-#REF!</f>
        <v>#DIV/0!</v>
      </c>
      <c r="L22" s="3" t="e">
        <f>L5-#REF!</f>
        <v>#DIV/0!</v>
      </c>
      <c r="O22" s="3" t="e">
        <f>O5-#REF!</f>
        <v>#DIV/0!</v>
      </c>
      <c r="R22" s="3" t="e">
        <f>R5-#REF!</f>
        <v>#DIV/0!</v>
      </c>
      <c r="U22" s="3" t="e">
        <f>U5-#REF!</f>
        <v>#DIV/0!</v>
      </c>
    </row>
    <row r="23" spans="2:22" x14ac:dyDescent="0.35">
      <c r="C23" s="9"/>
      <c r="E23" s="11" t="s">
        <v>2</v>
      </c>
      <c r="F23" s="12" t="e">
        <f t="shared" ref="F23:F35" si="6">F6-$C6</f>
        <v>#DIV/0!</v>
      </c>
      <c r="I23" s="3" t="e">
        <f t="shared" ref="I23:I35" si="7">I6-$C6</f>
        <v>#DIV/0!</v>
      </c>
      <c r="L23" s="3" t="e">
        <f t="shared" ref="L23:L35" si="8">L6-$C6</f>
        <v>#DIV/0!</v>
      </c>
      <c r="O23" s="3" t="e">
        <f t="shared" ref="O23:O35" si="9">O6-$C6</f>
        <v>#DIV/0!</v>
      </c>
      <c r="R23" s="3" t="e">
        <f t="shared" ref="R23:R35" si="10">R6-$C6</f>
        <v>#DIV/0!</v>
      </c>
      <c r="U23" s="3" t="e">
        <f t="shared" ref="U23:U35" si="11">U6-$C6</f>
        <v>#DIV/0!</v>
      </c>
    </row>
    <row r="24" spans="2:22" x14ac:dyDescent="0.35">
      <c r="C24" s="9"/>
      <c r="E24" s="11" t="s">
        <v>3</v>
      </c>
      <c r="F24" s="12" t="e">
        <f t="shared" si="6"/>
        <v>#DIV/0!</v>
      </c>
      <c r="I24" s="3" t="e">
        <f t="shared" si="7"/>
        <v>#DIV/0!</v>
      </c>
      <c r="L24" s="3" t="e">
        <f t="shared" si="8"/>
        <v>#DIV/0!</v>
      </c>
      <c r="O24" s="3" t="e">
        <f t="shared" si="9"/>
        <v>#DIV/0!</v>
      </c>
      <c r="R24" s="3" t="e">
        <f t="shared" si="10"/>
        <v>#DIV/0!</v>
      </c>
      <c r="U24" s="3" t="e">
        <f t="shared" si="11"/>
        <v>#DIV/0!</v>
      </c>
    </row>
    <row r="25" spans="2:22" x14ac:dyDescent="0.35">
      <c r="C25" s="9"/>
      <c r="E25" s="11" t="s">
        <v>4</v>
      </c>
      <c r="F25" s="12" t="e">
        <f>F8-$C8</f>
        <v>#DIV/0!</v>
      </c>
      <c r="I25" s="3" t="e">
        <f t="shared" si="7"/>
        <v>#DIV/0!</v>
      </c>
      <c r="L25" s="3" t="e">
        <f t="shared" si="8"/>
        <v>#DIV/0!</v>
      </c>
      <c r="O25" s="3" t="e">
        <f t="shared" si="9"/>
        <v>#DIV/0!</v>
      </c>
      <c r="R25" s="3" t="e">
        <f t="shared" si="10"/>
        <v>#DIV/0!</v>
      </c>
      <c r="U25" s="3" t="e">
        <f t="shared" si="11"/>
        <v>#DIV/0!</v>
      </c>
    </row>
    <row r="26" spans="2:22" x14ac:dyDescent="0.35">
      <c r="C26" s="9"/>
      <c r="E26" s="11" t="s">
        <v>5</v>
      </c>
      <c r="F26" s="12" t="e">
        <f t="shared" si="6"/>
        <v>#DIV/0!</v>
      </c>
      <c r="I26" s="3" t="e">
        <f t="shared" si="7"/>
        <v>#DIV/0!</v>
      </c>
      <c r="L26" s="3" t="e">
        <f t="shared" si="8"/>
        <v>#DIV/0!</v>
      </c>
      <c r="O26" s="3" t="e">
        <f t="shared" si="9"/>
        <v>#DIV/0!</v>
      </c>
      <c r="R26" s="3" t="e">
        <f t="shared" si="10"/>
        <v>#DIV/0!</v>
      </c>
      <c r="U26" s="3" t="e">
        <f t="shared" si="11"/>
        <v>#DIV/0!</v>
      </c>
    </row>
    <row r="27" spans="2:22" x14ac:dyDescent="0.35">
      <c r="C27" s="9"/>
      <c r="E27" s="11" t="s">
        <v>6</v>
      </c>
      <c r="F27" s="12" t="e">
        <f t="shared" si="6"/>
        <v>#DIV/0!</v>
      </c>
      <c r="I27" s="3" t="e">
        <f t="shared" si="7"/>
        <v>#DIV/0!</v>
      </c>
      <c r="L27" s="3" t="e">
        <f t="shared" si="8"/>
        <v>#DIV/0!</v>
      </c>
      <c r="O27" s="3" t="e">
        <f t="shared" si="9"/>
        <v>#DIV/0!</v>
      </c>
      <c r="R27" s="3" t="e">
        <f t="shared" si="10"/>
        <v>#DIV/0!</v>
      </c>
      <c r="U27" s="3" t="e">
        <f t="shared" si="11"/>
        <v>#DIV/0!</v>
      </c>
    </row>
    <row r="28" spans="2:22" x14ac:dyDescent="0.35">
      <c r="C28" s="9"/>
      <c r="E28" s="11" t="s">
        <v>7</v>
      </c>
      <c r="F28" s="12" t="e">
        <f t="shared" si="6"/>
        <v>#DIV/0!</v>
      </c>
      <c r="I28" s="3" t="e">
        <f t="shared" si="7"/>
        <v>#DIV/0!</v>
      </c>
      <c r="L28" s="3" t="e">
        <f t="shared" si="8"/>
        <v>#DIV/0!</v>
      </c>
      <c r="O28" s="3" t="e">
        <f t="shared" si="9"/>
        <v>#DIV/0!</v>
      </c>
      <c r="R28" s="3" t="e">
        <f t="shared" si="10"/>
        <v>#DIV/0!</v>
      </c>
      <c r="U28" s="3" t="e">
        <f t="shared" si="11"/>
        <v>#DIV/0!</v>
      </c>
    </row>
    <row r="29" spans="2:22" x14ac:dyDescent="0.35">
      <c r="C29" s="9"/>
      <c r="E29" s="11" t="s">
        <v>8</v>
      </c>
      <c r="F29" s="12" t="e">
        <f t="shared" si="6"/>
        <v>#DIV/0!</v>
      </c>
      <c r="I29" s="3" t="e">
        <f t="shared" si="7"/>
        <v>#DIV/0!</v>
      </c>
      <c r="L29" s="3" t="e">
        <f t="shared" si="8"/>
        <v>#DIV/0!</v>
      </c>
      <c r="O29" s="3" t="e">
        <f t="shared" si="9"/>
        <v>#DIV/0!</v>
      </c>
      <c r="R29" s="3" t="e">
        <f t="shared" si="10"/>
        <v>#DIV/0!</v>
      </c>
      <c r="U29" s="3" t="e">
        <f t="shared" si="11"/>
        <v>#DIV/0!</v>
      </c>
    </row>
    <row r="30" spans="2:22" x14ac:dyDescent="0.35">
      <c r="C30" s="9"/>
      <c r="E30" s="11" t="s">
        <v>9</v>
      </c>
      <c r="F30" s="12" t="e">
        <f t="shared" si="6"/>
        <v>#DIV/0!</v>
      </c>
      <c r="I30" s="3" t="e">
        <f t="shared" si="7"/>
        <v>#DIV/0!</v>
      </c>
      <c r="L30" s="3" t="e">
        <f t="shared" si="8"/>
        <v>#DIV/0!</v>
      </c>
      <c r="O30" s="3" t="e">
        <f t="shared" si="9"/>
        <v>#DIV/0!</v>
      </c>
      <c r="R30" s="3" t="e">
        <f t="shared" si="10"/>
        <v>#DIV/0!</v>
      </c>
      <c r="U30" s="3" t="e">
        <f t="shared" si="11"/>
        <v>#DIV/0!</v>
      </c>
    </row>
    <row r="31" spans="2:22" x14ac:dyDescent="0.35">
      <c r="C31" s="9"/>
      <c r="E31" s="11" t="s">
        <v>10</v>
      </c>
      <c r="F31" s="12" t="e">
        <f t="shared" si="6"/>
        <v>#DIV/0!</v>
      </c>
      <c r="I31" s="3" t="e">
        <f t="shared" si="7"/>
        <v>#DIV/0!</v>
      </c>
      <c r="L31" s="3" t="e">
        <f t="shared" si="8"/>
        <v>#DIV/0!</v>
      </c>
      <c r="O31" s="3" t="e">
        <f t="shared" si="9"/>
        <v>#DIV/0!</v>
      </c>
      <c r="R31" s="3" t="e">
        <f t="shared" si="10"/>
        <v>#DIV/0!</v>
      </c>
      <c r="U31" s="3" t="e">
        <f t="shared" si="11"/>
        <v>#DIV/0!</v>
      </c>
    </row>
    <row r="32" spans="2:22" x14ac:dyDescent="0.35">
      <c r="C32" s="9"/>
      <c r="E32" s="11" t="s">
        <v>17</v>
      </c>
      <c r="F32" s="12" t="e">
        <f t="shared" si="6"/>
        <v>#DIV/0!</v>
      </c>
      <c r="I32" s="3" t="e">
        <f t="shared" si="7"/>
        <v>#DIV/0!</v>
      </c>
      <c r="L32" s="3" t="e">
        <f t="shared" si="8"/>
        <v>#DIV/0!</v>
      </c>
      <c r="O32" s="3" t="e">
        <f t="shared" si="9"/>
        <v>#DIV/0!</v>
      </c>
      <c r="R32" s="3" t="e">
        <f t="shared" si="10"/>
        <v>#DIV/0!</v>
      </c>
      <c r="U32" s="3" t="e">
        <f t="shared" si="11"/>
        <v>#DIV/0!</v>
      </c>
    </row>
    <row r="33" spans="2:21" x14ac:dyDescent="0.35">
      <c r="C33" s="9"/>
      <c r="E33" s="11" t="s">
        <v>11</v>
      </c>
      <c r="F33" s="12" t="e">
        <f t="shared" si="6"/>
        <v>#DIV/0!</v>
      </c>
      <c r="I33" s="3" t="e">
        <f t="shared" si="7"/>
        <v>#DIV/0!</v>
      </c>
      <c r="L33" s="3" t="e">
        <f t="shared" si="8"/>
        <v>#DIV/0!</v>
      </c>
      <c r="O33" s="3" t="e">
        <f t="shared" si="9"/>
        <v>#DIV/0!</v>
      </c>
      <c r="R33" s="3" t="e">
        <f t="shared" si="10"/>
        <v>#DIV/0!</v>
      </c>
      <c r="U33" s="3" t="e">
        <f t="shared" si="11"/>
        <v>#DIV/0!</v>
      </c>
    </row>
    <row r="34" spans="2:21" x14ac:dyDescent="0.35">
      <c r="C34" s="9"/>
      <c r="E34" s="11" t="s">
        <v>12</v>
      </c>
      <c r="F34" s="12" t="e">
        <f t="shared" si="6"/>
        <v>#DIV/0!</v>
      </c>
      <c r="I34" s="3" t="e">
        <f t="shared" si="7"/>
        <v>#DIV/0!</v>
      </c>
      <c r="L34" s="3" t="e">
        <f t="shared" si="8"/>
        <v>#DIV/0!</v>
      </c>
      <c r="O34" s="3" t="e">
        <f t="shared" si="9"/>
        <v>#DIV/0!</v>
      </c>
      <c r="R34" s="3" t="e">
        <f t="shared" si="10"/>
        <v>#DIV/0!</v>
      </c>
      <c r="U34" s="3" t="e">
        <f t="shared" si="11"/>
        <v>#DIV/0!</v>
      </c>
    </row>
    <row r="35" spans="2:21" x14ac:dyDescent="0.35">
      <c r="C35" s="9"/>
      <c r="E35" s="14" t="s">
        <v>13</v>
      </c>
      <c r="F35" s="12" t="e">
        <f t="shared" si="6"/>
        <v>#DIV/0!</v>
      </c>
      <c r="I35" s="3" t="e">
        <f t="shared" si="7"/>
        <v>#DIV/0!</v>
      </c>
      <c r="L35" s="3" t="e">
        <f t="shared" si="8"/>
        <v>#DIV/0!</v>
      </c>
      <c r="O35" s="3" t="e">
        <f t="shared" si="9"/>
        <v>#DIV/0!</v>
      </c>
      <c r="R35" s="3" t="e">
        <f t="shared" si="10"/>
        <v>#DIV/0!</v>
      </c>
      <c r="U35" s="3" t="e">
        <f t="shared" si="11"/>
        <v>#DIV/0!</v>
      </c>
    </row>
    <row r="36" spans="2:21" x14ac:dyDescent="0.35">
      <c r="C36" s="9"/>
      <c r="F36" s="15"/>
      <c r="I36" s="9"/>
      <c r="L36" s="9"/>
      <c r="O36" s="9"/>
      <c r="R36" s="9"/>
      <c r="U36" s="9"/>
    </row>
    <row r="37" spans="2:21" ht="29" x14ac:dyDescent="0.35">
      <c r="C37" s="9"/>
      <c r="F37" s="16" t="s">
        <v>24</v>
      </c>
      <c r="I37" s="6" t="s">
        <v>24</v>
      </c>
      <c r="L37" s="6" t="s">
        <v>24</v>
      </c>
      <c r="O37" s="6" t="s">
        <v>24</v>
      </c>
      <c r="R37" s="6" t="s">
        <v>24</v>
      </c>
      <c r="U37" s="6" t="s">
        <v>24</v>
      </c>
    </row>
    <row r="38" spans="2:21" x14ac:dyDescent="0.35">
      <c r="B38" s="17"/>
      <c r="C38" s="9"/>
      <c r="E38" s="11" t="s">
        <v>1</v>
      </c>
      <c r="F38" s="11" t="e">
        <f>((F5-#REF!)/#REF!)</f>
        <v>#DIV/0!</v>
      </c>
      <c r="I38" s="3" t="e">
        <f t="shared" ref="I38:I51" si="12">((I5-$C5)/$C5)</f>
        <v>#DIV/0!</v>
      </c>
      <c r="L38" s="3" t="e">
        <f t="shared" ref="L38:L51" si="13">((L5-$C5)/$C5)</f>
        <v>#DIV/0!</v>
      </c>
      <c r="O38" s="3" t="e">
        <f t="shared" ref="O38:O51" si="14">((O5-$C5)/$C5)</f>
        <v>#DIV/0!</v>
      </c>
      <c r="R38" s="3" t="e">
        <f t="shared" ref="R38:R51" si="15">((R5-$C5)/$C5)</f>
        <v>#DIV/0!</v>
      </c>
      <c r="U38" s="3" t="e">
        <f t="shared" ref="U38:U51" si="16">((U5-$C5)/$C5)</f>
        <v>#DIV/0!</v>
      </c>
    </row>
    <row r="39" spans="2:21" x14ac:dyDescent="0.35">
      <c r="B39" s="17"/>
      <c r="C39" s="9"/>
      <c r="E39" s="11" t="s">
        <v>2</v>
      </c>
      <c r="F39" s="12" t="e">
        <f t="shared" ref="F39:F51" si="17">((F6-$C6)/$C6)</f>
        <v>#DIV/0!</v>
      </c>
      <c r="I39" s="3" t="e">
        <f t="shared" si="12"/>
        <v>#DIV/0!</v>
      </c>
      <c r="L39" s="3" t="e">
        <f t="shared" si="13"/>
        <v>#DIV/0!</v>
      </c>
      <c r="O39" s="3" t="e">
        <f t="shared" si="14"/>
        <v>#DIV/0!</v>
      </c>
      <c r="R39" s="3" t="e">
        <f t="shared" si="15"/>
        <v>#DIV/0!</v>
      </c>
      <c r="U39" s="3" t="e">
        <f t="shared" si="16"/>
        <v>#DIV/0!</v>
      </c>
    </row>
    <row r="40" spans="2:21" x14ac:dyDescent="0.35">
      <c r="B40" s="17"/>
      <c r="C40" s="9"/>
      <c r="E40" s="11" t="s">
        <v>3</v>
      </c>
      <c r="F40" s="12" t="e">
        <f t="shared" si="17"/>
        <v>#DIV/0!</v>
      </c>
      <c r="I40" s="3" t="e">
        <f t="shared" si="12"/>
        <v>#DIV/0!</v>
      </c>
      <c r="L40" s="3" t="e">
        <f>((L7-$C7)/$C7)</f>
        <v>#DIV/0!</v>
      </c>
      <c r="O40" s="3" t="e">
        <f>((O7-$C7)/$C7)</f>
        <v>#DIV/0!</v>
      </c>
      <c r="R40" s="3" t="e">
        <f>((R7-$C7)/$C7)</f>
        <v>#DIV/0!</v>
      </c>
      <c r="U40" s="3" t="e">
        <f>((U7-$C7)/$C7)</f>
        <v>#DIV/0!</v>
      </c>
    </row>
    <row r="41" spans="2:21" x14ac:dyDescent="0.35">
      <c r="B41" s="17"/>
      <c r="C41" s="9"/>
      <c r="E41" s="11" t="s">
        <v>4</v>
      </c>
      <c r="F41" s="12" t="e">
        <f t="shared" si="17"/>
        <v>#DIV/0!</v>
      </c>
      <c r="I41" s="3" t="e">
        <f t="shared" si="12"/>
        <v>#DIV/0!</v>
      </c>
      <c r="L41" s="3" t="e">
        <f t="shared" si="13"/>
        <v>#DIV/0!</v>
      </c>
      <c r="O41" s="3" t="e">
        <f t="shared" si="14"/>
        <v>#DIV/0!</v>
      </c>
      <c r="R41" s="3" t="e">
        <f t="shared" si="15"/>
        <v>#DIV/0!</v>
      </c>
      <c r="U41" s="3" t="e">
        <f t="shared" si="16"/>
        <v>#DIV/0!</v>
      </c>
    </row>
    <row r="42" spans="2:21" x14ac:dyDescent="0.35">
      <c r="B42" s="20"/>
      <c r="E42" s="11" t="s">
        <v>5</v>
      </c>
      <c r="F42" s="12" t="e">
        <f t="shared" si="17"/>
        <v>#DIV/0!</v>
      </c>
      <c r="I42" s="3" t="e">
        <f t="shared" si="12"/>
        <v>#DIV/0!</v>
      </c>
      <c r="L42" s="3" t="e">
        <f t="shared" si="13"/>
        <v>#DIV/0!</v>
      </c>
      <c r="O42" s="3" t="e">
        <f t="shared" si="14"/>
        <v>#DIV/0!</v>
      </c>
      <c r="R42" s="3" t="e">
        <f t="shared" si="15"/>
        <v>#DIV/0!</v>
      </c>
      <c r="U42" s="3" t="e">
        <f t="shared" si="16"/>
        <v>#DIV/0!</v>
      </c>
    </row>
    <row r="43" spans="2:21" x14ac:dyDescent="0.35">
      <c r="E43" s="11" t="s">
        <v>6</v>
      </c>
      <c r="F43" s="12" t="e">
        <f t="shared" si="17"/>
        <v>#DIV/0!</v>
      </c>
      <c r="I43" s="3" t="e">
        <f t="shared" si="12"/>
        <v>#DIV/0!</v>
      </c>
      <c r="L43" s="3" t="e">
        <f t="shared" si="13"/>
        <v>#DIV/0!</v>
      </c>
      <c r="O43" s="3" t="e">
        <f t="shared" si="14"/>
        <v>#DIV/0!</v>
      </c>
      <c r="R43" s="3" t="e">
        <f t="shared" si="15"/>
        <v>#DIV/0!</v>
      </c>
      <c r="U43" s="3" t="e">
        <f t="shared" si="16"/>
        <v>#DIV/0!</v>
      </c>
    </row>
    <row r="44" spans="2:21" x14ac:dyDescent="0.35">
      <c r="E44" s="11" t="s">
        <v>7</v>
      </c>
      <c r="F44" s="12" t="e">
        <f t="shared" si="17"/>
        <v>#DIV/0!</v>
      </c>
      <c r="I44" s="3" t="e">
        <f t="shared" si="12"/>
        <v>#DIV/0!</v>
      </c>
      <c r="L44" s="3" t="e">
        <f t="shared" si="13"/>
        <v>#DIV/0!</v>
      </c>
      <c r="O44" s="3" t="e">
        <f t="shared" si="14"/>
        <v>#DIV/0!</v>
      </c>
      <c r="R44" s="3" t="e">
        <f t="shared" si="15"/>
        <v>#DIV/0!</v>
      </c>
      <c r="U44" s="3" t="e">
        <f t="shared" si="16"/>
        <v>#DIV/0!</v>
      </c>
    </row>
    <row r="45" spans="2:21" x14ac:dyDescent="0.35">
      <c r="E45" s="11" t="s">
        <v>8</v>
      </c>
      <c r="F45" s="12" t="e">
        <f t="shared" si="17"/>
        <v>#DIV/0!</v>
      </c>
      <c r="I45" s="3" t="e">
        <f t="shared" si="12"/>
        <v>#DIV/0!</v>
      </c>
      <c r="L45" s="3" t="e">
        <f t="shared" si="13"/>
        <v>#DIV/0!</v>
      </c>
      <c r="O45" s="3" t="e">
        <f t="shared" si="14"/>
        <v>#DIV/0!</v>
      </c>
      <c r="R45" s="3" t="e">
        <f t="shared" si="15"/>
        <v>#DIV/0!</v>
      </c>
      <c r="U45" s="3" t="e">
        <f t="shared" si="16"/>
        <v>#DIV/0!</v>
      </c>
    </row>
    <row r="46" spans="2:21" x14ac:dyDescent="0.35">
      <c r="E46" s="11" t="s">
        <v>9</v>
      </c>
      <c r="F46" s="12" t="e">
        <f t="shared" si="17"/>
        <v>#DIV/0!</v>
      </c>
      <c r="I46" s="3" t="e">
        <f t="shared" si="12"/>
        <v>#DIV/0!</v>
      </c>
      <c r="L46" s="3" t="e">
        <f t="shared" si="13"/>
        <v>#DIV/0!</v>
      </c>
      <c r="O46" s="3" t="e">
        <f t="shared" si="14"/>
        <v>#DIV/0!</v>
      </c>
      <c r="R46" s="3" t="e">
        <f t="shared" si="15"/>
        <v>#DIV/0!</v>
      </c>
      <c r="U46" s="3" t="e">
        <f t="shared" si="16"/>
        <v>#DIV/0!</v>
      </c>
    </row>
    <row r="47" spans="2:21" x14ac:dyDescent="0.35">
      <c r="E47" s="11" t="s">
        <v>10</v>
      </c>
      <c r="F47" s="12" t="e">
        <f t="shared" si="17"/>
        <v>#DIV/0!</v>
      </c>
      <c r="I47" s="3" t="e">
        <f t="shared" si="12"/>
        <v>#DIV/0!</v>
      </c>
      <c r="L47" s="3" t="e">
        <f t="shared" si="13"/>
        <v>#DIV/0!</v>
      </c>
      <c r="O47" s="3" t="e">
        <f t="shared" si="14"/>
        <v>#DIV/0!</v>
      </c>
      <c r="R47" s="3" t="e">
        <f t="shared" si="15"/>
        <v>#DIV/0!</v>
      </c>
      <c r="U47" s="3" t="e">
        <f t="shared" si="16"/>
        <v>#DIV/0!</v>
      </c>
    </row>
    <row r="48" spans="2:21" x14ac:dyDescent="0.35">
      <c r="E48" s="11" t="s">
        <v>17</v>
      </c>
      <c r="F48" s="12" t="e">
        <f t="shared" si="17"/>
        <v>#DIV/0!</v>
      </c>
      <c r="I48" s="3" t="e">
        <f t="shared" si="12"/>
        <v>#DIV/0!</v>
      </c>
      <c r="L48" s="3" t="e">
        <f t="shared" si="13"/>
        <v>#DIV/0!</v>
      </c>
      <c r="O48" s="3" t="e">
        <f t="shared" si="14"/>
        <v>#DIV/0!</v>
      </c>
      <c r="R48" s="3" t="e">
        <f t="shared" si="15"/>
        <v>#DIV/0!</v>
      </c>
      <c r="U48" s="3" t="e">
        <f t="shared" si="16"/>
        <v>#DIV/0!</v>
      </c>
    </row>
    <row r="49" spans="5:21" x14ac:dyDescent="0.35">
      <c r="E49" s="11" t="s">
        <v>11</v>
      </c>
      <c r="F49" s="12" t="e">
        <f t="shared" si="17"/>
        <v>#DIV/0!</v>
      </c>
      <c r="I49" s="3" t="e">
        <f t="shared" si="12"/>
        <v>#DIV/0!</v>
      </c>
      <c r="L49" s="3" t="e">
        <f t="shared" si="13"/>
        <v>#DIV/0!</v>
      </c>
      <c r="O49" s="3" t="e">
        <f t="shared" si="14"/>
        <v>#DIV/0!</v>
      </c>
      <c r="R49" s="3" t="e">
        <f t="shared" si="15"/>
        <v>#DIV/0!</v>
      </c>
      <c r="U49" s="3" t="e">
        <f t="shared" si="16"/>
        <v>#DIV/0!</v>
      </c>
    </row>
    <row r="50" spans="5:21" x14ac:dyDescent="0.35">
      <c r="E50" s="11" t="s">
        <v>12</v>
      </c>
      <c r="F50" s="12" t="e">
        <f t="shared" si="17"/>
        <v>#DIV/0!</v>
      </c>
      <c r="I50" s="3" t="e">
        <f t="shared" si="12"/>
        <v>#DIV/0!</v>
      </c>
      <c r="L50" s="3" t="e">
        <f t="shared" si="13"/>
        <v>#DIV/0!</v>
      </c>
      <c r="O50" s="3" t="e">
        <f t="shared" si="14"/>
        <v>#DIV/0!</v>
      </c>
      <c r="R50" s="3" t="e">
        <f t="shared" si="15"/>
        <v>#DIV/0!</v>
      </c>
      <c r="U50" s="3" t="e">
        <f t="shared" si="16"/>
        <v>#DIV/0!</v>
      </c>
    </row>
    <row r="51" spans="5:21" x14ac:dyDescent="0.35">
      <c r="E51" s="14" t="s">
        <v>13</v>
      </c>
      <c r="F51" s="12" t="e">
        <f t="shared" si="17"/>
        <v>#DIV/0!</v>
      </c>
      <c r="I51" s="3" t="e">
        <f t="shared" si="12"/>
        <v>#DIV/0!</v>
      </c>
      <c r="L51" s="3" t="e">
        <f t="shared" si="13"/>
        <v>#DIV/0!</v>
      </c>
      <c r="O51" s="3" t="e">
        <f t="shared" si="14"/>
        <v>#DIV/0!</v>
      </c>
      <c r="R51" s="3" t="e">
        <f t="shared" si="15"/>
        <v>#DIV/0!</v>
      </c>
      <c r="U51" s="3" t="e">
        <f t="shared" si="16"/>
        <v>#DIV/0!</v>
      </c>
    </row>
  </sheetData>
  <conditionalFormatting sqref="F22:F35">
    <cfRule type="cellIs" dxfId="48" priority="43" operator="notBetween">
      <formula>-0.2</formula>
      <formula>0.2</formula>
    </cfRule>
    <cfRule type="cellIs" dxfId="47" priority="44" operator="between">
      <formula>-0.2</formula>
      <formula>0.2</formula>
    </cfRule>
  </conditionalFormatting>
  <conditionalFormatting sqref="F38:F51">
    <cfRule type="cellIs" dxfId="46" priority="41" operator="notBetween">
      <formula>-0.2</formula>
      <formula>0.2</formula>
    </cfRule>
    <cfRule type="cellIs" dxfId="45" priority="42" operator="between">
      <formula>-0.2</formula>
      <formula>0.2</formula>
    </cfRule>
  </conditionalFormatting>
  <conditionalFormatting sqref="I22:I35">
    <cfRule type="cellIs" dxfId="44" priority="39" operator="notBetween">
      <formula>-0.2</formula>
      <formula>0.2</formula>
    </cfRule>
    <cfRule type="cellIs" dxfId="43" priority="40" operator="between">
      <formula>-0.2</formula>
      <formula>0.2</formula>
    </cfRule>
  </conditionalFormatting>
  <conditionalFormatting sqref="I38:I51">
    <cfRule type="cellIs" dxfId="42" priority="37" operator="notBetween">
      <formula>-0.2</formula>
      <formula>0.2</formula>
    </cfRule>
    <cfRule type="cellIs" dxfId="41" priority="38" operator="between">
      <formula>-0.2</formula>
      <formula>0.2</formula>
    </cfRule>
  </conditionalFormatting>
  <conditionalFormatting sqref="L22:L35">
    <cfRule type="cellIs" dxfId="40" priority="31" operator="notBetween">
      <formula>-0.2</formula>
      <formula>0.2</formula>
    </cfRule>
    <cfRule type="cellIs" dxfId="39" priority="32" operator="between">
      <formula>-0.2</formula>
      <formula>0.2</formula>
    </cfRule>
  </conditionalFormatting>
  <conditionalFormatting sqref="L38:L51">
    <cfRule type="cellIs" dxfId="38" priority="29" operator="notBetween">
      <formula>-0.2</formula>
      <formula>0.2</formula>
    </cfRule>
    <cfRule type="cellIs" dxfId="37" priority="30" operator="between">
      <formula>-0.2</formula>
      <formula>0.2</formula>
    </cfRule>
  </conditionalFormatting>
  <conditionalFormatting sqref="O22:O35">
    <cfRule type="cellIs" dxfId="36" priority="23" operator="notBetween">
      <formula>-0.2</formula>
      <formula>0.2</formula>
    </cfRule>
    <cfRule type="cellIs" dxfId="35" priority="24" operator="between">
      <formula>-0.2</formula>
      <formula>0.2</formula>
    </cfRule>
  </conditionalFormatting>
  <conditionalFormatting sqref="O38:O51">
    <cfRule type="cellIs" dxfId="34" priority="21" operator="notBetween">
      <formula>-0.2</formula>
      <formula>0.2</formula>
    </cfRule>
    <cfRule type="cellIs" dxfId="33" priority="22" operator="between">
      <formula>-0.2</formula>
      <formula>0.2</formula>
    </cfRule>
  </conditionalFormatting>
  <conditionalFormatting sqref="R22:R35">
    <cfRule type="cellIs" dxfId="32" priority="15" operator="notBetween">
      <formula>-0.2</formula>
      <formula>0.2</formula>
    </cfRule>
    <cfRule type="cellIs" dxfId="31" priority="16" operator="between">
      <formula>-0.2</formula>
      <formula>0.2</formula>
    </cfRule>
  </conditionalFormatting>
  <conditionalFormatting sqref="R38:R51">
    <cfRule type="cellIs" dxfId="30" priority="13" operator="notBetween">
      <formula>-0.2</formula>
      <formula>0.2</formula>
    </cfRule>
    <cfRule type="cellIs" dxfId="29" priority="14" operator="between">
      <formula>-0.2</formula>
      <formula>0.2</formula>
    </cfRule>
  </conditionalFormatting>
  <conditionalFormatting sqref="U22:U35">
    <cfRule type="cellIs" dxfId="28" priority="7" operator="notBetween">
      <formula>-0.2</formula>
      <formula>0.2</formula>
    </cfRule>
    <cfRule type="cellIs" dxfId="27" priority="8" operator="between">
      <formula>-0.2</formula>
      <formula>0.2</formula>
    </cfRule>
  </conditionalFormatting>
  <conditionalFormatting sqref="U38:U51">
    <cfRule type="cellIs" dxfId="26" priority="5" operator="notBetween">
      <formula>-0.2</formula>
      <formula>0.2</formula>
    </cfRule>
    <cfRule type="cellIs" dxfId="25" priority="6" operator="between">
      <formula>-0.2</formula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E266-3AD9-442C-A0B4-FFD421B1EDEF}">
  <dimension ref="B2:V51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12" sqref="D12"/>
    </sheetView>
  </sheetViews>
  <sheetFormatPr baseColWidth="10" defaultColWidth="11.54296875" defaultRowHeight="14.5" x14ac:dyDescent="0.35"/>
  <cols>
    <col min="1" max="4" width="11.54296875" style="4"/>
    <col min="5" max="7" width="11.54296875" style="10"/>
    <col min="8" max="16384" width="11.54296875" style="4"/>
  </cols>
  <sheetData>
    <row r="2" spans="2:22" x14ac:dyDescent="0.35">
      <c r="I2" s="4" t="s">
        <v>29</v>
      </c>
      <c r="J2" s="5"/>
      <c r="L2" s="4" t="s">
        <v>29</v>
      </c>
      <c r="M2" s="5"/>
      <c r="O2" s="4" t="s">
        <v>29</v>
      </c>
      <c r="P2" s="5"/>
      <c r="R2" s="4" t="s">
        <v>29</v>
      </c>
      <c r="S2" s="5"/>
      <c r="U2" s="4" t="s">
        <v>29</v>
      </c>
      <c r="V2" s="5"/>
    </row>
    <row r="3" spans="2:22" x14ac:dyDescent="0.35">
      <c r="C3" s="5" t="s">
        <v>15</v>
      </c>
      <c r="E3" s="10" t="s">
        <v>27</v>
      </c>
      <c r="F3" s="10" t="s">
        <v>16</v>
      </c>
      <c r="I3" s="4" t="s">
        <v>19</v>
      </c>
      <c r="J3" s="4" t="s">
        <v>26</v>
      </c>
      <c r="L3" s="4" t="s">
        <v>28</v>
      </c>
      <c r="M3" s="4" t="s">
        <v>26</v>
      </c>
      <c r="O3" s="4" t="s">
        <v>20</v>
      </c>
      <c r="P3" s="4" t="s">
        <v>26</v>
      </c>
      <c r="R3" s="4" t="s">
        <v>21</v>
      </c>
      <c r="S3" s="4" t="s">
        <v>26</v>
      </c>
      <c r="U3" s="4" t="s">
        <v>22</v>
      </c>
      <c r="V3" s="4" t="s">
        <v>26</v>
      </c>
    </row>
    <row r="4" spans="2:22" x14ac:dyDescent="0.35">
      <c r="C4" s="8" t="s">
        <v>44</v>
      </c>
      <c r="E4" s="11" t="s">
        <v>0</v>
      </c>
      <c r="F4" s="11" t="s">
        <v>14</v>
      </c>
      <c r="G4" s="11" t="s">
        <v>18</v>
      </c>
      <c r="I4" s="2" t="s">
        <v>14</v>
      </c>
      <c r="J4" s="2" t="s">
        <v>18</v>
      </c>
      <c r="L4" s="2" t="s">
        <v>14</v>
      </c>
      <c r="M4" s="2" t="s">
        <v>18</v>
      </c>
      <c r="O4" s="2" t="s">
        <v>14</v>
      </c>
      <c r="P4" s="2" t="s">
        <v>18</v>
      </c>
      <c r="R4" s="2" t="s">
        <v>14</v>
      </c>
      <c r="S4" s="2" t="s">
        <v>18</v>
      </c>
      <c r="U4" s="2" t="s">
        <v>14</v>
      </c>
      <c r="V4" s="2" t="s">
        <v>18</v>
      </c>
    </row>
    <row r="5" spans="2:22" x14ac:dyDescent="0.35">
      <c r="B5" s="2" t="s">
        <v>1</v>
      </c>
      <c r="C5" s="3">
        <v>9.4299999999999995E-2</v>
      </c>
      <c r="E5" s="11" t="s">
        <v>1</v>
      </c>
      <c r="F5" s="12" t="e">
        <f t="shared" ref="F5:F18" si="0">(G5/$G$19)</f>
        <v>#DIV/0!</v>
      </c>
      <c r="G5" s="13"/>
      <c r="I5" s="3" t="e">
        <f>(J5/$J$19)</f>
        <v>#DIV/0!</v>
      </c>
      <c r="J5" s="2"/>
      <c r="L5" s="3" t="e">
        <f>(M5/M$19)</f>
        <v>#DIV/0!</v>
      </c>
      <c r="M5" s="7"/>
      <c r="O5" s="3" t="e">
        <f>(P5/P$19)</f>
        <v>#DIV/0!</v>
      </c>
      <c r="P5" s="7"/>
      <c r="R5" s="3" t="e">
        <f>(S5/S$19)</f>
        <v>#DIV/0!</v>
      </c>
      <c r="S5" s="7"/>
      <c r="U5" s="3" t="e">
        <f>(V5/V$19)</f>
        <v>#DIV/0!</v>
      </c>
      <c r="V5" s="7"/>
    </row>
    <row r="6" spans="2:22" x14ac:dyDescent="0.35">
      <c r="B6" s="2" t="s">
        <v>2</v>
      </c>
      <c r="C6" s="3">
        <v>5.0000000000000001E-3</v>
      </c>
      <c r="E6" s="11" t="s">
        <v>2</v>
      </c>
      <c r="F6" s="12" t="e">
        <f t="shared" si="0"/>
        <v>#DIV/0!</v>
      </c>
      <c r="G6" s="13"/>
      <c r="I6" s="3" t="e">
        <f t="shared" ref="I6:I18" si="1">(J6/$J$19)</f>
        <v>#DIV/0!</v>
      </c>
      <c r="J6" s="7"/>
      <c r="L6" s="3" t="e">
        <f t="shared" ref="L6:L18" si="2">(M6/M$19)</f>
        <v>#DIV/0!</v>
      </c>
      <c r="M6" s="7"/>
      <c r="O6" s="3" t="e">
        <f t="shared" ref="O6:O18" si="3">(P6/P$19)</f>
        <v>#DIV/0!</v>
      </c>
      <c r="P6" s="7"/>
      <c r="R6" s="3" t="e">
        <f t="shared" ref="R6:R18" si="4">(S6/S$19)</f>
        <v>#DIV/0!</v>
      </c>
      <c r="S6" s="7"/>
      <c r="U6" s="3" t="e">
        <f t="shared" ref="U6:U18" si="5">(V6/V$19)</f>
        <v>#DIV/0!</v>
      </c>
      <c r="V6" s="7"/>
    </row>
    <row r="7" spans="2:22" x14ac:dyDescent="0.35">
      <c r="B7" s="2" t="s">
        <v>3</v>
      </c>
      <c r="C7" s="3">
        <v>5.0000000000000001E-3</v>
      </c>
      <c r="E7" s="11" t="s">
        <v>3</v>
      </c>
      <c r="F7" s="12" t="e">
        <f t="shared" si="0"/>
        <v>#DIV/0!</v>
      </c>
      <c r="G7" s="13"/>
      <c r="I7" s="3" t="e">
        <f t="shared" si="1"/>
        <v>#DIV/0!</v>
      </c>
      <c r="J7" s="2"/>
      <c r="L7" s="3" t="e">
        <f t="shared" si="2"/>
        <v>#DIV/0!</v>
      </c>
      <c r="M7" s="7"/>
      <c r="O7" s="3" t="e">
        <f t="shared" si="3"/>
        <v>#DIV/0!</v>
      </c>
      <c r="P7" s="7"/>
      <c r="R7" s="3" t="e">
        <f t="shared" si="4"/>
        <v>#DIV/0!</v>
      </c>
      <c r="S7" s="7"/>
      <c r="U7" s="3" t="e">
        <f t="shared" si="5"/>
        <v>#DIV/0!</v>
      </c>
      <c r="V7" s="7"/>
    </row>
    <row r="8" spans="2:22" x14ac:dyDescent="0.35">
      <c r="B8" s="2" t="s">
        <v>4</v>
      </c>
      <c r="C8" s="3">
        <v>1E-3</v>
      </c>
      <c r="E8" s="11" t="s">
        <v>4</v>
      </c>
      <c r="F8" s="12" t="e">
        <f t="shared" si="0"/>
        <v>#DIV/0!</v>
      </c>
      <c r="G8" s="13"/>
      <c r="I8" s="3" t="e">
        <f t="shared" si="1"/>
        <v>#DIV/0!</v>
      </c>
      <c r="J8" s="7"/>
      <c r="L8" s="3" t="e">
        <f t="shared" si="2"/>
        <v>#DIV/0!</v>
      </c>
      <c r="M8" s="7"/>
      <c r="O8" s="3" t="e">
        <f t="shared" si="3"/>
        <v>#DIV/0!</v>
      </c>
      <c r="P8" s="7"/>
      <c r="R8" s="3" t="e">
        <f t="shared" si="4"/>
        <v>#DIV/0!</v>
      </c>
      <c r="S8" s="7"/>
      <c r="U8" s="3" t="e">
        <f t="shared" si="5"/>
        <v>#DIV/0!</v>
      </c>
      <c r="V8" s="7"/>
    </row>
    <row r="9" spans="2:22" x14ac:dyDescent="0.35">
      <c r="B9" s="2" t="s">
        <v>5</v>
      </c>
      <c r="C9" s="3">
        <v>0</v>
      </c>
      <c r="E9" s="11" t="s">
        <v>5</v>
      </c>
      <c r="F9" s="12" t="e">
        <f t="shared" si="0"/>
        <v>#DIV/0!</v>
      </c>
      <c r="G9" s="13"/>
      <c r="I9" s="3" t="e">
        <f t="shared" si="1"/>
        <v>#DIV/0!</v>
      </c>
      <c r="J9" s="2"/>
      <c r="L9" s="3" t="e">
        <f t="shared" si="2"/>
        <v>#DIV/0!</v>
      </c>
      <c r="M9" s="7"/>
      <c r="O9" s="3" t="e">
        <f t="shared" si="3"/>
        <v>#DIV/0!</v>
      </c>
      <c r="P9" s="7"/>
      <c r="R9" s="3" t="e">
        <f t="shared" si="4"/>
        <v>#DIV/0!</v>
      </c>
      <c r="S9" s="7"/>
      <c r="U9" s="3" t="e">
        <f>(V9/V$19)</f>
        <v>#DIV/0!</v>
      </c>
      <c r="V9" s="7"/>
    </row>
    <row r="10" spans="2:22" x14ac:dyDescent="0.35">
      <c r="B10" s="2" t="s">
        <v>6</v>
      </c>
      <c r="C10" s="3">
        <v>0</v>
      </c>
      <c r="E10" s="11" t="s">
        <v>6</v>
      </c>
      <c r="F10" s="12" t="e">
        <f t="shared" si="0"/>
        <v>#DIV/0!</v>
      </c>
      <c r="G10" s="13"/>
      <c r="I10" s="3" t="e">
        <f t="shared" si="1"/>
        <v>#DIV/0!</v>
      </c>
      <c r="J10" s="2"/>
      <c r="L10" s="3" t="e">
        <f t="shared" si="2"/>
        <v>#DIV/0!</v>
      </c>
      <c r="M10" s="7"/>
      <c r="O10" s="3" t="e">
        <f t="shared" si="3"/>
        <v>#DIV/0!</v>
      </c>
      <c r="P10" s="7"/>
      <c r="R10" s="3" t="e">
        <f t="shared" si="4"/>
        <v>#DIV/0!</v>
      </c>
      <c r="S10" s="7"/>
      <c r="U10" s="3" t="e">
        <f t="shared" si="5"/>
        <v>#DIV/0!</v>
      </c>
      <c r="V10" s="7"/>
    </row>
    <row r="11" spans="2:22" x14ac:dyDescent="0.35">
      <c r="B11" s="2" t="s">
        <v>7</v>
      </c>
      <c r="C11" s="3">
        <v>0.4</v>
      </c>
      <c r="E11" s="11" t="s">
        <v>7</v>
      </c>
      <c r="F11" s="12" t="e">
        <f t="shared" si="0"/>
        <v>#DIV/0!</v>
      </c>
      <c r="G11" s="13"/>
      <c r="I11" s="3" t="e">
        <f t="shared" si="1"/>
        <v>#DIV/0!</v>
      </c>
      <c r="J11" s="2"/>
      <c r="L11" s="3" t="e">
        <f t="shared" si="2"/>
        <v>#DIV/0!</v>
      </c>
      <c r="M11" s="7"/>
      <c r="O11" s="3" t="e">
        <f t="shared" si="3"/>
        <v>#DIV/0!</v>
      </c>
      <c r="P11" s="7"/>
      <c r="R11" s="3" t="e">
        <f t="shared" si="4"/>
        <v>#DIV/0!</v>
      </c>
      <c r="S11" s="7"/>
      <c r="U11" s="3" t="e">
        <f t="shared" si="5"/>
        <v>#DIV/0!</v>
      </c>
      <c r="V11" s="7"/>
    </row>
    <row r="12" spans="2:22" x14ac:dyDescent="0.35">
      <c r="B12" s="2" t="s">
        <v>8</v>
      </c>
      <c r="C12" s="3">
        <v>7.1999999999999995E-2</v>
      </c>
      <c r="E12" s="11" t="s">
        <v>8</v>
      </c>
      <c r="F12" s="12" t="e">
        <f t="shared" si="0"/>
        <v>#DIV/0!</v>
      </c>
      <c r="G12" s="13"/>
      <c r="I12" s="3" t="e">
        <f t="shared" si="1"/>
        <v>#DIV/0!</v>
      </c>
      <c r="J12" s="2"/>
      <c r="L12" s="3" t="e">
        <f t="shared" si="2"/>
        <v>#DIV/0!</v>
      </c>
      <c r="M12" s="7"/>
      <c r="O12" s="3" t="e">
        <f t="shared" si="3"/>
        <v>#DIV/0!</v>
      </c>
      <c r="P12" s="7"/>
      <c r="R12" s="3" t="e">
        <f t="shared" si="4"/>
        <v>#DIV/0!</v>
      </c>
      <c r="S12" s="7"/>
      <c r="U12" s="3" t="e">
        <f t="shared" si="5"/>
        <v>#DIV/0!</v>
      </c>
      <c r="V12" s="7"/>
    </row>
    <row r="13" spans="2:22" x14ac:dyDescent="0.35">
      <c r="B13" s="2" t="s">
        <v>9</v>
      </c>
      <c r="C13" s="3">
        <v>3.7400000000000003E-2</v>
      </c>
      <c r="E13" s="11" t="s">
        <v>9</v>
      </c>
      <c r="F13" s="12" t="e">
        <f t="shared" si="0"/>
        <v>#DIV/0!</v>
      </c>
      <c r="G13" s="13"/>
      <c r="I13" s="3" t="e">
        <f t="shared" si="1"/>
        <v>#DIV/0!</v>
      </c>
      <c r="J13" s="2"/>
      <c r="L13" s="3" t="e">
        <f t="shared" si="2"/>
        <v>#DIV/0!</v>
      </c>
      <c r="M13" s="7"/>
      <c r="O13" s="3" t="e">
        <f t="shared" si="3"/>
        <v>#DIV/0!</v>
      </c>
      <c r="P13" s="7"/>
      <c r="R13" s="3" t="e">
        <f t="shared" si="4"/>
        <v>#DIV/0!</v>
      </c>
      <c r="S13" s="7"/>
      <c r="U13" s="3" t="e">
        <f t="shared" si="5"/>
        <v>#DIV/0!</v>
      </c>
      <c r="V13" s="7"/>
    </row>
    <row r="14" spans="2:22" x14ac:dyDescent="0.35">
      <c r="B14" s="2" t="s">
        <v>10</v>
      </c>
      <c r="C14" s="3">
        <v>7.6300000000000007E-2</v>
      </c>
      <c r="E14" s="11" t="s">
        <v>10</v>
      </c>
      <c r="F14" s="12" t="e">
        <f t="shared" si="0"/>
        <v>#DIV/0!</v>
      </c>
      <c r="G14" s="13"/>
      <c r="I14" s="3" t="e">
        <f t="shared" si="1"/>
        <v>#DIV/0!</v>
      </c>
      <c r="J14" s="2"/>
      <c r="L14" s="3" t="e">
        <f>(M14/M$19)</f>
        <v>#DIV/0!</v>
      </c>
      <c r="M14" s="7"/>
      <c r="O14" s="3" t="e">
        <f>(P14/P$19)</f>
        <v>#DIV/0!</v>
      </c>
      <c r="P14" s="7"/>
      <c r="R14" s="3" t="e">
        <f>(S14/S$19)</f>
        <v>#DIV/0!</v>
      </c>
      <c r="S14" s="7"/>
      <c r="U14" s="3" t="e">
        <f>(V14/V$19)</f>
        <v>#DIV/0!</v>
      </c>
      <c r="V14" s="7"/>
    </row>
    <row r="15" spans="2:22" x14ac:dyDescent="0.35">
      <c r="B15" s="2" t="s">
        <v>17</v>
      </c>
      <c r="C15" s="3">
        <v>6.0699999999999997E-2</v>
      </c>
      <c r="E15" s="11" t="s">
        <v>17</v>
      </c>
      <c r="F15" s="12" t="e">
        <f t="shared" si="0"/>
        <v>#DIV/0!</v>
      </c>
      <c r="G15" s="13"/>
      <c r="I15" s="3" t="e">
        <f t="shared" si="1"/>
        <v>#DIV/0!</v>
      </c>
      <c r="J15" s="2"/>
      <c r="L15" s="3" t="e">
        <f t="shared" si="2"/>
        <v>#DIV/0!</v>
      </c>
      <c r="M15" s="7"/>
      <c r="O15" s="3" t="e">
        <f t="shared" si="3"/>
        <v>#DIV/0!</v>
      </c>
      <c r="P15" s="7"/>
      <c r="R15" s="3" t="e">
        <f t="shared" si="4"/>
        <v>#DIV/0!</v>
      </c>
      <c r="S15" s="7"/>
      <c r="U15" s="3" t="e">
        <f t="shared" si="5"/>
        <v>#DIV/0!</v>
      </c>
      <c r="V15" s="7"/>
    </row>
    <row r="16" spans="2:22" x14ac:dyDescent="0.35">
      <c r="B16" s="2" t="s">
        <v>11</v>
      </c>
      <c r="C16" s="3">
        <v>4.4900000000000002E-2</v>
      </c>
      <c r="E16" s="11" t="s">
        <v>11</v>
      </c>
      <c r="F16" s="12" t="e">
        <f t="shared" si="0"/>
        <v>#DIV/0!</v>
      </c>
      <c r="G16" s="13"/>
      <c r="I16" s="3" t="e">
        <f t="shared" si="1"/>
        <v>#DIV/0!</v>
      </c>
      <c r="J16" s="2"/>
      <c r="L16" s="3" t="e">
        <f t="shared" si="2"/>
        <v>#DIV/0!</v>
      </c>
      <c r="M16" s="7"/>
      <c r="O16" s="3" t="e">
        <f t="shared" si="3"/>
        <v>#DIV/0!</v>
      </c>
      <c r="P16" s="7"/>
      <c r="R16" s="3" t="e">
        <f t="shared" si="4"/>
        <v>#DIV/0!</v>
      </c>
      <c r="S16" s="7"/>
      <c r="U16" s="3" t="e">
        <f t="shared" si="5"/>
        <v>#DIV/0!</v>
      </c>
      <c r="V16" s="7"/>
    </row>
    <row r="17" spans="2:22" x14ac:dyDescent="0.35">
      <c r="B17" s="2" t="s">
        <v>12</v>
      </c>
      <c r="C17" s="3">
        <v>1.95E-2</v>
      </c>
      <c r="E17" s="11" t="s">
        <v>12</v>
      </c>
      <c r="F17" s="12" t="e">
        <f t="shared" si="0"/>
        <v>#DIV/0!</v>
      </c>
      <c r="G17" s="13"/>
      <c r="I17" s="3" t="e">
        <f t="shared" si="1"/>
        <v>#DIV/0!</v>
      </c>
      <c r="J17" s="2"/>
      <c r="L17" s="3" t="e">
        <f t="shared" si="2"/>
        <v>#DIV/0!</v>
      </c>
      <c r="M17" s="7"/>
      <c r="O17" s="3" t="e">
        <f t="shared" si="3"/>
        <v>#DIV/0!</v>
      </c>
      <c r="P17" s="7"/>
      <c r="R17" s="3" t="e">
        <f t="shared" si="4"/>
        <v>#DIV/0!</v>
      </c>
      <c r="S17" s="7"/>
      <c r="U17" s="3" t="e">
        <f t="shared" si="5"/>
        <v>#DIV/0!</v>
      </c>
      <c r="V17" s="7"/>
    </row>
    <row r="18" spans="2:22" x14ac:dyDescent="0.35">
      <c r="B18" s="1" t="s">
        <v>13</v>
      </c>
      <c r="C18" s="3">
        <v>0.18390000000000001</v>
      </c>
      <c r="E18" s="14" t="s">
        <v>13</v>
      </c>
      <c r="F18" s="12" t="e">
        <f t="shared" si="0"/>
        <v>#DIV/0!</v>
      </c>
      <c r="G18" s="13"/>
      <c r="I18" s="3" t="e">
        <f t="shared" si="1"/>
        <v>#DIV/0!</v>
      </c>
      <c r="J18" s="2"/>
      <c r="L18" s="3" t="e">
        <f t="shared" si="2"/>
        <v>#DIV/0!</v>
      </c>
      <c r="M18" s="7"/>
      <c r="O18" s="3" t="e">
        <f t="shared" si="3"/>
        <v>#DIV/0!</v>
      </c>
      <c r="P18" s="7"/>
      <c r="R18" s="3" t="e">
        <f t="shared" si="4"/>
        <v>#DIV/0!</v>
      </c>
      <c r="S18" s="7"/>
      <c r="U18" s="3" t="e">
        <f t="shared" si="5"/>
        <v>#DIV/0!</v>
      </c>
      <c r="V18" s="7"/>
    </row>
    <row r="19" spans="2:22" x14ac:dyDescent="0.35">
      <c r="C19" s="3">
        <f>SUM(C5:C18)</f>
        <v>1</v>
      </c>
      <c r="E19" s="11"/>
      <c r="F19" s="12" t="e">
        <f>SUM(F5:F18)</f>
        <v>#DIV/0!</v>
      </c>
      <c r="G19" s="13">
        <f>SUM(G5:G18)</f>
        <v>0</v>
      </c>
      <c r="I19" s="3" t="e">
        <f>SUM(I5:I18)</f>
        <v>#DIV/0!</v>
      </c>
      <c r="J19" s="7">
        <f>SUM(J5:J18)</f>
        <v>0</v>
      </c>
      <c r="L19" s="3" t="e">
        <f>SUM(L5:L18)</f>
        <v>#DIV/0!</v>
      </c>
      <c r="M19" s="7">
        <f>SUM(M5:M18)</f>
        <v>0</v>
      </c>
      <c r="O19" s="3" t="e">
        <f>SUM(O5:O18)</f>
        <v>#DIV/0!</v>
      </c>
      <c r="P19" s="7">
        <f>SUM(P5:P18)</f>
        <v>0</v>
      </c>
      <c r="R19" s="3" t="e">
        <f>SUM(R5:R18)</f>
        <v>#DIV/0!</v>
      </c>
      <c r="S19" s="7">
        <f>SUM(S5:S18)</f>
        <v>0</v>
      </c>
      <c r="U19" s="3" t="e">
        <f>SUM(U5:U18)</f>
        <v>#DIV/0!</v>
      </c>
      <c r="V19" s="7">
        <f>SUM(V5:V18)</f>
        <v>0</v>
      </c>
    </row>
    <row r="21" spans="2:22" x14ac:dyDescent="0.35">
      <c r="C21" s="9"/>
      <c r="F21" s="11" t="s">
        <v>23</v>
      </c>
      <c r="I21" s="2" t="s">
        <v>23</v>
      </c>
      <c r="L21" s="2" t="s">
        <v>23</v>
      </c>
      <c r="O21" s="2" t="s">
        <v>23</v>
      </c>
      <c r="R21" s="2" t="s">
        <v>23</v>
      </c>
      <c r="U21" s="2" t="s">
        <v>23</v>
      </c>
    </row>
    <row r="22" spans="2:22" x14ac:dyDescent="0.35">
      <c r="C22" s="9"/>
      <c r="E22" s="11" t="s">
        <v>1</v>
      </c>
      <c r="F22" s="12" t="e">
        <f>F5-$C5</f>
        <v>#DIV/0!</v>
      </c>
      <c r="I22" s="3" t="e">
        <f>I5-$C5</f>
        <v>#DIV/0!</v>
      </c>
      <c r="L22" s="3" t="e">
        <f>L5-$C5</f>
        <v>#DIV/0!</v>
      </c>
      <c r="O22" s="3" t="e">
        <f>O5-$C5</f>
        <v>#DIV/0!</v>
      </c>
      <c r="R22" s="3" t="e">
        <f>R5-$C5</f>
        <v>#DIV/0!</v>
      </c>
      <c r="U22" s="3" t="e">
        <f>U5-$C5</f>
        <v>#DIV/0!</v>
      </c>
    </row>
    <row r="23" spans="2:22" x14ac:dyDescent="0.35">
      <c r="E23" s="11" t="s">
        <v>2</v>
      </c>
      <c r="F23" s="12" t="e">
        <f t="shared" ref="F23:F35" si="6">F6-$C6</f>
        <v>#DIV/0!</v>
      </c>
      <c r="I23" s="3" t="e">
        <f t="shared" ref="I23:I35" si="7">I6-$C6</f>
        <v>#DIV/0!</v>
      </c>
      <c r="L23" s="3" t="e">
        <f t="shared" ref="L23:L35" si="8">L6-$C6</f>
        <v>#DIV/0!</v>
      </c>
      <c r="O23" s="3" t="e">
        <f t="shared" ref="O23:O35" si="9">O6-$C6</f>
        <v>#DIV/0!</v>
      </c>
      <c r="R23" s="3" t="e">
        <f t="shared" ref="R23:R35" si="10">R6-$C6</f>
        <v>#DIV/0!</v>
      </c>
      <c r="U23" s="3" t="e">
        <f t="shared" ref="U23:U35" si="11">U6-$C6</f>
        <v>#DIV/0!</v>
      </c>
    </row>
    <row r="24" spans="2:22" x14ac:dyDescent="0.35">
      <c r="E24" s="11" t="s">
        <v>3</v>
      </c>
      <c r="F24" s="12" t="e">
        <f>F7-#REF!</f>
        <v>#DIV/0!</v>
      </c>
      <c r="I24" s="3" t="e">
        <f>I7-#REF!</f>
        <v>#DIV/0!</v>
      </c>
      <c r="L24" s="3" t="e">
        <f>L7-#REF!</f>
        <v>#DIV/0!</v>
      </c>
      <c r="O24" s="3" t="e">
        <f>O7-#REF!</f>
        <v>#DIV/0!</v>
      </c>
      <c r="R24" s="3" t="e">
        <f>R7-#REF!</f>
        <v>#DIV/0!</v>
      </c>
      <c r="U24" s="3" t="e">
        <f>U7-#REF!</f>
        <v>#DIV/0!</v>
      </c>
    </row>
    <row r="25" spans="2:22" x14ac:dyDescent="0.35">
      <c r="E25" s="11" t="s">
        <v>4</v>
      </c>
      <c r="F25" s="12" t="e">
        <f>F8-#REF!</f>
        <v>#DIV/0!</v>
      </c>
      <c r="I25" s="3" t="e">
        <f>I8-#REF!</f>
        <v>#DIV/0!</v>
      </c>
      <c r="L25" s="3" t="e">
        <f>L8-#REF!</f>
        <v>#DIV/0!</v>
      </c>
      <c r="O25" s="3" t="e">
        <f>O8-#REF!</f>
        <v>#DIV/0!</v>
      </c>
      <c r="R25" s="3" t="e">
        <f>R8-#REF!</f>
        <v>#DIV/0!</v>
      </c>
      <c r="U25" s="3" t="e">
        <f>U8-#REF!</f>
        <v>#DIV/0!</v>
      </c>
    </row>
    <row r="26" spans="2:22" x14ac:dyDescent="0.35">
      <c r="E26" s="11" t="s">
        <v>5</v>
      </c>
      <c r="F26" s="12" t="e">
        <f>F9-#REF!</f>
        <v>#DIV/0!</v>
      </c>
      <c r="I26" s="3" t="e">
        <f>I9-#REF!</f>
        <v>#DIV/0!</v>
      </c>
      <c r="L26" s="3" t="e">
        <f>L9-#REF!</f>
        <v>#DIV/0!</v>
      </c>
      <c r="O26" s="3" t="e">
        <f>O9-#REF!</f>
        <v>#DIV/0!</v>
      </c>
      <c r="R26" s="3" t="e">
        <f>R9-#REF!</f>
        <v>#DIV/0!</v>
      </c>
      <c r="U26" s="3" t="e">
        <f>U9-#REF!</f>
        <v>#DIV/0!</v>
      </c>
    </row>
    <row r="27" spans="2:22" x14ac:dyDescent="0.35">
      <c r="C27" s="9"/>
      <c r="E27" s="11" t="s">
        <v>6</v>
      </c>
      <c r="F27" s="12" t="e">
        <f>F10-#REF!</f>
        <v>#DIV/0!</v>
      </c>
      <c r="I27" s="3" t="e">
        <f>I10-#REF!</f>
        <v>#DIV/0!</v>
      </c>
      <c r="L27" s="3" t="e">
        <f>L10-#REF!</f>
        <v>#DIV/0!</v>
      </c>
      <c r="O27" s="3" t="e">
        <f>O10-#REF!</f>
        <v>#DIV/0!</v>
      </c>
      <c r="R27" s="3" t="e">
        <f>R10-#REF!</f>
        <v>#DIV/0!</v>
      </c>
      <c r="U27" s="3" t="e">
        <f>U10-#REF!</f>
        <v>#DIV/0!</v>
      </c>
    </row>
    <row r="28" spans="2:22" x14ac:dyDescent="0.35">
      <c r="E28" s="11" t="s">
        <v>7</v>
      </c>
      <c r="F28" s="12" t="e">
        <f>F11-#REF!</f>
        <v>#DIV/0!</v>
      </c>
      <c r="I28" s="3" t="e">
        <f>I11-#REF!</f>
        <v>#DIV/0!</v>
      </c>
      <c r="L28" s="3" t="e">
        <f>L11-#REF!</f>
        <v>#DIV/0!</v>
      </c>
      <c r="O28" s="3" t="e">
        <f>O11-#REF!</f>
        <v>#DIV/0!</v>
      </c>
      <c r="R28" s="3" t="e">
        <f>R11-#REF!</f>
        <v>#DIV/0!</v>
      </c>
      <c r="U28" s="3" t="e">
        <f>U11-#REF!</f>
        <v>#DIV/0!</v>
      </c>
    </row>
    <row r="29" spans="2:22" x14ac:dyDescent="0.35">
      <c r="E29" s="11" t="s">
        <v>8</v>
      </c>
      <c r="F29" s="12" t="e">
        <f>F12-#REF!</f>
        <v>#DIV/0!</v>
      </c>
      <c r="I29" s="3" t="e">
        <f>I12-#REF!</f>
        <v>#DIV/0!</v>
      </c>
      <c r="L29" s="3" t="e">
        <f>L12-#REF!</f>
        <v>#DIV/0!</v>
      </c>
      <c r="O29" s="3" t="e">
        <f>O12-#REF!</f>
        <v>#DIV/0!</v>
      </c>
      <c r="R29" s="3" t="e">
        <f>R12-#REF!</f>
        <v>#DIV/0!</v>
      </c>
      <c r="U29" s="3" t="e">
        <f>U12-#REF!</f>
        <v>#DIV/0!</v>
      </c>
    </row>
    <row r="30" spans="2:22" x14ac:dyDescent="0.35">
      <c r="E30" s="11" t="s">
        <v>9</v>
      </c>
      <c r="F30" s="12" t="e">
        <f>F13-#REF!</f>
        <v>#DIV/0!</v>
      </c>
      <c r="I30" s="3" t="e">
        <f>I13-#REF!</f>
        <v>#DIV/0!</v>
      </c>
      <c r="L30" s="3" t="e">
        <f>L13-#REF!</f>
        <v>#DIV/0!</v>
      </c>
      <c r="O30" s="3" t="e">
        <f>O13-#REF!</f>
        <v>#DIV/0!</v>
      </c>
      <c r="R30" s="3" t="e">
        <f>R13-#REF!</f>
        <v>#DIV/0!</v>
      </c>
      <c r="U30" s="3" t="e">
        <f>U13-#REF!</f>
        <v>#DIV/0!</v>
      </c>
    </row>
    <row r="31" spans="2:22" x14ac:dyDescent="0.35">
      <c r="E31" s="11" t="s">
        <v>10</v>
      </c>
      <c r="F31" s="12" t="e">
        <f>F14-#REF!</f>
        <v>#DIV/0!</v>
      </c>
      <c r="I31" s="3" t="e">
        <f>I14-#REF!</f>
        <v>#DIV/0!</v>
      </c>
      <c r="L31" s="3" t="e">
        <f>L14-#REF!</f>
        <v>#DIV/0!</v>
      </c>
      <c r="O31" s="3" t="e">
        <f>O14-#REF!</f>
        <v>#DIV/0!</v>
      </c>
      <c r="R31" s="3" t="e">
        <f>R14-#REF!</f>
        <v>#DIV/0!</v>
      </c>
      <c r="U31" s="3" t="e">
        <f>U14-#REF!</f>
        <v>#DIV/0!</v>
      </c>
    </row>
    <row r="32" spans="2:22" x14ac:dyDescent="0.35">
      <c r="C32" s="9"/>
      <c r="E32" s="11" t="s">
        <v>17</v>
      </c>
      <c r="F32" s="12" t="e">
        <f t="shared" si="6"/>
        <v>#DIV/0!</v>
      </c>
      <c r="I32" s="3" t="e">
        <f t="shared" si="7"/>
        <v>#DIV/0!</v>
      </c>
      <c r="L32" s="3" t="e">
        <f t="shared" si="8"/>
        <v>#DIV/0!</v>
      </c>
      <c r="O32" s="3" t="e">
        <f t="shared" si="9"/>
        <v>#DIV/0!</v>
      </c>
      <c r="R32" s="3" t="e">
        <f t="shared" si="10"/>
        <v>#DIV/0!</v>
      </c>
      <c r="U32" s="3" t="e">
        <f t="shared" si="11"/>
        <v>#DIV/0!</v>
      </c>
    </row>
    <row r="33" spans="2:21" x14ac:dyDescent="0.35">
      <c r="E33" s="11" t="s">
        <v>11</v>
      </c>
      <c r="F33" s="12" t="e">
        <f>F16-#REF!</f>
        <v>#DIV/0!</v>
      </c>
      <c r="I33" s="3" t="e">
        <f>I16-#REF!</f>
        <v>#DIV/0!</v>
      </c>
      <c r="L33" s="3" t="e">
        <f>L16-#REF!</f>
        <v>#DIV/0!</v>
      </c>
      <c r="O33" s="3" t="e">
        <f>O16-#REF!</f>
        <v>#DIV/0!</v>
      </c>
      <c r="R33" s="3" t="e">
        <f>R16-#REF!</f>
        <v>#DIV/0!</v>
      </c>
      <c r="U33" s="3" t="e">
        <f>U16-#REF!</f>
        <v>#DIV/0!</v>
      </c>
    </row>
    <row r="34" spans="2:21" x14ac:dyDescent="0.35">
      <c r="C34" s="9"/>
      <c r="E34" s="11" t="s">
        <v>12</v>
      </c>
      <c r="F34" s="12" t="e">
        <f t="shared" si="6"/>
        <v>#DIV/0!</v>
      </c>
      <c r="I34" s="3" t="e">
        <f t="shared" si="7"/>
        <v>#DIV/0!</v>
      </c>
      <c r="L34" s="3" t="e">
        <f t="shared" si="8"/>
        <v>#DIV/0!</v>
      </c>
      <c r="O34" s="3" t="e">
        <f t="shared" si="9"/>
        <v>#DIV/0!</v>
      </c>
      <c r="R34" s="3" t="e">
        <f t="shared" si="10"/>
        <v>#DIV/0!</v>
      </c>
      <c r="U34" s="3" t="e">
        <f t="shared" si="11"/>
        <v>#DIV/0!</v>
      </c>
    </row>
    <row r="35" spans="2:21" x14ac:dyDescent="0.35">
      <c r="C35" s="9"/>
      <c r="E35" s="14" t="s">
        <v>13</v>
      </c>
      <c r="F35" s="12" t="e">
        <f t="shared" si="6"/>
        <v>#DIV/0!</v>
      </c>
      <c r="I35" s="3" t="e">
        <f t="shared" si="7"/>
        <v>#DIV/0!</v>
      </c>
      <c r="L35" s="3" t="e">
        <f t="shared" si="8"/>
        <v>#DIV/0!</v>
      </c>
      <c r="O35" s="3" t="e">
        <f t="shared" si="9"/>
        <v>#DIV/0!</v>
      </c>
      <c r="R35" s="3" t="e">
        <f t="shared" si="10"/>
        <v>#DIV/0!</v>
      </c>
      <c r="U35" s="3" t="e">
        <f t="shared" si="11"/>
        <v>#DIV/0!</v>
      </c>
    </row>
    <row r="36" spans="2:21" x14ac:dyDescent="0.35">
      <c r="C36" s="9"/>
      <c r="F36" s="15"/>
      <c r="I36" s="9"/>
      <c r="L36" s="9"/>
      <c r="O36" s="9"/>
      <c r="R36" s="9"/>
      <c r="U36" s="9"/>
    </row>
    <row r="37" spans="2:21" ht="29" x14ac:dyDescent="0.35">
      <c r="C37" s="9"/>
      <c r="F37" s="16" t="s">
        <v>24</v>
      </c>
      <c r="I37" s="6" t="s">
        <v>24</v>
      </c>
      <c r="L37" s="6" t="s">
        <v>24</v>
      </c>
      <c r="O37" s="6" t="s">
        <v>24</v>
      </c>
      <c r="R37" s="6" t="s">
        <v>24</v>
      </c>
      <c r="U37" s="6" t="s">
        <v>24</v>
      </c>
    </row>
    <row r="38" spans="2:21" x14ac:dyDescent="0.35">
      <c r="B38" s="17"/>
      <c r="C38" s="9"/>
      <c r="E38" s="11" t="s">
        <v>1</v>
      </c>
      <c r="F38" s="11" t="e">
        <f>((F5-$C5)/$C5)</f>
        <v>#DIV/0!</v>
      </c>
      <c r="I38" s="2" t="e">
        <f>((I5-$C5)/$C5)</f>
        <v>#DIV/0!</v>
      </c>
      <c r="L38" s="3" t="e">
        <f>((L5-$C5)/$C5)</f>
        <v>#DIV/0!</v>
      </c>
      <c r="O38" s="3" t="e">
        <f>((O5-$C5)/$C5)</f>
        <v>#DIV/0!</v>
      </c>
      <c r="R38" s="3" t="e">
        <f>((R5-$C5)/$C5)</f>
        <v>#DIV/0!</v>
      </c>
      <c r="U38" s="3" t="e">
        <f>((U5-$C5)/$C5)</f>
        <v>#DIV/0!</v>
      </c>
    </row>
    <row r="39" spans="2:21" x14ac:dyDescent="0.35">
      <c r="B39" s="17"/>
      <c r="C39" s="9"/>
      <c r="E39" s="11" t="s">
        <v>2</v>
      </c>
      <c r="F39" s="12" t="e">
        <f t="shared" ref="F39:F51" si="12">((F6-$C6)/$C6)</f>
        <v>#DIV/0!</v>
      </c>
      <c r="I39" s="3" t="e">
        <f t="shared" ref="I39:I51" si="13">((I6-$C6)/$C6)</f>
        <v>#DIV/0!</v>
      </c>
      <c r="L39" s="3" t="e">
        <f t="shared" ref="L39:L51" si="14">((L6-$C6)/$C6)</f>
        <v>#DIV/0!</v>
      </c>
      <c r="O39" s="3" t="e">
        <f t="shared" ref="O39:O51" si="15">((O6-$C6)/$C6)</f>
        <v>#DIV/0!</v>
      </c>
      <c r="R39" s="3" t="e">
        <f t="shared" ref="R39:R51" si="16">((R6-$C6)/$C6)</f>
        <v>#DIV/0!</v>
      </c>
      <c r="U39" s="3" t="e">
        <f t="shared" ref="U39:U51" si="17">((U6-$C6)/$C6)</f>
        <v>#DIV/0!</v>
      </c>
    </row>
    <row r="40" spans="2:21" x14ac:dyDescent="0.35">
      <c r="B40" s="17"/>
      <c r="C40" s="9"/>
      <c r="E40" s="11" t="s">
        <v>3</v>
      </c>
      <c r="F40" s="12" t="e">
        <f>((F7-#REF!)/#REF!)</f>
        <v>#DIV/0!</v>
      </c>
      <c r="I40" s="3" t="e">
        <f>((I7-#REF!)/#REF!)</f>
        <v>#DIV/0!</v>
      </c>
      <c r="L40" s="3" t="e">
        <f>((L7-#REF!)/#REF!)</f>
        <v>#DIV/0!</v>
      </c>
      <c r="O40" s="3" t="e">
        <f>((O7-#REF!)/#REF!)</f>
        <v>#DIV/0!</v>
      </c>
      <c r="R40" s="3" t="e">
        <f>((R7-#REF!)/#REF!)</f>
        <v>#DIV/0!</v>
      </c>
      <c r="U40" s="3" t="e">
        <f>((U7-#REF!)/#REF!)</f>
        <v>#DIV/0!</v>
      </c>
    </row>
    <row r="41" spans="2:21" x14ac:dyDescent="0.35">
      <c r="B41" s="17"/>
      <c r="C41" s="9"/>
      <c r="E41" s="11" t="s">
        <v>4</v>
      </c>
      <c r="F41" s="12" t="e">
        <f>((F8-#REF!)/#REF!)</f>
        <v>#DIV/0!</v>
      </c>
      <c r="I41" s="3" t="e">
        <f>((I8-#REF!)/#REF!)</f>
        <v>#DIV/0!</v>
      </c>
      <c r="L41" s="3" t="e">
        <f>((L8-#REF!)/#REF!)</f>
        <v>#DIV/0!</v>
      </c>
      <c r="O41" s="3" t="e">
        <f>((O8-#REF!)/#REF!)</f>
        <v>#DIV/0!</v>
      </c>
      <c r="R41" s="3" t="e">
        <f>((R8-#REF!)/#REF!)</f>
        <v>#DIV/0!</v>
      </c>
      <c r="U41" s="3" t="e">
        <f>((U8-#REF!)/#REF!)</f>
        <v>#DIV/0!</v>
      </c>
    </row>
    <row r="42" spans="2:21" x14ac:dyDescent="0.35">
      <c r="C42" s="9"/>
      <c r="E42" s="11" t="s">
        <v>5</v>
      </c>
      <c r="F42" s="12" t="e">
        <f>((F9-#REF!)/#REF!)</f>
        <v>#DIV/0!</v>
      </c>
      <c r="I42" s="3" t="e">
        <f>((I9-#REF!)/#REF!)</f>
        <v>#DIV/0!</v>
      </c>
      <c r="L42" s="3" t="e">
        <f>((L9-#REF!)/#REF!)</f>
        <v>#DIV/0!</v>
      </c>
      <c r="O42" s="3" t="e">
        <f>((O9-#REF!)/#REF!)</f>
        <v>#DIV/0!</v>
      </c>
      <c r="R42" s="3" t="e">
        <f>((R9-#REF!)/#REF!)</f>
        <v>#DIV/0!</v>
      </c>
      <c r="U42" s="3" t="e">
        <f>((U9-#REF!)/#REF!)</f>
        <v>#DIV/0!</v>
      </c>
    </row>
    <row r="43" spans="2:21" x14ac:dyDescent="0.35">
      <c r="E43" s="11" t="s">
        <v>6</v>
      </c>
      <c r="F43" s="12" t="e">
        <f>((F10-#REF!)/#REF!)</f>
        <v>#DIV/0!</v>
      </c>
      <c r="I43" s="3" t="e">
        <f>((I10-#REF!)/#REF!)</f>
        <v>#DIV/0!</v>
      </c>
      <c r="L43" s="3" t="e">
        <f>((L10-#REF!)/#REF!)</f>
        <v>#DIV/0!</v>
      </c>
      <c r="O43" s="3" t="e">
        <f>((O10-#REF!)/#REF!)</f>
        <v>#DIV/0!</v>
      </c>
      <c r="R43" s="3" t="e">
        <f>((R10-#REF!)/#REF!)</f>
        <v>#DIV/0!</v>
      </c>
      <c r="U43" s="3" t="e">
        <f>((U10-#REF!)/#REF!)</f>
        <v>#DIV/0!</v>
      </c>
    </row>
    <row r="44" spans="2:21" x14ac:dyDescent="0.35">
      <c r="E44" s="11" t="s">
        <v>7</v>
      </c>
      <c r="F44" s="12" t="e">
        <f>((F11-#REF!)/#REF!)</f>
        <v>#DIV/0!</v>
      </c>
      <c r="I44" s="3" t="e">
        <f>((I11-#REF!)/#REF!)</f>
        <v>#DIV/0!</v>
      </c>
      <c r="L44" s="3" t="e">
        <f>((L11-#REF!)/#REF!)</f>
        <v>#DIV/0!</v>
      </c>
      <c r="O44" s="3" t="e">
        <f>((O11-#REF!)/#REF!)</f>
        <v>#DIV/0!</v>
      </c>
      <c r="R44" s="3" t="e">
        <f>((R11-#REF!)/#REF!)</f>
        <v>#DIV/0!</v>
      </c>
      <c r="U44" s="3" t="e">
        <f>((U11-#REF!)/#REF!)</f>
        <v>#DIV/0!</v>
      </c>
    </row>
    <row r="45" spans="2:21" x14ac:dyDescent="0.35">
      <c r="E45" s="11" t="s">
        <v>8</v>
      </c>
      <c r="F45" s="12" t="e">
        <f>((F12-#REF!)/#REF!)</f>
        <v>#DIV/0!</v>
      </c>
      <c r="I45" s="3" t="e">
        <f>((I12-#REF!)/#REF!)</f>
        <v>#DIV/0!</v>
      </c>
      <c r="L45" s="3" t="e">
        <f>((L12-#REF!)/#REF!)</f>
        <v>#DIV/0!</v>
      </c>
      <c r="O45" s="3" t="e">
        <f>((O12-#REF!)/#REF!)</f>
        <v>#DIV/0!</v>
      </c>
      <c r="R45" s="3" t="e">
        <f>((R12-#REF!)/#REF!)</f>
        <v>#DIV/0!</v>
      </c>
      <c r="U45" s="3" t="e">
        <f>((U12-#REF!)/#REF!)</f>
        <v>#DIV/0!</v>
      </c>
    </row>
    <row r="46" spans="2:21" x14ac:dyDescent="0.35">
      <c r="E46" s="11" t="s">
        <v>9</v>
      </c>
      <c r="F46" s="12" t="e">
        <f>((F13-#REF!)/#REF!)</f>
        <v>#DIV/0!</v>
      </c>
      <c r="I46" s="3" t="e">
        <f>((I13-#REF!)/#REF!)</f>
        <v>#DIV/0!</v>
      </c>
      <c r="L46" s="3" t="e">
        <f>((L13-#REF!)/#REF!)</f>
        <v>#DIV/0!</v>
      </c>
      <c r="O46" s="3" t="e">
        <f>((O13-#REF!)/#REF!)</f>
        <v>#DIV/0!</v>
      </c>
      <c r="R46" s="3" t="e">
        <f>((R13-#REF!)/#REF!)</f>
        <v>#DIV/0!</v>
      </c>
      <c r="U46" s="3" t="e">
        <f>((U13-#REF!)/#REF!)</f>
        <v>#DIV/0!</v>
      </c>
    </row>
    <row r="47" spans="2:21" x14ac:dyDescent="0.35">
      <c r="E47" s="11" t="s">
        <v>10</v>
      </c>
      <c r="F47" s="12" t="e">
        <f>((F14-#REF!)/#REF!)</f>
        <v>#DIV/0!</v>
      </c>
      <c r="I47" s="3" t="e">
        <f>((I14-#REF!)/#REF!)</f>
        <v>#DIV/0!</v>
      </c>
      <c r="L47" s="3" t="e">
        <f>((L14-#REF!)/#REF!)</f>
        <v>#DIV/0!</v>
      </c>
      <c r="O47" s="3" t="e">
        <f>((O14-#REF!)/#REF!)</f>
        <v>#DIV/0!</v>
      </c>
      <c r="R47" s="3" t="e">
        <f>((R14-#REF!)/#REF!)</f>
        <v>#DIV/0!</v>
      </c>
      <c r="U47" s="3" t="e">
        <f>((U14-#REF!)/#REF!)</f>
        <v>#DIV/0!</v>
      </c>
    </row>
    <row r="48" spans="2:21" x14ac:dyDescent="0.35">
      <c r="E48" s="11" t="s">
        <v>17</v>
      </c>
      <c r="F48" s="12" t="e">
        <f t="shared" si="12"/>
        <v>#DIV/0!</v>
      </c>
      <c r="I48" s="3" t="e">
        <f t="shared" si="13"/>
        <v>#DIV/0!</v>
      </c>
      <c r="L48" s="3" t="e">
        <f t="shared" si="14"/>
        <v>#DIV/0!</v>
      </c>
      <c r="O48" s="3" t="e">
        <f t="shared" si="15"/>
        <v>#DIV/0!</v>
      </c>
      <c r="R48" s="3" t="e">
        <f t="shared" si="16"/>
        <v>#DIV/0!</v>
      </c>
      <c r="U48" s="3" t="e">
        <f t="shared" si="17"/>
        <v>#DIV/0!</v>
      </c>
    </row>
    <row r="49" spans="5:21" x14ac:dyDescent="0.35">
      <c r="E49" s="11" t="s">
        <v>11</v>
      </c>
      <c r="F49" s="12" t="e">
        <f>((F16-#REF!)/#REF!)</f>
        <v>#DIV/0!</v>
      </c>
      <c r="I49" s="3" t="e">
        <f>((I16-#REF!)/#REF!)</f>
        <v>#DIV/0!</v>
      </c>
      <c r="L49" s="3" t="e">
        <f>((L16-#REF!)/#REF!)</f>
        <v>#DIV/0!</v>
      </c>
      <c r="O49" s="3" t="e">
        <f>((O16-#REF!)/#REF!)</f>
        <v>#DIV/0!</v>
      </c>
      <c r="R49" s="3" t="e">
        <f>((R16-#REF!)/#REF!)</f>
        <v>#DIV/0!</v>
      </c>
      <c r="U49" s="3" t="e">
        <f>((U16-#REF!)/#REF!)</f>
        <v>#DIV/0!</v>
      </c>
    </row>
    <row r="50" spans="5:21" x14ac:dyDescent="0.35">
      <c r="E50" s="11" t="s">
        <v>12</v>
      </c>
      <c r="F50" s="12" t="e">
        <f t="shared" si="12"/>
        <v>#DIV/0!</v>
      </c>
      <c r="I50" s="3" t="e">
        <f t="shared" si="13"/>
        <v>#DIV/0!</v>
      </c>
      <c r="L50" s="3" t="e">
        <f t="shared" si="14"/>
        <v>#DIV/0!</v>
      </c>
      <c r="O50" s="3" t="e">
        <f t="shared" si="15"/>
        <v>#DIV/0!</v>
      </c>
      <c r="R50" s="3" t="e">
        <f t="shared" si="16"/>
        <v>#DIV/0!</v>
      </c>
      <c r="U50" s="3" t="e">
        <f t="shared" si="17"/>
        <v>#DIV/0!</v>
      </c>
    </row>
    <row r="51" spans="5:21" x14ac:dyDescent="0.35">
      <c r="E51" s="14" t="s">
        <v>13</v>
      </c>
      <c r="F51" s="12" t="e">
        <f t="shared" si="12"/>
        <v>#DIV/0!</v>
      </c>
      <c r="I51" s="3" t="e">
        <f t="shared" si="13"/>
        <v>#DIV/0!</v>
      </c>
      <c r="L51" s="3" t="e">
        <f t="shared" si="14"/>
        <v>#DIV/0!</v>
      </c>
      <c r="O51" s="3" t="e">
        <f t="shared" si="15"/>
        <v>#DIV/0!</v>
      </c>
      <c r="R51" s="3" t="e">
        <f t="shared" si="16"/>
        <v>#DIV/0!</v>
      </c>
      <c r="U51" s="3" t="e">
        <f t="shared" si="17"/>
        <v>#DIV/0!</v>
      </c>
    </row>
  </sheetData>
  <conditionalFormatting sqref="F22:F35">
    <cfRule type="cellIs" dxfId="24" priority="43" operator="notBetween">
      <formula>-0.2</formula>
      <formula>0.2</formula>
    </cfRule>
    <cfRule type="cellIs" dxfId="23" priority="44" operator="between">
      <formula>-0.2</formula>
      <formula>0.2</formula>
    </cfRule>
  </conditionalFormatting>
  <conditionalFormatting sqref="F38:F51">
    <cfRule type="cellIs" dxfId="22" priority="41" operator="notBetween">
      <formula>-0.2</formula>
      <formula>0.2</formula>
    </cfRule>
    <cfRule type="cellIs" dxfId="21" priority="42" operator="between">
      <formula>-0.2</formula>
      <formula>0.2</formula>
    </cfRule>
  </conditionalFormatting>
  <conditionalFormatting sqref="I22:I35">
    <cfRule type="cellIs" dxfId="20" priority="35" operator="notBetween">
      <formula>-0.2</formula>
      <formula>0.2</formula>
    </cfRule>
    <cfRule type="cellIs" dxfId="19" priority="36" operator="between">
      <formula>-0.2</formula>
      <formula>0.2</formula>
    </cfRule>
  </conditionalFormatting>
  <conditionalFormatting sqref="I38:I51">
    <cfRule type="cellIs" dxfId="18" priority="33" operator="notBetween">
      <formula>-0.2</formula>
      <formula>0.2</formula>
    </cfRule>
    <cfRule type="cellIs" dxfId="17" priority="34" operator="between">
      <formula>-0.2</formula>
      <formula>0.2</formula>
    </cfRule>
  </conditionalFormatting>
  <conditionalFormatting sqref="L22:L35">
    <cfRule type="cellIs" dxfId="16" priority="27" operator="notBetween">
      <formula>-0.2</formula>
      <formula>0.2</formula>
    </cfRule>
    <cfRule type="cellIs" dxfId="15" priority="28" operator="between">
      <formula>-0.2</formula>
      <formula>0.2</formula>
    </cfRule>
  </conditionalFormatting>
  <conditionalFormatting sqref="L38:L51">
    <cfRule type="cellIs" dxfId="14" priority="25" operator="notBetween">
      <formula>-0.2</formula>
      <formula>0.2</formula>
    </cfRule>
    <cfRule type="cellIs" dxfId="13" priority="26" operator="between">
      <formula>-0.2</formula>
      <formula>0.2</formula>
    </cfRule>
  </conditionalFormatting>
  <conditionalFormatting sqref="O22:O35">
    <cfRule type="cellIs" dxfId="12" priority="19" operator="notBetween">
      <formula>-0.2</formula>
      <formula>0.2</formula>
    </cfRule>
    <cfRule type="cellIs" dxfId="11" priority="20" operator="between">
      <formula>-0.2</formula>
      <formula>0.2</formula>
    </cfRule>
  </conditionalFormatting>
  <conditionalFormatting sqref="O38:O51">
    <cfRule type="cellIs" dxfId="10" priority="17" operator="notBetween">
      <formula>-0.2</formula>
      <formula>0.2</formula>
    </cfRule>
    <cfRule type="cellIs" dxfId="9" priority="18" operator="between">
      <formula>-0.2</formula>
      <formula>0.2</formula>
    </cfRule>
  </conditionalFormatting>
  <conditionalFormatting sqref="R22:R35">
    <cfRule type="cellIs" dxfId="8" priority="11" operator="notBetween">
      <formula>-0.2</formula>
      <formula>0.2</formula>
    </cfRule>
    <cfRule type="cellIs" dxfId="7" priority="12" operator="between">
      <formula>-0.2</formula>
      <formula>0.2</formula>
    </cfRule>
  </conditionalFormatting>
  <conditionalFormatting sqref="R38:R51">
    <cfRule type="cellIs" dxfId="6" priority="9" operator="notBetween">
      <formula>-0.2</formula>
      <formula>0.2</formula>
    </cfRule>
    <cfRule type="cellIs" dxfId="5" priority="10" operator="between">
      <formula>-0.2</formula>
      <formula>0.2</formula>
    </cfRule>
  </conditionalFormatting>
  <conditionalFormatting sqref="U22:U35">
    <cfRule type="cellIs" dxfId="4" priority="3" operator="notBetween">
      <formula>-0.2</formula>
      <formula>0.2</formula>
    </cfRule>
    <cfRule type="cellIs" dxfId="3" priority="4" operator="between">
      <formula>-0.2</formula>
      <formula>0.2</formula>
    </cfRule>
  </conditionalFormatting>
  <conditionalFormatting sqref="U38:U51">
    <cfRule type="cellIs" dxfId="2" priority="1" operator="notBetween">
      <formula>-0.2</formula>
      <formula>0.2</formula>
    </cfRule>
    <cfRule type="cellIs" dxfId="1" priority="2" operator="between">
      <formula>-0.2</formula>
      <formula>0.2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F852-65AD-434D-A522-77830DA79B18}">
  <dimension ref="B1:J12"/>
  <sheetViews>
    <sheetView workbookViewId="0">
      <selection activeCell="H19" sqref="H19"/>
    </sheetView>
  </sheetViews>
  <sheetFormatPr baseColWidth="10" defaultRowHeight="14.5" x14ac:dyDescent="0.35"/>
  <sheetData>
    <row r="1" spans="2:10" ht="15" thickBot="1" x14ac:dyDescent="0.4"/>
    <row r="2" spans="2:10" ht="15" thickBot="1" x14ac:dyDescent="0.4">
      <c r="B2" s="22" t="s">
        <v>31</v>
      </c>
      <c r="C2" s="23" t="s">
        <v>32</v>
      </c>
      <c r="D2" s="23" t="s">
        <v>33</v>
      </c>
      <c r="E2" s="23" t="s">
        <v>34</v>
      </c>
      <c r="F2" s="23" t="s">
        <v>35</v>
      </c>
      <c r="G2" s="23" t="s">
        <v>36</v>
      </c>
      <c r="H2" s="23" t="s">
        <v>37</v>
      </c>
    </row>
    <row r="3" spans="2:10" ht="15" thickBot="1" x14ac:dyDescent="0.4">
      <c r="B3" s="24" t="s">
        <v>38</v>
      </c>
      <c r="C3" s="25"/>
      <c r="D3" s="25"/>
      <c r="E3" s="25"/>
      <c r="F3" s="25"/>
      <c r="G3" s="25"/>
      <c r="H3" s="25"/>
      <c r="I3">
        <f>SUM(C3:H3)</f>
        <v>0</v>
      </c>
      <c r="J3" t="s">
        <v>69</v>
      </c>
    </row>
    <row r="4" spans="2:10" x14ac:dyDescent="0.35">
      <c r="C4" s="27" t="e">
        <f>C3/$I$3</f>
        <v>#DIV/0!</v>
      </c>
      <c r="D4" s="27" t="e">
        <f t="shared" ref="D4:H4" si="0">D3/$I$3</f>
        <v>#DIV/0!</v>
      </c>
      <c r="E4" s="27" t="e">
        <f t="shared" si="0"/>
        <v>#DIV/0!</v>
      </c>
      <c r="F4" s="27" t="e">
        <f t="shared" si="0"/>
        <v>#DIV/0!</v>
      </c>
      <c r="G4" s="27" t="e">
        <f t="shared" si="0"/>
        <v>#DIV/0!</v>
      </c>
      <c r="H4" s="27" t="e">
        <f t="shared" si="0"/>
        <v>#DIV/0!</v>
      </c>
      <c r="I4" s="26" t="e">
        <f>SUM(C4:H4)</f>
        <v>#DIV/0!</v>
      </c>
    </row>
    <row r="7" spans="2:10" ht="15" thickBot="1" x14ac:dyDescent="0.4">
      <c r="B7" t="s">
        <v>14</v>
      </c>
      <c r="C7" s="25">
        <v>11685.89</v>
      </c>
      <c r="D7" s="25">
        <v>1561.4</v>
      </c>
      <c r="H7" s="25">
        <v>1497.94</v>
      </c>
      <c r="I7">
        <f>SUM(C7:H7)</f>
        <v>14745.23</v>
      </c>
    </row>
    <row r="8" spans="2:10" x14ac:dyDescent="0.35">
      <c r="C8" s="27">
        <f>C7/I7</f>
        <v>0.79252002172906089</v>
      </c>
      <c r="D8" s="27">
        <f>D7/$I$7</f>
        <v>0.10589187147301196</v>
      </c>
      <c r="E8" s="62"/>
      <c r="F8" s="62"/>
      <c r="G8" s="62"/>
      <c r="H8" s="27">
        <f>H7/$I$7</f>
        <v>0.10158810679792719</v>
      </c>
      <c r="I8" s="62">
        <f>SUM(C8:H8)</f>
        <v>1</v>
      </c>
    </row>
    <row r="11" spans="2:10" ht="15" thickBot="1" x14ac:dyDescent="0.4">
      <c r="B11" t="s">
        <v>44</v>
      </c>
      <c r="D11" s="25">
        <v>2166.62</v>
      </c>
      <c r="E11" s="25">
        <v>487</v>
      </c>
      <c r="F11" s="25">
        <v>3316.88</v>
      </c>
      <c r="G11" s="25">
        <v>991.28</v>
      </c>
      <c r="I11">
        <f>SUM(D11:G11)</f>
        <v>6961.78</v>
      </c>
      <c r="J11" t="s">
        <v>69</v>
      </c>
    </row>
    <row r="12" spans="2:10" x14ac:dyDescent="0.35">
      <c r="D12" s="27">
        <f>D11/$I$11</f>
        <v>0.31121638431550552</v>
      </c>
      <c r="E12" s="27">
        <f t="shared" ref="E12:G12" si="1">E11/$I$11</f>
        <v>6.995337399343271E-2</v>
      </c>
      <c r="F12" s="27">
        <f t="shared" si="1"/>
        <v>0.47644136987954233</v>
      </c>
      <c r="G12" s="27">
        <f t="shared" si="1"/>
        <v>0.14238887181151946</v>
      </c>
      <c r="I12" s="26">
        <f>SUM(D12:G12)</f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A86C-F509-471F-B068-998263E1014B}">
  <dimension ref="B1:K76"/>
  <sheetViews>
    <sheetView zoomScale="90" zoomScaleNormal="90" workbookViewId="0">
      <selection activeCell="F50" sqref="F50"/>
    </sheetView>
  </sheetViews>
  <sheetFormatPr baseColWidth="10" defaultRowHeight="14.5" x14ac:dyDescent="0.35"/>
  <cols>
    <col min="2" max="2" width="26.08984375" customWidth="1"/>
    <col min="6" max="6" width="11.54296875" style="69"/>
  </cols>
  <sheetData>
    <row r="1" spans="2:10" ht="15" thickBot="1" x14ac:dyDescent="0.4"/>
    <row r="2" spans="2:10" ht="19" thickBot="1" x14ac:dyDescent="0.6">
      <c r="C2" s="130" t="s">
        <v>39</v>
      </c>
      <c r="D2" s="131"/>
      <c r="E2" s="131"/>
      <c r="F2" s="131"/>
      <c r="G2" s="131"/>
      <c r="H2" s="131"/>
      <c r="I2" s="131"/>
      <c r="J2" s="132"/>
    </row>
    <row r="3" spans="2:10" ht="16.5" thickBot="1" x14ac:dyDescent="0.55000000000000004">
      <c r="C3" s="28" t="s">
        <v>32</v>
      </c>
      <c r="D3" s="29" t="s">
        <v>40</v>
      </c>
      <c r="E3" s="30" t="s">
        <v>41</v>
      </c>
      <c r="F3" s="70"/>
      <c r="G3" s="31" t="s">
        <v>34</v>
      </c>
      <c r="H3" s="32" t="s">
        <v>42</v>
      </c>
      <c r="I3" s="33" t="s">
        <v>43</v>
      </c>
      <c r="J3" s="34" t="s">
        <v>36</v>
      </c>
    </row>
    <row r="4" spans="2:10" ht="16" x14ac:dyDescent="0.5">
      <c r="C4" s="35" t="s">
        <v>14</v>
      </c>
      <c r="D4" s="36" t="s">
        <v>14</v>
      </c>
      <c r="E4" s="37" t="s">
        <v>14</v>
      </c>
      <c r="F4" s="71"/>
      <c r="G4" s="35" t="s">
        <v>44</v>
      </c>
      <c r="H4" s="36" t="s">
        <v>44</v>
      </c>
      <c r="I4" s="36" t="s">
        <v>44</v>
      </c>
      <c r="J4" s="38" t="s">
        <v>44</v>
      </c>
    </row>
    <row r="5" spans="2:10" ht="14.4" customHeight="1" x14ac:dyDescent="0.35">
      <c r="C5" s="133" t="s">
        <v>45</v>
      </c>
      <c r="D5" s="135" t="s">
        <v>45</v>
      </c>
      <c r="E5" s="137" t="s">
        <v>45</v>
      </c>
      <c r="F5" s="72"/>
      <c r="G5" s="133" t="s">
        <v>45</v>
      </c>
      <c r="H5" s="135" t="s">
        <v>45</v>
      </c>
      <c r="I5" s="135" t="s">
        <v>45</v>
      </c>
      <c r="J5" s="141" t="s">
        <v>45</v>
      </c>
    </row>
    <row r="6" spans="2:10" ht="15" customHeight="1" thickBot="1" x14ac:dyDescent="0.4">
      <c r="C6" s="134"/>
      <c r="D6" s="136"/>
      <c r="E6" s="138"/>
      <c r="F6" s="73"/>
      <c r="G6" s="139"/>
      <c r="H6" s="140"/>
      <c r="I6" s="140"/>
      <c r="J6" s="142"/>
    </row>
    <row r="7" spans="2:10" ht="16.5" x14ac:dyDescent="0.5">
      <c r="B7" s="63" t="s">
        <v>46</v>
      </c>
      <c r="C7" s="39">
        <v>0.2505385177183248</v>
      </c>
      <c r="D7" s="40">
        <v>0.20389134935559516</v>
      </c>
      <c r="E7" s="41">
        <v>0.26940781397442842</v>
      </c>
      <c r="F7" s="74"/>
      <c r="G7" s="42">
        <v>0.28157675043292857</v>
      </c>
      <c r="H7" s="43">
        <v>0.31608976700045449</v>
      </c>
      <c r="I7" s="43">
        <v>0.31422492456777557</v>
      </c>
      <c r="J7" s="44">
        <v>0.32657322579408643</v>
      </c>
    </row>
    <row r="8" spans="2:10" ht="16.5" x14ac:dyDescent="0.5">
      <c r="B8" s="64" t="s">
        <v>47</v>
      </c>
      <c r="C8" s="39">
        <v>0.29439648105979471</v>
      </c>
      <c r="D8" s="40">
        <v>0.39458519378450546</v>
      </c>
      <c r="E8" s="41">
        <v>0.2838473638278462</v>
      </c>
      <c r="F8" s="74"/>
      <c r="G8" s="39">
        <v>5.4710965822129344E-2</v>
      </c>
      <c r="H8" s="40">
        <v>6.185788314248538E-2</v>
      </c>
      <c r="I8" s="45">
        <v>9.9956233620703661E-2</v>
      </c>
      <c r="J8" s="46">
        <v>2.8929844562927475E-2</v>
      </c>
    </row>
    <row r="9" spans="2:10" ht="16.5" x14ac:dyDescent="0.5">
      <c r="B9" s="64" t="s">
        <v>48</v>
      </c>
      <c r="C9" s="39">
        <v>4.4637321181767234E-2</v>
      </c>
      <c r="D9" s="40">
        <v>3.7290745303893931E-2</v>
      </c>
      <c r="E9" s="41">
        <v>2.9626257584953571E-2</v>
      </c>
      <c r="F9" s="74"/>
      <c r="G9" s="39">
        <v>1.3533774281037945E-2</v>
      </c>
      <c r="H9" s="40">
        <v>1.2344982363830529E-2</v>
      </c>
      <c r="I9" s="45">
        <v>1.2322954169307093E-2</v>
      </c>
      <c r="J9" s="46">
        <v>7.6691850893697098E-3</v>
      </c>
    </row>
    <row r="10" spans="2:10" ht="17" thickBot="1" x14ac:dyDescent="0.55000000000000004">
      <c r="B10" s="65" t="s">
        <v>49</v>
      </c>
      <c r="C10" s="39">
        <v>1.5904484881422015E-2</v>
      </c>
      <c r="D10" s="40">
        <v>2.6631559986541688E-2</v>
      </c>
      <c r="E10" s="41">
        <v>2.2275848144232675E-2</v>
      </c>
      <c r="F10" s="74"/>
      <c r="G10" s="39">
        <v>4.4737465340416373E-2</v>
      </c>
      <c r="H10" s="40">
        <v>4.9435573086864359E-2</v>
      </c>
      <c r="I10" s="45">
        <v>2.9077344268394475E-2</v>
      </c>
      <c r="J10" s="46">
        <v>3.3485087736908684E-2</v>
      </c>
    </row>
    <row r="11" spans="2:10" ht="16.5" x14ac:dyDescent="0.5">
      <c r="B11" s="63" t="s">
        <v>50</v>
      </c>
      <c r="C11" s="39">
        <v>3.880402766285089E-2</v>
      </c>
      <c r="D11" s="40">
        <v>4.0376393161496618E-2</v>
      </c>
      <c r="E11" s="41">
        <v>4.5805079133935077E-2</v>
      </c>
      <c r="F11" s="74"/>
      <c r="G11" s="39">
        <v>9.6947966209997363E-2</v>
      </c>
      <c r="H11" s="40">
        <v>7.2968156958095151E-2</v>
      </c>
      <c r="I11" s="45">
        <v>6.9019459424775179E-2</v>
      </c>
      <c r="J11" s="46">
        <v>8.407841575497664E-2</v>
      </c>
    </row>
    <row r="12" spans="2:10" ht="16.5" x14ac:dyDescent="0.5">
      <c r="B12" s="64" t="s">
        <v>51</v>
      </c>
      <c r="C12" s="39">
        <v>1.9239486000241401E-2</v>
      </c>
      <c r="D12" s="40">
        <v>3.599466799277079E-2</v>
      </c>
      <c r="E12" s="41">
        <v>1.9362495657506869E-2</v>
      </c>
      <c r="F12" s="74"/>
      <c r="G12" s="39">
        <v>3.5209159280176094E-2</v>
      </c>
      <c r="H12" s="40">
        <v>3.4450253779398789E-2</v>
      </c>
      <c r="I12" s="45">
        <v>2.9652389072598966E-2</v>
      </c>
      <c r="J12" s="46">
        <v>7.8975427278752647E-2</v>
      </c>
    </row>
    <row r="13" spans="2:10" ht="16.5" x14ac:dyDescent="0.5">
      <c r="B13" s="64" t="s">
        <v>52</v>
      </c>
      <c r="C13" s="39">
        <v>3.2940073928432033E-2</v>
      </c>
      <c r="D13" s="40">
        <v>4.0175016248220952E-2</v>
      </c>
      <c r="E13" s="41">
        <v>3.3513350607405103E-2</v>
      </c>
      <c r="F13" s="74"/>
      <c r="G13" s="39">
        <v>4.3173649146782171E-2</v>
      </c>
      <c r="H13" s="40">
        <v>5.9882875689237849E-2</v>
      </c>
      <c r="I13" s="45">
        <v>5.3370591517468542E-2</v>
      </c>
      <c r="J13" s="46"/>
    </row>
    <row r="14" spans="2:10" ht="17" thickBot="1" x14ac:dyDescent="0.55000000000000004">
      <c r="B14" s="65" t="s">
        <v>53</v>
      </c>
      <c r="C14" s="39">
        <v>1.7660574820667616E-2</v>
      </c>
      <c r="D14" s="40">
        <v>2.6670143848774728E-2</v>
      </c>
      <c r="E14" s="41">
        <v>2.2280688371497107E-2</v>
      </c>
      <c r="F14" s="74"/>
      <c r="G14" s="39">
        <v>3.3804445349561271E-2</v>
      </c>
      <c r="H14" s="40">
        <v>2.9076234028285936E-2</v>
      </c>
      <c r="I14" s="45">
        <v>3.8075568639096218E-2</v>
      </c>
      <c r="J14" s="46">
        <v>2.5100769103681357E-2</v>
      </c>
    </row>
    <row r="15" spans="2:10" ht="16.5" x14ac:dyDescent="0.5">
      <c r="B15" s="63" t="s">
        <v>54</v>
      </c>
      <c r="C15" s="39">
        <v>1.023109268747336E-2</v>
      </c>
      <c r="D15" s="40">
        <v>1.7691869121021834E-2</v>
      </c>
      <c r="E15" s="41">
        <v>1.2784864900381419E-2</v>
      </c>
      <c r="F15" s="74"/>
      <c r="G15" s="39">
        <v>3.0958768922190398E-2</v>
      </c>
      <c r="H15" s="40">
        <v>2.2578568038310945E-2</v>
      </c>
      <c r="I15" s="45">
        <v>2.4767773785233611E-2</v>
      </c>
      <c r="J15" s="46">
        <v>6.1307875269676085E-2</v>
      </c>
    </row>
    <row r="16" spans="2:10" ht="16.5" x14ac:dyDescent="0.5">
      <c r="B16" s="64" t="s">
        <v>55</v>
      </c>
      <c r="C16" s="39">
        <v>7.3377622360176285E-3</v>
      </c>
      <c r="D16" s="40">
        <v>7.4523243325285574E-3</v>
      </c>
      <c r="E16" s="41">
        <v>7.0628503208079434E-3</v>
      </c>
      <c r="F16" s="74"/>
      <c r="G16" s="39">
        <v>3.0018170739868669E-3</v>
      </c>
      <c r="H16" s="40">
        <v>1.4104985931728015E-2</v>
      </c>
      <c r="I16" s="45">
        <v>1.0497653820722166E-2</v>
      </c>
      <c r="J16" s="46"/>
    </row>
    <row r="17" spans="2:10" ht="33" x14ac:dyDescent="0.5">
      <c r="B17" s="64" t="s">
        <v>56</v>
      </c>
      <c r="C17" s="39">
        <v>7.0515880083146937E-3</v>
      </c>
      <c r="D17" s="40">
        <v>6.1885551295203945E-3</v>
      </c>
      <c r="E17" s="41">
        <v>1.286600219507077E-2</v>
      </c>
      <c r="F17" s="74"/>
      <c r="G17" s="39">
        <v>1.6811941328524076E-2</v>
      </c>
      <c r="H17" s="40">
        <v>1.6736004364644109E-2</v>
      </c>
      <c r="I17" s="45">
        <v>1.7901357941697584E-2</v>
      </c>
      <c r="J17" s="46"/>
    </row>
    <row r="18" spans="2:10" ht="17" thickBot="1" x14ac:dyDescent="0.55000000000000004">
      <c r="B18" s="65" t="s">
        <v>57</v>
      </c>
      <c r="C18" s="39">
        <v>1.3012261356155365E-3</v>
      </c>
      <c r="D18" s="40">
        <v>9.4591431917576769E-4</v>
      </c>
      <c r="E18" s="41">
        <v>2.0897494551578885E-3</v>
      </c>
      <c r="F18" s="74"/>
      <c r="G18" s="39">
        <v>8.4010038477700928E-4</v>
      </c>
      <c r="H18" s="40">
        <v>2.9830951676957256E-3</v>
      </c>
      <c r="I18" s="45">
        <v>3.3225924900708672E-3</v>
      </c>
      <c r="J18" s="46"/>
    </row>
    <row r="19" spans="2:10" ht="16.5" x14ac:dyDescent="0.5">
      <c r="B19" s="63" t="s">
        <v>58</v>
      </c>
      <c r="C19" s="39">
        <v>2.9952961739543513E-2</v>
      </c>
      <c r="D19" s="40">
        <v>5.3847980903432062E-2</v>
      </c>
      <c r="E19" s="41">
        <v>4.5542301759471125E-2</v>
      </c>
      <c r="F19" s="74"/>
      <c r="G19" s="39">
        <v>9.4459091464363071E-2</v>
      </c>
      <c r="H19" s="40">
        <v>8.2570740032446355E-2</v>
      </c>
      <c r="I19" s="45">
        <v>6.161557136573198E-2</v>
      </c>
      <c r="J19" s="46">
        <v>6.667256523439756E-2</v>
      </c>
    </row>
    <row r="20" spans="2:10" ht="33" x14ac:dyDescent="0.5">
      <c r="B20" s="64" t="s">
        <v>59</v>
      </c>
      <c r="C20" s="39">
        <v>1.1581403960701322E-3</v>
      </c>
      <c r="D20" s="40">
        <v>1.3745813006725007E-3</v>
      </c>
      <c r="E20" s="41">
        <v>2.2026692309034981E-3</v>
      </c>
      <c r="F20" s="74"/>
      <c r="G20" s="39">
        <v>3.9462063428342036E-3</v>
      </c>
      <c r="H20" s="40">
        <v>1.1754637603109681E-3</v>
      </c>
      <c r="I20" s="45">
        <v>3.6791758646063238E-4</v>
      </c>
      <c r="J20" s="46"/>
    </row>
    <row r="21" spans="2:10" ht="16.5" x14ac:dyDescent="0.5">
      <c r="B21" s="64" t="s">
        <v>60</v>
      </c>
      <c r="C21" s="39">
        <v>8.2068161883772205E-3</v>
      </c>
      <c r="D21" s="40">
        <v>8.0784939769544019E-3</v>
      </c>
      <c r="E21" s="41">
        <v>6.8523985341572393E-3</v>
      </c>
      <c r="F21" s="74"/>
      <c r="G21" s="39">
        <v>1.1907711522315021E-2</v>
      </c>
      <c r="H21" s="40">
        <v>9.6280386850876153E-3</v>
      </c>
      <c r="I21" s="45">
        <v>1.5810627189225702E-2</v>
      </c>
      <c r="J21" s="46">
        <v>1.8716628378810531E-2</v>
      </c>
    </row>
    <row r="22" spans="2:10" ht="17" thickBot="1" x14ac:dyDescent="0.55000000000000004">
      <c r="B22" s="65" t="s">
        <v>61</v>
      </c>
      <c r="C22" s="39">
        <v>0</v>
      </c>
      <c r="D22" s="40">
        <v>0</v>
      </c>
      <c r="E22" s="47">
        <v>0</v>
      </c>
      <c r="F22" s="75"/>
      <c r="G22" s="48">
        <v>0</v>
      </c>
      <c r="H22" s="49">
        <v>0</v>
      </c>
      <c r="I22" s="50">
        <v>0</v>
      </c>
      <c r="J22" s="51">
        <v>5.3183009817919661E-3</v>
      </c>
    </row>
    <row r="23" spans="2:10" ht="37" x14ac:dyDescent="0.5">
      <c r="B23" s="66" t="s">
        <v>62</v>
      </c>
      <c r="C23" s="52">
        <v>1.4985057188724045E-2</v>
      </c>
      <c r="D23" s="53">
        <v>1.4468794285312534E-2</v>
      </c>
      <c r="E23" s="54">
        <v>1.3321733067753852E-2</v>
      </c>
      <c r="F23" s="76"/>
      <c r="G23" s="55">
        <v>1.0121080790246586E-2</v>
      </c>
      <c r="H23" s="56">
        <v>2.3199782088538068E-2</v>
      </c>
      <c r="I23" s="56">
        <v>1.6629402886669097E-2</v>
      </c>
      <c r="J23" s="57">
        <v>0.28010000000000002</v>
      </c>
    </row>
    <row r="24" spans="2:10" ht="18.5" x14ac:dyDescent="0.5">
      <c r="B24" s="67" t="s">
        <v>63</v>
      </c>
      <c r="C24" s="52">
        <v>9.9996370957799643E-3</v>
      </c>
      <c r="D24" s="53">
        <v>3.5662752227018997E-3</v>
      </c>
      <c r="E24" s="58">
        <v>6.990196117223923E-3</v>
      </c>
      <c r="F24" s="77"/>
      <c r="G24" s="52">
        <v>2.6181698974961622E-2</v>
      </c>
      <c r="H24" s="59">
        <v>2.3555998730001301E-2</v>
      </c>
      <c r="I24" s="60">
        <v>1.2086282870924434E-2</v>
      </c>
      <c r="J24" s="61">
        <v>0</v>
      </c>
    </row>
    <row r="25" spans="2:10" ht="55.5" x14ac:dyDescent="0.5">
      <c r="B25" s="67" t="s">
        <v>64</v>
      </c>
      <c r="C25" s="52">
        <v>2.9838978406720009E-3</v>
      </c>
      <c r="D25" s="53">
        <v>4.1886089566136493E-3</v>
      </c>
      <c r="E25" s="58">
        <v>2.7666742029346544E-2</v>
      </c>
      <c r="F25" s="77"/>
      <c r="G25" s="52">
        <v>5.4227369629131772E-3</v>
      </c>
      <c r="H25" s="59">
        <v>4.4267300907715832E-3</v>
      </c>
      <c r="I25" s="60">
        <v>6.4822573028905138E-3</v>
      </c>
      <c r="J25" s="61">
        <v>0</v>
      </c>
    </row>
    <row r="26" spans="2:10" ht="18.5" x14ac:dyDescent="0.5">
      <c r="B26" s="67" t="s">
        <v>65</v>
      </c>
      <c r="C26" s="52">
        <v>0.19265652584672693</v>
      </c>
      <c r="D26" s="53">
        <v>7.6581532770267052E-2</v>
      </c>
      <c r="E26" s="58">
        <v>0.13649781357531568</v>
      </c>
      <c r="F26" s="77"/>
      <c r="G26" s="52">
        <v>0.19265467036985889</v>
      </c>
      <c r="H26" s="59">
        <v>0.16293486706181279</v>
      </c>
      <c r="I26" s="60">
        <v>0.18481909748025363</v>
      </c>
      <c r="J26" s="61">
        <v>0</v>
      </c>
    </row>
    <row r="27" spans="2:10" ht="19" thickBot="1" x14ac:dyDescent="0.55000000000000004">
      <c r="B27" s="68" t="s">
        <v>66</v>
      </c>
      <c r="C27" s="52">
        <v>0</v>
      </c>
      <c r="D27" s="53">
        <v>0</v>
      </c>
      <c r="E27" s="58">
        <v>0</v>
      </c>
      <c r="F27" s="77"/>
      <c r="G27" s="52">
        <v>0</v>
      </c>
      <c r="H27" s="59">
        <v>0</v>
      </c>
      <c r="I27" s="60">
        <v>0</v>
      </c>
      <c r="J27" s="61">
        <v>0</v>
      </c>
    </row>
    <row r="28" spans="2:10" x14ac:dyDescent="0.35">
      <c r="C28" s="62">
        <f>SUM(C7:C27)</f>
        <v>0.99998567261681592</v>
      </c>
      <c r="D28" s="62">
        <f t="shared" ref="D28:J28" si="0">SUM(D7:D27)</f>
        <v>1</v>
      </c>
      <c r="E28" s="62">
        <f t="shared" si="0"/>
        <v>0.99999621848739484</v>
      </c>
      <c r="F28" s="78"/>
      <c r="G28" s="62">
        <f t="shared" si="0"/>
        <v>1</v>
      </c>
      <c r="H28" s="62">
        <f t="shared" si="0"/>
        <v>0.99999999999999989</v>
      </c>
      <c r="I28" s="62">
        <f t="shared" si="0"/>
        <v>0.99999999999999978</v>
      </c>
      <c r="J28" s="62">
        <f t="shared" si="0"/>
        <v>1.016927325185379</v>
      </c>
    </row>
    <row r="29" spans="2:10" ht="15" thickBot="1" x14ac:dyDescent="0.4"/>
    <row r="30" spans="2:10" ht="19" thickBot="1" x14ac:dyDescent="0.6">
      <c r="C30" s="130" t="s">
        <v>39</v>
      </c>
      <c r="D30" s="131"/>
      <c r="E30" s="131"/>
      <c r="F30" s="131"/>
      <c r="G30" s="131"/>
      <c r="H30" s="131"/>
      <c r="I30" s="131"/>
      <c r="J30" s="132"/>
    </row>
    <row r="31" spans="2:10" ht="16.5" thickBot="1" x14ac:dyDescent="0.55000000000000004">
      <c r="C31" s="28" t="s">
        <v>32</v>
      </c>
      <c r="D31" s="29" t="s">
        <v>40</v>
      </c>
      <c r="E31" s="30" t="s">
        <v>41</v>
      </c>
      <c r="F31" s="70"/>
      <c r="G31" s="31" t="s">
        <v>34</v>
      </c>
      <c r="H31" s="32" t="s">
        <v>42</v>
      </c>
      <c r="I31" s="33" t="s">
        <v>43</v>
      </c>
      <c r="J31" s="34" t="s">
        <v>36</v>
      </c>
    </row>
    <row r="32" spans="2:10" ht="16" x14ac:dyDescent="0.5">
      <c r="C32" s="35" t="s">
        <v>14</v>
      </c>
      <c r="D32" s="36" t="s">
        <v>14</v>
      </c>
      <c r="E32" s="37" t="s">
        <v>14</v>
      </c>
      <c r="F32" s="71"/>
      <c r="G32" s="35" t="s">
        <v>44</v>
      </c>
      <c r="H32" s="36" t="s">
        <v>44</v>
      </c>
      <c r="I32" s="36" t="s">
        <v>44</v>
      </c>
      <c r="J32" s="38" t="s">
        <v>44</v>
      </c>
    </row>
    <row r="33" spans="2:11" ht="16" x14ac:dyDescent="0.35">
      <c r="C33" s="133" t="s">
        <v>45</v>
      </c>
      <c r="D33" s="135" t="s">
        <v>45</v>
      </c>
      <c r="E33" s="137" t="s">
        <v>45</v>
      </c>
      <c r="F33" s="72"/>
      <c r="G33" s="133" t="s">
        <v>45</v>
      </c>
      <c r="H33" s="135" t="s">
        <v>45</v>
      </c>
      <c r="I33" s="135" t="s">
        <v>45</v>
      </c>
      <c r="J33" s="141" t="s">
        <v>45</v>
      </c>
    </row>
    <row r="34" spans="2:11" ht="16.5" thickBot="1" x14ac:dyDescent="0.4">
      <c r="C34" s="134"/>
      <c r="D34" s="136"/>
      <c r="E34" s="138"/>
      <c r="F34" s="73"/>
      <c r="G34" s="139"/>
      <c r="H34" s="140"/>
      <c r="I34" s="140"/>
      <c r="J34" s="142"/>
    </row>
    <row r="35" spans="2:11" ht="16.5" x14ac:dyDescent="0.5">
      <c r="B35" s="63" t="s">
        <v>46</v>
      </c>
      <c r="C35" s="39">
        <f>C7*$C$58</f>
        <v>0.19855679150609348</v>
      </c>
      <c r="D35" s="39">
        <f>D7*$D$58</f>
        <v>2.0712936173509687E-2</v>
      </c>
      <c r="E35" s="39">
        <f>E7*$E$58</f>
        <v>2.852809761120529E-2</v>
      </c>
      <c r="F35" s="79">
        <f>SUM(C35:E35)</f>
        <v>0.24779782529080846</v>
      </c>
      <c r="G35" s="39">
        <f>G7*$G$58</f>
        <v>1.9697243730890119E-2</v>
      </c>
      <c r="H35" s="39">
        <f>H7*$H$58</f>
        <v>9.837231440501204E-2</v>
      </c>
      <c r="I35" s="39">
        <f>I7*$I$58</f>
        <v>0.14970975351136684</v>
      </c>
      <c r="J35" s="39">
        <f>J7*$J$58</f>
        <v>4.6500393184668573E-2</v>
      </c>
      <c r="K35" s="83">
        <f>SUM(G35:J35)</f>
        <v>0.31427970483193757</v>
      </c>
    </row>
    <row r="36" spans="2:11" ht="16.5" x14ac:dyDescent="0.5">
      <c r="B36" s="64" t="s">
        <v>47</v>
      </c>
      <c r="C36" s="39">
        <f t="shared" ref="C36:C55" si="1">C8*$C$58</f>
        <v>0.23331510556646756</v>
      </c>
      <c r="D36" s="39">
        <f t="shared" ref="D36:D55" si="2">D8*$D$58</f>
        <v>4.0085162807061141E-2</v>
      </c>
      <c r="E36" s="39">
        <f t="shared" ref="E36:E55" si="3">E8*$E$58</f>
        <v>3.0057128568411553E-2</v>
      </c>
      <c r="F36" s="79">
        <f>SUM(C36:E36)</f>
        <v>0.30345739694194024</v>
      </c>
      <c r="G36" s="39">
        <f t="shared" ref="G36:G55" si="4">G8*$G$58</f>
        <v>3.8272166536973285E-3</v>
      </c>
      <c r="H36" s="39">
        <f t="shared" ref="H36:H55" si="5">H8*$H$58</f>
        <v>1.925118673301536E-2</v>
      </c>
      <c r="I36" s="39">
        <f t="shared" ref="I36:I55" si="6">I8*$I$58</f>
        <v>4.7623284874247621E-2</v>
      </c>
      <c r="J36" s="39">
        <f t="shared" ref="J36:J55" si="7">J8*$J$58</f>
        <v>4.1192879289978631E-3</v>
      </c>
      <c r="K36" s="83">
        <f t="shared" ref="K36:K55" si="8">SUM(G36:J36)</f>
        <v>7.4820976189958172E-2</v>
      </c>
    </row>
    <row r="37" spans="2:11" ht="16.5" x14ac:dyDescent="0.5">
      <c r="B37" s="64" t="s">
        <v>48</v>
      </c>
      <c r="C37" s="39">
        <f t="shared" si="1"/>
        <v>3.5375970752901241E-2</v>
      </c>
      <c r="D37" s="39">
        <f t="shared" si="2"/>
        <v>3.7882962165062786E-3</v>
      </c>
      <c r="E37" s="39">
        <f t="shared" si="3"/>
        <v>3.1371798604122492E-3</v>
      </c>
      <c r="F37" s="79">
        <f t="shared" ref="F37:F55" si="9">SUM(C37:E37)</f>
        <v>4.2301446829819775E-2</v>
      </c>
      <c r="G37" s="39">
        <f t="shared" si="4"/>
        <v>9.4673317382414828E-4</v>
      </c>
      <c r="H37" s="39">
        <f t="shared" si="5"/>
        <v>3.8419607757100198E-3</v>
      </c>
      <c r="I37" s="39">
        <f t="shared" si="6"/>
        <v>5.8711651653874895E-3</v>
      </c>
      <c r="J37" s="39">
        <f t="shared" si="7"/>
        <v>1.0920066125890801E-3</v>
      </c>
      <c r="K37" s="83">
        <f t="shared" si="8"/>
        <v>1.1751865727510738E-2</v>
      </c>
    </row>
    <row r="38" spans="2:11" ht="17" thickBot="1" x14ac:dyDescent="0.55000000000000004">
      <c r="B38" s="65" t="s">
        <v>49</v>
      </c>
      <c r="C38" s="39">
        <f t="shared" si="1"/>
        <v>1.2604622703814097E-2</v>
      </c>
      <c r="D38" s="39">
        <f t="shared" si="2"/>
        <v>2.7054497601082016E-3</v>
      </c>
      <c r="E38" s="39">
        <f t="shared" si="3"/>
        <v>2.3588312486414183E-3</v>
      </c>
      <c r="F38" s="79">
        <f t="shared" si="9"/>
        <v>1.7668903712563716E-2</v>
      </c>
      <c r="G38" s="39">
        <f t="shared" si="4"/>
        <v>3.1295366444763799E-3</v>
      </c>
      <c r="H38" s="39">
        <f t="shared" si="5"/>
        <v>1.538516031265884E-2</v>
      </c>
      <c r="I38" s="39">
        <f t="shared" si="6"/>
        <v>1.3853649735692922E-2</v>
      </c>
      <c r="J38" s="39">
        <f t="shared" si="7"/>
        <v>4.7679038653681725E-3</v>
      </c>
      <c r="K38" s="83">
        <f t="shared" si="8"/>
        <v>3.7136250558196311E-2</v>
      </c>
    </row>
    <row r="39" spans="2:11" ht="16.5" x14ac:dyDescent="0.5">
      <c r="B39" s="63" t="s">
        <v>50</v>
      </c>
      <c r="C39" s="39">
        <f t="shared" si="1"/>
        <v>3.0752968846537668E-2</v>
      </c>
      <c r="D39" s="39">
        <f t="shared" si="2"/>
        <v>4.1017613406052157E-3</v>
      </c>
      <c r="E39" s="39">
        <f t="shared" si="3"/>
        <v>4.8503855524617955E-3</v>
      </c>
      <c r="F39" s="79">
        <f t="shared" si="9"/>
        <v>3.9705115739604682E-2</v>
      </c>
      <c r="G39" s="39">
        <f t="shared" si="4"/>
        <v>6.7818373381906228E-3</v>
      </c>
      <c r="H39" s="39">
        <f t="shared" si="5"/>
        <v>2.2708885978664668E-2</v>
      </c>
      <c r="I39" s="39">
        <f t="shared" si="6"/>
        <v>3.2883725796685373E-2</v>
      </c>
      <c r="J39" s="39">
        <f t="shared" si="7"/>
        <v>1.1971830763051007E-2</v>
      </c>
      <c r="K39" s="83">
        <f t="shared" si="8"/>
        <v>7.4346279876591675E-2</v>
      </c>
    </row>
    <row r="40" spans="2:11" ht="16.5" x14ac:dyDescent="0.5">
      <c r="B40" s="64" t="s">
        <v>51</v>
      </c>
      <c r="C40" s="39">
        <f t="shared" si="1"/>
        <v>1.5247677862967277E-2</v>
      </c>
      <c r="D40" s="39">
        <f t="shared" si="2"/>
        <v>3.6566301762055308E-3</v>
      </c>
      <c r="E40" s="39">
        <f t="shared" si="3"/>
        <v>2.0503309015614695E-3</v>
      </c>
      <c r="F40" s="79">
        <f t="shared" si="9"/>
        <v>2.095463894073428E-2</v>
      </c>
      <c r="G40" s="39">
        <f t="shared" si="4"/>
        <v>2.4629994871205002E-3</v>
      </c>
      <c r="H40" s="39">
        <f t="shared" si="5"/>
        <v>1.072148341997607E-2</v>
      </c>
      <c r="I40" s="39">
        <f t="shared" si="6"/>
        <v>1.4127624869950223E-2</v>
      </c>
      <c r="J40" s="39">
        <f t="shared" si="7"/>
        <v>1.1245221991054289E-2</v>
      </c>
      <c r="K40" s="83">
        <f t="shared" si="8"/>
        <v>3.8557329768101084E-2</v>
      </c>
    </row>
    <row r="41" spans="2:11" ht="16.5" x14ac:dyDescent="0.5">
      <c r="B41" s="64" t="s">
        <v>52</v>
      </c>
      <c r="C41" s="39">
        <f t="shared" si="1"/>
        <v>2.6105668105517826E-2</v>
      </c>
      <c r="D41" s="39">
        <f t="shared" si="2"/>
        <v>4.0813038412327307E-3</v>
      </c>
      <c r="E41" s="39">
        <f t="shared" si="3"/>
        <v>3.5487914151493285E-3</v>
      </c>
      <c r="F41" s="79">
        <f t="shared" si="9"/>
        <v>3.3735763361899887E-2</v>
      </c>
      <c r="G41" s="39">
        <f t="shared" si="4"/>
        <v>3.0201424254261001E-3</v>
      </c>
      <c r="H41" s="39">
        <f t="shared" si="5"/>
        <v>1.8636532054419491E-2</v>
      </c>
      <c r="I41" s="39">
        <f t="shared" si="6"/>
        <v>2.5427957733864193E-2</v>
      </c>
      <c r="J41" s="39">
        <f t="shared" si="7"/>
        <v>0</v>
      </c>
      <c r="K41" s="83">
        <f t="shared" si="8"/>
        <v>4.7084632213709787E-2</v>
      </c>
    </row>
    <row r="42" spans="2:11" ht="17" thickBot="1" x14ac:dyDescent="0.55000000000000004">
      <c r="B42" s="65" t="s">
        <v>53</v>
      </c>
      <c r="C42" s="39">
        <f t="shared" si="1"/>
        <v>1.3996359140623204E-2</v>
      </c>
      <c r="D42" s="39">
        <f t="shared" si="2"/>
        <v>2.7093694216254079E-3</v>
      </c>
      <c r="E42" s="39">
        <f t="shared" si="3"/>
        <v>2.3593437893648038E-3</v>
      </c>
      <c r="F42" s="79">
        <f t="shared" si="9"/>
        <v>1.9065072351613414E-2</v>
      </c>
      <c r="G42" s="39">
        <f t="shared" si="4"/>
        <v>2.3647350081784169E-3</v>
      </c>
      <c r="H42" s="39">
        <f t="shared" si="5"/>
        <v>9.0490004237946155E-3</v>
      </c>
      <c r="I42" s="39">
        <f t="shared" si="6"/>
        <v>1.8140776081353543E-2</v>
      </c>
      <c r="J42" s="39">
        <f t="shared" si="7"/>
        <v>3.5740701942746332E-3</v>
      </c>
      <c r="K42" s="83">
        <f t="shared" si="8"/>
        <v>3.3128581707601204E-2</v>
      </c>
    </row>
    <row r="43" spans="2:11" ht="16.5" x14ac:dyDescent="0.5">
      <c r="B43" s="63" t="s">
        <v>54</v>
      </c>
      <c r="C43" s="39">
        <f t="shared" si="1"/>
        <v>8.1083457989884235E-3</v>
      </c>
      <c r="D43" s="39">
        <f t="shared" si="2"/>
        <v>1.7972834897213164E-3</v>
      </c>
      <c r="E43" s="39">
        <f t="shared" si="3"/>
        <v>1.353813270831011E-3</v>
      </c>
      <c r="F43" s="79">
        <f t="shared" si="9"/>
        <v>1.125944255954075E-2</v>
      </c>
      <c r="G43" s="39">
        <f t="shared" si="4"/>
        <v>2.1656703407902465E-3</v>
      </c>
      <c r="H43" s="39">
        <f t="shared" si="5"/>
        <v>7.026820307904769E-3</v>
      </c>
      <c r="I43" s="39">
        <f t="shared" si="6"/>
        <v>1.1800392071103319E-2</v>
      </c>
      <c r="J43" s="39">
        <f t="shared" si="7"/>
        <v>8.7295591928105327E-3</v>
      </c>
      <c r="K43" s="83">
        <f t="shared" si="8"/>
        <v>2.9722441912608869E-2</v>
      </c>
    </row>
    <row r="44" spans="2:11" ht="16.5" x14ac:dyDescent="0.5">
      <c r="B44" s="64" t="s">
        <v>55</v>
      </c>
      <c r="C44" s="39">
        <f t="shared" si="1"/>
        <v>5.8153234867313729E-3</v>
      </c>
      <c r="D44" s="39">
        <f t="shared" si="2"/>
        <v>7.5706752018570261E-4</v>
      </c>
      <c r="E44" s="39">
        <f t="shared" si="3"/>
        <v>7.4789843840411606E-4</v>
      </c>
      <c r="F44" s="79">
        <f t="shared" si="9"/>
        <v>7.320289445321192E-3</v>
      </c>
      <c r="G44" s="39">
        <f t="shared" si="4"/>
        <v>2.0998723243647517E-4</v>
      </c>
      <c r="H44" s="39">
        <f t="shared" si="5"/>
        <v>4.3897027224934649E-3</v>
      </c>
      <c r="I44" s="39">
        <f t="shared" si="6"/>
        <v>5.0015165668660802E-3</v>
      </c>
      <c r="J44" s="39">
        <f t="shared" si="7"/>
        <v>0</v>
      </c>
      <c r="K44" s="83">
        <f t="shared" si="8"/>
        <v>9.6012065217960206E-3</v>
      </c>
    </row>
    <row r="45" spans="2:11" ht="33" x14ac:dyDescent="0.5">
      <c r="B45" s="64" t="s">
        <v>56</v>
      </c>
      <c r="C45" s="39">
        <f t="shared" si="1"/>
        <v>5.5885246815739458E-3</v>
      </c>
      <c r="D45" s="39">
        <f t="shared" si="2"/>
        <v>6.2868359942257798E-4</v>
      </c>
      <c r="E45" s="39">
        <f t="shared" si="3"/>
        <v>1.3624050508119238E-3</v>
      </c>
      <c r="F45" s="79">
        <f t="shared" si="9"/>
        <v>7.5796133318084477E-3</v>
      </c>
      <c r="G45" s="39">
        <f t="shared" si="4"/>
        <v>1.1760520193098928E-3</v>
      </c>
      <c r="H45" s="39">
        <f t="shared" si="5"/>
        <v>5.2085187662530589E-3</v>
      </c>
      <c r="I45" s="39">
        <f t="shared" si="6"/>
        <v>8.5289475004464207E-3</v>
      </c>
      <c r="J45" s="39">
        <f t="shared" si="7"/>
        <v>0</v>
      </c>
      <c r="K45" s="83">
        <f t="shared" si="8"/>
        <v>1.4913518286009373E-2</v>
      </c>
    </row>
    <row r="46" spans="2:11" ht="17" thickBot="1" x14ac:dyDescent="0.55000000000000004">
      <c r="B46" s="65" t="s">
        <v>57</v>
      </c>
      <c r="C46" s="39">
        <f t="shared" si="1"/>
        <v>1.0312477652724469E-3</v>
      </c>
      <c r="D46" s="39">
        <f t="shared" si="2"/>
        <v>9.6093644878116486E-5</v>
      </c>
      <c r="E46" s="39">
        <f t="shared" si="3"/>
        <v>2.2128748071637591E-4</v>
      </c>
      <c r="F46" s="79">
        <f t="shared" si="9"/>
        <v>1.3486288908669392E-3</v>
      </c>
      <c r="G46" s="39">
        <f t="shared" si="4"/>
        <v>5.8767856408332856E-5</v>
      </c>
      <c r="H46" s="39">
        <f t="shared" si="5"/>
        <v>9.2838809215932037E-4</v>
      </c>
      <c r="I46" s="39">
        <f t="shared" si="6"/>
        <v>1.5830205175208435E-3</v>
      </c>
      <c r="J46" s="39">
        <f t="shared" si="7"/>
        <v>0</v>
      </c>
      <c r="K46" s="83">
        <f t="shared" si="8"/>
        <v>2.5701764660884968E-3</v>
      </c>
    </row>
    <row r="47" spans="2:11" ht="16.5" x14ac:dyDescent="0.5">
      <c r="B47" s="63" t="s">
        <v>58</v>
      </c>
      <c r="C47" s="39">
        <f t="shared" si="1"/>
        <v>2.3738321888672753E-2</v>
      </c>
      <c r="D47" s="39">
        <f t="shared" si="2"/>
        <v>5.4703144348706E-3</v>
      </c>
      <c r="E47" s="39">
        <f t="shared" si="3"/>
        <v>4.8225595644990427E-3</v>
      </c>
      <c r="F47" s="79">
        <f t="shared" si="9"/>
        <v>3.4031195888042397E-2</v>
      </c>
      <c r="G47" s="39">
        <f t="shared" si="4"/>
        <v>6.6077321522864576E-3</v>
      </c>
      <c r="H47" s="39">
        <f t="shared" si="5"/>
        <v>2.5697367163153521E-2</v>
      </c>
      <c r="I47" s="39">
        <f t="shared" si="6"/>
        <v>2.9356207227400049E-2</v>
      </c>
      <c r="J47" s="39">
        <f t="shared" si="7"/>
        <v>9.4934313445058024E-3</v>
      </c>
      <c r="K47" s="83">
        <f t="shared" si="8"/>
        <v>7.1154737887345831E-2</v>
      </c>
    </row>
    <row r="48" spans="2:11" ht="33" x14ac:dyDescent="0.5">
      <c r="B48" s="64" t="s">
        <v>59</v>
      </c>
      <c r="C48" s="39">
        <f t="shared" si="1"/>
        <v>9.1784945185880438E-4</v>
      </c>
      <c r="D48" s="39">
        <f t="shared" si="2"/>
        <v>1.3964111197515167E-4</v>
      </c>
      <c r="E48" s="39">
        <f t="shared" si="3"/>
        <v>2.3324476709639134E-4</v>
      </c>
      <c r="F48" s="79">
        <f t="shared" si="9"/>
        <v>1.2907353309303472E-3</v>
      </c>
      <c r="G48" s="39">
        <f t="shared" si="4"/>
        <v>2.7605044815553738E-4</v>
      </c>
      <c r="H48" s="39">
        <f t="shared" si="5"/>
        <v>3.6582358137788755E-4</v>
      </c>
      <c r="I48" s="39">
        <f t="shared" si="6"/>
        <v>1.7529115889607864E-4</v>
      </c>
      <c r="J48" s="39">
        <f t="shared" si="7"/>
        <v>0</v>
      </c>
      <c r="K48" s="83">
        <f t="shared" si="8"/>
        <v>8.1716518842950357E-4</v>
      </c>
    </row>
    <row r="49" spans="2:11" ht="16.5" x14ac:dyDescent="0.5">
      <c r="B49" s="64" t="s">
        <v>60</v>
      </c>
      <c r="C49" s="39">
        <f t="shared" si="1"/>
        <v>6.5040661439391238E-3</v>
      </c>
      <c r="D49" s="39">
        <f t="shared" si="2"/>
        <v>8.2067890889725534E-4</v>
      </c>
      <c r="E49" s="39">
        <f t="shared" si="3"/>
        <v>7.256133048608339E-4</v>
      </c>
      <c r="F49" s="79">
        <f t="shared" si="9"/>
        <v>8.0503583576972126E-3</v>
      </c>
      <c r="G49" s="39">
        <f t="shared" si="4"/>
        <v>8.3298459752641056E-4</v>
      </c>
      <c r="H49" s="39">
        <f t="shared" si="5"/>
        <v>2.9964033876227819E-3</v>
      </c>
      <c r="I49" s="39">
        <f t="shared" si="6"/>
        <v>7.5328368766894313E-3</v>
      </c>
      <c r="J49" s="39">
        <f t="shared" si="7"/>
        <v>2.6650395989743E-3</v>
      </c>
      <c r="K49" s="83">
        <f t="shared" si="8"/>
        <v>1.4027264460812924E-2</v>
      </c>
    </row>
    <row r="50" spans="2:11" ht="17" thickBot="1" x14ac:dyDescent="0.55000000000000004">
      <c r="B50" s="65" t="s">
        <v>61</v>
      </c>
      <c r="C50" s="39">
        <f t="shared" si="1"/>
        <v>0</v>
      </c>
      <c r="D50" s="39">
        <f t="shared" si="2"/>
        <v>0</v>
      </c>
      <c r="E50" s="39">
        <f t="shared" si="3"/>
        <v>0</v>
      </c>
      <c r="F50" s="79">
        <f t="shared" si="9"/>
        <v>0</v>
      </c>
      <c r="G50" s="39">
        <f t="shared" si="4"/>
        <v>0</v>
      </c>
      <c r="H50" s="39">
        <f t="shared" si="5"/>
        <v>0</v>
      </c>
      <c r="I50" s="39">
        <f t="shared" si="6"/>
        <v>0</v>
      </c>
      <c r="J50" s="39">
        <f t="shared" si="7"/>
        <v>7.5726687675145435E-4</v>
      </c>
      <c r="K50" s="83">
        <f t="shared" si="8"/>
        <v>7.5726687675145435E-4</v>
      </c>
    </row>
    <row r="51" spans="2:11" ht="37" x14ac:dyDescent="0.5">
      <c r="B51" s="66" t="s">
        <v>62</v>
      </c>
      <c r="C51" s="39">
        <f t="shared" si="1"/>
        <v>1.1875957848818799E-2</v>
      </c>
      <c r="D51" s="39">
        <f t="shared" si="2"/>
        <v>1.4698574190935684E-3</v>
      </c>
      <c r="E51" s="39">
        <f t="shared" si="3"/>
        <v>1.4106632458083643E-3</v>
      </c>
      <c r="F51" s="79">
        <f t="shared" si="9"/>
        <v>1.4756478513720733E-2</v>
      </c>
      <c r="G51" s="39">
        <f t="shared" si="4"/>
        <v>7.0800374973786697E-4</v>
      </c>
      <c r="H51" s="39">
        <f t="shared" si="5"/>
        <v>7.2201522985024446E-3</v>
      </c>
      <c r="I51" s="39">
        <f t="shared" si="6"/>
        <v>7.922935491603441E-3</v>
      </c>
      <c r="J51" s="39">
        <f t="shared" si="7"/>
        <v>3.9883122994406606E-2</v>
      </c>
      <c r="K51" s="83">
        <f t="shared" si="8"/>
        <v>5.5734214534250356E-2</v>
      </c>
    </row>
    <row r="52" spans="2:11" ht="18.5" x14ac:dyDescent="0.5">
      <c r="B52" s="67" t="s">
        <v>63</v>
      </c>
      <c r="C52" s="39">
        <f t="shared" si="1"/>
        <v>7.9249126084302603E-3</v>
      </c>
      <c r="D52" s="39">
        <f t="shared" si="2"/>
        <v>3.6229114819464215E-4</v>
      </c>
      <c r="E52" s="39">
        <f t="shared" si="3"/>
        <v>7.4020494881622291E-4</v>
      </c>
      <c r="F52" s="79">
        <f t="shared" si="9"/>
        <v>9.0274087054411246E-3</v>
      </c>
      <c r="G52" s="39">
        <f t="shared" si="4"/>
        <v>1.8314981801789642E-3</v>
      </c>
      <c r="H52" s="39">
        <f t="shared" si="5"/>
        <v>7.3310127536916452E-3</v>
      </c>
      <c r="I52" s="39">
        <f t="shared" si="6"/>
        <v>5.7584051677748846E-3</v>
      </c>
      <c r="J52" s="39">
        <f t="shared" si="7"/>
        <v>0</v>
      </c>
      <c r="K52" s="83">
        <f t="shared" si="8"/>
        <v>1.4920916101645493E-2</v>
      </c>
    </row>
    <row r="53" spans="2:11" ht="55.5" x14ac:dyDescent="0.5">
      <c r="B53" s="67" t="s">
        <v>64</v>
      </c>
      <c r="C53" s="39">
        <f t="shared" si="1"/>
        <v>2.3647987815266719E-3</v>
      </c>
      <c r="D53" s="39">
        <f t="shared" si="2"/>
        <v>4.2551285401922178E-4</v>
      </c>
      <c r="E53" s="39">
        <f t="shared" si="3"/>
        <v>2.9296830910485422E-3</v>
      </c>
      <c r="F53" s="79">
        <f t="shared" si="9"/>
        <v>5.7199947265944365E-3</v>
      </c>
      <c r="G53" s="39">
        <f t="shared" si="4"/>
        <v>3.7933874683467695E-4</v>
      </c>
      <c r="H53" s="39">
        <f t="shared" si="5"/>
        <v>1.3776709331905818E-3</v>
      </c>
      <c r="I53" s="39">
        <f t="shared" si="6"/>
        <v>3.0884155493008237E-3</v>
      </c>
      <c r="J53" s="39">
        <f t="shared" si="7"/>
        <v>0</v>
      </c>
      <c r="K53" s="83">
        <f t="shared" si="8"/>
        <v>4.8454252293260829E-3</v>
      </c>
    </row>
    <row r="54" spans="2:11" ht="18.5" x14ac:dyDescent="0.5">
      <c r="B54" s="67" t="s">
        <v>65</v>
      </c>
      <c r="C54" s="39">
        <f t="shared" si="1"/>
        <v>0.1526841540502934</v>
      </c>
      <c r="D54" s="39">
        <f t="shared" si="2"/>
        <v>7.7797729298148509E-3</v>
      </c>
      <c r="E54" s="39">
        <f t="shared" si="3"/>
        <v>1.4454008931464476E-2</v>
      </c>
      <c r="F54" s="79">
        <f t="shared" si="9"/>
        <v>0.17491793591157273</v>
      </c>
      <c r="G54" s="39">
        <f t="shared" si="4"/>
        <v>1.3476844207964238E-2</v>
      </c>
      <c r="H54" s="39">
        <f t="shared" si="5"/>
        <v>5.0708000205904928E-2</v>
      </c>
      <c r="I54" s="39">
        <f t="shared" si="6"/>
        <v>8.8055463983392715E-2</v>
      </c>
      <c r="J54" s="39">
        <f t="shared" si="7"/>
        <v>0</v>
      </c>
      <c r="K54" s="83">
        <f t="shared" si="8"/>
        <v>0.15224030839726188</v>
      </c>
    </row>
    <row r="55" spans="2:11" ht="19" thickBot="1" x14ac:dyDescent="0.55000000000000004">
      <c r="B55" s="68" t="s">
        <v>66</v>
      </c>
      <c r="C55" s="39">
        <f t="shared" si="1"/>
        <v>0</v>
      </c>
      <c r="D55" s="39">
        <f t="shared" si="2"/>
        <v>0</v>
      </c>
      <c r="E55" s="39">
        <f t="shared" si="3"/>
        <v>0</v>
      </c>
      <c r="F55" s="79">
        <f t="shared" si="9"/>
        <v>0</v>
      </c>
      <c r="G55" s="39">
        <f t="shared" si="4"/>
        <v>0</v>
      </c>
      <c r="H55" s="39">
        <f t="shared" si="5"/>
        <v>0</v>
      </c>
      <c r="I55" s="39">
        <f t="shared" si="6"/>
        <v>0</v>
      </c>
      <c r="J55" s="39">
        <f t="shared" si="7"/>
        <v>0</v>
      </c>
      <c r="K55" s="83">
        <f t="shared" si="8"/>
        <v>0</v>
      </c>
    </row>
    <row r="56" spans="2:11" x14ac:dyDescent="0.35">
      <c r="C56" s="62">
        <f>SUM(C35:C55)</f>
        <v>0.7925086669910284</v>
      </c>
      <c r="D56" s="62">
        <f>SUM(D35:D55)</f>
        <v>0.10158810679792718</v>
      </c>
      <c r="E56" s="62">
        <f t="shared" ref="E56" si="10">SUM(E35:E55)</f>
        <v>0.10589147104156521</v>
      </c>
      <c r="F56" s="78">
        <f>SUM(F35:F55)</f>
        <v>0.99998824483052062</v>
      </c>
      <c r="G56" s="62">
        <f t="shared" ref="G56" si="11">SUM(G35:G55)</f>
        <v>6.995337399343271E-2</v>
      </c>
      <c r="H56" s="62">
        <f t="shared" ref="H56" si="12">SUM(H35:H55)</f>
        <v>0.31121638431550547</v>
      </c>
      <c r="I56" s="62">
        <f t="shared" ref="I56" si="13">SUM(I35:I55)</f>
        <v>0.47644136987954233</v>
      </c>
      <c r="J56" s="62">
        <f t="shared" ref="J56" si="14">SUM(J35:J55)</f>
        <v>0.1447991345474523</v>
      </c>
      <c r="K56" s="82">
        <f>SUM(K35:K55)</f>
        <v>1.0024102627359328</v>
      </c>
    </row>
    <row r="58" spans="2:11" x14ac:dyDescent="0.35">
      <c r="C58" s="62">
        <f>'REPARTITION ENTRANT'!C8</f>
        <v>0.79252002172906089</v>
      </c>
      <c r="D58" s="27">
        <f>'REPARTITION ENTRANT'!H8</f>
        <v>0.10158810679792719</v>
      </c>
      <c r="E58" s="62">
        <f>'REPARTITION ENTRANT'!D8</f>
        <v>0.10589187147301196</v>
      </c>
      <c r="F58" s="78"/>
      <c r="G58" s="62">
        <f>'REPARTITION ENTRANT'!E12</f>
        <v>6.995337399343271E-2</v>
      </c>
      <c r="H58" s="62">
        <f>'REPARTITION ENTRANT'!D12</f>
        <v>0.31121638431550552</v>
      </c>
      <c r="I58" s="62">
        <f>'REPARTITION ENTRANT'!F12</f>
        <v>0.47644136987954233</v>
      </c>
      <c r="J58" s="62">
        <f>'REPARTITION ENTRANT'!G12</f>
        <v>0.14238887181151946</v>
      </c>
    </row>
    <row r="60" spans="2:11" x14ac:dyDescent="0.35">
      <c r="B60" s="129" t="s">
        <v>14</v>
      </c>
      <c r="C60" s="129"/>
      <c r="D60" s="129"/>
      <c r="G60" s="129" t="s">
        <v>44</v>
      </c>
      <c r="H60" s="129"/>
      <c r="I60" s="129"/>
    </row>
    <row r="61" spans="2:11" x14ac:dyDescent="0.35">
      <c r="C61" t="s">
        <v>67</v>
      </c>
      <c r="D61" t="s">
        <v>68</v>
      </c>
      <c r="H61" t="s">
        <v>67</v>
      </c>
      <c r="I61" t="s">
        <v>68</v>
      </c>
    </row>
    <row r="62" spans="2:11" x14ac:dyDescent="0.35">
      <c r="B62" s="2" t="s">
        <v>1</v>
      </c>
      <c r="C62" s="21">
        <v>3.6200000000000003E-2</v>
      </c>
      <c r="D62" s="80">
        <f>F47+F48</f>
        <v>3.5321931218972744E-2</v>
      </c>
      <c r="E62" s="62">
        <f>((D62-C62)/C62)</f>
        <v>-2.4256043674786169E-2</v>
      </c>
      <c r="G62" s="2" t="s">
        <v>1</v>
      </c>
      <c r="H62" s="21">
        <v>9.9299999999999999E-2</v>
      </c>
      <c r="I62" s="80">
        <f>K47+K48</f>
        <v>7.1971903075775334E-2</v>
      </c>
      <c r="J62" s="62">
        <f>((I62-H62)/H62)</f>
        <v>-0.27520742119058073</v>
      </c>
    </row>
    <row r="63" spans="2:11" x14ac:dyDescent="0.35">
      <c r="B63" s="2" t="s">
        <v>2</v>
      </c>
      <c r="C63" s="21">
        <v>0</v>
      </c>
      <c r="D63" s="81">
        <v>0</v>
      </c>
      <c r="E63" s="62" t="e">
        <f t="shared" ref="E63:E74" si="15">((D63-C63)/C63)</f>
        <v>#DIV/0!</v>
      </c>
      <c r="G63" s="2" t="s">
        <v>2</v>
      </c>
      <c r="H63" s="21">
        <v>0</v>
      </c>
      <c r="I63" s="81">
        <v>0</v>
      </c>
      <c r="J63" s="62" t="e">
        <f t="shared" ref="J63:J74" si="16">((I63-H63)/H63)</f>
        <v>#DIV/0!</v>
      </c>
    </row>
    <row r="64" spans="2:11" x14ac:dyDescent="0.35">
      <c r="B64" s="2" t="s">
        <v>3</v>
      </c>
      <c r="C64" s="21">
        <v>6.0000000000000001E-3</v>
      </c>
      <c r="D64" s="80">
        <f>F49</f>
        <v>8.0503583576972126E-3</v>
      </c>
      <c r="E64" s="62">
        <f t="shared" si="15"/>
        <v>0.34172639294953538</v>
      </c>
      <c r="G64" s="2" t="s">
        <v>3</v>
      </c>
      <c r="H64" s="21">
        <v>6.0000000000000001E-3</v>
      </c>
      <c r="I64" s="80">
        <f>K49</f>
        <v>1.4027264460812924E-2</v>
      </c>
      <c r="J64" s="62">
        <f t="shared" si="16"/>
        <v>1.3378774101354873</v>
      </c>
    </row>
    <row r="65" spans="2:10" x14ac:dyDescent="0.35">
      <c r="B65" s="2" t="s">
        <v>4</v>
      </c>
      <c r="C65" s="21">
        <v>0</v>
      </c>
      <c r="D65" s="81">
        <v>0</v>
      </c>
      <c r="E65" s="62" t="e">
        <f t="shared" si="15"/>
        <v>#DIV/0!</v>
      </c>
      <c r="G65" s="2" t="s">
        <v>4</v>
      </c>
      <c r="H65" s="21">
        <v>0</v>
      </c>
      <c r="I65" s="81">
        <v>0</v>
      </c>
      <c r="J65" s="62" t="e">
        <f t="shared" si="16"/>
        <v>#DIV/0!</v>
      </c>
    </row>
    <row r="66" spans="2:10" x14ac:dyDescent="0.35">
      <c r="B66" s="2" t="s">
        <v>5</v>
      </c>
      <c r="C66" s="21">
        <f>0.333+0.0347</f>
        <v>0.36770000000000003</v>
      </c>
      <c r="D66" s="80">
        <f>F36</f>
        <v>0.30345739694194024</v>
      </c>
      <c r="E66" s="62">
        <f t="shared" si="15"/>
        <v>-0.17471472139804128</v>
      </c>
      <c r="G66" s="2" t="s">
        <v>5</v>
      </c>
      <c r="H66" s="21">
        <v>0</v>
      </c>
      <c r="I66" s="80">
        <f>K36</f>
        <v>7.4820976189958172E-2</v>
      </c>
      <c r="J66" s="62" t="e">
        <f t="shared" si="16"/>
        <v>#DIV/0!</v>
      </c>
    </row>
    <row r="67" spans="2:10" x14ac:dyDescent="0.35">
      <c r="B67" s="2" t="s">
        <v>6</v>
      </c>
      <c r="C67" s="21">
        <v>5.6000000000000001E-2</v>
      </c>
      <c r="D67" s="80">
        <f>F37</f>
        <v>4.2301446829819775E-2</v>
      </c>
      <c r="E67" s="62">
        <f t="shared" si="15"/>
        <v>-0.24461702089607545</v>
      </c>
      <c r="G67" s="2" t="s">
        <v>6</v>
      </c>
      <c r="H67" s="21">
        <v>0</v>
      </c>
      <c r="I67" s="80">
        <f>K37</f>
        <v>1.1751865727510738E-2</v>
      </c>
      <c r="J67" s="62" t="e">
        <f t="shared" si="16"/>
        <v>#DIV/0!</v>
      </c>
    </row>
    <row r="68" spans="2:10" x14ac:dyDescent="0.35">
      <c r="B68" s="2" t="s">
        <v>7</v>
      </c>
      <c r="C68" s="21">
        <f>12.52%+8%</f>
        <v>0.20519999999999999</v>
      </c>
      <c r="D68" s="80">
        <f>F35</f>
        <v>0.24779782529080846</v>
      </c>
      <c r="E68" s="62">
        <f t="shared" si="15"/>
        <v>0.20759174118327714</v>
      </c>
      <c r="G68" s="2" t="s">
        <v>7</v>
      </c>
      <c r="H68" s="21">
        <v>0.47199999999999998</v>
      </c>
      <c r="I68" s="80">
        <f>K35</f>
        <v>0.31427970483193757</v>
      </c>
      <c r="J68" s="62">
        <f t="shared" si="16"/>
        <v>-0.33415316772894582</v>
      </c>
    </row>
    <row r="69" spans="2:10" x14ac:dyDescent="0.35">
      <c r="B69" s="2" t="s">
        <v>8</v>
      </c>
      <c r="C69" s="21">
        <v>0</v>
      </c>
      <c r="D69" s="81">
        <v>0</v>
      </c>
      <c r="E69" s="62" t="e">
        <f t="shared" si="15"/>
        <v>#DIV/0!</v>
      </c>
      <c r="G69" s="2" t="s">
        <v>8</v>
      </c>
      <c r="H69" s="21">
        <v>0</v>
      </c>
      <c r="I69" s="81">
        <v>0</v>
      </c>
      <c r="J69" s="62" t="e">
        <f t="shared" si="16"/>
        <v>#DIV/0!</v>
      </c>
    </row>
    <row r="70" spans="2:10" x14ac:dyDescent="0.35">
      <c r="B70" s="2" t="s">
        <v>9</v>
      </c>
      <c r="C70" s="21">
        <v>1.8200000000000001E-2</v>
      </c>
      <c r="D70" s="80">
        <f>F38</f>
        <v>1.7668903712563716E-2</v>
      </c>
      <c r="E70" s="62">
        <f t="shared" si="15"/>
        <v>-2.9181114694301364E-2</v>
      </c>
      <c r="G70" s="2" t="s">
        <v>9</v>
      </c>
      <c r="H70" s="21">
        <v>3.7400000000000003E-2</v>
      </c>
      <c r="I70" s="80">
        <f>K38</f>
        <v>3.7136250558196311E-2</v>
      </c>
      <c r="J70" s="62">
        <f t="shared" si="16"/>
        <v>-7.0521241123981671E-3</v>
      </c>
    </row>
    <row r="71" spans="2:10" x14ac:dyDescent="0.35">
      <c r="B71" s="2" t="s">
        <v>10</v>
      </c>
      <c r="C71" s="21">
        <v>5.4399999999999997E-2</v>
      </c>
      <c r="D71" s="80">
        <f>F39</f>
        <v>3.9705115739604682E-2</v>
      </c>
      <c r="E71" s="62">
        <f t="shared" si="15"/>
        <v>-0.27012654890432564</v>
      </c>
      <c r="G71" s="2" t="s">
        <v>10</v>
      </c>
      <c r="H71" s="21">
        <v>7.6300000000000007E-2</v>
      </c>
      <c r="I71" s="80">
        <f>K39</f>
        <v>7.4346279876591675E-2</v>
      </c>
      <c r="J71" s="62">
        <f t="shared" si="16"/>
        <v>-2.5605768327763186E-2</v>
      </c>
    </row>
    <row r="72" spans="2:10" x14ac:dyDescent="0.35">
      <c r="B72" s="2" t="s">
        <v>17</v>
      </c>
      <c r="C72" s="21">
        <v>4.1599999999999998E-2</v>
      </c>
      <c r="D72" s="80">
        <f>F46+F45+F44+F43</f>
        <v>2.7507974227537327E-2</v>
      </c>
      <c r="E72" s="62">
        <f t="shared" si="15"/>
        <v>-0.33875061953035268</v>
      </c>
      <c r="G72" s="2" t="s">
        <v>17</v>
      </c>
      <c r="H72" s="21">
        <v>6.0699999999999997E-2</v>
      </c>
      <c r="I72" s="80">
        <f>K46+K45+K44+K43</f>
        <v>5.6807343186502761E-2</v>
      </c>
      <c r="J72" s="62">
        <f t="shared" si="16"/>
        <v>-6.412943679567111E-2</v>
      </c>
    </row>
    <row r="73" spans="2:10" x14ac:dyDescent="0.35">
      <c r="B73" s="2" t="s">
        <v>11</v>
      </c>
      <c r="C73" s="21">
        <v>4.7500000000000001E-2</v>
      </c>
      <c r="D73" s="80">
        <f>F40+F41</f>
        <v>5.4690402302634167E-2</v>
      </c>
      <c r="E73" s="62">
        <f t="shared" si="15"/>
        <v>0.15137689058177192</v>
      </c>
      <c r="G73" s="2" t="s">
        <v>11</v>
      </c>
      <c r="H73" s="21">
        <v>4.4900000000000002E-2</v>
      </c>
      <c r="I73" s="80">
        <f>K40+K41</f>
        <v>8.5641961981810871E-2</v>
      </c>
      <c r="J73" s="62">
        <f t="shared" si="16"/>
        <v>0.90739336262385006</v>
      </c>
    </row>
    <row r="74" spans="2:10" x14ac:dyDescent="0.35">
      <c r="B74" s="2" t="s">
        <v>12</v>
      </c>
      <c r="C74" s="21">
        <v>1.95E-2</v>
      </c>
      <c r="D74" s="80">
        <f>F42</f>
        <v>1.9065072351613414E-2</v>
      </c>
      <c r="E74" s="62">
        <f t="shared" si="15"/>
        <v>-2.2303981968542854E-2</v>
      </c>
      <c r="G74" s="2" t="s">
        <v>12</v>
      </c>
      <c r="H74" s="21">
        <v>1.95E-2</v>
      </c>
      <c r="I74" s="80">
        <f>K42</f>
        <v>3.3128581707601204E-2</v>
      </c>
      <c r="J74" s="62">
        <f t="shared" si="16"/>
        <v>0.69890162603083095</v>
      </c>
    </row>
    <row r="75" spans="2:10" x14ac:dyDescent="0.35">
      <c r="B75" s="1" t="s">
        <v>13</v>
      </c>
      <c r="C75" s="21">
        <v>0.1477</v>
      </c>
      <c r="D75" s="80">
        <f>SUM(F51:F55)</f>
        <v>0.20442181785732902</v>
      </c>
      <c r="E75" s="62">
        <f>((D75-C75)/C75)</f>
        <v>0.38403397330622224</v>
      </c>
      <c r="G75" s="1" t="s">
        <v>13</v>
      </c>
      <c r="H75" s="21">
        <v>0.18390000000000001</v>
      </c>
      <c r="I75" s="80">
        <f>SUM(K51:K55)</f>
        <v>0.2277408642624838</v>
      </c>
      <c r="J75" s="62">
        <f>((I75-H75)/H75)</f>
        <v>0.23839512921415873</v>
      </c>
    </row>
    <row r="76" spans="2:10" x14ac:dyDescent="0.35">
      <c r="B76" s="4"/>
      <c r="C76" s="3">
        <f>SUM(C62:C75)</f>
        <v>1</v>
      </c>
      <c r="D76" s="80">
        <f>SUM(D62:D75)</f>
        <v>0.99998824483052062</v>
      </c>
      <c r="G76" s="4"/>
      <c r="H76" s="3">
        <v>1</v>
      </c>
      <c r="I76" s="80">
        <f>SUM(I62:I75)</f>
        <v>1.0016529958591813</v>
      </c>
    </row>
  </sheetData>
  <mergeCells count="18">
    <mergeCell ref="C2:J2"/>
    <mergeCell ref="C5:C6"/>
    <mergeCell ref="D5:D6"/>
    <mergeCell ref="E5:E6"/>
    <mergeCell ref="G5:G6"/>
    <mergeCell ref="H5:H6"/>
    <mergeCell ref="I5:I6"/>
    <mergeCell ref="J5:J6"/>
    <mergeCell ref="B60:D60"/>
    <mergeCell ref="C30:J30"/>
    <mergeCell ref="C33:C34"/>
    <mergeCell ref="D33:D34"/>
    <mergeCell ref="E33:E34"/>
    <mergeCell ref="G33:G34"/>
    <mergeCell ref="H33:H34"/>
    <mergeCell ref="I33:I34"/>
    <mergeCell ref="J33:J34"/>
    <mergeCell ref="G60:I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BEB5-6E16-4A09-8307-D82F74C52ACD}">
  <dimension ref="A1:V96"/>
  <sheetViews>
    <sheetView tabSelected="1" topLeftCell="A35" zoomScale="90" zoomScaleNormal="90" workbookViewId="0">
      <selection activeCell="N61" sqref="N61"/>
    </sheetView>
  </sheetViews>
  <sheetFormatPr baseColWidth="10" defaultRowHeight="14.5" x14ac:dyDescent="0.35"/>
  <cols>
    <col min="1" max="1" width="15.54296875" bestFit="1" customWidth="1"/>
    <col min="2" max="2" width="26.08984375" customWidth="1"/>
    <col min="3" max="3" width="15.6328125" customWidth="1"/>
    <col min="4" max="4" width="16.36328125" bestFit="1" customWidth="1"/>
    <col min="5" max="5" width="13.90625" bestFit="1" customWidth="1"/>
    <col min="6" max="6" width="11.54296875" style="69"/>
    <col min="7" max="7" width="20.453125" bestFit="1" customWidth="1"/>
    <col min="14" max="14" width="13.08984375" bestFit="1" customWidth="1"/>
    <col min="15" max="16" width="11.453125" bestFit="1" customWidth="1"/>
    <col min="17" max="17" width="16.81640625" customWidth="1"/>
    <col min="19" max="19" width="13.08984375" bestFit="1" customWidth="1"/>
    <col min="20" max="21" width="11.453125" bestFit="1" customWidth="1"/>
    <col min="22" max="22" width="17.90625" customWidth="1"/>
  </cols>
  <sheetData>
    <row r="1" spans="2:10" ht="15" thickBot="1" x14ac:dyDescent="0.4"/>
    <row r="2" spans="2:10" ht="19" thickBot="1" x14ac:dyDescent="0.6">
      <c r="C2" s="130" t="s">
        <v>39</v>
      </c>
      <c r="D2" s="131"/>
      <c r="E2" s="131"/>
      <c r="F2" s="131"/>
      <c r="G2" s="131"/>
      <c r="H2" s="131"/>
      <c r="I2" s="131"/>
      <c r="J2" s="132"/>
    </row>
    <row r="3" spans="2:10" ht="16.5" thickBot="1" x14ac:dyDescent="0.55000000000000004">
      <c r="C3" s="28" t="s">
        <v>32</v>
      </c>
      <c r="D3" s="29" t="s">
        <v>40</v>
      </c>
      <c r="E3" s="30" t="s">
        <v>41</v>
      </c>
      <c r="F3" s="70"/>
      <c r="G3" s="31" t="s">
        <v>34</v>
      </c>
      <c r="H3" s="32" t="s">
        <v>42</v>
      </c>
      <c r="I3" s="33" t="s">
        <v>43</v>
      </c>
      <c r="J3" s="34" t="s">
        <v>36</v>
      </c>
    </row>
    <row r="4" spans="2:10" ht="16" x14ac:dyDescent="0.5">
      <c r="C4" s="35" t="s">
        <v>14</v>
      </c>
      <c r="D4" s="36" t="s">
        <v>14</v>
      </c>
      <c r="E4" s="37" t="s">
        <v>14</v>
      </c>
      <c r="F4" s="71"/>
      <c r="G4" s="35" t="s">
        <v>44</v>
      </c>
      <c r="H4" s="36" t="s">
        <v>44</v>
      </c>
      <c r="I4" s="36" t="s">
        <v>44</v>
      </c>
      <c r="J4" s="38" t="s">
        <v>44</v>
      </c>
    </row>
    <row r="5" spans="2:10" ht="14.4" customHeight="1" x14ac:dyDescent="0.35">
      <c r="C5" s="133" t="s">
        <v>45</v>
      </c>
      <c r="D5" s="135" t="s">
        <v>45</v>
      </c>
      <c r="E5" s="137" t="s">
        <v>45</v>
      </c>
      <c r="F5" s="72"/>
      <c r="G5" s="133" t="s">
        <v>45</v>
      </c>
      <c r="H5" s="135" t="s">
        <v>45</v>
      </c>
      <c r="I5" s="135" t="s">
        <v>45</v>
      </c>
      <c r="J5" s="141" t="s">
        <v>45</v>
      </c>
    </row>
    <row r="6" spans="2:10" ht="15" customHeight="1" thickBot="1" x14ac:dyDescent="0.4">
      <c r="C6" s="134"/>
      <c r="D6" s="136"/>
      <c r="E6" s="138"/>
      <c r="F6" s="73"/>
      <c r="G6" s="139"/>
      <c r="H6" s="140"/>
      <c r="I6" s="140"/>
      <c r="J6" s="142"/>
    </row>
    <row r="7" spans="2:10" ht="16.5" x14ac:dyDescent="0.5">
      <c r="B7" s="63" t="s">
        <v>46</v>
      </c>
      <c r="C7" s="39">
        <v>0.2714235067805279</v>
      </c>
      <c r="D7" s="40">
        <v>0.21396655293345726</v>
      </c>
      <c r="E7" s="41">
        <v>0.26138419809512614</v>
      </c>
      <c r="F7" s="74"/>
      <c r="G7" s="42">
        <v>0.28047959998315242</v>
      </c>
      <c r="H7" s="43">
        <v>0.30955173692157456</v>
      </c>
      <c r="I7" s="43">
        <v>0.28219644622914786</v>
      </c>
      <c r="J7" s="44">
        <v>0.34947005007075649</v>
      </c>
    </row>
    <row r="8" spans="2:10" ht="16.5" x14ac:dyDescent="0.5">
      <c r="B8" s="64" t="s">
        <v>47</v>
      </c>
      <c r="C8" s="39">
        <v>0.28140094405376748</v>
      </c>
      <c r="D8" s="40">
        <v>0.38759668954270521</v>
      </c>
      <c r="E8" s="41">
        <v>0.26388557263981199</v>
      </c>
      <c r="F8" s="74"/>
      <c r="G8" s="39">
        <v>4.2764798939756682E-2</v>
      </c>
      <c r="H8" s="40">
        <v>5.4080373249451474E-2</v>
      </c>
      <c r="I8" s="45">
        <v>0.10243168631253061</v>
      </c>
      <c r="J8" s="46">
        <v>2.6699045581695287E-2</v>
      </c>
    </row>
    <row r="9" spans="2:10" ht="16.5" x14ac:dyDescent="0.5">
      <c r="B9" s="64" t="s">
        <v>48</v>
      </c>
      <c r="C9" s="39">
        <v>2.0580740847790529E-2</v>
      </c>
      <c r="D9" s="40">
        <v>2.9501569353339779E-2</v>
      </c>
      <c r="E9" s="41">
        <v>2.1497487626485404E-2</v>
      </c>
      <c r="F9" s="74"/>
      <c r="G9" s="39">
        <v>7.5187634894655249E-3</v>
      </c>
      <c r="H9" s="40">
        <v>1.717603065985962E-2</v>
      </c>
      <c r="I9" s="45">
        <v>1.4528588885112974E-2</v>
      </c>
      <c r="J9" s="46">
        <v>1.0736859125117595E-2</v>
      </c>
    </row>
    <row r="10" spans="2:10" ht="17" thickBot="1" x14ac:dyDescent="0.55000000000000004">
      <c r="B10" s="65" t="s">
        <v>49</v>
      </c>
      <c r="C10" s="39">
        <v>1.8423606293629633E-2</v>
      </c>
      <c r="D10" s="40">
        <v>2.5388543566181355E-2</v>
      </c>
      <c r="E10" s="41">
        <v>2.4160310835167641E-2</v>
      </c>
      <c r="F10" s="74"/>
      <c r="G10" s="39">
        <v>4.19812598410765E-2</v>
      </c>
      <c r="H10" s="40">
        <v>4.7744779897469516E-2</v>
      </c>
      <c r="I10" s="45">
        <v>2.3146714317955674E-2</v>
      </c>
      <c r="J10" s="46">
        <v>3.6948475849525354E-2</v>
      </c>
    </row>
    <row r="11" spans="2:10" ht="16.5" x14ac:dyDescent="0.5">
      <c r="B11" s="63" t="s">
        <v>50</v>
      </c>
      <c r="C11" s="39">
        <v>4.2186906964734205E-2</v>
      </c>
      <c r="D11" s="40">
        <v>4.8994675500238567E-2</v>
      </c>
      <c r="E11" s="41">
        <v>5.7916645931457768E-2</v>
      </c>
      <c r="F11" s="74"/>
      <c r="G11" s="39">
        <v>0.10111717354905307</v>
      </c>
      <c r="H11" s="40">
        <v>6.7804812499043299E-2</v>
      </c>
      <c r="I11" s="45">
        <v>5.7032673503533013E-2</v>
      </c>
      <c r="J11" s="46">
        <v>7.9156232786558506E-2</v>
      </c>
    </row>
    <row r="12" spans="2:10" ht="16.5" x14ac:dyDescent="0.5">
      <c r="B12" s="64" t="s">
        <v>51</v>
      </c>
      <c r="C12" s="39">
        <v>4.6882754743231857E-2</v>
      </c>
      <c r="D12" s="40">
        <v>6.9093956761819605E-2</v>
      </c>
      <c r="E12" s="41">
        <v>6.2047555006748287E-2</v>
      </c>
      <c r="F12" s="74"/>
      <c r="G12" s="39">
        <v>8.2786236513119199E-2</v>
      </c>
      <c r="H12" s="40">
        <v>9.4182012255028258E-2</v>
      </c>
      <c r="I12" s="45">
        <v>7.5689104758520476E-2</v>
      </c>
      <c r="J12" s="46">
        <v>7.8720086084223512E-2</v>
      </c>
    </row>
    <row r="13" spans="2:10" ht="16.5" x14ac:dyDescent="0.5">
      <c r="B13" s="64" t="s">
        <v>52</v>
      </c>
      <c r="C13" s="39"/>
      <c r="D13" s="40"/>
      <c r="E13" s="41"/>
      <c r="F13" s="74"/>
      <c r="G13" s="39"/>
      <c r="H13" s="40"/>
      <c r="I13" s="45"/>
      <c r="J13" s="46"/>
    </row>
    <row r="14" spans="2:10" ht="17" thickBot="1" x14ac:dyDescent="0.55000000000000004">
      <c r="B14" s="65" t="s">
        <v>53</v>
      </c>
      <c r="C14" s="39">
        <v>2.527615063486088E-2</v>
      </c>
      <c r="D14" s="40">
        <v>2.56135643904018E-2</v>
      </c>
      <c r="E14" s="41">
        <v>2.3906885266933294E-2</v>
      </c>
      <c r="F14" s="74"/>
      <c r="G14" s="39">
        <v>2.736737787918429E-2</v>
      </c>
      <c r="H14" s="40">
        <v>3.5788924395418316E-2</v>
      </c>
      <c r="I14" s="45">
        <v>3.5377982565901259E-2</v>
      </c>
      <c r="J14" s="46">
        <v>2.6479909472873753E-2</v>
      </c>
    </row>
    <row r="15" spans="2:10" ht="16.5" x14ac:dyDescent="0.5">
      <c r="B15" s="63" t="s">
        <v>54</v>
      </c>
      <c r="C15" s="39">
        <v>4.0536574663090248E-2</v>
      </c>
      <c r="D15" s="40">
        <v>3.5396729488992439E-2</v>
      </c>
      <c r="E15" s="41">
        <v>4.1278535320849186E-2</v>
      </c>
      <c r="F15" s="74"/>
      <c r="G15" s="39">
        <v>5.3380199606313045E-2</v>
      </c>
      <c r="H15" s="40">
        <v>5.4427608484430179E-2</v>
      </c>
      <c r="I15" s="45">
        <v>5.2890398714087433E-2</v>
      </c>
      <c r="J15" s="46">
        <v>6.5495879301050802E-2</v>
      </c>
    </row>
    <row r="16" spans="2:10" ht="16.5" x14ac:dyDescent="0.5">
      <c r="B16" s="64" t="s">
        <v>55</v>
      </c>
      <c r="C16" s="39"/>
      <c r="D16" s="40"/>
      <c r="E16" s="41"/>
      <c r="F16" s="74"/>
      <c r="G16" s="39"/>
      <c r="H16" s="40"/>
      <c r="I16" s="45"/>
      <c r="J16" s="46"/>
    </row>
    <row r="17" spans="2:10" ht="33" x14ac:dyDescent="0.5">
      <c r="B17" s="64" t="s">
        <v>56</v>
      </c>
      <c r="C17" s="39"/>
      <c r="D17" s="40"/>
      <c r="E17" s="41"/>
      <c r="F17" s="74"/>
      <c r="G17" s="39"/>
      <c r="H17" s="40"/>
      <c r="I17" s="45"/>
      <c r="J17" s="46"/>
    </row>
    <row r="18" spans="2:10" ht="17" thickBot="1" x14ac:dyDescent="0.55000000000000004">
      <c r="B18" s="65" t="s">
        <v>57</v>
      </c>
      <c r="C18" s="39"/>
      <c r="D18" s="40"/>
      <c r="E18" s="41"/>
      <c r="F18" s="74"/>
      <c r="G18" s="39"/>
      <c r="H18" s="40"/>
      <c r="I18" s="45"/>
      <c r="J18" s="46"/>
    </row>
    <row r="19" spans="2:10" ht="16.5" x14ac:dyDescent="0.5">
      <c r="B19" s="63" t="s">
        <v>58</v>
      </c>
      <c r="C19" s="39">
        <v>3.5634129059639752E-2</v>
      </c>
      <c r="D19" s="40">
        <v>5.7085731844419986E-2</v>
      </c>
      <c r="E19" s="41">
        <v>5.3370443170412708E-2</v>
      </c>
      <c r="F19" s="74"/>
      <c r="G19" s="39">
        <v>0.10070349416442193</v>
      </c>
      <c r="H19" s="40">
        <v>0.10522015539080212</v>
      </c>
      <c r="I19" s="45">
        <v>5.790818858481183E-2</v>
      </c>
      <c r="J19" s="46">
        <v>7.0355440092252086E-2</v>
      </c>
    </row>
    <row r="20" spans="2:10" ht="33" x14ac:dyDescent="0.5">
      <c r="B20" s="64" t="s">
        <v>59</v>
      </c>
      <c r="C20" s="39"/>
      <c r="D20" s="40"/>
      <c r="E20" s="41"/>
      <c r="F20" s="74"/>
      <c r="G20" s="39"/>
      <c r="H20" s="40"/>
      <c r="I20" s="45"/>
      <c r="J20" s="46"/>
    </row>
    <row r="21" spans="2:10" ht="16.5" x14ac:dyDescent="0.5">
      <c r="B21" s="64" t="s">
        <v>60</v>
      </c>
      <c r="C21" s="39">
        <v>9.928211679069229E-3</v>
      </c>
      <c r="D21" s="40">
        <v>1.0402244837271705E-2</v>
      </c>
      <c r="E21" s="41">
        <v>8.4571200257319342E-3</v>
      </c>
      <c r="F21" s="74"/>
      <c r="G21" s="39">
        <v>1.394254325468736E-2</v>
      </c>
      <c r="H21" s="40">
        <v>1.0360930304009187E-2</v>
      </c>
      <c r="I21" s="45">
        <v>1.2569442023234323E-2</v>
      </c>
      <c r="J21" s="46">
        <v>1.7483251786141546E-2</v>
      </c>
    </row>
    <row r="22" spans="2:10" ht="17" thickBot="1" x14ac:dyDescent="0.55000000000000004">
      <c r="B22" s="65" t="s">
        <v>61</v>
      </c>
      <c r="C22" s="39">
        <v>3.8844661865968708E-3</v>
      </c>
      <c r="D22" s="40">
        <v>2.3648216439083498E-3</v>
      </c>
      <c r="E22" s="47">
        <v>4.936384301698825E-3</v>
      </c>
      <c r="F22" s="75"/>
      <c r="G22" s="48">
        <v>6.1754792569185485E-4</v>
      </c>
      <c r="H22" s="49">
        <v>1.7580872011251764E-4</v>
      </c>
      <c r="I22" s="50">
        <v>2.0886330510472262E-3</v>
      </c>
      <c r="J22" s="51">
        <v>5.1900660034591818E-3</v>
      </c>
    </row>
    <row r="23" spans="2:10" ht="37" x14ac:dyDescent="0.5">
      <c r="B23" s="66" t="s">
        <v>62</v>
      </c>
      <c r="C23" s="52">
        <v>0.20976348875037132</v>
      </c>
      <c r="D23" s="53">
        <v>9.533076239447022E-2</v>
      </c>
      <c r="E23" s="54">
        <v>0.15501104411902047</v>
      </c>
      <c r="F23" s="76"/>
      <c r="G23" s="55">
        <v>0.24734100485407812</v>
      </c>
      <c r="H23" s="56">
        <v>0.20348682722280093</v>
      </c>
      <c r="I23" s="56">
        <v>0.28414014105411733</v>
      </c>
      <c r="J23" s="57">
        <v>0.23854181861423399</v>
      </c>
    </row>
    <row r="24" spans="2:10" ht="18.5" x14ac:dyDescent="0.5">
      <c r="B24" s="67" t="s">
        <v>63</v>
      </c>
      <c r="C24" s="52"/>
      <c r="D24" s="53"/>
      <c r="E24" s="58"/>
      <c r="F24" s="77"/>
      <c r="G24" s="52"/>
      <c r="H24" s="59"/>
      <c r="I24" s="60"/>
      <c r="J24" s="61"/>
    </row>
    <row r="25" spans="2:10" ht="55.5" x14ac:dyDescent="0.5">
      <c r="B25" s="67" t="s">
        <v>64</v>
      </c>
      <c r="C25" s="52"/>
      <c r="D25" s="53"/>
      <c r="E25" s="58"/>
      <c r="F25" s="77"/>
      <c r="G25" s="52"/>
      <c r="H25" s="59"/>
      <c r="I25" s="60"/>
      <c r="J25" s="61"/>
    </row>
    <row r="26" spans="2:10" ht="18.5" x14ac:dyDescent="0.5">
      <c r="B26" s="67" t="s">
        <v>65</v>
      </c>
      <c r="C26" s="52"/>
      <c r="D26" s="53"/>
      <c r="E26" s="58"/>
      <c r="F26" s="77"/>
      <c r="G26" s="52"/>
      <c r="H26" s="59"/>
      <c r="I26" s="60"/>
      <c r="J26" s="61"/>
    </row>
    <row r="27" spans="2:10" ht="19" thickBot="1" x14ac:dyDescent="0.55000000000000004">
      <c r="B27" s="68" t="s">
        <v>66</v>
      </c>
      <c r="C27" s="52"/>
      <c r="D27" s="53"/>
      <c r="E27" s="58"/>
      <c r="F27" s="77"/>
      <c r="G27" s="52"/>
      <c r="H27" s="59"/>
      <c r="I27" s="60"/>
      <c r="J27" s="61"/>
    </row>
    <row r="28" spans="2:10" x14ac:dyDescent="0.35">
      <c r="C28" s="62">
        <f>SUM(C7:C27)</f>
        <v>1.00592148065731</v>
      </c>
      <c r="D28" s="62">
        <f>SUM(D7:D27)</f>
        <v>1.0007358422572064</v>
      </c>
      <c r="E28" s="62">
        <f t="shared" ref="E28:J28" si="0">SUM(E7:E27)</f>
        <v>0.9778521823394436</v>
      </c>
      <c r="F28" s="78"/>
      <c r="G28" s="62">
        <f t="shared" si="0"/>
        <v>1</v>
      </c>
      <c r="H28" s="62">
        <f t="shared" si="0"/>
        <v>1</v>
      </c>
      <c r="I28" s="62">
        <f t="shared" si="0"/>
        <v>1</v>
      </c>
      <c r="J28" s="62">
        <f t="shared" si="0"/>
        <v>1.0052771147678881</v>
      </c>
    </row>
    <row r="29" spans="2:10" ht="15" thickBot="1" x14ac:dyDescent="0.4"/>
    <row r="30" spans="2:10" ht="19" thickBot="1" x14ac:dyDescent="0.6">
      <c r="C30" s="130" t="s">
        <v>39</v>
      </c>
      <c r="D30" s="131"/>
      <c r="E30" s="131"/>
      <c r="F30" s="131"/>
      <c r="G30" s="131"/>
      <c r="H30" s="131"/>
      <c r="I30" s="131"/>
      <c r="J30" s="132"/>
    </row>
    <row r="31" spans="2:10" ht="16.5" thickBot="1" x14ac:dyDescent="0.55000000000000004">
      <c r="C31" s="28" t="s">
        <v>32</v>
      </c>
      <c r="D31" s="29" t="s">
        <v>40</v>
      </c>
      <c r="E31" s="30" t="s">
        <v>41</v>
      </c>
      <c r="F31" s="70"/>
      <c r="G31" s="31" t="s">
        <v>34</v>
      </c>
      <c r="H31" s="32" t="s">
        <v>42</v>
      </c>
      <c r="I31" s="33" t="s">
        <v>43</v>
      </c>
      <c r="J31" s="34" t="s">
        <v>36</v>
      </c>
    </row>
    <row r="32" spans="2:10" ht="16" x14ac:dyDescent="0.5">
      <c r="C32" s="35" t="s">
        <v>14</v>
      </c>
      <c r="D32" s="36" t="s">
        <v>14</v>
      </c>
      <c r="E32" s="37" t="s">
        <v>14</v>
      </c>
      <c r="F32" s="71"/>
      <c r="G32" s="35" t="s">
        <v>44</v>
      </c>
      <c r="H32" s="36" t="s">
        <v>44</v>
      </c>
      <c r="I32" s="36" t="s">
        <v>44</v>
      </c>
      <c r="J32" s="38" t="s">
        <v>44</v>
      </c>
    </row>
    <row r="33" spans="2:11" ht="16" x14ac:dyDescent="0.35">
      <c r="C33" s="133" t="s">
        <v>45</v>
      </c>
      <c r="D33" s="135" t="s">
        <v>45</v>
      </c>
      <c r="E33" s="137" t="s">
        <v>45</v>
      </c>
      <c r="F33" s="72"/>
      <c r="G33" s="133" t="s">
        <v>45</v>
      </c>
      <c r="H33" s="135" t="s">
        <v>45</v>
      </c>
      <c r="I33" s="135" t="s">
        <v>45</v>
      </c>
      <c r="J33" s="141" t="s">
        <v>45</v>
      </c>
    </row>
    <row r="34" spans="2:11" ht="16.5" thickBot="1" x14ac:dyDescent="0.4">
      <c r="C34" s="134"/>
      <c r="D34" s="136"/>
      <c r="E34" s="138"/>
      <c r="F34" s="73"/>
      <c r="G34" s="139"/>
      <c r="H34" s="140"/>
      <c r="I34" s="140"/>
      <c r="J34" s="142"/>
    </row>
    <row r="35" spans="2:11" ht="16.5" x14ac:dyDescent="0.5">
      <c r="B35" s="63" t="s">
        <v>46</v>
      </c>
      <c r="C35" s="39">
        <f>C7*$C$58</f>
        <v>0.21510856349148189</v>
      </c>
      <c r="D35" s="39">
        <f>D7*$D$58</f>
        <v>2.1736457030588397E-2</v>
      </c>
      <c r="E35" s="39">
        <f>E7*$E$58</f>
        <v>2.7678461909765396E-2</v>
      </c>
      <c r="F35" s="79">
        <f>SUM(C35:E35)</f>
        <v>0.26452348243183571</v>
      </c>
      <c r="G35" s="39">
        <f>G7*$G$58</f>
        <v>1.9620494355149863E-2</v>
      </c>
      <c r="H35" s="39">
        <f>H7*$H$58</f>
        <v>9.6337572323317008E-2</v>
      </c>
      <c r="I35" s="39">
        <f>I7*$I$58</f>
        <v>0.1344500614165538</v>
      </c>
      <c r="J35" s="39">
        <f>J7*$J$58</f>
        <v>4.9760646161490237E-2</v>
      </c>
      <c r="K35" s="83">
        <f>SUM(G35:J35)</f>
        <v>0.3001687742565109</v>
      </c>
    </row>
    <row r="36" spans="2:11" ht="16.5" x14ac:dyDescent="0.5">
      <c r="B36" s="64" t="s">
        <v>47</v>
      </c>
      <c r="C36" s="39">
        <f t="shared" ref="C36:C55" si="1">C8*$C$58</f>
        <v>0.22301588229607006</v>
      </c>
      <c r="D36" s="39">
        <f t="shared" ref="D36:D55" si="2">D8*$D$58</f>
        <v>3.9375213891787365E-2</v>
      </c>
      <c r="E36" s="39">
        <f t="shared" ref="E36:E55" si="3">E8*$E$58</f>
        <v>2.7943337141557133E-2</v>
      </c>
      <c r="F36" s="79">
        <f>SUM(C36:E36)</f>
        <v>0.29033443332941455</v>
      </c>
      <c r="G36" s="39">
        <f t="shared" ref="G36:G55" si="4">G8*$G$58</f>
        <v>2.991541973986754E-3</v>
      </c>
      <c r="H36" s="39">
        <f t="shared" ref="H36:H55" si="5">H8*$H$58</f>
        <v>1.6830698225127273E-2</v>
      </c>
      <c r="I36" s="39">
        <f t="shared" ref="I36:I55" si="6">I8*$I$58</f>
        <v>4.8802692945813651E-2</v>
      </c>
      <c r="J36" s="39">
        <f t="shared" ref="J36:J55" si="7">J8*$J$58</f>
        <v>3.8016469788219251E-3</v>
      </c>
      <c r="K36" s="83">
        <f t="shared" ref="K36:K55" si="8">SUM(G36:J36)</f>
        <v>7.2426580123749612E-2</v>
      </c>
    </row>
    <row r="37" spans="2:11" ht="16.5" x14ac:dyDescent="0.5">
      <c r="B37" s="64" t="s">
        <v>48</v>
      </c>
      <c r="C37" s="39">
        <f>C9*$C$58</f>
        <v>1.6310649183891121E-2</v>
      </c>
      <c r="D37" s="39">
        <f t="shared" si="2"/>
        <v>2.9970085781735375E-3</v>
      </c>
      <c r="E37" s="39">
        <f t="shared" si="3"/>
        <v>2.2764091967364575E-3</v>
      </c>
      <c r="F37" s="79">
        <f t="shared" ref="F37:F55" si="9">SUM(C37:E37)</f>
        <v>2.1584066958801117E-2</v>
      </c>
      <c r="G37" s="39">
        <f t="shared" si="4"/>
        <v>5.2596287434674902E-4</v>
      </c>
      <c r="H37" s="39">
        <f t="shared" si="5"/>
        <v>5.3454621588537778E-3</v>
      </c>
      <c r="I37" s="39">
        <f t="shared" si="6"/>
        <v>6.9220207908399179E-3</v>
      </c>
      <c r="J37" s="39">
        <f t="shared" si="7"/>
        <v>1.5288092576247123E-3</v>
      </c>
      <c r="K37" s="83">
        <f t="shared" si="8"/>
        <v>1.4322255081665156E-2</v>
      </c>
    </row>
    <row r="38" spans="2:11" ht="17" thickBot="1" x14ac:dyDescent="0.55000000000000004">
      <c r="B38" s="65" t="s">
        <v>49</v>
      </c>
      <c r="C38" s="39">
        <f t="shared" si="1"/>
        <v>1.4601076860155019E-2</v>
      </c>
      <c r="D38" s="39">
        <f t="shared" si="2"/>
        <v>2.5791740752450589E-3</v>
      </c>
      <c r="E38" s="39">
        <f t="shared" si="3"/>
        <v>2.55838052970559E-3</v>
      </c>
      <c r="F38" s="79">
        <f t="shared" si="9"/>
        <v>1.9738631465105669E-2</v>
      </c>
      <c r="G38" s="39">
        <f t="shared" si="4"/>
        <v>2.9367307703783018E-3</v>
      </c>
      <c r="H38" s="39">
        <f t="shared" si="5"/>
        <v>1.4858957769630095E-2</v>
      </c>
      <c r="I38" s="39">
        <f t="shared" si="6"/>
        <v>1.1028052277857218E-2</v>
      </c>
      <c r="J38" s="39">
        <f t="shared" si="7"/>
        <v>5.2610517913690884E-3</v>
      </c>
      <c r="K38" s="83">
        <f t="shared" si="8"/>
        <v>3.4084792609234707E-2</v>
      </c>
    </row>
    <row r="39" spans="2:11" ht="16.5" x14ac:dyDescent="0.5">
      <c r="B39" s="63" t="s">
        <v>50</v>
      </c>
      <c r="C39" s="39">
        <f t="shared" si="1"/>
        <v>3.3433968424373024E-2</v>
      </c>
      <c r="D39" s="39">
        <f t="shared" si="2"/>
        <v>4.9772763272480222E-3</v>
      </c>
      <c r="E39" s="39">
        <f t="shared" si="3"/>
        <v>6.1329020271218672E-3</v>
      </c>
      <c r="F39" s="79">
        <f t="shared" si="9"/>
        <v>4.4544146778742917E-2</v>
      </c>
      <c r="G39" s="39">
        <f t="shared" si="4"/>
        <v>7.073487458435751E-3</v>
      </c>
      <c r="H39" s="39">
        <f t="shared" si="5"/>
        <v>2.1101968585143051E-2</v>
      </c>
      <c r="I39" s="39">
        <f t="shared" si="6"/>
        <v>2.7172725091915945E-2</v>
      </c>
      <c r="J39" s="39">
        <f t="shared" si="7"/>
        <v>1.1270966683328073E-2</v>
      </c>
      <c r="K39" s="83">
        <f t="shared" si="8"/>
        <v>6.6619147818822819E-2</v>
      </c>
    </row>
    <row r="40" spans="2:11" ht="16.5" x14ac:dyDescent="0.5">
      <c r="B40" s="64" t="s">
        <v>51</v>
      </c>
      <c r="C40" s="39">
        <f>C12*$C$58</f>
        <v>3.7155521807824346E-2</v>
      </c>
      <c r="D40" s="39">
        <f>D12*$D$58</f>
        <v>7.0191242586110942E-3</v>
      </c>
      <c r="E40" s="39">
        <f>E12*$E$58</f>
        <v>6.5703317199892293E-3</v>
      </c>
      <c r="F40" s="79">
        <f t="shared" si="9"/>
        <v>5.0744977786424665E-2</v>
      </c>
      <c r="G40" s="39">
        <f t="shared" si="4"/>
        <v>5.7911765643110019E-3</v>
      </c>
      <c r="H40" s="39">
        <f t="shared" si="5"/>
        <v>2.9310985321568526E-2</v>
      </c>
      <c r="I40" s="39">
        <f t="shared" si="6"/>
        <v>3.6061420756105682E-2</v>
      </c>
      <c r="J40" s="39">
        <f t="shared" si="7"/>
        <v>1.1208864246438278E-2</v>
      </c>
      <c r="K40" s="83">
        <f t="shared" si="8"/>
        <v>8.2372446888423489E-2</v>
      </c>
    </row>
    <row r="41" spans="2:11" ht="16.5" x14ac:dyDescent="0.5">
      <c r="B41" s="64" t="s">
        <v>52</v>
      </c>
      <c r="C41" s="39">
        <f t="shared" si="1"/>
        <v>0</v>
      </c>
      <c r="D41" s="39">
        <f t="shared" si="2"/>
        <v>0</v>
      </c>
      <c r="E41" s="39">
        <f t="shared" si="3"/>
        <v>0</v>
      </c>
      <c r="F41" s="79">
        <f t="shared" si="9"/>
        <v>0</v>
      </c>
      <c r="G41" s="39">
        <f t="shared" si="4"/>
        <v>0</v>
      </c>
      <c r="H41" s="39">
        <f t="shared" si="5"/>
        <v>0</v>
      </c>
      <c r="I41" s="39">
        <f t="shared" si="6"/>
        <v>0</v>
      </c>
      <c r="J41" s="39">
        <f t="shared" si="7"/>
        <v>0</v>
      </c>
      <c r="K41" s="83">
        <f t="shared" si="8"/>
        <v>0</v>
      </c>
    </row>
    <row r="42" spans="2:11" ht="17" thickBot="1" x14ac:dyDescent="0.55000000000000004">
      <c r="B42" s="65" t="s">
        <v>53</v>
      </c>
      <c r="C42" s="39">
        <f t="shared" si="1"/>
        <v>2.003185545036696E-2</v>
      </c>
      <c r="D42" s="39">
        <f t="shared" si="2"/>
        <v>2.6020335147677229E-3</v>
      </c>
      <c r="E42" s="39">
        <f t="shared" si="3"/>
        <v>2.5315448220061434E-3</v>
      </c>
      <c r="F42" s="79">
        <f t="shared" si="9"/>
        <v>2.5165433787140826E-2</v>
      </c>
      <c r="G42" s="39">
        <f t="shared" si="4"/>
        <v>1.9144404200021759E-3</v>
      </c>
      <c r="H42" s="39">
        <f t="shared" si="5"/>
        <v>1.1138099648883078E-2</v>
      </c>
      <c r="I42" s="39">
        <f t="shared" si="6"/>
        <v>1.685553447727256E-2</v>
      </c>
      <c r="J42" s="39">
        <f t="shared" si="7"/>
        <v>3.7704444355136607E-3</v>
      </c>
      <c r="K42" s="83">
        <f t="shared" si="8"/>
        <v>3.3678518981671471E-2</v>
      </c>
    </row>
    <row r="43" spans="2:11" ht="16.5" x14ac:dyDescent="0.5">
      <c r="B43" s="63" t="s">
        <v>54</v>
      </c>
      <c r="C43" s="39">
        <f t="shared" si="1"/>
        <v>3.2126047032813985E-2</v>
      </c>
      <c r="D43" s="39">
        <f t="shared" si="2"/>
        <v>3.5958867356251029E-3</v>
      </c>
      <c r="E43" s="39">
        <f t="shared" si="3"/>
        <v>4.3710613567895466E-3</v>
      </c>
      <c r="F43" s="79">
        <f t="shared" si="9"/>
        <v>4.0092995125228632E-2</v>
      </c>
      <c r="G43" s="39">
        <f t="shared" si="4"/>
        <v>3.7341250669045058E-3</v>
      </c>
      <c r="H43" s="39">
        <f t="shared" si="5"/>
        <v>1.693876351946429E-2</v>
      </c>
      <c r="I43" s="39">
        <f t="shared" si="6"/>
        <v>2.5199174016815002E-2</v>
      </c>
      <c r="J43" s="39">
        <f t="shared" si="7"/>
        <v>9.3258843619800739E-3</v>
      </c>
      <c r="K43" s="83">
        <f t="shared" si="8"/>
        <v>5.5197946965163877E-2</v>
      </c>
    </row>
    <row r="44" spans="2:11" ht="16.5" x14ac:dyDescent="0.5">
      <c r="B44" s="64" t="s">
        <v>55</v>
      </c>
      <c r="C44" s="39">
        <f t="shared" si="1"/>
        <v>0</v>
      </c>
      <c r="D44" s="39">
        <f t="shared" si="2"/>
        <v>0</v>
      </c>
      <c r="E44" s="39">
        <f t="shared" si="3"/>
        <v>0</v>
      </c>
      <c r="F44" s="79">
        <f t="shared" si="9"/>
        <v>0</v>
      </c>
      <c r="G44" s="39">
        <f t="shared" si="4"/>
        <v>0</v>
      </c>
      <c r="H44" s="39">
        <f t="shared" si="5"/>
        <v>0</v>
      </c>
      <c r="I44" s="39">
        <f t="shared" si="6"/>
        <v>0</v>
      </c>
      <c r="J44" s="39">
        <f t="shared" si="7"/>
        <v>0</v>
      </c>
      <c r="K44" s="83">
        <f t="shared" si="8"/>
        <v>0</v>
      </c>
    </row>
    <row r="45" spans="2:11" ht="33" x14ac:dyDescent="0.5">
      <c r="B45" s="64" t="s">
        <v>56</v>
      </c>
      <c r="C45" s="39">
        <f t="shared" si="1"/>
        <v>0</v>
      </c>
      <c r="D45" s="39">
        <f t="shared" si="2"/>
        <v>0</v>
      </c>
      <c r="E45" s="39">
        <f t="shared" si="3"/>
        <v>0</v>
      </c>
      <c r="F45" s="79">
        <f t="shared" si="9"/>
        <v>0</v>
      </c>
      <c r="G45" s="39">
        <f t="shared" si="4"/>
        <v>0</v>
      </c>
      <c r="H45" s="39">
        <f t="shared" si="5"/>
        <v>0</v>
      </c>
      <c r="I45" s="39">
        <f t="shared" si="6"/>
        <v>0</v>
      </c>
      <c r="J45" s="39">
        <f t="shared" si="7"/>
        <v>0</v>
      </c>
      <c r="K45" s="83">
        <f t="shared" si="8"/>
        <v>0</v>
      </c>
    </row>
    <row r="46" spans="2:11" ht="17" thickBot="1" x14ac:dyDescent="0.55000000000000004">
      <c r="B46" s="65" t="s">
        <v>57</v>
      </c>
      <c r="C46" s="39">
        <f t="shared" si="1"/>
        <v>0</v>
      </c>
      <c r="D46" s="39">
        <f t="shared" si="2"/>
        <v>0</v>
      </c>
      <c r="E46" s="39">
        <f t="shared" si="3"/>
        <v>0</v>
      </c>
      <c r="F46" s="79">
        <f t="shared" si="9"/>
        <v>0</v>
      </c>
      <c r="G46" s="39">
        <f t="shared" si="4"/>
        <v>0</v>
      </c>
      <c r="H46" s="39">
        <f t="shared" si="5"/>
        <v>0</v>
      </c>
      <c r="I46" s="39">
        <f t="shared" si="6"/>
        <v>0</v>
      </c>
      <c r="J46" s="39">
        <f t="shared" si="7"/>
        <v>0</v>
      </c>
      <c r="K46" s="83">
        <f t="shared" si="8"/>
        <v>0</v>
      </c>
    </row>
    <row r="47" spans="2:11" ht="16.5" x14ac:dyDescent="0.5">
      <c r="B47" s="63" t="s">
        <v>58</v>
      </c>
      <c r="C47" s="39">
        <f t="shared" si="1"/>
        <v>2.8240760736641855E-2</v>
      </c>
      <c r="D47" s="39">
        <f t="shared" si="2"/>
        <v>5.7992314232487713E-3</v>
      </c>
      <c r="E47" s="39">
        <f t="shared" si="3"/>
        <v>5.6514961086590312E-3</v>
      </c>
      <c r="F47" s="79">
        <f t="shared" si="9"/>
        <v>3.9691488268549659E-2</v>
      </c>
      <c r="G47" s="39">
        <f t="shared" si="4"/>
        <v>7.0445491897292755E-3</v>
      </c>
      <c r="H47" s="39">
        <f t="shared" si="5"/>
        <v>3.2746236317841085E-2</v>
      </c>
      <c r="I47" s="39">
        <f t="shared" si="6"/>
        <v>2.7589856696590625E-2</v>
      </c>
      <c r="J47" s="39">
        <f t="shared" si="7"/>
        <v>1.0017831740538718E-2</v>
      </c>
      <c r="K47" s="83">
        <f t="shared" si="8"/>
        <v>7.7398473944699703E-2</v>
      </c>
    </row>
    <row r="48" spans="2:11" ht="33" x14ac:dyDescent="0.5">
      <c r="B48" s="64" t="s">
        <v>59</v>
      </c>
      <c r="C48" s="39">
        <f t="shared" si="1"/>
        <v>0</v>
      </c>
      <c r="D48" s="39">
        <f t="shared" si="2"/>
        <v>0</v>
      </c>
      <c r="E48" s="39">
        <f t="shared" si="3"/>
        <v>0</v>
      </c>
      <c r="F48" s="79">
        <f t="shared" si="9"/>
        <v>0</v>
      </c>
      <c r="G48" s="39">
        <f t="shared" si="4"/>
        <v>0</v>
      </c>
      <c r="H48" s="39">
        <f t="shared" si="5"/>
        <v>0</v>
      </c>
      <c r="I48" s="39">
        <f t="shared" si="6"/>
        <v>0</v>
      </c>
      <c r="J48" s="39">
        <f t="shared" si="7"/>
        <v>0</v>
      </c>
      <c r="K48" s="83">
        <f t="shared" si="8"/>
        <v>0</v>
      </c>
    </row>
    <row r="49" spans="2:22" ht="16.5" x14ac:dyDescent="0.5">
      <c r="B49" s="64" t="s">
        <v>60</v>
      </c>
      <c r="C49" s="39">
        <f t="shared" si="1"/>
        <v>7.8683065356266613E-3</v>
      </c>
      <c r="D49" s="39">
        <f t="shared" si="2"/>
        <v>1.0567443594669448E-3</v>
      </c>
      <c r="E49" s="39">
        <f t="shared" si="3"/>
        <v>8.9554026679664154E-4</v>
      </c>
      <c r="F49" s="79">
        <f t="shared" si="9"/>
        <v>9.8205911618902478E-3</v>
      </c>
      <c r="G49" s="39">
        <f t="shared" si="4"/>
        <v>9.7532794271475739E-4</v>
      </c>
      <c r="H49" s="39">
        <f t="shared" si="5"/>
        <v>3.2244912673586906E-3</v>
      </c>
      <c r="I49" s="39">
        <f t="shared" si="6"/>
        <v>5.9886021761712468E-3</v>
      </c>
      <c r="J49" s="39">
        <f t="shared" si="7"/>
        <v>2.4894204974254272E-3</v>
      </c>
      <c r="K49" s="83">
        <f t="shared" si="8"/>
        <v>1.2677841883670122E-2</v>
      </c>
    </row>
    <row r="50" spans="2:22" ht="17" thickBot="1" x14ac:dyDescent="0.55000000000000004">
      <c r="B50" s="65" t="s">
        <v>61</v>
      </c>
      <c r="C50" s="39">
        <f t="shared" si="1"/>
        <v>3.0785172266075541E-3</v>
      </c>
      <c r="D50" s="39">
        <f t="shared" si="2"/>
        <v>2.4023775371941121E-4</v>
      </c>
      <c r="E50" s="39">
        <f t="shared" si="3"/>
        <v>5.2272297201688591E-4</v>
      </c>
      <c r="F50" s="79">
        <f t="shared" si="9"/>
        <v>3.8414779523438512E-3</v>
      </c>
      <c r="G50" s="39">
        <f t="shared" si="4"/>
        <v>4.3199561004790912E-5</v>
      </c>
      <c r="H50" s="39">
        <f t="shared" si="5"/>
        <v>5.4714554204554432E-5</v>
      </c>
      <c r="I50" s="39">
        <f t="shared" si="6"/>
        <v>9.9511119201662864E-4</v>
      </c>
      <c r="J50" s="39">
        <f t="shared" si="7"/>
        <v>7.3900764285987457E-4</v>
      </c>
      <c r="K50" s="83">
        <f t="shared" si="8"/>
        <v>1.8320329500858485E-3</v>
      </c>
    </row>
    <row r="51" spans="2:22" ht="37" x14ac:dyDescent="0.5">
      <c r="B51" s="66" t="s">
        <v>62</v>
      </c>
      <c r="C51" s="39">
        <f>C23*$C$58</f>
        <v>0.16624176466240789</v>
      </c>
      <c r="D51" s="39">
        <f t="shared" si="2"/>
        <v>9.6844716712572616E-3</v>
      </c>
      <c r="E51" s="39">
        <f t="shared" si="3"/>
        <v>1.6414409560748702E-2</v>
      </c>
      <c r="F51" s="79">
        <f t="shared" si="9"/>
        <v>0.19234064589441385</v>
      </c>
      <c r="G51" s="39">
        <f t="shared" si="4"/>
        <v>1.7302337816468782E-2</v>
      </c>
      <c r="H51" s="39">
        <f t="shared" si="5"/>
        <v>6.3328434624114083E-2</v>
      </c>
      <c r="I51" s="39">
        <f t="shared" si="6"/>
        <v>0.13537611804159005</v>
      </c>
      <c r="J51" s="39">
        <f>J23*$J$58</f>
        <v>3.3965700432348887E-2</v>
      </c>
      <c r="K51" s="83">
        <f t="shared" si="8"/>
        <v>0.24997259091452181</v>
      </c>
    </row>
    <row r="52" spans="2:22" ht="18.5" x14ac:dyDescent="0.5">
      <c r="B52" s="67" t="s">
        <v>63</v>
      </c>
      <c r="C52" s="39">
        <f t="shared" si="1"/>
        <v>0</v>
      </c>
      <c r="D52" s="39">
        <f t="shared" si="2"/>
        <v>0</v>
      </c>
      <c r="E52" s="39">
        <f t="shared" si="3"/>
        <v>0</v>
      </c>
      <c r="F52" s="79">
        <f t="shared" si="9"/>
        <v>0</v>
      </c>
      <c r="G52" s="39">
        <f t="shared" si="4"/>
        <v>0</v>
      </c>
      <c r="H52" s="39">
        <f t="shared" si="5"/>
        <v>0</v>
      </c>
      <c r="I52" s="39">
        <f t="shared" si="6"/>
        <v>0</v>
      </c>
      <c r="J52" s="39">
        <f t="shared" si="7"/>
        <v>0</v>
      </c>
      <c r="K52" s="83">
        <f t="shared" si="8"/>
        <v>0</v>
      </c>
    </row>
    <row r="53" spans="2:22" ht="55.5" x14ac:dyDescent="0.5">
      <c r="B53" s="67" t="s">
        <v>64</v>
      </c>
      <c r="C53" s="39">
        <f t="shared" si="1"/>
        <v>0</v>
      </c>
      <c r="D53" s="39">
        <f t="shared" si="2"/>
        <v>0</v>
      </c>
      <c r="E53" s="39">
        <f t="shared" si="3"/>
        <v>0</v>
      </c>
      <c r="F53" s="79">
        <f t="shared" si="9"/>
        <v>0</v>
      </c>
      <c r="G53" s="39">
        <f t="shared" si="4"/>
        <v>0</v>
      </c>
      <c r="H53" s="39">
        <f t="shared" si="5"/>
        <v>0</v>
      </c>
      <c r="I53" s="39">
        <f t="shared" si="6"/>
        <v>0</v>
      </c>
      <c r="J53" s="39">
        <f t="shared" si="7"/>
        <v>0</v>
      </c>
      <c r="K53" s="83">
        <f t="shared" si="8"/>
        <v>0</v>
      </c>
    </row>
    <row r="54" spans="2:22" ht="18.5" x14ac:dyDescent="0.5">
      <c r="B54" s="67" t="s">
        <v>65</v>
      </c>
      <c r="C54" s="39">
        <f t="shared" si="1"/>
        <v>0</v>
      </c>
      <c r="D54" s="39">
        <f t="shared" si="2"/>
        <v>0</v>
      </c>
      <c r="E54" s="39">
        <f t="shared" si="3"/>
        <v>0</v>
      </c>
      <c r="F54" s="79">
        <f t="shared" si="9"/>
        <v>0</v>
      </c>
      <c r="G54" s="39">
        <f t="shared" si="4"/>
        <v>0</v>
      </c>
      <c r="H54" s="39">
        <f t="shared" si="5"/>
        <v>0</v>
      </c>
      <c r="I54" s="39">
        <f t="shared" si="6"/>
        <v>0</v>
      </c>
      <c r="J54" s="39">
        <f t="shared" si="7"/>
        <v>0</v>
      </c>
      <c r="K54" s="83">
        <f t="shared" si="8"/>
        <v>0</v>
      </c>
    </row>
    <row r="55" spans="2:22" ht="19" thickBot="1" x14ac:dyDescent="0.55000000000000004">
      <c r="B55" s="68" t="s">
        <v>66</v>
      </c>
      <c r="C55" s="39">
        <f t="shared" si="1"/>
        <v>0</v>
      </c>
      <c r="D55" s="39">
        <f t="shared" si="2"/>
        <v>0</v>
      </c>
      <c r="E55" s="39">
        <f t="shared" si="3"/>
        <v>0</v>
      </c>
      <c r="F55" s="79">
        <f t="shared" si="9"/>
        <v>0</v>
      </c>
      <c r="G55" s="39">
        <f t="shared" si="4"/>
        <v>0</v>
      </c>
      <c r="H55" s="39">
        <f t="shared" si="5"/>
        <v>0</v>
      </c>
      <c r="I55" s="39">
        <f t="shared" si="6"/>
        <v>0</v>
      </c>
      <c r="J55" s="39">
        <f t="shared" si="7"/>
        <v>0</v>
      </c>
      <c r="K55" s="83">
        <f t="shared" si="8"/>
        <v>0</v>
      </c>
    </row>
    <row r="56" spans="2:22" x14ac:dyDescent="0.35">
      <c r="C56" s="62">
        <f>SUM(C35:C55)</f>
        <v>0.79721291370826042</v>
      </c>
      <c r="D56" s="62">
        <f>SUM(D35:D55)</f>
        <v>0.10166285961973869</v>
      </c>
      <c r="E56" s="62">
        <f t="shared" ref="E56" si="10">SUM(E35:E55)</f>
        <v>0.10354659761189264</v>
      </c>
      <c r="F56" s="78">
        <f>SUM(F35:F55)</f>
        <v>1.0024223709398918</v>
      </c>
      <c r="G56" s="62">
        <f t="shared" ref="G56:I56" si="11">SUM(G35:G55)</f>
        <v>6.995337399343271E-2</v>
      </c>
      <c r="H56" s="62">
        <f t="shared" si="11"/>
        <v>0.31121638431550547</v>
      </c>
      <c r="I56" s="62">
        <f t="shared" si="11"/>
        <v>0.47644136987954233</v>
      </c>
      <c r="J56" s="62">
        <f>SUM(J35:J55)</f>
        <v>0.14314027422973896</v>
      </c>
      <c r="K56" s="82">
        <f>SUM(K35:K55)</f>
        <v>1.0007514024182196</v>
      </c>
    </row>
    <row r="58" spans="2:22" x14ac:dyDescent="0.35">
      <c r="C58" s="62">
        <f>'REPARTITION ENTRANT'!C8</f>
        <v>0.79252002172906089</v>
      </c>
      <c r="D58" s="27">
        <f>'REPARTITION ENTRANT'!H8</f>
        <v>0.10158810679792719</v>
      </c>
      <c r="E58" s="62">
        <f>'REPARTITION ENTRANT'!D8</f>
        <v>0.10589187147301196</v>
      </c>
      <c r="F58" s="78"/>
      <c r="G58" s="62">
        <f>'REPARTITION ENTRANT'!E12</f>
        <v>6.995337399343271E-2</v>
      </c>
      <c r="H58" s="62">
        <f>'REPARTITION ENTRANT'!D12</f>
        <v>0.31121638431550552</v>
      </c>
      <c r="I58" s="62">
        <f>'REPARTITION ENTRANT'!F12</f>
        <v>0.47644136987954233</v>
      </c>
      <c r="J58" s="62">
        <f>'REPARTITION ENTRANT'!G12</f>
        <v>0.14238887181151946</v>
      </c>
    </row>
    <row r="59" spans="2:22" ht="15" thickBot="1" x14ac:dyDescent="0.4"/>
    <row r="60" spans="2:22" ht="15" thickBot="1" x14ac:dyDescent="0.4">
      <c r="B60" s="154" t="s">
        <v>14</v>
      </c>
      <c r="C60" s="155"/>
      <c r="D60" s="156"/>
      <c r="G60" s="129" t="s">
        <v>44</v>
      </c>
      <c r="H60" s="129"/>
      <c r="I60" s="129"/>
      <c r="N60" s="154" t="s">
        <v>14</v>
      </c>
      <c r="O60" s="155"/>
      <c r="P60" s="155"/>
      <c r="Q60" s="156"/>
      <c r="R60" s="157"/>
      <c r="S60" s="154" t="s">
        <v>44</v>
      </c>
      <c r="T60" s="155"/>
      <c r="U60" s="155"/>
      <c r="V60" s="156"/>
    </row>
    <row r="61" spans="2:22" ht="29" x14ac:dyDescent="0.35">
      <c r="C61" t="s">
        <v>67</v>
      </c>
      <c r="D61" t="s">
        <v>68</v>
      </c>
      <c r="H61" t="s">
        <v>67</v>
      </c>
      <c r="I61" t="s">
        <v>68</v>
      </c>
      <c r="N61" s="120"/>
      <c r="O61" s="162" t="s">
        <v>67</v>
      </c>
      <c r="P61" s="162" t="s">
        <v>68</v>
      </c>
      <c r="Q61" s="163" t="s">
        <v>95</v>
      </c>
      <c r="R61" s="158"/>
      <c r="S61" s="120"/>
      <c r="T61" s="162" t="s">
        <v>67</v>
      </c>
      <c r="U61" s="162" t="s">
        <v>68</v>
      </c>
      <c r="V61" s="163" t="s">
        <v>95</v>
      </c>
    </row>
    <row r="62" spans="2:22" x14ac:dyDescent="0.35">
      <c r="B62" s="2" t="s">
        <v>1</v>
      </c>
      <c r="C62" s="21">
        <v>3.6200000000000003E-2</v>
      </c>
      <c r="D62" s="80">
        <f>$F$47+$F$48</f>
        <v>3.9691488268549659E-2</v>
      </c>
      <c r="E62" s="62">
        <f>((D62-C62)/C62)</f>
        <v>9.6449952169879977E-2</v>
      </c>
      <c r="G62" s="2" t="s">
        <v>1</v>
      </c>
      <c r="H62" s="21">
        <v>9.9299999999999999E-2</v>
      </c>
      <c r="I62" s="80">
        <f>$K$47+$K$48</f>
        <v>7.7398473944699703E-2</v>
      </c>
      <c r="J62" s="62">
        <f>((I62-H62)/H62)</f>
        <v>-0.22055917477643802</v>
      </c>
      <c r="N62" s="2" t="s">
        <v>1</v>
      </c>
      <c r="O62" s="159">
        <v>3.6200000000000003E-2</v>
      </c>
      <c r="P62" s="160">
        <f>$F$47+$F$48</f>
        <v>3.9691488268549659E-2</v>
      </c>
      <c r="Q62" s="161">
        <f>((P62-O62)/O62)</f>
        <v>9.6449952169879977E-2</v>
      </c>
      <c r="R62" s="157"/>
      <c r="S62" s="2" t="s">
        <v>1</v>
      </c>
      <c r="T62" s="159">
        <v>9.9299999999999999E-2</v>
      </c>
      <c r="U62" s="80">
        <f>$K$47+$K$48</f>
        <v>7.7398473944699703E-2</v>
      </c>
      <c r="V62" s="161">
        <f>((U62-T62)/T62)</f>
        <v>-0.22055917477643802</v>
      </c>
    </row>
    <row r="63" spans="2:22" x14ac:dyDescent="0.35">
      <c r="B63" s="2" t="s">
        <v>2</v>
      </c>
      <c r="C63" s="21">
        <v>0</v>
      </c>
      <c r="D63" s="81">
        <v>0</v>
      </c>
      <c r="E63" s="62" t="e">
        <f t="shared" ref="E63:E74" si="12">((D63-C63)/C63)</f>
        <v>#DIV/0!</v>
      </c>
      <c r="G63" s="2" t="s">
        <v>2</v>
      </c>
      <c r="H63" s="21">
        <v>0</v>
      </c>
      <c r="I63" s="81">
        <v>0</v>
      </c>
      <c r="J63" s="62" t="e">
        <f t="shared" ref="J63:J75" si="13">((I63-H63)/H63)</f>
        <v>#DIV/0!</v>
      </c>
      <c r="N63" s="2" t="s">
        <v>2</v>
      </c>
      <c r="O63" s="21">
        <v>0</v>
      </c>
      <c r="P63" s="160">
        <v>0</v>
      </c>
      <c r="Q63" s="161"/>
      <c r="R63" s="157"/>
      <c r="S63" s="2" t="s">
        <v>2</v>
      </c>
      <c r="T63" s="21">
        <v>0</v>
      </c>
      <c r="U63" s="80">
        <v>0</v>
      </c>
      <c r="V63" s="161"/>
    </row>
    <row r="64" spans="2:22" x14ac:dyDescent="0.35">
      <c r="B64" s="2" t="s">
        <v>3</v>
      </c>
      <c r="C64" s="21">
        <v>6.0000000000000001E-3</v>
      </c>
      <c r="D64" s="80">
        <f>$F$49+$F$50</f>
        <v>1.3662069114234099E-2</v>
      </c>
      <c r="E64" s="62">
        <f t="shared" si="12"/>
        <v>1.2770115190390163</v>
      </c>
      <c r="G64" s="2" t="s">
        <v>3</v>
      </c>
      <c r="H64" s="21">
        <v>6.0000000000000001E-3</v>
      </c>
      <c r="I64" s="80">
        <f>$K$49+$K$50</f>
        <v>1.450987483375597E-2</v>
      </c>
      <c r="J64" s="62">
        <f t="shared" si="13"/>
        <v>1.4183124722926614</v>
      </c>
      <c r="N64" s="2" t="s">
        <v>3</v>
      </c>
      <c r="O64" s="21">
        <v>6.0000000000000001E-3</v>
      </c>
      <c r="P64" s="160">
        <f>$F$49+$F$50</f>
        <v>1.3662069114234099E-2</v>
      </c>
      <c r="Q64" s="161">
        <f t="shared" ref="Q63:Q74" si="14">((P64-O64)/O64)</f>
        <v>1.2770115190390163</v>
      </c>
      <c r="R64" s="157"/>
      <c r="S64" s="2" t="s">
        <v>3</v>
      </c>
      <c r="T64" s="21">
        <v>6.0000000000000001E-3</v>
      </c>
      <c r="U64" s="80">
        <f>$K$49+$K$50</f>
        <v>1.450987483375597E-2</v>
      </c>
      <c r="V64" s="161">
        <f t="shared" ref="V63:V75" si="15">((U64-T64)/T64)</f>
        <v>1.4183124722926614</v>
      </c>
    </row>
    <row r="65" spans="2:22" x14ac:dyDescent="0.35">
      <c r="B65" s="2" t="s">
        <v>4</v>
      </c>
      <c r="C65" s="21">
        <v>0</v>
      </c>
      <c r="D65" s="81">
        <v>0</v>
      </c>
      <c r="E65" s="62" t="e">
        <f t="shared" si="12"/>
        <v>#DIV/0!</v>
      </c>
      <c r="G65" s="2" t="s">
        <v>4</v>
      </c>
      <c r="H65" s="21">
        <v>0</v>
      </c>
      <c r="I65" s="81">
        <v>0</v>
      </c>
      <c r="J65" s="62" t="e">
        <f t="shared" si="13"/>
        <v>#DIV/0!</v>
      </c>
      <c r="N65" s="2" t="s">
        <v>4</v>
      </c>
      <c r="O65" s="21">
        <v>0</v>
      </c>
      <c r="P65" s="160">
        <v>0</v>
      </c>
      <c r="Q65" s="161"/>
      <c r="R65" s="157"/>
      <c r="S65" s="2" t="s">
        <v>4</v>
      </c>
      <c r="T65" s="21">
        <v>0</v>
      </c>
      <c r="U65" s="80">
        <v>0</v>
      </c>
      <c r="V65" s="161"/>
    </row>
    <row r="66" spans="2:22" x14ac:dyDescent="0.35">
      <c r="B66" s="2" t="s">
        <v>5</v>
      </c>
      <c r="C66" s="21">
        <f>0.333+0.0347</f>
        <v>0.36770000000000003</v>
      </c>
      <c r="D66" s="80">
        <f>$F$36</f>
        <v>0.29033443332941455</v>
      </c>
      <c r="E66" s="62">
        <f t="shared" si="12"/>
        <v>-0.21040404316177719</v>
      </c>
      <c r="G66" s="2" t="s">
        <v>5</v>
      </c>
      <c r="H66" s="21">
        <v>0</v>
      </c>
      <c r="I66" s="80">
        <f>$K$36</f>
        <v>7.2426580123749612E-2</v>
      </c>
      <c r="J66" s="62" t="e">
        <f t="shared" si="13"/>
        <v>#DIV/0!</v>
      </c>
      <c r="N66" s="2" t="s">
        <v>5</v>
      </c>
      <c r="O66" s="21">
        <f>0.333+0.0347</f>
        <v>0.36770000000000003</v>
      </c>
      <c r="P66" s="160">
        <f>$F$36</f>
        <v>0.29033443332941455</v>
      </c>
      <c r="Q66" s="161">
        <f t="shared" si="14"/>
        <v>-0.21040404316177719</v>
      </c>
      <c r="R66" s="157"/>
      <c r="S66" s="2" t="s">
        <v>5</v>
      </c>
      <c r="T66" s="21">
        <v>0</v>
      </c>
      <c r="U66" s="80">
        <f>$K$36</f>
        <v>7.2426580123749612E-2</v>
      </c>
      <c r="V66" s="161"/>
    </row>
    <row r="67" spans="2:22" x14ac:dyDescent="0.35">
      <c r="B67" s="2" t="s">
        <v>6</v>
      </c>
      <c r="C67" s="21">
        <v>5.6000000000000001E-2</v>
      </c>
      <c r="D67" s="80">
        <f>$F$37</f>
        <v>2.1584066958801117E-2</v>
      </c>
      <c r="E67" s="62">
        <f t="shared" si="12"/>
        <v>-0.6145702328785515</v>
      </c>
      <c r="G67" s="2" t="s">
        <v>6</v>
      </c>
      <c r="H67" s="21">
        <v>0</v>
      </c>
      <c r="I67" s="80">
        <f>$K$37</f>
        <v>1.4322255081665156E-2</v>
      </c>
      <c r="J67" s="62" t="e">
        <f t="shared" si="13"/>
        <v>#DIV/0!</v>
      </c>
      <c r="N67" s="2" t="s">
        <v>6</v>
      </c>
      <c r="O67" s="21">
        <v>5.6000000000000001E-2</v>
      </c>
      <c r="P67" s="160">
        <f>$F$37</f>
        <v>2.1584066958801117E-2</v>
      </c>
      <c r="Q67" s="161">
        <f t="shared" si="14"/>
        <v>-0.6145702328785515</v>
      </c>
      <c r="R67" s="157"/>
      <c r="S67" s="2" t="s">
        <v>6</v>
      </c>
      <c r="T67" s="21">
        <v>0</v>
      </c>
      <c r="U67" s="80">
        <f>$K$37</f>
        <v>1.4322255081665156E-2</v>
      </c>
      <c r="V67" s="161"/>
    </row>
    <row r="68" spans="2:22" x14ac:dyDescent="0.35">
      <c r="B68" s="2" t="s">
        <v>7</v>
      </c>
      <c r="C68" s="21">
        <f>12.52%+8%</f>
        <v>0.20519999999999999</v>
      </c>
      <c r="D68" s="80">
        <f>$F$35</f>
        <v>0.26452348243183571</v>
      </c>
      <c r="E68" s="62">
        <f t="shared" si="12"/>
        <v>0.28910079157814678</v>
      </c>
      <c r="G68" s="2" t="s">
        <v>7</v>
      </c>
      <c r="H68" s="21">
        <v>0.47199999999999998</v>
      </c>
      <c r="I68" s="80">
        <f>$K$35</f>
        <v>0.3001687742565109</v>
      </c>
      <c r="J68" s="62">
        <f t="shared" si="13"/>
        <v>-0.36404920708366334</v>
      </c>
      <c r="N68" s="2" t="s">
        <v>7</v>
      </c>
      <c r="O68" s="21">
        <f>12.52%+8%</f>
        <v>0.20519999999999999</v>
      </c>
      <c r="P68" s="160">
        <f>$F$35</f>
        <v>0.26452348243183571</v>
      </c>
      <c r="Q68" s="161">
        <f t="shared" si="14"/>
        <v>0.28910079157814678</v>
      </c>
      <c r="R68" s="157"/>
      <c r="S68" s="2" t="s">
        <v>7</v>
      </c>
      <c r="T68" s="21">
        <v>0.47199999999999998</v>
      </c>
      <c r="U68" s="80">
        <f>$K$35</f>
        <v>0.3001687742565109</v>
      </c>
      <c r="V68" s="161">
        <f t="shared" si="15"/>
        <v>-0.36404920708366334</v>
      </c>
    </row>
    <row r="69" spans="2:22" x14ac:dyDescent="0.35">
      <c r="B69" s="2" t="s">
        <v>8</v>
      </c>
      <c r="C69" s="21">
        <v>0</v>
      </c>
      <c r="D69" s="81">
        <v>0</v>
      </c>
      <c r="E69" s="62" t="e">
        <f t="shared" si="12"/>
        <v>#DIV/0!</v>
      </c>
      <c r="G69" s="2" t="s">
        <v>8</v>
      </c>
      <c r="H69" s="21">
        <v>0</v>
      </c>
      <c r="I69" s="81">
        <v>0</v>
      </c>
      <c r="J69" s="62" t="e">
        <f t="shared" si="13"/>
        <v>#DIV/0!</v>
      </c>
      <c r="N69" s="2" t="s">
        <v>8</v>
      </c>
      <c r="O69" s="21">
        <v>0</v>
      </c>
      <c r="P69" s="160">
        <v>0</v>
      </c>
      <c r="Q69" s="161"/>
      <c r="R69" s="157"/>
      <c r="S69" s="2" t="s">
        <v>8</v>
      </c>
      <c r="T69" s="21">
        <v>0</v>
      </c>
      <c r="U69" s="80">
        <v>0</v>
      </c>
      <c r="V69" s="161"/>
    </row>
    <row r="70" spans="2:22" x14ac:dyDescent="0.35">
      <c r="B70" s="2" t="s">
        <v>9</v>
      </c>
      <c r="C70" s="21">
        <v>1.8200000000000001E-2</v>
      </c>
      <c r="D70" s="80">
        <f>$F$38</f>
        <v>1.9738631465105669E-2</v>
      </c>
      <c r="E70" s="62">
        <f t="shared" si="12"/>
        <v>8.4540190390421308E-2</v>
      </c>
      <c r="G70" s="2" t="s">
        <v>9</v>
      </c>
      <c r="H70" s="21">
        <v>3.7400000000000003E-2</v>
      </c>
      <c r="I70" s="80">
        <f>$K$38</f>
        <v>3.4084792609234707E-2</v>
      </c>
      <c r="J70" s="62">
        <f t="shared" si="13"/>
        <v>-8.8641908843991854E-2</v>
      </c>
      <c r="N70" s="2" t="s">
        <v>9</v>
      </c>
      <c r="O70" s="21">
        <v>1.8200000000000001E-2</v>
      </c>
      <c r="P70" s="160">
        <f>$F$38</f>
        <v>1.9738631465105669E-2</v>
      </c>
      <c r="Q70" s="161">
        <f t="shared" si="14"/>
        <v>8.4540190390421308E-2</v>
      </c>
      <c r="R70" s="157"/>
      <c r="S70" s="2" t="s">
        <v>9</v>
      </c>
      <c r="T70" s="21">
        <v>3.7400000000000003E-2</v>
      </c>
      <c r="U70" s="80">
        <f>$K$38</f>
        <v>3.4084792609234707E-2</v>
      </c>
      <c r="V70" s="161">
        <f t="shared" si="15"/>
        <v>-8.8641908843991854E-2</v>
      </c>
    </row>
    <row r="71" spans="2:22" x14ac:dyDescent="0.35">
      <c r="B71" s="2" t="s">
        <v>10</v>
      </c>
      <c r="C71" s="21">
        <v>5.4399999999999997E-2</v>
      </c>
      <c r="D71" s="80">
        <f>$F$39</f>
        <v>4.4544146778742917E-2</v>
      </c>
      <c r="E71" s="62">
        <f t="shared" si="12"/>
        <v>-0.18117377244957869</v>
      </c>
      <c r="G71" s="2" t="s">
        <v>10</v>
      </c>
      <c r="H71" s="21">
        <v>7.6300000000000007E-2</v>
      </c>
      <c r="I71" s="80">
        <f>$K$39</f>
        <v>6.6619147818822819E-2</v>
      </c>
      <c r="J71" s="62">
        <f t="shared" si="13"/>
        <v>-0.12687879660782683</v>
      </c>
      <c r="N71" s="2" t="s">
        <v>10</v>
      </c>
      <c r="O71" s="21">
        <v>5.4399999999999997E-2</v>
      </c>
      <c r="P71" s="160">
        <f>$F$39</f>
        <v>4.4544146778742917E-2</v>
      </c>
      <c r="Q71" s="161">
        <f t="shared" si="14"/>
        <v>-0.18117377244957869</v>
      </c>
      <c r="R71" s="157"/>
      <c r="S71" s="2" t="s">
        <v>10</v>
      </c>
      <c r="T71" s="21">
        <v>7.6300000000000007E-2</v>
      </c>
      <c r="U71" s="80">
        <f>$K$39</f>
        <v>6.6619147818822819E-2</v>
      </c>
      <c r="V71" s="161">
        <f t="shared" si="15"/>
        <v>-0.12687879660782683</v>
      </c>
    </row>
    <row r="72" spans="2:22" x14ac:dyDescent="0.35">
      <c r="B72" s="2" t="s">
        <v>17</v>
      </c>
      <c r="C72" s="21">
        <v>4.1599999999999998E-2</v>
      </c>
      <c r="D72" s="80">
        <f>$F$46+$F$45+$F$44+$F$43</f>
        <v>4.0092995125228632E-2</v>
      </c>
      <c r="E72" s="62">
        <f t="shared" si="12"/>
        <v>-3.6226078720465522E-2</v>
      </c>
      <c r="G72" s="2" t="s">
        <v>17</v>
      </c>
      <c r="H72" s="21">
        <v>6.0699999999999997E-2</v>
      </c>
      <c r="I72" s="80">
        <f>$K$46+$K$45+$K$44+$K$43</f>
        <v>5.5197946965163877E-2</v>
      </c>
      <c r="J72" s="62">
        <f t="shared" si="13"/>
        <v>-9.0643377839145306E-2</v>
      </c>
      <c r="N72" s="2" t="s">
        <v>17</v>
      </c>
      <c r="O72" s="21">
        <v>4.1599999999999998E-2</v>
      </c>
      <c r="P72" s="160">
        <f>$F$46+$F$45+$F$44+$F$43</f>
        <v>4.0092995125228632E-2</v>
      </c>
      <c r="Q72" s="161">
        <f t="shared" si="14"/>
        <v>-3.6226078720465522E-2</v>
      </c>
      <c r="R72" s="157"/>
      <c r="S72" s="2" t="s">
        <v>17</v>
      </c>
      <c r="T72" s="21">
        <v>6.0699999999999997E-2</v>
      </c>
      <c r="U72" s="80">
        <f>$K$46+$K$45+$K$44+$K$43</f>
        <v>5.5197946965163877E-2</v>
      </c>
      <c r="V72" s="161">
        <f t="shared" si="15"/>
        <v>-9.0643377839145306E-2</v>
      </c>
    </row>
    <row r="73" spans="2:22" x14ac:dyDescent="0.35">
      <c r="B73" s="2" t="s">
        <v>11</v>
      </c>
      <c r="C73" s="21">
        <v>4.7500000000000001E-2</v>
      </c>
      <c r="D73" s="80">
        <f>$F$40+$F$41</f>
        <v>5.0744977786424665E-2</v>
      </c>
      <c r="E73" s="62">
        <f t="shared" si="12"/>
        <v>6.8315321819466618E-2</v>
      </c>
      <c r="G73" s="2" t="s">
        <v>11</v>
      </c>
      <c r="H73" s="21">
        <v>4.4900000000000002E-2</v>
      </c>
      <c r="I73" s="80">
        <f>$K$40+$K$41</f>
        <v>8.2372446888423489E-2</v>
      </c>
      <c r="J73" s="62">
        <f t="shared" si="13"/>
        <v>0.83457565453058991</v>
      </c>
      <c r="N73" s="2" t="s">
        <v>11</v>
      </c>
      <c r="O73" s="21">
        <v>4.7500000000000001E-2</v>
      </c>
      <c r="P73" s="160">
        <f>$F$40+$F$41</f>
        <v>5.0744977786424665E-2</v>
      </c>
      <c r="Q73" s="161">
        <f t="shared" si="14"/>
        <v>6.8315321819466618E-2</v>
      </c>
      <c r="R73" s="157"/>
      <c r="S73" s="2" t="s">
        <v>11</v>
      </c>
      <c r="T73" s="21">
        <v>4.4900000000000002E-2</v>
      </c>
      <c r="U73" s="80">
        <f>$K$40+$K$41</f>
        <v>8.2372446888423489E-2</v>
      </c>
      <c r="V73" s="161">
        <f t="shared" si="15"/>
        <v>0.83457565453058991</v>
      </c>
    </row>
    <row r="74" spans="2:22" x14ac:dyDescent="0.35">
      <c r="B74" s="2" t="s">
        <v>12</v>
      </c>
      <c r="C74" s="21">
        <v>1.95E-2</v>
      </c>
      <c r="D74" s="80">
        <f>$F$42</f>
        <v>2.5165433787140826E-2</v>
      </c>
      <c r="E74" s="62">
        <f t="shared" si="12"/>
        <v>0.29053506600722184</v>
      </c>
      <c r="G74" s="2" t="s">
        <v>12</v>
      </c>
      <c r="H74" s="21">
        <v>1.95E-2</v>
      </c>
      <c r="I74" s="80">
        <f>$K$42</f>
        <v>3.3678518981671471E-2</v>
      </c>
      <c r="J74" s="62">
        <f t="shared" si="13"/>
        <v>0.72710353752161394</v>
      </c>
      <c r="N74" s="2" t="s">
        <v>12</v>
      </c>
      <c r="O74" s="21">
        <v>1.95E-2</v>
      </c>
      <c r="P74" s="160">
        <f>$F$42</f>
        <v>2.5165433787140826E-2</v>
      </c>
      <c r="Q74" s="161">
        <f t="shared" si="14"/>
        <v>0.29053506600722184</v>
      </c>
      <c r="R74" s="157"/>
      <c r="S74" s="2" t="s">
        <v>12</v>
      </c>
      <c r="T74" s="21">
        <v>1.95E-2</v>
      </c>
      <c r="U74" s="80">
        <f>$K$42</f>
        <v>3.3678518981671471E-2</v>
      </c>
      <c r="V74" s="161">
        <f t="shared" si="15"/>
        <v>0.72710353752161394</v>
      </c>
    </row>
    <row r="75" spans="2:22" x14ac:dyDescent="0.35">
      <c r="B75" s="1" t="s">
        <v>13</v>
      </c>
      <c r="C75" s="21">
        <v>0.1477</v>
      </c>
      <c r="D75" s="80">
        <f>SUM($F$51:$F$55)</f>
        <v>0.19234064589441385</v>
      </c>
      <c r="E75" s="62">
        <f>((D75-C75)/C75)</f>
        <v>0.30223863164802883</v>
      </c>
      <c r="G75" s="1" t="s">
        <v>13</v>
      </c>
      <c r="H75" s="21">
        <v>0.18390000000000001</v>
      </c>
      <c r="I75" s="80">
        <f>SUM($K$51:$K$55)</f>
        <v>0.24997259091452181</v>
      </c>
      <c r="J75" s="62">
        <f t="shared" si="13"/>
        <v>0.35928543183535511</v>
      </c>
      <c r="N75" s="1" t="s">
        <v>96</v>
      </c>
      <c r="O75" s="21">
        <v>0.1477</v>
      </c>
      <c r="P75" s="160">
        <f>SUM($F$51:$F$55)</f>
        <v>0.19234064589441385</v>
      </c>
      <c r="Q75" s="161">
        <f>((P75-O75)/O75)</f>
        <v>0.30223863164802883</v>
      </c>
      <c r="R75" s="157"/>
      <c r="S75" s="1" t="s">
        <v>96</v>
      </c>
      <c r="T75" s="21">
        <v>0.18390000000000001</v>
      </c>
      <c r="U75" s="80">
        <f>SUM($K$51:$K$55)</f>
        <v>0.24997259091452181</v>
      </c>
      <c r="V75" s="161">
        <f t="shared" si="15"/>
        <v>0.35928543183535511</v>
      </c>
    </row>
    <row r="76" spans="2:22" x14ac:dyDescent="0.35">
      <c r="B76" s="4"/>
      <c r="C76" s="3">
        <f>SUM(C62:C75)</f>
        <v>1</v>
      </c>
      <c r="D76" s="80">
        <f>SUM(D62:D75)</f>
        <v>1.0024223709398918</v>
      </c>
      <c r="G76" s="4"/>
      <c r="H76" s="3">
        <v>1</v>
      </c>
      <c r="I76" s="80">
        <f>SUM($I$62:$I$75)</f>
        <v>1.0007514024182196</v>
      </c>
      <c r="N76" s="4"/>
      <c r="O76" s="3">
        <f>SUM(O62:O75)</f>
        <v>1</v>
      </c>
      <c r="P76" s="80">
        <f>SUM(P62:P75)</f>
        <v>1.0024223709398918</v>
      </c>
      <c r="R76" s="157"/>
      <c r="S76" s="4"/>
      <c r="T76" s="3">
        <v>1</v>
      </c>
      <c r="U76" s="80">
        <f>SUM(U62:U75)</f>
        <v>1.0007514024182196</v>
      </c>
    </row>
    <row r="80" spans="2:22" x14ac:dyDescent="0.35">
      <c r="B80" s="81" t="s">
        <v>73</v>
      </c>
      <c r="C80" s="97">
        <v>1.1659999999999999</v>
      </c>
      <c r="D80" s="89">
        <f>D75*C80</f>
        <v>0.22426919311288654</v>
      </c>
      <c r="G80" s="81" t="s">
        <v>73</v>
      </c>
      <c r="H80" s="90">
        <v>1.206</v>
      </c>
      <c r="I80" s="89">
        <f>I75*H80</f>
        <v>0.30146694464291329</v>
      </c>
    </row>
    <row r="81" spans="1:5" ht="15" thickBot="1" x14ac:dyDescent="0.4"/>
    <row r="82" spans="1:5" ht="15" thickBot="1" x14ac:dyDescent="0.4">
      <c r="A82" s="143" t="s">
        <v>86</v>
      </c>
      <c r="B82" s="144"/>
      <c r="C82" s="144"/>
      <c r="D82" s="145"/>
    </row>
    <row r="83" spans="1:5" x14ac:dyDescent="0.35">
      <c r="A83" s="92" t="s">
        <v>74</v>
      </c>
      <c r="B83" s="102">
        <f>B85+B84</f>
        <v>21233.89</v>
      </c>
    </row>
    <row r="84" spans="1:5" x14ac:dyDescent="0.35">
      <c r="A84" s="93" t="s">
        <v>44</v>
      </c>
      <c r="B84" s="94">
        <v>6823.48</v>
      </c>
      <c r="C84" s="27">
        <f>B84/$B$83</f>
        <v>0.32134856119156685</v>
      </c>
    </row>
    <row r="85" spans="1:5" x14ac:dyDescent="0.35">
      <c r="A85" s="93" t="s">
        <v>14</v>
      </c>
      <c r="B85" s="94">
        <v>14410.409999999998</v>
      </c>
      <c r="C85" s="27">
        <f>B85/$B$83</f>
        <v>0.67865143880843304</v>
      </c>
    </row>
    <row r="86" spans="1:5" x14ac:dyDescent="0.35">
      <c r="A86" s="93"/>
      <c r="B86" s="94"/>
      <c r="C86" s="27"/>
    </row>
    <row r="87" spans="1:5" x14ac:dyDescent="0.35">
      <c r="A87" s="92" t="s">
        <v>76</v>
      </c>
      <c r="B87" s="91">
        <v>21245.579999999998</v>
      </c>
      <c r="C87" s="27"/>
    </row>
    <row r="88" spans="1:5" x14ac:dyDescent="0.35">
      <c r="A88" s="93" t="s">
        <v>75</v>
      </c>
      <c r="B88" s="88">
        <v>4902.29</v>
      </c>
      <c r="C88" s="27">
        <f>B88/B87</f>
        <v>0.2307439947509082</v>
      </c>
    </row>
    <row r="90" spans="1:5" x14ac:dyDescent="0.35">
      <c r="B90" t="s">
        <v>81</v>
      </c>
      <c r="C90" t="s">
        <v>82</v>
      </c>
      <c r="D90" t="s">
        <v>80</v>
      </c>
    </row>
    <row r="91" spans="1:5" x14ac:dyDescent="0.35">
      <c r="A91" t="s">
        <v>78</v>
      </c>
      <c r="B91" s="94">
        <f>B84*I75</f>
        <v>1705.6829746534213</v>
      </c>
      <c r="C91" s="95">
        <f>H80</f>
        <v>1.206</v>
      </c>
      <c r="D91" s="94">
        <f>B91*C91</f>
        <v>2057.053667432026</v>
      </c>
      <c r="E91" s="96"/>
    </row>
    <row r="92" spans="1:5" x14ac:dyDescent="0.35">
      <c r="A92" t="s">
        <v>79</v>
      </c>
      <c r="B92" s="94">
        <f>B85*D75</f>
        <v>2771.70756700332</v>
      </c>
      <c r="C92" s="95">
        <f>C80</f>
        <v>1.1659999999999999</v>
      </c>
      <c r="D92" s="94">
        <f>B92*C92</f>
        <v>3231.8110231258711</v>
      </c>
      <c r="E92" s="96"/>
    </row>
    <row r="93" spans="1:5" x14ac:dyDescent="0.35">
      <c r="A93" t="s">
        <v>77</v>
      </c>
      <c r="B93" s="98">
        <f>B91+B92</f>
        <v>4477.3905416567413</v>
      </c>
      <c r="D93" s="98">
        <f>D91+D92</f>
        <v>5288.8646905578971</v>
      </c>
      <c r="E93" s="96"/>
    </row>
    <row r="95" spans="1:5" x14ac:dyDescent="0.35">
      <c r="B95" t="s">
        <v>84</v>
      </c>
      <c r="C95" t="s">
        <v>80</v>
      </c>
      <c r="D95" t="s">
        <v>85</v>
      </c>
    </row>
    <row r="96" spans="1:5" x14ac:dyDescent="0.35">
      <c r="A96" s="81" t="s">
        <v>83</v>
      </c>
      <c r="B96" s="99">
        <f>B93</f>
        <v>4477.3905416567413</v>
      </c>
      <c r="C96" s="99">
        <f>D93</f>
        <v>5288.8646905578971</v>
      </c>
      <c r="D96" s="100">
        <f>B88</f>
        <v>4902.29</v>
      </c>
      <c r="E96" s="101"/>
    </row>
  </sheetData>
  <mergeCells count="21">
    <mergeCell ref="S60:V60"/>
    <mergeCell ref="N60:Q60"/>
    <mergeCell ref="A82:D82"/>
    <mergeCell ref="B60:D60"/>
    <mergeCell ref="G60:I60"/>
    <mergeCell ref="C30:J30"/>
    <mergeCell ref="C33:C34"/>
    <mergeCell ref="D33:D34"/>
    <mergeCell ref="E33:E34"/>
    <mergeCell ref="G33:G34"/>
    <mergeCell ref="H33:H34"/>
    <mergeCell ref="I33:I34"/>
    <mergeCell ref="J33:J34"/>
    <mergeCell ref="C2:J2"/>
    <mergeCell ref="C5:C6"/>
    <mergeCell ref="D5:D6"/>
    <mergeCell ref="E5:E6"/>
    <mergeCell ref="G5:G6"/>
    <mergeCell ref="H5:H6"/>
    <mergeCell ref="I5:I6"/>
    <mergeCell ref="J5:J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19B1-DC79-4C76-96EA-0686DF9ED0CC}">
  <sheetPr>
    <pageSetUpPr fitToPage="1"/>
  </sheetPr>
  <dimension ref="A2:R35"/>
  <sheetViews>
    <sheetView zoomScale="90" zoomScaleNormal="90" workbookViewId="0">
      <pane xSplit="1" topLeftCell="B1" activePane="topRight" state="frozen"/>
      <selection activeCell="A6" sqref="A6"/>
      <selection pane="topRight" activeCell="H45" sqref="H45"/>
    </sheetView>
  </sheetViews>
  <sheetFormatPr baseColWidth="10" defaultRowHeight="14.5" x14ac:dyDescent="0.35"/>
  <cols>
    <col min="1" max="1" width="59.81640625" customWidth="1"/>
    <col min="2" max="2" width="21" style="4" customWidth="1"/>
    <col min="3" max="3" width="21.08984375" style="4" customWidth="1"/>
    <col min="4" max="4" width="5.08984375" style="4" customWidth="1"/>
    <col min="5" max="5" width="17.26953125" style="4" customWidth="1"/>
    <col min="6" max="6" width="15.453125" style="4" customWidth="1"/>
    <col min="7" max="7" width="10.90625" style="4"/>
    <col min="8" max="8" width="3.1796875" customWidth="1"/>
    <col min="9" max="10" width="10.90625" style="120"/>
    <col min="13" max="14" width="10.90625" style="120"/>
  </cols>
  <sheetData>
    <row r="2" spans="1:18" x14ac:dyDescent="0.35">
      <c r="B2" s="104" t="s">
        <v>87</v>
      </c>
    </row>
    <row r="3" spans="1:18" x14ac:dyDescent="0.35">
      <c r="B3" s="105">
        <f>B5+B6</f>
        <v>21707.01</v>
      </c>
    </row>
    <row r="5" spans="1:18" x14ac:dyDescent="0.35">
      <c r="A5" s="103" t="s">
        <v>44</v>
      </c>
      <c r="B5" s="4">
        <f>'REPARTITION ENTRANT'!I11</f>
        <v>6961.78</v>
      </c>
      <c r="C5" s="20">
        <f>B5/B3</f>
        <v>0.32071575034977179</v>
      </c>
      <c r="D5" s="20"/>
    </row>
    <row r="6" spans="1:18" x14ac:dyDescent="0.35">
      <c r="A6" s="103" t="s">
        <v>14</v>
      </c>
      <c r="B6" s="4">
        <f>'REPARTITION ENTRANT'!I7</f>
        <v>14745.23</v>
      </c>
      <c r="C6" s="20">
        <f>B6/B3</f>
        <v>0.67928424965022827</v>
      </c>
      <c r="D6" s="20"/>
    </row>
    <row r="8" spans="1:18" x14ac:dyDescent="0.35">
      <c r="B8" s="146" t="s">
        <v>88</v>
      </c>
      <c r="C8" s="146"/>
      <c r="E8" s="146" t="s">
        <v>90</v>
      </c>
      <c r="F8" s="146"/>
      <c r="G8" s="146"/>
      <c r="I8" s="148" t="s">
        <v>91</v>
      </c>
      <c r="J8" s="148"/>
    </row>
    <row r="9" spans="1:18" ht="36" customHeight="1" thickBot="1" x14ac:dyDescent="0.4">
      <c r="B9" s="6" t="s">
        <v>14</v>
      </c>
      <c r="C9" s="6" t="s">
        <v>44</v>
      </c>
      <c r="D9" s="114"/>
      <c r="E9" s="119" t="s">
        <v>14</v>
      </c>
      <c r="F9" s="6" t="s">
        <v>44</v>
      </c>
      <c r="G9" s="6" t="s">
        <v>89</v>
      </c>
      <c r="I9" s="121"/>
      <c r="J9" s="122" t="s">
        <v>92</v>
      </c>
      <c r="M9" s="121" t="s">
        <v>93</v>
      </c>
      <c r="N9" s="121" t="s">
        <v>23</v>
      </c>
      <c r="P9" s="148" t="s">
        <v>94</v>
      </c>
      <c r="Q9" s="148"/>
      <c r="R9" s="148"/>
    </row>
    <row r="10" spans="1:18" ht="16.5" x14ac:dyDescent="0.35">
      <c r="A10" s="107" t="s">
        <v>46</v>
      </c>
      <c r="B10" s="125">
        <f>'CARAC ENTR 09-2022'!F35</f>
        <v>0.26452348243183571</v>
      </c>
      <c r="C10" s="125">
        <f>'CARAC ENTR 09-2022'!K35</f>
        <v>0.3001687742565109</v>
      </c>
      <c r="D10" s="113"/>
      <c r="E10" s="118">
        <f>$B$6*B10</f>
        <v>3900.4595888583767</v>
      </c>
      <c r="F10" s="118">
        <f t="shared" ref="F10:F30" si="0">$B$5*C10</f>
        <v>2089.7089692434924</v>
      </c>
      <c r="G10" s="118">
        <f t="shared" ref="G10:G30" si="1">E10+F10</f>
        <v>5990.1685581018692</v>
      </c>
      <c r="I10" s="121">
        <f>5437.28+48</f>
        <v>5485.28</v>
      </c>
      <c r="J10" s="123">
        <f>I10/G10</f>
        <v>0.91571379783311879</v>
      </c>
      <c r="M10" s="123">
        <v>0.95</v>
      </c>
      <c r="N10" s="124">
        <f>J10-M10</f>
        <v>-3.4286202166881163E-2</v>
      </c>
      <c r="P10" s="147">
        <f>G10+G11+G12+G13</f>
        <v>11721.746380392367</v>
      </c>
      <c r="Q10" s="148">
        <f>I10+I12+I11+I13</f>
        <v>11141.859999999999</v>
      </c>
      <c r="R10" s="149">
        <f>Q10/P10</f>
        <v>0.95052901149931224</v>
      </c>
    </row>
    <row r="11" spans="1:18" ht="16.5" x14ac:dyDescent="0.35">
      <c r="A11" s="108" t="s">
        <v>47</v>
      </c>
      <c r="B11" s="125">
        <f>'CARAC ENTR 09-2022'!F36</f>
        <v>0.29033443332941455</v>
      </c>
      <c r="C11" s="125">
        <f>'CARAC ENTR 09-2022'!K36</f>
        <v>7.2426580123749612E-2</v>
      </c>
      <c r="D11" s="113"/>
      <c r="E11" s="118">
        <f t="shared" ref="E10:E30" si="2">$B$6*B11</f>
        <v>4281.0479963618836</v>
      </c>
      <c r="F11" s="118">
        <f t="shared" si="0"/>
        <v>504.21791697391757</v>
      </c>
      <c r="G11" s="118">
        <f t="shared" si="1"/>
        <v>4785.2659133358011</v>
      </c>
      <c r="I11" s="121">
        <f>4031.48+26.25</f>
        <v>4057.73</v>
      </c>
      <c r="J11" s="123">
        <f>I11/G11</f>
        <v>0.84796332606966096</v>
      </c>
      <c r="K11" s="150">
        <f>I11+I12+I10</f>
        <v>10689.05</v>
      </c>
      <c r="L11" s="151">
        <f>K11/(G11+G12+G10)</f>
        <v>0.9549417807247681</v>
      </c>
      <c r="M11" s="123">
        <v>0.95</v>
      </c>
      <c r="N11" s="152">
        <f>L11-M11</f>
        <v>4.9417807247681411E-3</v>
      </c>
      <c r="P11" s="148"/>
      <c r="Q11" s="148"/>
      <c r="R11" s="149"/>
    </row>
    <row r="12" spans="1:18" ht="16.5" x14ac:dyDescent="0.35">
      <c r="A12" s="108" t="s">
        <v>48</v>
      </c>
      <c r="B12" s="125">
        <f>'CARAC ENTR 09-2022'!F37</f>
        <v>2.1584066958801117E-2</v>
      </c>
      <c r="C12" s="125">
        <f>'CARAC ENTR 09-2022'!K37</f>
        <v>1.4322255081665156E-2</v>
      </c>
      <c r="D12" s="113"/>
      <c r="E12" s="118">
        <f t="shared" si="2"/>
        <v>318.26203164292298</v>
      </c>
      <c r="F12" s="118">
        <f t="shared" si="0"/>
        <v>99.708388982434855</v>
      </c>
      <c r="G12" s="118">
        <f t="shared" si="1"/>
        <v>417.97042062535786</v>
      </c>
      <c r="I12" s="121">
        <f>982.24+48.1+115.7</f>
        <v>1146.04</v>
      </c>
      <c r="J12" s="123">
        <f>I12/G12</f>
        <v>2.7419165171672217</v>
      </c>
      <c r="K12" s="150"/>
      <c r="L12" s="151"/>
      <c r="M12" s="123">
        <v>0.95</v>
      </c>
      <c r="N12" s="153"/>
      <c r="P12" s="148"/>
      <c r="Q12" s="148"/>
      <c r="R12" s="149"/>
    </row>
    <row r="13" spans="1:18" ht="17" thickBot="1" x14ac:dyDescent="0.4">
      <c r="A13" s="109" t="s">
        <v>49</v>
      </c>
      <c r="B13" s="125">
        <f>'CARAC ENTR 09-2022'!F38</f>
        <v>1.9738631465105669E-2</v>
      </c>
      <c r="C13" s="125">
        <f>'CARAC ENTR 09-2022'!K38</f>
        <v>3.4084792609234707E-2</v>
      </c>
      <c r="D13" s="113"/>
      <c r="E13" s="118">
        <f t="shared" si="2"/>
        <v>291.05066083822004</v>
      </c>
      <c r="F13" s="118">
        <f t="shared" si="0"/>
        <v>237.29082749111799</v>
      </c>
      <c r="G13" s="118">
        <f t="shared" si="1"/>
        <v>528.34148832933806</v>
      </c>
      <c r="I13" s="121">
        <f>377.6+75.21</f>
        <v>452.81</v>
      </c>
      <c r="J13" s="123">
        <f t="shared" ref="J12:J18" si="3">I13/G13</f>
        <v>0.85704039906429608</v>
      </c>
      <c r="M13" s="123">
        <v>0.95</v>
      </c>
      <c r="N13" s="124">
        <f t="shared" ref="N13:N18" si="4">J13-M13</f>
        <v>-9.2959600935703879E-2</v>
      </c>
      <c r="P13" s="81"/>
      <c r="Q13" s="81"/>
      <c r="R13" s="127"/>
    </row>
    <row r="14" spans="1:18" ht="16.5" x14ac:dyDescent="0.35">
      <c r="A14" s="107" t="s">
        <v>50</v>
      </c>
      <c r="B14" s="125">
        <f>'CARAC ENTR 09-2022'!F39</f>
        <v>4.4544146778742917E-2</v>
      </c>
      <c r="C14" s="125">
        <f>'CARAC ENTR 09-2022'!K39</f>
        <v>6.6619147818822819E-2</v>
      </c>
      <c r="D14" s="113"/>
      <c r="E14" s="118">
        <f t="shared" si="2"/>
        <v>656.81368940632342</v>
      </c>
      <c r="F14" s="118">
        <f>$B$5*C14</f>
        <v>463.78785090212432</v>
      </c>
      <c r="G14" s="118">
        <f t="shared" si="1"/>
        <v>1120.6015403084477</v>
      </c>
      <c r="I14" s="121">
        <f>1176.74+17.68</f>
        <v>1194.42</v>
      </c>
      <c r="J14" s="123">
        <f t="shared" si="3"/>
        <v>1.0658739587946966</v>
      </c>
      <c r="M14" s="123">
        <v>0.95</v>
      </c>
      <c r="N14" s="124">
        <f t="shared" si="4"/>
        <v>0.11587395879469664</v>
      </c>
      <c r="P14" s="147">
        <f>SUM(G14:G17)</f>
        <v>3047.8393115304425</v>
      </c>
      <c r="Q14" s="148">
        <f>SUM(I14:I17)</f>
        <v>2620.86</v>
      </c>
      <c r="R14" s="149">
        <f>Q14/P14</f>
        <v>0.8599075384600775</v>
      </c>
    </row>
    <row r="15" spans="1:18" ht="16.5" x14ac:dyDescent="0.35">
      <c r="A15" s="108" t="s">
        <v>51</v>
      </c>
      <c r="B15" s="125">
        <f>'CARAC ENTR 09-2022'!F40</f>
        <v>5.0744977786424665E-2</v>
      </c>
      <c r="C15" s="125">
        <f>'CARAC ENTR 09-2022'!K40</f>
        <v>8.2372446888423489E-2</v>
      </c>
      <c r="D15" s="113"/>
      <c r="E15" s="118">
        <f t="shared" si="2"/>
        <v>748.24636880572257</v>
      </c>
      <c r="F15" s="118">
        <f t="shared" si="0"/>
        <v>573.45885329888881</v>
      </c>
      <c r="G15" s="118">
        <f t="shared" si="1"/>
        <v>1321.7052221046115</v>
      </c>
      <c r="I15" s="121">
        <f>891.52+38.92+43.12</f>
        <v>973.56</v>
      </c>
      <c r="J15" s="123">
        <f t="shared" si="3"/>
        <v>0.73659389682198273</v>
      </c>
      <c r="M15" s="123">
        <v>0.95</v>
      </c>
      <c r="N15" s="124">
        <f t="shared" si="4"/>
        <v>-0.21340610317801723</v>
      </c>
      <c r="P15" s="148"/>
      <c r="Q15" s="148"/>
      <c r="R15" s="149"/>
    </row>
    <row r="16" spans="1:18" ht="16.5" x14ac:dyDescent="0.35">
      <c r="A16" s="108" t="s">
        <v>52</v>
      </c>
      <c r="B16" s="125">
        <f>'CARAC ENTR 09-2022'!F41</f>
        <v>0</v>
      </c>
      <c r="C16" s="125">
        <f>'CARAC ENTR 09-2022'!K41</f>
        <v>0</v>
      </c>
      <c r="D16" s="113"/>
      <c r="E16" s="118">
        <f t="shared" si="2"/>
        <v>0</v>
      </c>
      <c r="F16" s="118">
        <f t="shared" si="0"/>
        <v>0</v>
      </c>
      <c r="G16" s="118">
        <f t="shared" si="1"/>
        <v>0</v>
      </c>
      <c r="I16" s="121"/>
      <c r="J16" s="121"/>
      <c r="M16" s="123"/>
      <c r="N16" s="121"/>
      <c r="P16" s="148"/>
      <c r="Q16" s="148"/>
      <c r="R16" s="149"/>
    </row>
    <row r="17" spans="1:18" ht="17" thickBot="1" x14ac:dyDescent="0.4">
      <c r="A17" s="109" t="s">
        <v>53</v>
      </c>
      <c r="B17" s="125">
        <f>'CARAC ENTR 09-2022'!F42</f>
        <v>2.5165433787140826E-2</v>
      </c>
      <c r="C17" s="125">
        <f>'CARAC ENTR 09-2022'!K42</f>
        <v>3.3678518981671471E-2</v>
      </c>
      <c r="D17" s="113"/>
      <c r="E17" s="118">
        <f t="shared" si="2"/>
        <v>371.07010924116253</v>
      </c>
      <c r="F17" s="118">
        <f t="shared" si="0"/>
        <v>234.4624398762208</v>
      </c>
      <c r="G17" s="118">
        <f t="shared" si="1"/>
        <v>605.53254911738327</v>
      </c>
      <c r="I17" s="121">
        <f>428.96+23.92</f>
        <v>452.88</v>
      </c>
      <c r="J17" s="123">
        <f t="shared" si="3"/>
        <v>0.74790364392485964</v>
      </c>
      <c r="M17" s="123">
        <v>0.92</v>
      </c>
      <c r="N17" s="124">
        <f t="shared" si="4"/>
        <v>-0.1720963560751404</v>
      </c>
      <c r="P17" s="148"/>
      <c r="Q17" s="148"/>
      <c r="R17" s="149"/>
    </row>
    <row r="18" spans="1:18" ht="16.5" x14ac:dyDescent="0.35">
      <c r="A18" s="107" t="s">
        <v>54</v>
      </c>
      <c r="B18" s="125">
        <f>'CARAC ENTR 09-2022'!F43</f>
        <v>4.0092995125228632E-2</v>
      </c>
      <c r="C18" s="125">
        <f>'CARAC ENTR 09-2022'!K43</f>
        <v>5.5197946965163877E-2</v>
      </c>
      <c r="D18" s="113"/>
      <c r="E18" s="118">
        <f t="shared" si="2"/>
        <v>591.18043451037499</v>
      </c>
      <c r="F18" s="118">
        <f t="shared" si="0"/>
        <v>384.27596322313855</v>
      </c>
      <c r="G18" s="118">
        <f t="shared" si="1"/>
        <v>975.45639773351354</v>
      </c>
      <c r="I18" s="121">
        <f>970.82+27</f>
        <v>997.82</v>
      </c>
      <c r="J18" s="123">
        <f t="shared" si="3"/>
        <v>1.0229262961609034</v>
      </c>
      <c r="M18" s="123">
        <v>0.95</v>
      </c>
      <c r="N18" s="124">
        <f t="shared" si="4"/>
        <v>7.2926296160903403E-2</v>
      </c>
      <c r="P18" s="147">
        <f>SUM(G18:G21)</f>
        <v>975.45639773351354</v>
      </c>
      <c r="Q18" s="148">
        <f>SUM(I18:I21)</f>
        <v>997.82</v>
      </c>
      <c r="R18" s="149">
        <f>Q18/P18</f>
        <v>1.0229262961609034</v>
      </c>
    </row>
    <row r="19" spans="1:18" ht="16.5" x14ac:dyDescent="0.35">
      <c r="A19" s="108" t="s">
        <v>55</v>
      </c>
      <c r="B19" s="125">
        <f>'CARAC ENTR 09-2022'!F44</f>
        <v>0</v>
      </c>
      <c r="C19" s="125">
        <f>'CARAC ENTR 09-2022'!K44</f>
        <v>0</v>
      </c>
      <c r="D19" s="113"/>
      <c r="E19" s="118">
        <f t="shared" si="2"/>
        <v>0</v>
      </c>
      <c r="F19" s="118">
        <f t="shared" si="0"/>
        <v>0</v>
      </c>
      <c r="G19" s="118">
        <f t="shared" si="1"/>
        <v>0</v>
      </c>
      <c r="I19" s="121"/>
      <c r="J19" s="121"/>
      <c r="M19" s="123"/>
      <c r="N19" s="121"/>
      <c r="P19" s="148"/>
      <c r="Q19" s="148"/>
      <c r="R19" s="149"/>
    </row>
    <row r="20" spans="1:18" ht="16.5" x14ac:dyDescent="0.35">
      <c r="A20" s="108" t="s">
        <v>56</v>
      </c>
      <c r="B20" s="125">
        <f>'CARAC ENTR 09-2022'!F45</f>
        <v>0</v>
      </c>
      <c r="C20" s="125">
        <f>'CARAC ENTR 09-2022'!K45</f>
        <v>0</v>
      </c>
      <c r="D20" s="113"/>
      <c r="E20" s="118">
        <f t="shared" si="2"/>
        <v>0</v>
      </c>
      <c r="F20" s="118">
        <f t="shared" si="0"/>
        <v>0</v>
      </c>
      <c r="G20" s="118">
        <f t="shared" si="1"/>
        <v>0</v>
      </c>
      <c r="I20" s="121"/>
      <c r="J20" s="121"/>
      <c r="M20" s="123"/>
      <c r="N20" s="121"/>
      <c r="P20" s="148"/>
      <c r="Q20" s="148"/>
      <c r="R20" s="149"/>
    </row>
    <row r="21" spans="1:18" ht="17" thickBot="1" x14ac:dyDescent="0.4">
      <c r="A21" s="109" t="s">
        <v>57</v>
      </c>
      <c r="B21" s="125">
        <f>'CARAC ENTR 09-2022'!F46</f>
        <v>0</v>
      </c>
      <c r="C21" s="125">
        <f>'CARAC ENTR 09-2022'!K46</f>
        <v>0</v>
      </c>
      <c r="D21" s="113"/>
      <c r="E21" s="118">
        <f t="shared" si="2"/>
        <v>0</v>
      </c>
      <c r="F21" s="118">
        <f t="shared" si="0"/>
        <v>0</v>
      </c>
      <c r="G21" s="118">
        <f t="shared" si="1"/>
        <v>0</v>
      </c>
      <c r="I21" s="121"/>
      <c r="J21" s="121"/>
      <c r="M21" s="123"/>
      <c r="N21" s="121"/>
      <c r="P21" s="148"/>
      <c r="Q21" s="148"/>
      <c r="R21" s="149"/>
    </row>
    <row r="22" spans="1:18" ht="16.5" x14ac:dyDescent="0.35">
      <c r="A22" s="107" t="s">
        <v>58</v>
      </c>
      <c r="B22" s="125">
        <f>'CARAC ENTR 09-2022'!F47</f>
        <v>3.9691488268549659E-2</v>
      </c>
      <c r="C22" s="125">
        <f>'CARAC ENTR 09-2022'!K47</f>
        <v>7.7398473944699703E-2</v>
      </c>
      <c r="D22" s="113"/>
      <c r="E22" s="118">
        <f t="shared" si="2"/>
        <v>585.2601235620665</v>
      </c>
      <c r="F22" s="118">
        <f t="shared" si="0"/>
        <v>538.83114793873153</v>
      </c>
      <c r="G22" s="118">
        <f t="shared" si="1"/>
        <v>1124.091271500798</v>
      </c>
      <c r="I22" s="121">
        <f>1259.42+75</f>
        <v>1334.42</v>
      </c>
      <c r="J22" s="123">
        <f t="shared" ref="J22" si="5">I22/G22</f>
        <v>1.1871100095087366</v>
      </c>
      <c r="M22" s="123">
        <v>0.95</v>
      </c>
      <c r="N22" s="124">
        <f t="shared" ref="N22" si="6">J22-M22</f>
        <v>0.23711000950873662</v>
      </c>
      <c r="P22" s="101">
        <f>G22</f>
        <v>1124.091271500798</v>
      </c>
      <c r="Q22" s="81">
        <f>I22</f>
        <v>1334.42</v>
      </c>
      <c r="R22" s="128">
        <f>Q22/P22</f>
        <v>1.1871100095087366</v>
      </c>
    </row>
    <row r="23" spans="1:18" ht="16.5" x14ac:dyDescent="0.35">
      <c r="A23" s="108" t="s">
        <v>59</v>
      </c>
      <c r="B23" s="125">
        <f>'CARAC ENTR 09-2022'!F48</f>
        <v>0</v>
      </c>
      <c r="C23" s="125">
        <f>'CARAC ENTR 09-2022'!K48</f>
        <v>0</v>
      </c>
      <c r="D23" s="113"/>
      <c r="E23" s="118">
        <f t="shared" si="2"/>
        <v>0</v>
      </c>
      <c r="F23" s="118">
        <f t="shared" si="0"/>
        <v>0</v>
      </c>
      <c r="G23" s="118">
        <f t="shared" si="1"/>
        <v>0</v>
      </c>
      <c r="I23" s="121"/>
      <c r="J23" s="121"/>
      <c r="M23" s="123"/>
      <c r="N23" s="121"/>
      <c r="P23" s="81"/>
      <c r="Q23" s="81"/>
      <c r="R23" s="127"/>
    </row>
    <row r="24" spans="1:18" ht="16.5" x14ac:dyDescent="0.35">
      <c r="A24" s="108" t="s">
        <v>60</v>
      </c>
      <c r="B24" s="125">
        <f>'CARAC ENTR 09-2022'!F49</f>
        <v>9.8205911618902478E-3</v>
      </c>
      <c r="C24" s="125">
        <f>'CARAC ENTR 09-2022'!K49</f>
        <v>1.2677841883670122E-2</v>
      </c>
      <c r="D24" s="113"/>
      <c r="E24" s="118">
        <f t="shared" si="2"/>
        <v>144.80687541803894</v>
      </c>
      <c r="F24" s="118">
        <f t="shared" si="0"/>
        <v>88.260346068896979</v>
      </c>
      <c r="G24" s="118">
        <f t="shared" si="1"/>
        <v>233.06722148693592</v>
      </c>
      <c r="I24" s="121">
        <f>187.16+16.32</f>
        <v>203.48</v>
      </c>
      <c r="J24" s="123">
        <f t="shared" ref="J24" si="7">I24/G24</f>
        <v>0.87305284158718832</v>
      </c>
      <c r="M24" s="123">
        <v>0.95</v>
      </c>
      <c r="N24" s="124">
        <f t="shared" ref="N24" si="8">J24-M24</f>
        <v>-7.6947158412811634E-2</v>
      </c>
      <c r="P24" s="101">
        <f>G24</f>
        <v>233.06722148693592</v>
      </c>
      <c r="Q24" s="81">
        <f>I24</f>
        <v>203.48</v>
      </c>
      <c r="R24" s="128">
        <f>Q24/P24</f>
        <v>0.87305284158718832</v>
      </c>
    </row>
    <row r="25" spans="1:18" ht="17" thickBot="1" x14ac:dyDescent="0.4">
      <c r="A25" s="109" t="s">
        <v>61</v>
      </c>
      <c r="B25" s="125">
        <f>'CARAC ENTR 09-2022'!F50</f>
        <v>3.8414779523438512E-3</v>
      </c>
      <c r="C25" s="125">
        <f>'CARAC ENTR 09-2022'!K50</f>
        <v>1.8320329500858485E-3</v>
      </c>
      <c r="D25" s="113"/>
      <c r="E25" s="118">
        <f t="shared" si="2"/>
        <v>56.643475947239125</v>
      </c>
      <c r="F25" s="118">
        <f t="shared" si="0"/>
        <v>12.754210351248657</v>
      </c>
      <c r="G25" s="118">
        <f t="shared" si="1"/>
        <v>69.397686298487784</v>
      </c>
      <c r="I25" s="121">
        <f>13.84+8.4</f>
        <v>22.240000000000002</v>
      </c>
      <c r="J25" s="123">
        <f>I25/G25</f>
        <v>0.32047177919366204</v>
      </c>
      <c r="M25" s="123"/>
      <c r="N25" s="121"/>
      <c r="P25" s="81"/>
      <c r="Q25" s="81"/>
      <c r="R25" s="127"/>
    </row>
    <row r="26" spans="1:18" ht="18.5" x14ac:dyDescent="0.35">
      <c r="A26" s="110" t="s">
        <v>62</v>
      </c>
      <c r="B26" s="125">
        <f>'CARAC ENTR 09-2022'!F51</f>
        <v>0.19234064589441385</v>
      </c>
      <c r="C26" s="125">
        <f>'CARAC ENTR 09-2022'!K51</f>
        <v>0.24997259091452181</v>
      </c>
      <c r="D26" s="113"/>
      <c r="E26" s="118">
        <f t="shared" si="2"/>
        <v>2836.1070620616879</v>
      </c>
      <c r="F26" s="118">
        <f t="shared" si="0"/>
        <v>1740.2541839768996</v>
      </c>
      <c r="G26" s="118">
        <f t="shared" si="1"/>
        <v>4576.3612460385875</v>
      </c>
      <c r="I26" s="121">
        <f>5025.23+276.15+15</f>
        <v>5316.3799999999992</v>
      </c>
      <c r="J26" s="123">
        <f>I26/G26</f>
        <v>1.1617046194947984</v>
      </c>
      <c r="M26" s="123"/>
      <c r="N26" s="121"/>
      <c r="P26" s="101">
        <f>G26</f>
        <v>4576.3612460385875</v>
      </c>
      <c r="Q26" s="81">
        <f>I26</f>
        <v>5316.3799999999992</v>
      </c>
      <c r="R26" s="128">
        <f>Q26/P26</f>
        <v>1.1617046194947984</v>
      </c>
    </row>
    <row r="27" spans="1:18" ht="18.5" x14ac:dyDescent="0.35">
      <c r="A27" s="111" t="s">
        <v>63</v>
      </c>
      <c r="B27" s="125">
        <f>'CARAC ENTR 09-2022'!F52</f>
        <v>0</v>
      </c>
      <c r="C27" s="125">
        <f>'CARAC ENTR 09-2022'!K52</f>
        <v>0</v>
      </c>
      <c r="D27" s="113"/>
      <c r="E27" s="118">
        <f t="shared" si="2"/>
        <v>0</v>
      </c>
      <c r="F27" s="118">
        <f t="shared" si="0"/>
        <v>0</v>
      </c>
      <c r="G27" s="118">
        <f t="shared" si="1"/>
        <v>0</v>
      </c>
      <c r="I27" s="121"/>
      <c r="J27" s="121"/>
      <c r="M27" s="123"/>
      <c r="N27" s="121"/>
    </row>
    <row r="28" spans="1:18" ht="37" x14ac:dyDescent="0.35">
      <c r="A28" s="111" t="s">
        <v>64</v>
      </c>
      <c r="B28" s="125">
        <f>'CARAC ENTR 09-2022'!F53</f>
        <v>0</v>
      </c>
      <c r="C28" s="125">
        <f>'CARAC ENTR 09-2022'!K53</f>
        <v>0</v>
      </c>
      <c r="D28" s="113"/>
      <c r="E28" s="118">
        <f t="shared" si="2"/>
        <v>0</v>
      </c>
      <c r="F28" s="118">
        <f t="shared" si="0"/>
        <v>0</v>
      </c>
      <c r="G28" s="118">
        <f t="shared" si="1"/>
        <v>0</v>
      </c>
      <c r="I28" s="121"/>
      <c r="J28" s="121"/>
      <c r="M28" s="123"/>
      <c r="N28" s="121"/>
    </row>
    <row r="29" spans="1:18" ht="18.5" x14ac:dyDescent="0.35">
      <c r="A29" s="111" t="s">
        <v>65</v>
      </c>
      <c r="B29" s="125">
        <f>'CARAC ENTR 09-2022'!F54</f>
        <v>0</v>
      </c>
      <c r="C29" s="125">
        <f>'CARAC ENTR 09-2022'!K54</f>
        <v>0</v>
      </c>
      <c r="D29" s="113"/>
      <c r="E29" s="118">
        <f t="shared" si="2"/>
        <v>0</v>
      </c>
      <c r="F29" s="118">
        <f t="shared" si="0"/>
        <v>0</v>
      </c>
      <c r="G29" s="118">
        <f t="shared" si="1"/>
        <v>0</v>
      </c>
      <c r="I29" s="121"/>
      <c r="J29" s="121"/>
      <c r="M29" s="123"/>
      <c r="N29" s="121"/>
    </row>
    <row r="30" spans="1:18" ht="19" thickBot="1" x14ac:dyDescent="0.4">
      <c r="A30" s="112" t="s">
        <v>66</v>
      </c>
      <c r="B30" s="125">
        <f>'CARAC ENTR 09-2022'!F55</f>
        <v>0</v>
      </c>
      <c r="C30" s="125">
        <f>'CARAC ENTR 09-2022'!K55</f>
        <v>0</v>
      </c>
      <c r="D30" s="113"/>
      <c r="E30" s="118">
        <f t="shared" si="2"/>
        <v>0</v>
      </c>
      <c r="F30" s="118">
        <f t="shared" si="0"/>
        <v>0</v>
      </c>
      <c r="G30" s="118">
        <f t="shared" si="1"/>
        <v>0</v>
      </c>
      <c r="I30" s="121"/>
      <c r="J30" s="121"/>
      <c r="M30" s="123"/>
      <c r="N30" s="121"/>
    </row>
    <row r="31" spans="1:18" ht="8.5" customHeight="1" x14ac:dyDescent="0.35">
      <c r="A31" s="115"/>
      <c r="B31" s="113"/>
      <c r="C31" s="113"/>
      <c r="D31" s="113"/>
      <c r="E31" s="116"/>
      <c r="F31" s="116"/>
      <c r="I31" s="121"/>
      <c r="J31" s="121"/>
    </row>
    <row r="32" spans="1:18" x14ac:dyDescent="0.35">
      <c r="B32" s="117">
        <f>SUM(B10:B30)</f>
        <v>1.0024223709398918</v>
      </c>
      <c r="C32" s="117">
        <f>SUM(C10:C30)</f>
        <v>1.0007514024182196</v>
      </c>
      <c r="D32" s="106"/>
      <c r="E32" s="118">
        <f t="shared" ref="E32:F32" si="9">SUM(E10:E30)</f>
        <v>14780.948416654021</v>
      </c>
      <c r="F32" s="118">
        <f t="shared" si="9"/>
        <v>6967.0110983271115</v>
      </c>
      <c r="G32" s="118">
        <f>SUM(G10:G30)</f>
        <v>21747.959514981136</v>
      </c>
      <c r="I32" s="121">
        <f>SUM(I10:I30)</f>
        <v>21637.059999999998</v>
      </c>
      <c r="J32" s="123">
        <f t="shared" ref="J32" si="10">I32/G32</f>
        <v>0.99490069333149422</v>
      </c>
    </row>
    <row r="33" spans="5:9" x14ac:dyDescent="0.35">
      <c r="E33" s="9"/>
    </row>
    <row r="34" spans="5:9" x14ac:dyDescent="0.35">
      <c r="I34" s="126">
        <f>(I26-G26)/I32</f>
        <v>3.4201446682747647E-2</v>
      </c>
    </row>
    <row r="35" spans="5:9" x14ac:dyDescent="0.35">
      <c r="I35" s="164">
        <f>I26-G26</f>
        <v>740.01875396141168</v>
      </c>
    </row>
  </sheetData>
  <mergeCells count="16">
    <mergeCell ref="B8:C8"/>
    <mergeCell ref="E8:G8"/>
    <mergeCell ref="P18:P21"/>
    <mergeCell ref="Q18:Q21"/>
    <mergeCell ref="R18:R21"/>
    <mergeCell ref="I8:J8"/>
    <mergeCell ref="K11:K12"/>
    <mergeCell ref="L11:L12"/>
    <mergeCell ref="N11:N12"/>
    <mergeCell ref="P10:P12"/>
    <mergeCell ref="Q10:Q12"/>
    <mergeCell ref="P9:R9"/>
    <mergeCell ref="R10:R12"/>
    <mergeCell ref="P14:P17"/>
    <mergeCell ref="Q14:Q17"/>
    <mergeCell ref="R14:R17"/>
  </mergeCells>
  <conditionalFormatting sqref="N10:N30">
    <cfRule type="cellIs" dxfId="0" priority="1" operator="lessThan">
      <formula>0</formula>
    </cfRule>
  </conditionalFormatting>
  <pageMargins left="0.7" right="0.7" top="0.75" bottom="0.75" header="0.3" footer="0.3"/>
  <pageSetup paperSize="8" scale="7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888D-4525-4CE0-BFBB-564D96BF86D6}">
  <dimension ref="B2:D37"/>
  <sheetViews>
    <sheetView workbookViewId="0">
      <selection activeCell="J20" sqref="J20"/>
    </sheetView>
  </sheetViews>
  <sheetFormatPr baseColWidth="10" defaultRowHeight="14.5" x14ac:dyDescent="0.35"/>
  <cols>
    <col min="4" max="4" width="14.1796875" bestFit="1" customWidth="1"/>
  </cols>
  <sheetData>
    <row r="2" spans="2:4" x14ac:dyDescent="0.35">
      <c r="B2" s="129" t="s">
        <v>14</v>
      </c>
      <c r="C2" s="129"/>
      <c r="D2" t="s">
        <v>72</v>
      </c>
    </row>
    <row r="3" spans="2:4" s="4" customFormat="1" x14ac:dyDescent="0.35">
      <c r="C3" s="2" t="s">
        <v>68</v>
      </c>
      <c r="D3" s="2" t="str">
        <f>'MULTI S09'!G3</f>
        <v>S09</v>
      </c>
    </row>
    <row r="4" spans="2:4" x14ac:dyDescent="0.35">
      <c r="B4" s="2" t="s">
        <v>1</v>
      </c>
      <c r="C4" s="84">
        <v>3.5174728145019284E-2</v>
      </c>
      <c r="D4" s="80">
        <f>'MULTI S09'!F5</f>
        <v>1.4385039558858786E-2</v>
      </c>
    </row>
    <row r="5" spans="2:4" x14ac:dyDescent="0.35">
      <c r="B5" s="2" t="s">
        <v>2</v>
      </c>
      <c r="C5" s="85">
        <v>0</v>
      </c>
      <c r="D5" s="80">
        <f>'MULTI S09'!F6</f>
        <v>3.4250094187759017E-3</v>
      </c>
    </row>
    <row r="6" spans="2:4" x14ac:dyDescent="0.35">
      <c r="B6" s="2" t="s">
        <v>3</v>
      </c>
      <c r="C6" s="84">
        <v>8.054926157281277E-3</v>
      </c>
      <c r="D6" s="80">
        <f>'MULTI S09'!F7</f>
        <v>1.0240778162139946E-2</v>
      </c>
    </row>
    <row r="7" spans="2:4" x14ac:dyDescent="0.35">
      <c r="B7" s="2" t="s">
        <v>4</v>
      </c>
      <c r="C7" s="85">
        <v>0</v>
      </c>
      <c r="D7" s="80">
        <f>'MULTI S09'!F8</f>
        <v>0</v>
      </c>
    </row>
    <row r="8" spans="2:4" x14ac:dyDescent="0.35">
      <c r="B8" s="2" t="s">
        <v>5</v>
      </c>
      <c r="C8" s="84">
        <v>0.3030838973583978</v>
      </c>
      <c r="D8" s="80">
        <f>'MULTI S09'!F9</f>
        <v>0.29640031510086651</v>
      </c>
    </row>
    <row r="9" spans="2:4" x14ac:dyDescent="0.35">
      <c r="B9" s="2" t="s">
        <v>6</v>
      </c>
      <c r="C9" s="84">
        <v>4.2376022595367241E-2</v>
      </c>
      <c r="D9" s="80">
        <f>'MULTI S09'!F10</f>
        <v>4.3429119430078433E-2</v>
      </c>
    </row>
    <row r="10" spans="2:4" x14ac:dyDescent="0.35">
      <c r="B10" s="2" t="s">
        <v>7</v>
      </c>
      <c r="C10" s="84">
        <v>0.24792999759991713</v>
      </c>
      <c r="D10" s="80">
        <f>'MULTI S09'!F11</f>
        <v>0.18810151727917251</v>
      </c>
    </row>
    <row r="11" spans="2:4" x14ac:dyDescent="0.35">
      <c r="B11" s="2" t="s">
        <v>8</v>
      </c>
      <c r="C11" s="85">
        <v>0</v>
      </c>
      <c r="D11" s="80">
        <f>'MULTI S09'!F12</f>
        <v>7.0863444874473408E-2</v>
      </c>
    </row>
    <row r="12" spans="2:4" x14ac:dyDescent="0.35">
      <c r="B12" s="2" t="s">
        <v>9</v>
      </c>
      <c r="C12" s="84">
        <v>1.7606489850438032E-2</v>
      </c>
      <c r="D12" s="80">
        <f>'MULTI S09'!F13</f>
        <v>2.0104805288214542E-2</v>
      </c>
    </row>
    <row r="13" spans="2:4" x14ac:dyDescent="0.35">
      <c r="B13" s="2" t="s">
        <v>10</v>
      </c>
      <c r="C13" s="84">
        <v>3.9677829465971787E-2</v>
      </c>
      <c r="D13" s="80">
        <f>'MULTI S09'!F14</f>
        <v>4.4114121313833611E-2</v>
      </c>
    </row>
    <row r="14" spans="2:4" x14ac:dyDescent="0.35">
      <c r="B14" s="2" t="s">
        <v>17</v>
      </c>
      <c r="C14" s="84">
        <v>2.745572249767874E-2</v>
      </c>
      <c r="D14" s="80">
        <f>'MULTI S09'!F15</f>
        <v>3.9524608692673907E-2</v>
      </c>
    </row>
    <row r="15" spans="2:4" x14ac:dyDescent="0.35">
      <c r="B15" s="2" t="s">
        <v>11</v>
      </c>
      <c r="C15" s="84">
        <v>5.4591335108634044E-2</v>
      </c>
      <c r="D15" s="80">
        <f>'MULTI S09'!F16</f>
        <v>4.5210124327841904E-2</v>
      </c>
    </row>
    <row r="16" spans="2:4" x14ac:dyDescent="0.35">
      <c r="B16" s="2" t="s">
        <v>12</v>
      </c>
      <c r="C16" s="84">
        <v>1.9014837262037107E-2</v>
      </c>
      <c r="D16" s="80">
        <f>'MULTI S09'!F17</f>
        <v>1.7673048600883652E-2</v>
      </c>
    </row>
    <row r="17" spans="2:4" x14ac:dyDescent="0.35">
      <c r="B17" s="1" t="s">
        <v>13</v>
      </c>
      <c r="C17" s="84">
        <v>0.20502236934115842</v>
      </c>
      <c r="D17" s="80">
        <f>'MULTI S09'!F18</f>
        <v>0.20652806795218687</v>
      </c>
    </row>
    <row r="18" spans="2:4" x14ac:dyDescent="0.35">
      <c r="B18" s="4"/>
      <c r="C18" s="84">
        <v>0.99998815538190078</v>
      </c>
      <c r="D18" s="80">
        <f>SUM(D4:D17)</f>
        <v>1</v>
      </c>
    </row>
    <row r="21" spans="2:4" x14ac:dyDescent="0.35">
      <c r="B21" s="129" t="s">
        <v>44</v>
      </c>
      <c r="C21" s="129"/>
      <c r="D21" t="s">
        <v>72</v>
      </c>
    </row>
    <row r="22" spans="2:4" s="4" customFormat="1" x14ac:dyDescent="0.35">
      <c r="C22" s="2" t="s">
        <v>68</v>
      </c>
      <c r="D22" s="2" t="s">
        <v>71</v>
      </c>
    </row>
    <row r="23" spans="2:4" x14ac:dyDescent="0.35">
      <c r="B23" s="2" t="s">
        <v>1</v>
      </c>
      <c r="C23" s="21">
        <v>6.1962949634765965E-2</v>
      </c>
      <c r="D23" s="80">
        <f>'EMB S09'!F5</f>
        <v>3.3677233121291499E-2</v>
      </c>
    </row>
    <row r="24" spans="2:4" x14ac:dyDescent="0.35">
      <c r="B24" s="2" t="s">
        <v>2</v>
      </c>
      <c r="C24" s="21">
        <v>0</v>
      </c>
      <c r="D24" s="80">
        <f>'EMB S09'!F6</f>
        <v>5.3455925589351583E-3</v>
      </c>
    </row>
    <row r="25" spans="2:4" x14ac:dyDescent="0.35">
      <c r="B25" s="2" t="s">
        <v>3</v>
      </c>
      <c r="C25" s="21">
        <v>9.9366212500553806E-3</v>
      </c>
      <c r="D25" s="80">
        <f>'EMB S09'!F7</f>
        <v>1.5609130272090661E-2</v>
      </c>
    </row>
    <row r="26" spans="2:4" x14ac:dyDescent="0.35">
      <c r="B26" s="2" t="s">
        <v>4</v>
      </c>
      <c r="C26" s="21">
        <v>0</v>
      </c>
      <c r="D26" s="80">
        <f>'EMB S09'!F8</f>
        <v>0</v>
      </c>
    </row>
    <row r="27" spans="2:4" x14ac:dyDescent="0.35">
      <c r="B27" s="2" t="s">
        <v>5</v>
      </c>
      <c r="C27" s="21">
        <v>6.2025066156196844E-2</v>
      </c>
      <c r="D27" s="80">
        <f>'EMB S09'!F9</f>
        <v>5.3776661142887691E-2</v>
      </c>
    </row>
    <row r="28" spans="2:4" x14ac:dyDescent="0.35">
      <c r="B28" s="2" t="s">
        <v>6</v>
      </c>
      <c r="C28" s="21">
        <v>1.0095084351725396E-2</v>
      </c>
      <c r="D28" s="80">
        <f>'EMB S09'!F10</f>
        <v>4.2657828620302561E-2</v>
      </c>
    </row>
    <row r="29" spans="2:4" x14ac:dyDescent="0.35">
      <c r="B29" s="2" t="s">
        <v>7</v>
      </c>
      <c r="C29" s="21">
        <v>0.25420259265361544</v>
      </c>
      <c r="D29" s="80">
        <f>'EMB S09'!F11</f>
        <v>0.25899395948040838</v>
      </c>
    </row>
    <row r="30" spans="2:4" x14ac:dyDescent="0.35">
      <c r="B30" s="2" t="s">
        <v>8</v>
      </c>
      <c r="C30" s="21">
        <v>0</v>
      </c>
      <c r="D30" s="80">
        <f>'EMB S09'!F12</f>
        <v>4.4582241941519218E-2</v>
      </c>
    </row>
    <row r="31" spans="2:4" x14ac:dyDescent="0.35">
      <c r="B31" s="2" t="s">
        <v>9</v>
      </c>
      <c r="C31" s="21">
        <v>3.3380320444812955E-2</v>
      </c>
      <c r="D31" s="80">
        <f>'EMB S09'!F13</f>
        <v>3.5815470144865559E-2</v>
      </c>
    </row>
    <row r="32" spans="2:4" x14ac:dyDescent="0.35">
      <c r="B32" s="2" t="s">
        <v>10</v>
      </c>
      <c r="C32" s="21">
        <v>5.9456619399294502E-2</v>
      </c>
      <c r="D32" s="80">
        <f>'EMB S09'!F14</f>
        <v>8.9057572031859739E-2</v>
      </c>
    </row>
    <row r="33" spans="2:4" x14ac:dyDescent="0.35">
      <c r="B33" s="2" t="s">
        <v>17</v>
      </c>
      <c r="C33" s="21">
        <v>4.5575139183730462E-2</v>
      </c>
      <c r="D33" s="80">
        <f>'EMB S09'!F15</f>
        <v>7.5159031378628324E-2</v>
      </c>
    </row>
    <row r="34" spans="2:4" x14ac:dyDescent="0.35">
      <c r="B34" s="2" t="s">
        <v>11</v>
      </c>
      <c r="C34" s="21">
        <v>7.2088272475186427E-2</v>
      </c>
      <c r="D34" s="80">
        <f>'EMB S09'!F16</f>
        <v>9.0126690543646762E-2</v>
      </c>
    </row>
    <row r="35" spans="2:4" x14ac:dyDescent="0.35">
      <c r="B35" s="2" t="s">
        <v>12</v>
      </c>
      <c r="C35" s="21">
        <v>2.6786563375592379E-2</v>
      </c>
      <c r="D35" s="80">
        <f>'EMB S09'!F17</f>
        <v>3.2821938311861872E-2</v>
      </c>
    </row>
    <row r="36" spans="2:4" x14ac:dyDescent="0.35">
      <c r="B36" s="1" t="s">
        <v>13</v>
      </c>
      <c r="C36" s="21">
        <v>0.17708195051616435</v>
      </c>
      <c r="D36" s="80">
        <f>'EMB S09'!F18</f>
        <v>0.22237665045170257</v>
      </c>
    </row>
    <row r="37" spans="2:4" x14ac:dyDescent="0.35">
      <c r="B37" s="4"/>
      <c r="C37" s="3">
        <v>0.81259117944114012</v>
      </c>
      <c r="D37" s="80">
        <f>SUM(D23:D36)</f>
        <v>1</v>
      </c>
    </row>
  </sheetData>
  <mergeCells count="2">
    <mergeCell ref="B2:C2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MULTI S09</vt:lpstr>
      <vt:lpstr>EMB S09</vt:lpstr>
      <vt:lpstr>MULTI XX</vt:lpstr>
      <vt:lpstr>EMB XX</vt:lpstr>
      <vt:lpstr>REPARTITION ENTRANT</vt:lpstr>
      <vt:lpstr>CARAC ENTR V1</vt:lpstr>
      <vt:lpstr>CARAC ENTR 09-2022</vt:lpstr>
      <vt:lpstr>CAPTATION</vt:lpstr>
      <vt:lpstr>COMPARAISON CARAC ENTR - SORT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CROUET</dc:creator>
  <cp:lastModifiedBy>Jeremy MERCIER</cp:lastModifiedBy>
  <cp:lastPrinted>2022-10-19T15:12:25Z</cp:lastPrinted>
  <dcterms:created xsi:type="dcterms:W3CDTF">2020-04-16T08:25:23Z</dcterms:created>
  <dcterms:modified xsi:type="dcterms:W3CDTF">2022-10-20T15:04:49Z</dcterms:modified>
</cp:coreProperties>
</file>