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ter\Dropbox\PC\Documents\Study\Study_Masters_DataScience\RMIT University\M_7_Finanacial Analytics\Class\Assessment_3\Clean_Assessment_3\"/>
    </mc:Choice>
  </mc:AlternateContent>
  <xr:revisionPtr revIDLastSave="0" documentId="13_ncr:1_{80DCE775-D78C-4373-8B08-74B64B41C8CF}" xr6:coauthVersionLast="47" xr6:coauthVersionMax="47" xr10:uidLastSave="{00000000-0000-0000-0000-000000000000}"/>
  <bookViews>
    <workbookView xWindow="-120" yWindow="-120" windowWidth="20730" windowHeight="11160" firstSheet="2" activeTab="3" xr2:uid="{F9D95371-BBE1-8943-A39E-88719CF43632}"/>
  </bookViews>
  <sheets>
    <sheet name="Given_MCACA_Data_Part A" sheetId="1" r:id="rId1"/>
    <sheet name="MCACA_CASH BUDGET_Y_2024-2025" sheetId="3" r:id="rId2"/>
    <sheet name="Given_Appendix 1 MCACA IS" sheetId="5" r:id="rId3"/>
    <sheet name="Ques.2_Soln_CVP Analysis_BEP" sheetId="6" r:id="rId4"/>
    <sheet name="Ques.3_Solutions" sheetId="7" r:id="rId5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6" l="1"/>
  <c r="G11" i="6"/>
  <c r="I11" i="6"/>
  <c r="G12" i="6"/>
  <c r="I12" i="6"/>
  <c r="I13" i="6"/>
  <c r="K22" i="6"/>
  <c r="F23" i="3"/>
  <c r="F33" i="3"/>
  <c r="F34" i="3"/>
  <c r="F39" i="3"/>
  <c r="E39" i="3"/>
  <c r="E34" i="3"/>
  <c r="D34" i="3"/>
  <c r="D33" i="3"/>
  <c r="N18" i="1"/>
  <c r="N19" i="1"/>
  <c r="G13" i="6"/>
  <c r="G15" i="6"/>
  <c r="D34" i="5"/>
  <c r="D25" i="5"/>
  <c r="D39" i="3"/>
  <c r="D41" i="3"/>
  <c r="E40" i="3"/>
  <c r="E41" i="3"/>
  <c r="F40" i="3"/>
  <c r="F41" i="3"/>
  <c r="G40" i="3"/>
  <c r="G23" i="3"/>
  <c r="G33" i="3"/>
  <c r="G34" i="3"/>
  <c r="G39" i="3"/>
  <c r="G41" i="3"/>
  <c r="H40" i="3"/>
  <c r="H23" i="3"/>
  <c r="H33" i="3"/>
  <c r="H34" i="3"/>
  <c r="H39" i="3"/>
  <c r="H41" i="3"/>
  <c r="I40" i="3"/>
  <c r="I23" i="3"/>
  <c r="I33" i="3"/>
  <c r="I34" i="3"/>
  <c r="I39" i="3"/>
  <c r="I41" i="3"/>
  <c r="J40" i="3"/>
  <c r="J22" i="3"/>
  <c r="J23" i="3"/>
  <c r="J33" i="3"/>
  <c r="J34" i="3"/>
  <c r="J39" i="3"/>
  <c r="J41" i="3"/>
  <c r="K40" i="3"/>
  <c r="K22" i="3"/>
  <c r="K23" i="3"/>
  <c r="K33" i="3"/>
  <c r="K34" i="3"/>
  <c r="K39" i="3"/>
  <c r="K41" i="3"/>
  <c r="L40" i="3"/>
  <c r="L22" i="3"/>
  <c r="L23" i="3"/>
  <c r="L33" i="3"/>
  <c r="L34" i="3"/>
  <c r="L39" i="3"/>
  <c r="L41" i="3"/>
  <c r="M40" i="3"/>
  <c r="M22" i="3"/>
  <c r="M23" i="3"/>
  <c r="M33" i="3"/>
  <c r="M34" i="3"/>
  <c r="M39" i="3"/>
  <c r="M41" i="3"/>
  <c r="N40" i="3"/>
  <c r="N22" i="3"/>
  <c r="N23" i="3"/>
  <c r="N33" i="3"/>
  <c r="N34" i="3"/>
  <c r="N39" i="3"/>
  <c r="N41" i="3"/>
  <c r="O40" i="3"/>
  <c r="O22" i="3"/>
  <c r="O23" i="3"/>
  <c r="O33" i="3"/>
  <c r="O34" i="3"/>
  <c r="O39" i="3"/>
  <c r="O41" i="3"/>
  <c r="P40" i="3"/>
  <c r="P22" i="3"/>
  <c r="P23" i="3"/>
  <c r="P33" i="3"/>
  <c r="P34" i="3"/>
  <c r="P39" i="3"/>
  <c r="P41" i="3"/>
  <c r="S41" i="3"/>
  <c r="S39" i="3"/>
  <c r="S33" i="3"/>
  <c r="Q40" i="3"/>
  <c r="Q23" i="3"/>
  <c r="Q33" i="3"/>
  <c r="Q34" i="3"/>
  <c r="Q39" i="3"/>
  <c r="Q41" i="3"/>
  <c r="R40" i="3"/>
  <c r="S34" i="3"/>
  <c r="R39" i="3"/>
  <c r="E38" i="3"/>
  <c r="E37" i="3"/>
  <c r="E36" i="3"/>
  <c r="E35" i="3"/>
  <c r="M121" i="1"/>
  <c r="G104" i="1"/>
  <c r="E11" i="3"/>
  <c r="E16" i="3"/>
  <c r="E29" i="3"/>
  <c r="E30" i="3"/>
  <c r="M132" i="1"/>
  <c r="E31" i="3"/>
  <c r="E33" i="3"/>
  <c r="F11" i="3"/>
  <c r="F16" i="3"/>
  <c r="E53" i="1"/>
  <c r="F24" i="3"/>
  <c r="F29" i="3"/>
  <c r="F30" i="3"/>
  <c r="F31" i="3"/>
  <c r="F53" i="1"/>
  <c r="G24" i="3"/>
  <c r="G29" i="3"/>
  <c r="G30" i="3"/>
  <c r="G31" i="3"/>
  <c r="H7" i="3"/>
  <c r="H8" i="3"/>
  <c r="F19" i="1"/>
  <c r="F33" i="1"/>
  <c r="H9" i="3"/>
  <c r="F44" i="1"/>
  <c r="H10" i="3"/>
  <c r="H16" i="3"/>
  <c r="G72" i="1"/>
  <c r="H19" i="3"/>
  <c r="G66" i="1"/>
  <c r="H20" i="3"/>
  <c r="H24" i="3"/>
  <c r="H27" i="3"/>
  <c r="H29" i="3"/>
  <c r="H30" i="3"/>
  <c r="H31" i="3"/>
  <c r="I7" i="3"/>
  <c r="I8" i="3"/>
  <c r="G19" i="1"/>
  <c r="G33" i="1"/>
  <c r="I9" i="3"/>
  <c r="G44" i="1"/>
  <c r="I10" i="3"/>
  <c r="I13" i="3"/>
  <c r="I16" i="3"/>
  <c r="I19" i="3"/>
  <c r="I24" i="3"/>
  <c r="I27" i="3"/>
  <c r="I29" i="3"/>
  <c r="I30" i="3"/>
  <c r="I31" i="3"/>
  <c r="J7" i="3"/>
  <c r="J8" i="3"/>
  <c r="H19" i="1"/>
  <c r="H33" i="1"/>
  <c r="J9" i="3"/>
  <c r="H44" i="1"/>
  <c r="J10" i="3"/>
  <c r="J16" i="3"/>
  <c r="J19" i="3"/>
  <c r="F8" i="1"/>
  <c r="J24" i="3"/>
  <c r="J27" i="3"/>
  <c r="J29" i="3"/>
  <c r="J30" i="3"/>
  <c r="J31" i="3"/>
  <c r="K7" i="3"/>
  <c r="K8" i="3"/>
  <c r="I19" i="1"/>
  <c r="I33" i="1"/>
  <c r="K9" i="3"/>
  <c r="I44" i="1"/>
  <c r="K10" i="3"/>
  <c r="K16" i="3"/>
  <c r="K19" i="3"/>
  <c r="G8" i="1"/>
  <c r="K24" i="3"/>
  <c r="K27" i="3"/>
  <c r="K29" i="3"/>
  <c r="K30" i="3"/>
  <c r="K31" i="3"/>
  <c r="L7" i="3"/>
  <c r="L8" i="3"/>
  <c r="J19" i="1"/>
  <c r="J33" i="1"/>
  <c r="L9" i="3"/>
  <c r="J44" i="1"/>
  <c r="L10" i="3"/>
  <c r="L13" i="3"/>
  <c r="L16" i="3"/>
  <c r="L19" i="3"/>
  <c r="H8" i="1"/>
  <c r="L24" i="3"/>
  <c r="L27" i="3"/>
  <c r="L29" i="3"/>
  <c r="L30" i="3"/>
  <c r="L31" i="3"/>
  <c r="M7" i="3"/>
  <c r="M8" i="3"/>
  <c r="K19" i="1"/>
  <c r="K33" i="1"/>
  <c r="M9" i="3"/>
  <c r="K44" i="1"/>
  <c r="M10" i="3"/>
  <c r="M12" i="3"/>
  <c r="M16" i="3"/>
  <c r="M19" i="3"/>
  <c r="I8" i="1"/>
  <c r="M24" i="3"/>
  <c r="M27" i="3"/>
  <c r="M29" i="3"/>
  <c r="M30" i="3"/>
  <c r="M31" i="3"/>
  <c r="N7" i="3"/>
  <c r="N8" i="3"/>
  <c r="L19" i="1"/>
  <c r="L33" i="1"/>
  <c r="N9" i="3"/>
  <c r="L44" i="1"/>
  <c r="N10" i="3"/>
  <c r="G94" i="1"/>
  <c r="N14" i="3"/>
  <c r="N16" i="3"/>
  <c r="N19" i="3"/>
  <c r="J8" i="1"/>
  <c r="N24" i="3"/>
  <c r="N27" i="3"/>
  <c r="N29" i="3"/>
  <c r="N30" i="3"/>
  <c r="N31" i="3"/>
  <c r="O7" i="3"/>
  <c r="O8" i="3"/>
  <c r="O9" i="3"/>
  <c r="O10" i="3"/>
  <c r="O16" i="3"/>
  <c r="O19" i="3"/>
  <c r="K8" i="1"/>
  <c r="O24" i="3"/>
  <c r="O27" i="3"/>
  <c r="O29" i="3"/>
  <c r="O30" i="3"/>
  <c r="O31" i="3"/>
  <c r="P13" i="3"/>
  <c r="P16" i="3"/>
  <c r="P19" i="3"/>
  <c r="L8" i="1"/>
  <c r="P24" i="3"/>
  <c r="P27" i="3"/>
  <c r="P29" i="3"/>
  <c r="P30" i="3"/>
  <c r="Q24" i="3"/>
  <c r="R28" i="3"/>
  <c r="R33" i="3"/>
  <c r="R34" i="3"/>
  <c r="S16" i="3"/>
  <c r="D31" i="3"/>
  <c r="S8" i="3"/>
  <c r="S9" i="3"/>
  <c r="S10" i="3"/>
  <c r="S11" i="3"/>
  <c r="S12" i="3"/>
  <c r="S13" i="3"/>
  <c r="S14" i="3"/>
  <c r="S19" i="3"/>
  <c r="S20" i="3"/>
  <c r="S22" i="3"/>
  <c r="S23" i="3"/>
  <c r="S24" i="3"/>
  <c r="S27" i="3"/>
  <c r="S28" i="3"/>
  <c r="S29" i="3"/>
  <c r="S30" i="3"/>
  <c r="S31" i="3"/>
  <c r="S7" i="3"/>
  <c r="M8" i="1"/>
  <c r="N6" i="1"/>
  <c r="N7" i="1"/>
  <c r="N8" i="1"/>
  <c r="F61" i="1"/>
  <c r="G61" i="1"/>
  <c r="H61" i="1"/>
  <c r="I61" i="1"/>
  <c r="J61" i="1"/>
  <c r="K61" i="1"/>
  <c r="L61" i="1"/>
  <c r="M61" i="1"/>
  <c r="N61" i="1"/>
  <c r="O61" i="1"/>
  <c r="P61" i="1"/>
  <c r="Q59" i="1"/>
  <c r="Q60" i="1"/>
  <c r="Q61" i="1"/>
  <c r="E61" i="1"/>
  <c r="G16" i="3"/>
  <c r="N17" i="1"/>
  <c r="N87" i="1"/>
  <c r="N96" i="1"/>
  <c r="N97" i="1"/>
  <c r="N98" i="1"/>
  <c r="N29" i="1"/>
  <c r="M71" i="1"/>
  <c r="M72" i="1"/>
  <c r="M73" i="1"/>
  <c r="M74" i="1"/>
  <c r="M64" i="1"/>
  <c r="M65" i="1"/>
  <c r="M66" i="1"/>
  <c r="M67" i="1"/>
  <c r="E40" i="1"/>
  <c r="F38" i="1"/>
  <c r="F39" i="1"/>
  <c r="F40" i="1"/>
  <c r="G32" i="1"/>
  <c r="G40" i="1"/>
  <c r="H32" i="1"/>
  <c r="H40" i="1"/>
  <c r="I32" i="1"/>
  <c r="I40" i="1"/>
  <c r="J32" i="1"/>
  <c r="J40" i="1"/>
  <c r="K32" i="1"/>
  <c r="K40" i="1"/>
  <c r="L32" i="1"/>
  <c r="L40" i="1"/>
  <c r="M40" i="1"/>
  <c r="N40" i="1"/>
  <c r="F41" i="1"/>
  <c r="G38" i="1"/>
  <c r="G39" i="1"/>
  <c r="G41" i="1"/>
  <c r="H38" i="1"/>
  <c r="H39" i="1"/>
  <c r="H41" i="1"/>
  <c r="I38" i="1"/>
  <c r="I39" i="1"/>
  <c r="I41" i="1"/>
  <c r="J38" i="1"/>
  <c r="J39" i="1"/>
  <c r="J41" i="1"/>
  <c r="K38" i="1"/>
  <c r="K39" i="1"/>
  <c r="K41" i="1"/>
  <c r="L38" i="1"/>
  <c r="L39" i="1"/>
  <c r="L41" i="1"/>
  <c r="M38" i="1"/>
  <c r="M39" i="1"/>
  <c r="M41" i="1"/>
  <c r="N44" i="1"/>
  <c r="N33" i="1"/>
  <c r="F32" i="1"/>
  <c r="E32" i="1"/>
  <c r="L138" i="1"/>
  <c r="L139" i="1"/>
  <c r="L136" i="1"/>
  <c r="L137" i="1"/>
  <c r="Q53" i="1"/>
  <c r="Q52" i="1"/>
  <c r="N88" i="1"/>
  <c r="N89" i="1"/>
  <c r="N90" i="1"/>
  <c r="N94" i="1"/>
  <c r="N93" i="1"/>
  <c r="N86" i="1"/>
  <c r="G110" i="1"/>
  <c r="G88" i="1"/>
  <c r="G90" i="1"/>
  <c r="G85" i="1"/>
  <c r="G87" i="1"/>
  <c r="G118" i="1"/>
  <c r="G120" i="1"/>
  <c r="N32" i="1"/>
  <c r="N5" i="1"/>
  <c r="K23" i="6"/>
  <c r="R4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Akter</author>
  </authors>
  <commentList>
    <comment ref="D31" authorId="0" shapeId="0" xr:uid="{61252A0B-BAB3-46C6-9939-99EE2A9A6C92}">
      <text>
        <r>
          <rPr>
            <b/>
            <sz val="9"/>
            <color indexed="81"/>
            <rFont val="Tahoma"/>
            <family val="2"/>
          </rPr>
          <t>Rokshana:</t>
        </r>
        <r>
          <rPr>
            <sz val="9"/>
            <color indexed="81"/>
            <rFont val="Tahoma"/>
            <family val="2"/>
          </rPr>
          <t xml:space="preserve">
Paid monthly in advance_June 2024</t>
        </r>
      </text>
    </comment>
  </commentList>
</comments>
</file>

<file path=xl/sharedStrings.xml><?xml version="1.0" encoding="utf-8"?>
<sst xmlns="http://schemas.openxmlformats.org/spreadsheetml/2006/main" count="394" uniqueCount="292">
  <si>
    <t>Total</t>
  </si>
  <si>
    <t>REVENUE DATA</t>
  </si>
  <si>
    <t>COST DATA</t>
  </si>
  <si>
    <t>Coordinator</t>
  </si>
  <si>
    <t>Pay Rates per hour</t>
  </si>
  <si>
    <t>per box</t>
  </si>
  <si>
    <t>per hour</t>
  </si>
  <si>
    <t>Insurance</t>
  </si>
  <si>
    <t>Insurance per annum</t>
  </si>
  <si>
    <t>Insurance per month</t>
  </si>
  <si>
    <t>Transaction Detail</t>
  </si>
  <si>
    <t>CASH OUTFLOWS</t>
  </si>
  <si>
    <t>Administrative Costs</t>
  </si>
  <si>
    <t>TOTAL CASH OUTFLOWS</t>
  </si>
  <si>
    <t>NET OPERATIONAL CASH FLOW</t>
  </si>
  <si>
    <t>NET CASH FLOW FOR MONTH</t>
  </si>
  <si>
    <t>Cash Balance at Start of Month</t>
  </si>
  <si>
    <t>$</t>
  </si>
  <si>
    <t>APPENDIX 1</t>
  </si>
  <si>
    <t>PROJECTED INCOME STATEMENT</t>
  </si>
  <si>
    <t>Data</t>
  </si>
  <si>
    <t>Contribution</t>
  </si>
  <si>
    <t>NPBT</t>
  </si>
  <si>
    <t>ANALYSIS</t>
  </si>
  <si>
    <t>Formula</t>
  </si>
  <si>
    <t>Purchases during month</t>
  </si>
  <si>
    <t>Month</t>
  </si>
  <si>
    <t>No. of days when pool is 
open</t>
  </si>
  <si>
    <t>Expected days with 10 hours 
operation</t>
  </si>
  <si>
    <t>Oct</t>
  </si>
  <si>
    <t>Nov</t>
  </si>
  <si>
    <t>Dec</t>
  </si>
  <si>
    <t>Jan</t>
  </si>
  <si>
    <t>Feb</t>
  </si>
  <si>
    <t xml:space="preserve">Jan </t>
  </si>
  <si>
    <t>Mar</t>
  </si>
  <si>
    <t>Apr</t>
  </si>
  <si>
    <t>Year                                                                                                                                                                                 2024</t>
  </si>
  <si>
    <t>Expected days with 8 hours 
of operation</t>
  </si>
  <si>
    <t>Attendees</t>
  </si>
  <si>
    <t xml:space="preserve"> </t>
  </si>
  <si>
    <t>Adults</t>
  </si>
  <si>
    <t>Children</t>
  </si>
  <si>
    <t xml:space="preserve"> Ice-cream purchased</t>
  </si>
  <si>
    <t>Expected number of boxes
of ice-cream to be purchased.(50 Ice-cream per box)</t>
  </si>
  <si>
    <t>Sep</t>
  </si>
  <si>
    <t>Ice-cream in one box</t>
  </si>
  <si>
    <t>Sunscreen and Ice-cream.</t>
  </si>
  <si>
    <t>Sunscreen in one box</t>
  </si>
  <si>
    <t>Items will be sold based on 
hot weather</t>
  </si>
  <si>
    <t>Cost of  Items</t>
  </si>
  <si>
    <t>Cost per box (Sunscreen)</t>
  </si>
  <si>
    <t>Each Sunscreen</t>
  </si>
  <si>
    <t>Cost per box (Ice-cream)</t>
  </si>
  <si>
    <t>Each Ice-cream</t>
  </si>
  <si>
    <t>tubes</t>
  </si>
  <si>
    <t>Minimum Inventory of Items = 360</t>
  </si>
  <si>
    <t xml:space="preserve">Hot weather </t>
  </si>
  <si>
    <t>5 Months</t>
  </si>
  <si>
    <t xml:space="preserve">Cold weather </t>
  </si>
  <si>
    <t>3 Months</t>
  </si>
  <si>
    <t>Mixed weather</t>
  </si>
  <si>
    <t>June to August</t>
  </si>
  <si>
    <t>November to March</t>
  </si>
  <si>
    <t>April,May,September,
October</t>
  </si>
  <si>
    <t>4 Months</t>
  </si>
  <si>
    <t>For necessary Maintainance</t>
  </si>
  <si>
    <t>May to September</t>
  </si>
  <si>
    <t>Extremely hot weather</t>
  </si>
  <si>
    <t>December to February</t>
  </si>
  <si>
    <t>8 days</t>
  </si>
  <si>
    <t>Per Year exceeding 40 degrees</t>
  </si>
  <si>
    <t>Exceed 35 degrees.</t>
  </si>
  <si>
    <t>11 am to 7 pm</t>
  </si>
  <si>
    <t>Board Decisions:</t>
  </si>
  <si>
    <t>Regular Opening Hours</t>
  </si>
  <si>
    <t>Opening hours for identified days(extreme heat)</t>
  </si>
  <si>
    <t>11 am to 9 pm</t>
  </si>
  <si>
    <t>MCACA's Board of Management</t>
  </si>
  <si>
    <t>Elected Directors</t>
  </si>
  <si>
    <t>*Paid monthly in advance_1st in June 2024</t>
  </si>
  <si>
    <t xml:space="preserve">Increase for 2026 </t>
  </si>
  <si>
    <t>Operation Manager</t>
  </si>
  <si>
    <t xml:space="preserve">Coordinator </t>
  </si>
  <si>
    <t>1 Operation manager</t>
  </si>
  <si>
    <t>1 coordinator</t>
  </si>
  <si>
    <t>Postion</t>
  </si>
  <si>
    <t>Jul</t>
  </si>
  <si>
    <t>Aug</t>
  </si>
  <si>
    <t>Manager</t>
  </si>
  <si>
    <t>May</t>
  </si>
  <si>
    <t>Jun</t>
  </si>
  <si>
    <t>hrs (Annually)</t>
  </si>
  <si>
    <t>Labour Costs</t>
  </si>
  <si>
    <t>Pool safety - Lifegaurds</t>
  </si>
  <si>
    <t>Lifegaurds</t>
  </si>
  <si>
    <t>Maintainance of  pool</t>
  </si>
  <si>
    <t>Pool maintainance</t>
  </si>
  <si>
    <t>Per month</t>
  </si>
  <si>
    <t>Major work maintainnance</t>
  </si>
  <si>
    <t>Sep to May</t>
  </si>
  <si>
    <t>Payment to be made in August_2025</t>
  </si>
  <si>
    <t>Pool Entrance fees</t>
  </si>
  <si>
    <t>Number of Expected Attendees (Adults)</t>
  </si>
  <si>
    <t>Fees for each adult</t>
  </si>
  <si>
    <t>Entrance fees for expected attendees (adult)</t>
  </si>
  <si>
    <t>Number of Expected Attendees (Children)</t>
  </si>
  <si>
    <t>Fees for each children</t>
  </si>
  <si>
    <t>Entrance fees for expected attendees (children)</t>
  </si>
  <si>
    <t>Selling Price per items (Kiosk)</t>
  </si>
  <si>
    <t>Primary school</t>
  </si>
  <si>
    <t>Contribution of 3 primary school</t>
  </si>
  <si>
    <t>Revenue - from Primary School</t>
  </si>
  <si>
    <t>Revenue - from High School</t>
  </si>
  <si>
    <t>Contribution of  High school</t>
  </si>
  <si>
    <t>Other Income - memberships, fundraising, and grants</t>
  </si>
  <si>
    <t>MCAC's incentivize membership</t>
  </si>
  <si>
    <t>90% Membership will be paid in July 2024</t>
  </si>
  <si>
    <t>Number expected Individuals having Incentives membership</t>
  </si>
  <si>
    <t>Membership</t>
  </si>
  <si>
    <t>Grants</t>
  </si>
  <si>
    <t>Will be raised in November 2024</t>
  </si>
  <si>
    <t>Will be raised in February 2025</t>
  </si>
  <si>
    <t>Will be raised in June 2025</t>
  </si>
  <si>
    <t>Total grants</t>
  </si>
  <si>
    <t>Fundraising events</t>
  </si>
  <si>
    <t>From Greater City of Cantara</t>
  </si>
  <si>
    <t>Capital expense</t>
  </si>
  <si>
    <t>Refrigerator for the Kiosk</t>
  </si>
  <si>
    <t>Three electric barbeque</t>
  </si>
  <si>
    <t>Combinely table and benches costs</t>
  </si>
  <si>
    <t>Shade cloths</t>
  </si>
  <si>
    <t>Depreciation expense</t>
  </si>
  <si>
    <t>Total capital expense</t>
  </si>
  <si>
    <t>Payment will be paid in July 2024</t>
  </si>
  <si>
    <t>Sunscreen</t>
  </si>
  <si>
    <t>Ice-cream</t>
  </si>
  <si>
    <t>The amount of 5% of the total attendance</t>
  </si>
  <si>
    <t>Item Sales:Sunscreen</t>
  </si>
  <si>
    <t>The expected total attendance</t>
  </si>
  <si>
    <t>Item Sales: Ice-Cream</t>
  </si>
  <si>
    <t>Amount of sunscreen for total attendees</t>
  </si>
  <si>
    <t>Ice-Cream</t>
  </si>
  <si>
    <t>Amount of Ice-Cream for total attendees</t>
  </si>
  <si>
    <t>The amount of 50% of the total attendance</t>
  </si>
  <si>
    <t>Other expenses</t>
  </si>
  <si>
    <t>Per annum</t>
  </si>
  <si>
    <t>Per annnum</t>
  </si>
  <si>
    <t>Utility and Sundry Cost for 2024 and 2025</t>
  </si>
  <si>
    <t>Working hours per month for paid positions for 2024 and 2025</t>
  </si>
  <si>
    <t xml:space="preserve">Name of the Costs </t>
  </si>
  <si>
    <t>Projected Utility Costs</t>
  </si>
  <si>
    <t>Projected Sundry Costs</t>
  </si>
  <si>
    <t>Total utility Costs</t>
  </si>
  <si>
    <t>Total Sundry Costs</t>
  </si>
  <si>
    <t xml:space="preserve">Sales Price </t>
  </si>
  <si>
    <t>50% of total Pool attendance (number of ice-cream sold)</t>
  </si>
  <si>
    <t xml:space="preserve">Total attendees per month </t>
  </si>
  <si>
    <t>50% of total attendees</t>
  </si>
  <si>
    <t>5% of total attendees</t>
  </si>
  <si>
    <t>Expected ice-cream sales per month</t>
  </si>
  <si>
    <t>5% of total Pool attendance (number of sunscreen sold)</t>
  </si>
  <si>
    <t>Beginning Inv of Ice - Cream</t>
  </si>
  <si>
    <t>Ending Inv of Ice-cream AFTER current month purchases</t>
  </si>
  <si>
    <t>Numer of Ice-cream to be 
purchased during  month</t>
  </si>
  <si>
    <t>Ending Inv of Ice-cream BEFORE current month 
purchases</t>
  </si>
  <si>
    <t>Number of Ice-cream boxes sold                     510</t>
  </si>
  <si>
    <t xml:space="preserve">Inventory of Ice-cream                                           </t>
  </si>
  <si>
    <t xml:space="preserve">Cost of inventory                                  </t>
  </si>
  <si>
    <t>Number of Sunscreen boxes bought              510</t>
  </si>
  <si>
    <t xml:space="preserve">Inventory of Sunscreen                                         </t>
  </si>
  <si>
    <t>Number of Ice-cream boxes
 sold</t>
  </si>
  <si>
    <r>
      <rPr>
        <b/>
        <sz val="18"/>
        <rFont val="Calibri"/>
        <family val="2"/>
        <scheme val="minor"/>
      </rPr>
      <t>Sunscreen</t>
    </r>
    <r>
      <rPr>
        <b/>
        <sz val="16"/>
        <rFont val="Calibri"/>
        <family val="2"/>
        <scheme val="minor"/>
      </rPr>
      <t xml:space="preserve"> </t>
    </r>
  </si>
  <si>
    <t xml:space="preserve">Number of Ice-cream in a box </t>
  </si>
  <si>
    <t>Number of Sunscreen in 
a box</t>
  </si>
  <si>
    <t>Number of Ice-cream boxes bought                                    =N30</t>
  </si>
  <si>
    <t>*Paid in month following the service_1st week of Feb_2025</t>
  </si>
  <si>
    <t>* Payment will be due by 14 Nov_2024 following the month maintainance carried out</t>
  </si>
  <si>
    <t>Payment will be made on Thursday, 05 Jan_2025.</t>
  </si>
  <si>
    <t>ea</t>
  </si>
  <si>
    <t>per month</t>
  </si>
  <si>
    <t>Number of high school</t>
  </si>
  <si>
    <t>es</t>
  </si>
  <si>
    <t>Number of month use (Oct24_Dec24 and Feb25_Apr25)</t>
  </si>
  <si>
    <t>months</t>
  </si>
  <si>
    <t>10% Membership will be paid in August 2024</t>
  </si>
  <si>
    <t>MCACA CASE STUDY</t>
  </si>
  <si>
    <t>Before July_24</t>
  </si>
  <si>
    <t>Jul_24</t>
  </si>
  <si>
    <t>Aug_24</t>
  </si>
  <si>
    <t>Sep_24</t>
  </si>
  <si>
    <t>Oct_24</t>
  </si>
  <si>
    <t>Nov_24</t>
  </si>
  <si>
    <t>Dec_24</t>
  </si>
  <si>
    <t>Jan_25</t>
  </si>
  <si>
    <t>Feb_25</t>
  </si>
  <si>
    <t>Mar_25</t>
  </si>
  <si>
    <t>Apr_25</t>
  </si>
  <si>
    <t>May_25</t>
  </si>
  <si>
    <t>Jun_25</t>
  </si>
  <si>
    <t>Jul_25</t>
  </si>
  <si>
    <t>Aug_25</t>
  </si>
  <si>
    <t>CASH RECEIPTS (INFLOWS)</t>
  </si>
  <si>
    <t xml:space="preserve">Adults (Attendees) </t>
  </si>
  <si>
    <t>Children (Attendees)</t>
  </si>
  <si>
    <t xml:space="preserve">Grants </t>
  </si>
  <si>
    <t>Fundraising</t>
  </si>
  <si>
    <t>Schools</t>
  </si>
  <si>
    <t>TOTAL CASH RECEIPTS</t>
  </si>
  <si>
    <t>Cash paid for Ice-cream  Inventory</t>
  </si>
  <si>
    <t>Cash paid for Sunscreen Inventory</t>
  </si>
  <si>
    <t>Cash Paid for Labour</t>
  </si>
  <si>
    <t>Co-ordinator</t>
  </si>
  <si>
    <t>Cash paid for pool maintainance</t>
  </si>
  <si>
    <t>Cash paid for major pool maintainance</t>
  </si>
  <si>
    <t>Cash paid for utilities</t>
  </si>
  <si>
    <t>Cash paid for sundry</t>
  </si>
  <si>
    <t>Cash paid for insurance</t>
  </si>
  <si>
    <t>Received in Mar_2025</t>
  </si>
  <si>
    <t>Total Payment</t>
  </si>
  <si>
    <t>Number of sunscreen boxes bought</t>
  </si>
  <si>
    <t>hrs</t>
  </si>
  <si>
    <t>For 9 months</t>
  </si>
  <si>
    <t>Total Utilities and Sundry costs</t>
  </si>
  <si>
    <t>Total (For financial year)</t>
  </si>
  <si>
    <t>Total hours</t>
  </si>
  <si>
    <t>Cash paid for refrigerator</t>
  </si>
  <si>
    <t>Cash paid for three electric 
barbeque</t>
  </si>
  <si>
    <t>Cash paid for table and benches</t>
  </si>
  <si>
    <t>Cash paid for shade cloths</t>
  </si>
  <si>
    <t>Cash Balance at eEnd of Month</t>
  </si>
  <si>
    <t>MCACA</t>
  </si>
  <si>
    <t>MONSHA COMMUNITY AQUATIC CENTRE ASSOCIATION</t>
  </si>
  <si>
    <t>FROM 01 JULY 2024 TO 30 JUNE 2025</t>
  </si>
  <si>
    <t>INCOME</t>
  </si>
  <si>
    <t xml:space="preserve">                    Variable</t>
  </si>
  <si>
    <t>Pool Attendees</t>
  </si>
  <si>
    <t>Fixed</t>
  </si>
  <si>
    <t>Membership fee</t>
  </si>
  <si>
    <t>EXPENSES</t>
  </si>
  <si>
    <t xml:space="preserve">                Variable </t>
  </si>
  <si>
    <t xml:space="preserve">               Fixed </t>
  </si>
  <si>
    <t>Wages</t>
  </si>
  <si>
    <t>Lifegaurd</t>
  </si>
  <si>
    <t>Maintainance</t>
  </si>
  <si>
    <t>Utilities</t>
  </si>
  <si>
    <t>Sundry</t>
  </si>
  <si>
    <t>Depreciation</t>
  </si>
  <si>
    <t>DEFICIT</t>
  </si>
  <si>
    <t>TOTAL INCOME</t>
  </si>
  <si>
    <t>TOTAL EXPENSES</t>
  </si>
  <si>
    <t xml:space="preserve">                         MONSHA COMMUNITY AQUATIC CENTRE ASSOCIATION</t>
  </si>
  <si>
    <t xml:space="preserve">                                               CVP ANALYSIS</t>
  </si>
  <si>
    <t xml:space="preserve">                                         SEASON 2024 - 2025</t>
  </si>
  <si>
    <t>Income</t>
  </si>
  <si>
    <t>Total variable expenses</t>
  </si>
  <si>
    <t>Total Fixed expenses</t>
  </si>
  <si>
    <t>Variable Expenses</t>
  </si>
  <si>
    <t>Fixed Expenses</t>
  </si>
  <si>
    <t>Desired Surplus ($)</t>
  </si>
  <si>
    <t>BEP (Attendees)</t>
  </si>
  <si>
    <t xml:space="preserve">Number of Attendees for Desired Surplus before Tax </t>
  </si>
  <si>
    <t>Fixed Expenses/Contribution per Attendees</t>
  </si>
  <si>
    <t>Fixed Expenses + Desired Surplus/Contribution per Attendees</t>
  </si>
  <si>
    <t>2b)</t>
  </si>
  <si>
    <t>2a)</t>
  </si>
  <si>
    <t>Answer to Question no.2</t>
  </si>
  <si>
    <t>Answer to question no.3</t>
  </si>
  <si>
    <t xml:space="preserve">3.a) </t>
  </si>
  <si>
    <t>3.b)</t>
  </si>
  <si>
    <t>On the other hand, according to the question, if 2 ice-cream is $4.50, then 1 ice-cream would be $2.25. Hence,</t>
  </si>
  <si>
    <t>Because, it will exit the budget range of $6.</t>
  </si>
  <si>
    <t>If 1 ice-cream is $2, therefore, three ice-cream for $6 will not make any money.</t>
  </si>
  <si>
    <t xml:space="preserve">for 3 ice-cream, it would be $6.75 (3*$2.25) which will make loss for this arrangement and will not be worthwhile. </t>
  </si>
  <si>
    <t>Sales Revenue                          $4.50 per ea</t>
  </si>
  <si>
    <t>Variable cost for 2 ice-cream    $4.50</t>
  </si>
  <si>
    <t>Variable cost for 1 ice-cream    $4.50/2 = $2.25</t>
  </si>
  <si>
    <t>Contribution Margin</t>
  </si>
  <si>
    <t xml:space="preserve">Now, </t>
  </si>
  <si>
    <t xml:space="preserve">If 2 ice-cream for $4.50, then 20 ice-cream will cost ($4.50*20)/2 </t>
  </si>
  <si>
    <t xml:space="preserve">                                                                                    = $45</t>
  </si>
  <si>
    <t>Therefore,</t>
  </si>
  <si>
    <t xml:space="preserve">BEP (Break-even Point) = Fixed Cost/ Contribution Margin </t>
  </si>
  <si>
    <t xml:space="preserve">                                       = $45/$2.25 = 20</t>
  </si>
  <si>
    <t>Therefore, MCACA would need to make 20 purchases per day to make this arrangement worthwhile.</t>
  </si>
  <si>
    <t>MCACA EXPECTED OPENING HOURS PER MONTH FOR 2024 AND 2025</t>
  </si>
  <si>
    <t xml:space="preserve">MCACA EXPECTED NUMBER OF DAILY PASSES PURCHASED FOR 2024 AND 2025 </t>
  </si>
  <si>
    <t>MCACA EXPECTED ICE-CREAM INVENTORY PURCHAED PER MONTH</t>
  </si>
  <si>
    <t>MCACA KIOSK SALES FOR 2024 AND 2025</t>
  </si>
  <si>
    <t>MCACA_CASH BUDGET: 2024-2025</t>
  </si>
  <si>
    <t>Number of Sunscreen boxes sold                   = N46/d47</t>
  </si>
  <si>
    <t>Per Attendees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</si>
</sst>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2"/>
      <name val="Calibri"/>
      <family val="2"/>
      <scheme val="minor"/>
    </font>
    <font>
      <u/>
      <sz val="12"/>
      <color rgb="FFFF0000"/>
      <name val="Calibri"/>
      <family val="2"/>
      <scheme val="minor"/>
    </font>
    <font>
      <b/>
      <sz val="18"/>
      <name val="Calibri"/>
      <family val="2"/>
      <scheme val="minor"/>
    </font>
    <font>
      <sz val="9"/>
      <color indexed="81"/>
      <name val="Tahoma"/>
      <family val="2"/>
    </font>
    <font>
      <b/>
      <sz val="18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4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17" fontId="0" fillId="0" borderId="6" xfId="0" applyNumberFormat="1" applyBorder="1"/>
    <xf numFmtId="0" fontId="3" fillId="0" borderId="0" xfId="0" applyFont="1"/>
    <xf numFmtId="6" fontId="0" fillId="0" borderId="0" xfId="0" applyNumberFormat="1"/>
    <xf numFmtId="9" fontId="0" fillId="0" borderId="0" xfId="0" applyNumberFormat="1"/>
    <xf numFmtId="38" fontId="0" fillId="0" borderId="0" xfId="0" applyNumberFormat="1"/>
    <xf numFmtId="0" fontId="4" fillId="0" borderId="1" xfId="0" applyFont="1" applyBorder="1"/>
    <xf numFmtId="0" fontId="4" fillId="0" borderId="6" xfId="0" applyFont="1" applyBorder="1"/>
    <xf numFmtId="164" fontId="0" fillId="0" borderId="0" xfId="0" applyNumberFormat="1"/>
    <xf numFmtId="0" fontId="0" fillId="2" borderId="0" xfId="0" applyFill="1"/>
    <xf numFmtId="0" fontId="0" fillId="3" borderId="0" xfId="0" applyFill="1"/>
    <xf numFmtId="6" fontId="0" fillId="3" borderId="0" xfId="0" applyNumberFormat="1" applyFill="1"/>
    <xf numFmtId="0" fontId="4" fillId="0" borderId="0" xfId="0" applyFont="1"/>
    <xf numFmtId="17" fontId="0" fillId="0" borderId="0" xfId="0" applyNumberFormat="1"/>
    <xf numFmtId="3" fontId="0" fillId="0" borderId="0" xfId="0" applyNumberFormat="1"/>
    <xf numFmtId="0" fontId="8" fillId="0" borderId="0" xfId="0" applyFont="1"/>
    <xf numFmtId="3" fontId="9" fillId="0" borderId="0" xfId="0" applyNumberFormat="1" applyFont="1"/>
    <xf numFmtId="0" fontId="10" fillId="0" borderId="0" xfId="0" applyFont="1"/>
    <xf numFmtId="0" fontId="8" fillId="0" borderId="1" xfId="0" applyFont="1" applyBorder="1"/>
    <xf numFmtId="0" fontId="8" fillId="0" borderId="6" xfId="0" applyFont="1" applyBorder="1"/>
    <xf numFmtId="0" fontId="11" fillId="0" borderId="1" xfId="0" applyFont="1" applyBorder="1"/>
    <xf numFmtId="0" fontId="11" fillId="0" borderId="0" xfId="0" applyFont="1"/>
    <xf numFmtId="3" fontId="12" fillId="0" borderId="0" xfId="0" applyNumberFormat="1" applyFont="1"/>
    <xf numFmtId="3" fontId="0" fillId="0" borderId="1" xfId="0" applyNumberFormat="1" applyBorder="1"/>
    <xf numFmtId="3" fontId="0" fillId="0" borderId="6" xfId="0" applyNumberFormat="1" applyBorder="1"/>
    <xf numFmtId="0" fontId="10" fillId="0" borderId="1" xfId="0" applyFont="1" applyBorder="1"/>
    <xf numFmtId="0" fontId="7" fillId="0" borderId="0" xfId="0" applyFont="1"/>
    <xf numFmtId="3" fontId="10" fillId="0" borderId="1" xfId="0" applyNumberFormat="1" applyFont="1" applyBorder="1"/>
    <xf numFmtId="3" fontId="10" fillId="0" borderId="0" xfId="0" applyNumberFormat="1" applyFont="1"/>
    <xf numFmtId="3" fontId="10" fillId="0" borderId="6" xfId="0" applyNumberFormat="1" applyFont="1" applyBorder="1"/>
    <xf numFmtId="3" fontId="7" fillId="0" borderId="6" xfId="0" applyNumberFormat="1" applyFont="1" applyBorder="1"/>
    <xf numFmtId="9" fontId="0" fillId="0" borderId="1" xfId="0" applyNumberFormat="1" applyBorder="1"/>
    <xf numFmtId="9" fontId="0" fillId="0" borderId="6" xfId="0" applyNumberFormat="1" applyBorder="1"/>
    <xf numFmtId="3" fontId="3" fillId="0" borderId="1" xfId="0" applyNumberFormat="1" applyFont="1" applyBorder="1"/>
    <xf numFmtId="3" fontId="0" fillId="2" borderId="0" xfId="0" applyNumberFormat="1" applyFill="1"/>
    <xf numFmtId="0" fontId="0" fillId="5" borderId="0" xfId="0" applyFill="1"/>
    <xf numFmtId="0" fontId="0" fillId="0" borderId="0" xfId="0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8" xfId="0" applyBorder="1" applyAlignment="1">
      <alignment wrapText="1"/>
    </xf>
    <xf numFmtId="0" fontId="14" fillId="0" borderId="0" xfId="0" applyFont="1"/>
    <xf numFmtId="0" fontId="0" fillId="0" borderId="11" xfId="0" applyBorder="1" applyAlignment="1">
      <alignment wrapText="1"/>
    </xf>
    <xf numFmtId="0" fontId="0" fillId="3" borderId="0" xfId="0" applyFill="1" applyAlignment="1">
      <alignment wrapText="1"/>
    </xf>
    <xf numFmtId="17" fontId="0" fillId="0" borderId="0" xfId="0" applyNumberFormat="1" applyAlignment="1">
      <alignment wrapText="1"/>
    </xf>
    <xf numFmtId="0" fontId="0" fillId="0" borderId="15" xfId="0" applyBorder="1"/>
    <xf numFmtId="0" fontId="15" fillId="0" borderId="0" xfId="0" applyFont="1" applyAlignment="1">
      <alignment wrapText="1"/>
    </xf>
    <xf numFmtId="0" fontId="13" fillId="0" borderId="0" xfId="0" applyFont="1"/>
    <xf numFmtId="0" fontId="16" fillId="0" borderId="0" xfId="0" applyFont="1" applyAlignment="1">
      <alignment wrapText="1"/>
    </xf>
    <xf numFmtId="0" fontId="0" fillId="0" borderId="13" xfId="0" applyBorder="1" applyAlignment="1">
      <alignment wrapText="1"/>
    </xf>
    <xf numFmtId="0" fontId="8" fillId="0" borderId="10" xfId="0" applyFont="1" applyBorder="1"/>
    <xf numFmtId="0" fontId="8" fillId="0" borderId="13" xfId="0" applyFont="1" applyBorder="1"/>
    <xf numFmtId="0" fontId="13" fillId="0" borderId="1" xfId="0" applyFont="1" applyBorder="1"/>
    <xf numFmtId="0" fontId="14" fillId="0" borderId="13" xfId="0" applyFont="1" applyBorder="1"/>
    <xf numFmtId="0" fontId="17" fillId="0" borderId="0" xfId="0" applyFont="1"/>
    <xf numFmtId="165" fontId="0" fillId="0" borderId="0" xfId="2" applyNumberFormat="1" applyFont="1"/>
    <xf numFmtId="165" fontId="0" fillId="0" borderId="0" xfId="0" applyNumberFormat="1"/>
    <xf numFmtId="0" fontId="18" fillId="0" borderId="0" xfId="0" applyFont="1"/>
    <xf numFmtId="0" fontId="19" fillId="0" borderId="0" xfId="0" applyFont="1"/>
    <xf numFmtId="0" fontId="4" fillId="3" borderId="1" xfId="0" applyFont="1" applyFill="1" applyBorder="1"/>
    <xf numFmtId="0" fontId="13" fillId="0" borderId="0" xfId="0" applyFont="1" applyAlignment="1">
      <alignment wrapText="1"/>
    </xf>
    <xf numFmtId="9" fontId="0" fillId="0" borderId="0" xfId="1" applyFont="1"/>
    <xf numFmtId="0" fontId="8" fillId="0" borderId="11" xfId="0" applyFont="1" applyBorder="1"/>
    <xf numFmtId="17" fontId="0" fillId="0" borderId="11" xfId="0" applyNumberFormat="1" applyBorder="1"/>
    <xf numFmtId="0" fontId="3" fillId="0" borderId="11" xfId="0" applyFont="1" applyBorder="1"/>
    <xf numFmtId="0" fontId="16" fillId="0" borderId="11" xfId="0" applyFont="1" applyBorder="1" applyAlignment="1">
      <alignment wrapText="1"/>
    </xf>
    <xf numFmtId="3" fontId="0" fillId="0" borderId="11" xfId="0" applyNumberFormat="1" applyBorder="1"/>
    <xf numFmtId="0" fontId="0" fillId="5" borderId="16" xfId="0" applyFill="1" applyBorder="1"/>
    <xf numFmtId="0" fontId="0" fillId="5" borderId="17" xfId="0" applyFill="1" applyBorder="1"/>
    <xf numFmtId="0" fontId="0" fillId="0" borderId="0" xfId="1" applyNumberFormat="1" applyFont="1"/>
    <xf numFmtId="6" fontId="0" fillId="5" borderId="0" xfId="0" applyNumberFormat="1" applyFill="1"/>
    <xf numFmtId="165" fontId="0" fillId="5" borderId="0" xfId="0" applyNumberFormat="1" applyFill="1"/>
    <xf numFmtId="0" fontId="4" fillId="0" borderId="13" xfId="0" applyFont="1" applyBorder="1"/>
    <xf numFmtId="0" fontId="22" fillId="0" borderId="16" xfId="0" applyFont="1" applyBorder="1" applyAlignment="1">
      <alignment wrapText="1"/>
    </xf>
    <xf numFmtId="0" fontId="23" fillId="0" borderId="16" xfId="0" applyFont="1" applyBorder="1"/>
    <xf numFmtId="0" fontId="4" fillId="0" borderId="16" xfId="0" applyFont="1" applyBorder="1"/>
    <xf numFmtId="0" fontId="11" fillId="0" borderId="16" xfId="0" applyFont="1" applyBorder="1"/>
    <xf numFmtId="0" fontId="0" fillId="0" borderId="16" xfId="0" applyBorder="1"/>
    <xf numFmtId="17" fontId="0" fillId="0" borderId="2" xfId="0" applyNumberFormat="1" applyBorder="1"/>
    <xf numFmtId="0" fontId="25" fillId="0" borderId="0" xfId="0" applyFont="1"/>
    <xf numFmtId="0" fontId="24" fillId="0" borderId="1" xfId="0" applyFont="1" applyBorder="1"/>
    <xf numFmtId="0" fontId="26" fillId="0" borderId="0" xfId="0" applyFont="1"/>
    <xf numFmtId="0" fontId="0" fillId="0" borderId="17" xfId="0" applyBorder="1"/>
    <xf numFmtId="0" fontId="6" fillId="0" borderId="0" xfId="0" applyFont="1"/>
    <xf numFmtId="0" fontId="0" fillId="0" borderId="19" xfId="0" applyBorder="1"/>
    <xf numFmtId="3" fontId="0" fillId="0" borderId="19" xfId="0" applyNumberFormat="1" applyBorder="1"/>
    <xf numFmtId="0" fontId="26" fillId="0" borderId="20" xfId="0" applyFont="1" applyBorder="1"/>
    <xf numFmtId="0" fontId="0" fillId="0" borderId="21" xfId="0" applyBorder="1"/>
    <xf numFmtId="3" fontId="0" fillId="0" borderId="21" xfId="0" applyNumberFormat="1" applyBorder="1"/>
    <xf numFmtId="3" fontId="0" fillId="0" borderId="22" xfId="0" applyNumberFormat="1" applyBorder="1"/>
    <xf numFmtId="0" fontId="26" fillId="0" borderId="23" xfId="0" applyFont="1" applyBorder="1"/>
    <xf numFmtId="3" fontId="0" fillId="0" borderId="24" xfId="0" applyNumberFormat="1" applyBorder="1"/>
    <xf numFmtId="3" fontId="0" fillId="0" borderId="25" xfId="0" applyNumberFormat="1" applyBorder="1"/>
    <xf numFmtId="0" fontId="8" fillId="0" borderId="26" xfId="0" applyFont="1" applyBorder="1"/>
    <xf numFmtId="3" fontId="0" fillId="0" borderId="17" xfId="0" applyNumberFormat="1" applyBorder="1"/>
    <xf numFmtId="165" fontId="0" fillId="0" borderId="27" xfId="0" applyNumberFormat="1" applyBorder="1"/>
    <xf numFmtId="0" fontId="0" fillId="0" borderId="28" xfId="0" applyBorder="1"/>
    <xf numFmtId="3" fontId="0" fillId="0" borderId="29" xfId="0" applyNumberFormat="1" applyBorder="1"/>
    <xf numFmtId="0" fontId="26" fillId="0" borderId="31" xfId="0" applyFont="1" applyBorder="1"/>
    <xf numFmtId="0" fontId="26" fillId="0" borderId="30" xfId="0" applyFont="1" applyBorder="1"/>
    <xf numFmtId="0" fontId="0" fillId="0" borderId="18" xfId="0" applyBorder="1"/>
    <xf numFmtId="44" fontId="0" fillId="0" borderId="0" xfId="2" applyFont="1" applyBorder="1"/>
    <xf numFmtId="44" fontId="0" fillId="0" borderId="0" xfId="2" applyFont="1"/>
    <xf numFmtId="0" fontId="0" fillId="0" borderId="30" xfId="0" applyBorder="1"/>
    <xf numFmtId="0" fontId="10" fillId="0" borderId="30" xfId="0" applyFont="1" applyBorder="1"/>
    <xf numFmtId="0" fontId="8" fillId="0" borderId="7" xfId="0" applyFont="1" applyBorder="1"/>
    <xf numFmtId="0" fontId="28" fillId="0" borderId="7" xfId="0" applyFont="1" applyBorder="1"/>
    <xf numFmtId="0" fontId="26" fillId="0" borderId="1" xfId="0" applyFont="1" applyBorder="1"/>
    <xf numFmtId="44" fontId="0" fillId="0" borderId="6" xfId="2" applyFont="1" applyBorder="1"/>
    <xf numFmtId="44" fontId="0" fillId="0" borderId="1" xfId="2" applyFont="1" applyBorder="1"/>
    <xf numFmtId="0" fontId="16" fillId="0" borderId="7" xfId="0" applyFont="1" applyBorder="1"/>
    <xf numFmtId="0" fontId="14" fillId="0" borderId="6" xfId="0" applyFont="1" applyBorder="1"/>
    <xf numFmtId="3" fontId="7" fillId="0" borderId="0" xfId="0" applyNumberFormat="1" applyFont="1"/>
    <xf numFmtId="3" fontId="3" fillId="0" borderId="0" xfId="0" applyNumberFormat="1" applyFont="1"/>
    <xf numFmtId="3" fontId="0" fillId="0" borderId="0" xfId="0" applyNumberFormat="1" applyAlignment="1">
      <alignment wrapText="1"/>
    </xf>
    <xf numFmtId="4" fontId="6" fillId="0" borderId="0" xfId="0" applyNumberFormat="1" applyFont="1"/>
    <xf numFmtId="4" fontId="0" fillId="0" borderId="0" xfId="0" applyNumberFormat="1"/>
    <xf numFmtId="4" fontId="7" fillId="0" borderId="0" xfId="0" applyNumberFormat="1" applyFont="1"/>
    <xf numFmtId="3" fontId="0" fillId="0" borderId="13" xfId="0" applyNumberFormat="1" applyBorder="1"/>
    <xf numFmtId="0" fontId="0" fillId="4" borderId="0" xfId="0" applyFill="1"/>
    <xf numFmtId="0" fontId="0" fillId="4" borderId="16" xfId="0" applyFill="1" applyBorder="1"/>
    <xf numFmtId="8" fontId="0" fillId="4" borderId="0" xfId="0" applyNumberFormat="1" applyFill="1"/>
    <xf numFmtId="0" fontId="1" fillId="4" borderId="0" xfId="0" applyFont="1" applyFill="1" applyAlignment="1">
      <alignment vertical="center"/>
    </xf>
    <xf numFmtId="0" fontId="0" fillId="4" borderId="1" xfId="0" applyFill="1" applyBorder="1"/>
    <xf numFmtId="8" fontId="0" fillId="4" borderId="0" xfId="2" applyNumberFormat="1" applyFont="1" applyFill="1"/>
    <xf numFmtId="0" fontId="12" fillId="4" borderId="0" xfId="0" applyFont="1" applyFill="1" applyAlignment="1">
      <alignment vertical="center"/>
    </xf>
    <xf numFmtId="0" fontId="29" fillId="0" borderId="1" xfId="0" applyFont="1" applyBorder="1"/>
    <xf numFmtId="0" fontId="0" fillId="0" borderId="32" xfId="0" applyFill="1" applyBorder="1"/>
    <xf numFmtId="0" fontId="0" fillId="0" borderId="0" xfId="0" applyBorder="1"/>
    <xf numFmtId="3" fontId="0" fillId="0" borderId="0" xfId="0" applyNumberFormat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3C74-330F-4D48-9CC0-55C3B56FB056}">
  <dimension ref="B2:Q144"/>
  <sheetViews>
    <sheetView topLeftCell="A113" zoomScale="70" zoomScaleNormal="70" workbookViewId="0">
      <selection activeCell="G128" sqref="G128"/>
    </sheetView>
  </sheetViews>
  <sheetFormatPr defaultColWidth="11" defaultRowHeight="15.75" x14ac:dyDescent="0.25"/>
  <cols>
    <col min="2" max="2" width="11" customWidth="1"/>
    <col min="3" max="4" width="23.375" customWidth="1"/>
    <col min="6" max="6" width="6.875" customWidth="1"/>
    <col min="7" max="7" width="9.875" customWidth="1"/>
    <col min="8" max="8" width="13.875" customWidth="1"/>
    <col min="9" max="9" width="8.5" customWidth="1"/>
    <col min="13" max="13" width="15.125" customWidth="1"/>
    <col min="14" max="14" width="13.125" customWidth="1"/>
    <col min="15" max="15" width="6" customWidth="1"/>
  </cols>
  <sheetData>
    <row r="2" spans="3:15" ht="23.25" x14ac:dyDescent="0.35">
      <c r="C2" s="22" t="s">
        <v>285</v>
      </c>
      <c r="D2" s="22"/>
      <c r="E2" s="2"/>
      <c r="M2" s="1"/>
    </row>
    <row r="3" spans="3:15" x14ac:dyDescent="0.25">
      <c r="C3" s="46" t="s">
        <v>37</v>
      </c>
      <c r="D3" s="46"/>
      <c r="E3" s="46"/>
      <c r="F3" s="46"/>
      <c r="G3" s="46"/>
      <c r="H3" s="46"/>
      <c r="I3" s="46"/>
      <c r="J3" s="46"/>
      <c r="K3" s="46">
        <v>2025</v>
      </c>
      <c r="L3" s="46"/>
      <c r="M3" s="46"/>
      <c r="N3" s="46" t="s">
        <v>0</v>
      </c>
    </row>
    <row r="4" spans="3:15" x14ac:dyDescent="0.25">
      <c r="C4" s="53" t="s">
        <v>26</v>
      </c>
      <c r="D4" s="53"/>
      <c r="E4" s="46" t="s">
        <v>45</v>
      </c>
      <c r="F4" s="46" t="s">
        <v>29</v>
      </c>
      <c r="G4" s="46" t="s">
        <v>30</v>
      </c>
      <c r="H4" s="46" t="s">
        <v>31</v>
      </c>
      <c r="I4" s="46" t="s">
        <v>34</v>
      </c>
      <c r="J4" s="46" t="s">
        <v>33</v>
      </c>
      <c r="K4" s="46" t="s">
        <v>35</v>
      </c>
      <c r="L4" s="46" t="s">
        <v>36</v>
      </c>
      <c r="M4" s="46" t="s">
        <v>90</v>
      </c>
      <c r="N4" s="75"/>
    </row>
    <row r="5" spans="3:15" ht="31.5" x14ac:dyDescent="0.25">
      <c r="C5" s="53" t="s">
        <v>27</v>
      </c>
      <c r="D5" s="46"/>
      <c r="E5" s="46">
        <v>0</v>
      </c>
      <c r="F5" s="46">
        <v>31</v>
      </c>
      <c r="G5" s="46">
        <v>30</v>
      </c>
      <c r="H5" s="46">
        <v>30</v>
      </c>
      <c r="I5" s="46">
        <v>31</v>
      </c>
      <c r="J5" s="46">
        <v>28</v>
      </c>
      <c r="K5" s="46">
        <v>31</v>
      </c>
      <c r="L5" s="46">
        <v>30</v>
      </c>
      <c r="M5" s="46">
        <v>0</v>
      </c>
      <c r="N5" s="46">
        <f>SUM(F5:L5)</f>
        <v>211</v>
      </c>
    </row>
    <row r="6" spans="3:15" ht="31.5" x14ac:dyDescent="0.25">
      <c r="C6" s="53" t="s">
        <v>38</v>
      </c>
      <c r="D6" s="46"/>
      <c r="E6" s="46">
        <v>0</v>
      </c>
      <c r="F6" s="46">
        <v>31</v>
      </c>
      <c r="G6" s="46">
        <v>30</v>
      </c>
      <c r="H6" s="46">
        <v>20</v>
      </c>
      <c r="I6" s="46">
        <v>11</v>
      </c>
      <c r="J6" s="46">
        <v>10</v>
      </c>
      <c r="K6" s="46">
        <v>29</v>
      </c>
      <c r="L6" s="46">
        <v>30</v>
      </c>
      <c r="M6" s="46">
        <v>0</v>
      </c>
      <c r="N6" s="46">
        <f>SUM(F6:L6)</f>
        <v>161</v>
      </c>
    </row>
    <row r="7" spans="3:15" ht="47.25" x14ac:dyDescent="0.25">
      <c r="C7" s="53" t="s">
        <v>28</v>
      </c>
      <c r="D7" s="46"/>
      <c r="E7" s="46"/>
      <c r="F7" s="46">
        <v>0</v>
      </c>
      <c r="G7" s="46">
        <v>0</v>
      </c>
      <c r="H7" s="46">
        <v>10</v>
      </c>
      <c r="I7" s="46">
        <v>20</v>
      </c>
      <c r="J7" s="46">
        <v>18</v>
      </c>
      <c r="K7" s="46">
        <v>2</v>
      </c>
      <c r="L7" s="46">
        <v>0</v>
      </c>
      <c r="M7" s="46">
        <v>0</v>
      </c>
      <c r="N7" s="75">
        <f>SUM(F7:M7)</f>
        <v>50</v>
      </c>
    </row>
    <row r="8" spans="3:15" x14ac:dyDescent="0.25">
      <c r="C8" s="53" t="s">
        <v>225</v>
      </c>
      <c r="D8" s="46"/>
      <c r="E8" s="46">
        <v>0</v>
      </c>
      <c r="F8" s="46">
        <f>((F6*$E$11)+(F7*$E$12))</f>
        <v>248</v>
      </c>
      <c r="G8" s="46">
        <f t="shared" ref="G8:N8" si="0">((G6*$E$11)+(G7*$E$12))</f>
        <v>240</v>
      </c>
      <c r="H8" s="46">
        <f t="shared" si="0"/>
        <v>260</v>
      </c>
      <c r="I8" s="46">
        <f t="shared" si="0"/>
        <v>288</v>
      </c>
      <c r="J8" s="46">
        <f t="shared" si="0"/>
        <v>260</v>
      </c>
      <c r="K8" s="46">
        <f t="shared" si="0"/>
        <v>252</v>
      </c>
      <c r="L8" s="46">
        <f t="shared" si="0"/>
        <v>240</v>
      </c>
      <c r="M8" s="46">
        <f t="shared" si="0"/>
        <v>0</v>
      </c>
      <c r="N8" s="46">
        <f t="shared" si="0"/>
        <v>1788</v>
      </c>
    </row>
    <row r="9" spans="3:15" ht="31.5" x14ac:dyDescent="0.25">
      <c r="C9" s="53" t="s">
        <v>66</v>
      </c>
      <c r="D9" s="46" t="s">
        <v>67</v>
      </c>
      <c r="E9" s="46"/>
      <c r="F9" s="46"/>
      <c r="G9" s="46"/>
      <c r="H9" s="46"/>
      <c r="I9" s="46"/>
      <c r="J9" s="46"/>
      <c r="K9" s="46"/>
      <c r="L9" s="46"/>
      <c r="M9" s="75"/>
      <c r="N9" s="46"/>
      <c r="O9" s="4"/>
    </row>
    <row r="10" spans="3:15" ht="21" x14ac:dyDescent="0.35">
      <c r="C10" s="57" t="s">
        <v>74</v>
      </c>
      <c r="H10" s="48"/>
      <c r="M10" s="9"/>
      <c r="N10" s="48"/>
      <c r="O10" s="139"/>
    </row>
    <row r="11" spans="3:15" x14ac:dyDescent="0.25">
      <c r="C11" s="43" t="s">
        <v>75</v>
      </c>
      <c r="D11" t="s">
        <v>73</v>
      </c>
      <c r="E11">
        <v>8</v>
      </c>
      <c r="F11" t="s">
        <v>221</v>
      </c>
      <c r="M11" s="9"/>
      <c r="N11" s="139"/>
      <c r="O11" s="139"/>
    </row>
    <row r="12" spans="3:15" ht="47.25" x14ac:dyDescent="0.25">
      <c r="C12" s="43" t="s">
        <v>76</v>
      </c>
      <c r="D12" t="s">
        <v>77</v>
      </c>
      <c r="E12">
        <v>10</v>
      </c>
      <c r="F12" t="s">
        <v>221</v>
      </c>
      <c r="M12" s="9"/>
      <c r="N12" s="56"/>
      <c r="O12" s="139"/>
    </row>
    <row r="13" spans="3:15" x14ac:dyDescent="0.25"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38"/>
    </row>
    <row r="14" spans="3:15" ht="23.25" x14ac:dyDescent="0.35">
      <c r="C14" s="22" t="s">
        <v>286</v>
      </c>
      <c r="D14" s="22"/>
      <c r="E14" s="2"/>
      <c r="M14" s="1"/>
    </row>
    <row r="15" spans="3:15" x14ac:dyDescent="0.25">
      <c r="C15" s="46" t="s">
        <v>40</v>
      </c>
      <c r="D15" s="46"/>
      <c r="E15" s="46"/>
      <c r="F15" s="46"/>
      <c r="G15" s="46"/>
      <c r="H15" s="46">
        <v>2024</v>
      </c>
      <c r="I15" s="46"/>
      <c r="J15" s="46"/>
      <c r="K15" s="46">
        <v>2025</v>
      </c>
      <c r="L15" s="46"/>
      <c r="M15" s="46"/>
      <c r="N15" s="46" t="s">
        <v>0</v>
      </c>
    </row>
    <row r="16" spans="3:15" x14ac:dyDescent="0.25">
      <c r="C16" s="53" t="s">
        <v>39</v>
      </c>
      <c r="D16" s="53"/>
      <c r="E16" s="46" t="s">
        <v>45</v>
      </c>
      <c r="F16" s="46" t="s">
        <v>29</v>
      </c>
      <c r="G16" s="46" t="s">
        <v>30</v>
      </c>
      <c r="H16" s="46" t="s">
        <v>31</v>
      </c>
      <c r="I16" s="46" t="s">
        <v>34</v>
      </c>
      <c r="J16" s="46" t="s">
        <v>33</v>
      </c>
      <c r="K16" s="46" t="s">
        <v>35</v>
      </c>
      <c r="L16" s="46" t="s">
        <v>36</v>
      </c>
      <c r="M16" s="46" t="s">
        <v>90</v>
      </c>
      <c r="N16" s="75"/>
    </row>
    <row r="17" spans="3:14" x14ac:dyDescent="0.25">
      <c r="C17" s="53" t="s">
        <v>41</v>
      </c>
      <c r="D17" s="46"/>
      <c r="E17" s="46">
        <v>0</v>
      </c>
      <c r="F17" s="46">
        <v>1300</v>
      </c>
      <c r="G17" s="46">
        <v>1400</v>
      </c>
      <c r="H17" s="46">
        <v>3000</v>
      </c>
      <c r="I17" s="46">
        <v>4000</v>
      </c>
      <c r="J17" s="46">
        <v>3700</v>
      </c>
      <c r="K17" s="46">
        <v>1900</v>
      </c>
      <c r="L17" s="46">
        <v>1500</v>
      </c>
      <c r="M17" s="46">
        <v>0</v>
      </c>
      <c r="N17" s="46">
        <f>SUM(F17:M17)</f>
        <v>16800</v>
      </c>
    </row>
    <row r="18" spans="3:14" x14ac:dyDescent="0.25">
      <c r="C18" s="53" t="s">
        <v>42</v>
      </c>
      <c r="D18" s="46"/>
      <c r="E18" s="46">
        <v>0</v>
      </c>
      <c r="F18" s="46">
        <v>2600</v>
      </c>
      <c r="G18" s="46">
        <v>2800</v>
      </c>
      <c r="H18" s="46">
        <v>6000</v>
      </c>
      <c r="I18" s="46">
        <v>8000</v>
      </c>
      <c r="J18" s="46">
        <v>7400</v>
      </c>
      <c r="K18" s="46">
        <v>3800</v>
      </c>
      <c r="L18" s="46">
        <v>3000</v>
      </c>
      <c r="M18" s="46">
        <v>0</v>
      </c>
      <c r="N18" s="46">
        <f>SUM(F18:M18)</f>
        <v>33600</v>
      </c>
    </row>
    <row r="19" spans="3:14" x14ac:dyDescent="0.25">
      <c r="C19" s="53" t="s">
        <v>157</v>
      </c>
      <c r="D19" s="46"/>
      <c r="E19" s="46">
        <v>0</v>
      </c>
      <c r="F19" s="46">
        <f>SUM(F17:F18)</f>
        <v>3900</v>
      </c>
      <c r="G19" s="46">
        <f t="shared" ref="G19:L19" si="1">SUM(G17:G18)</f>
        <v>4200</v>
      </c>
      <c r="H19" s="46">
        <f t="shared" si="1"/>
        <v>9000</v>
      </c>
      <c r="I19" s="46">
        <f t="shared" si="1"/>
        <v>12000</v>
      </c>
      <c r="J19" s="46">
        <f t="shared" si="1"/>
        <v>11100</v>
      </c>
      <c r="K19" s="46">
        <f t="shared" si="1"/>
        <v>5700</v>
      </c>
      <c r="L19" s="46">
        <f t="shared" si="1"/>
        <v>4500</v>
      </c>
      <c r="M19" s="46">
        <v>0</v>
      </c>
      <c r="N19" s="46">
        <f>SUM(N17:N18)</f>
        <v>50400</v>
      </c>
    </row>
    <row r="20" spans="3:14" x14ac:dyDescent="0.25"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3:14" x14ac:dyDescent="0.25">
      <c r="C21" s="43" t="s">
        <v>57</v>
      </c>
      <c r="D21" t="s">
        <v>63</v>
      </c>
      <c r="E21" t="s">
        <v>58</v>
      </c>
      <c r="F21" s="20"/>
    </row>
    <row r="22" spans="3:14" x14ac:dyDescent="0.25">
      <c r="C22" s="43" t="s">
        <v>68</v>
      </c>
      <c r="D22" t="s">
        <v>69</v>
      </c>
      <c r="E22" t="s">
        <v>60</v>
      </c>
      <c r="F22" s="20" t="s">
        <v>72</v>
      </c>
    </row>
    <row r="23" spans="3:14" x14ac:dyDescent="0.25">
      <c r="C23" s="43" t="s">
        <v>59</v>
      </c>
      <c r="D23" t="s">
        <v>62</v>
      </c>
      <c r="E23" t="s">
        <v>60</v>
      </c>
    </row>
    <row r="24" spans="3:14" ht="31.5" x14ac:dyDescent="0.25">
      <c r="C24" s="43" t="s">
        <v>61</v>
      </c>
      <c r="D24" s="55" t="s">
        <v>64</v>
      </c>
      <c r="E24" t="s">
        <v>65</v>
      </c>
    </row>
    <row r="25" spans="3:14" ht="31.5" x14ac:dyDescent="0.25">
      <c r="C25" s="43" t="s">
        <v>71</v>
      </c>
      <c r="D25" s="55" t="s">
        <v>70</v>
      </c>
    </row>
    <row r="26" spans="3:14" ht="23.25" x14ac:dyDescent="0.35">
      <c r="C26" s="22" t="s">
        <v>287</v>
      </c>
      <c r="D26" s="22"/>
      <c r="E26" s="2"/>
      <c r="M26" s="1"/>
    </row>
    <row r="27" spans="3:14" x14ac:dyDescent="0.25">
      <c r="C27" s="46" t="s">
        <v>43</v>
      </c>
      <c r="D27" s="46"/>
      <c r="E27" s="46"/>
      <c r="F27" s="46"/>
      <c r="G27" s="46"/>
      <c r="H27" s="46">
        <v>2024</v>
      </c>
      <c r="I27" s="46"/>
      <c r="J27" s="46"/>
      <c r="K27" s="46">
        <v>2025</v>
      </c>
      <c r="L27" s="46"/>
      <c r="M27" s="46"/>
      <c r="N27" s="46" t="s">
        <v>0</v>
      </c>
    </row>
    <row r="28" spans="3:14" x14ac:dyDescent="0.25">
      <c r="C28" s="53"/>
      <c r="D28" s="53"/>
      <c r="E28" s="46" t="s">
        <v>45</v>
      </c>
      <c r="F28" s="46" t="s">
        <v>29</v>
      </c>
      <c r="G28" s="46" t="s">
        <v>30</v>
      </c>
      <c r="H28" s="46" t="s">
        <v>31</v>
      </c>
      <c r="I28" s="46" t="s">
        <v>34</v>
      </c>
      <c r="J28" s="46" t="s">
        <v>33</v>
      </c>
      <c r="K28" s="46" t="s">
        <v>35</v>
      </c>
      <c r="L28" s="46" t="s">
        <v>36</v>
      </c>
      <c r="M28" s="46" t="s">
        <v>90</v>
      </c>
      <c r="N28" s="75"/>
    </row>
    <row r="29" spans="3:14" ht="63" x14ac:dyDescent="0.25">
      <c r="C29" s="53" t="s">
        <v>44</v>
      </c>
      <c r="D29" s="46"/>
      <c r="E29" s="46">
        <v>40</v>
      </c>
      <c r="F29" s="46">
        <v>45</v>
      </c>
      <c r="G29" s="46">
        <v>90</v>
      </c>
      <c r="H29" s="46">
        <v>120</v>
      </c>
      <c r="I29" s="46">
        <v>110</v>
      </c>
      <c r="J29" s="46">
        <v>55</v>
      </c>
      <c r="K29" s="46">
        <v>50</v>
      </c>
      <c r="L29" s="46">
        <v>0</v>
      </c>
      <c r="M29" s="46">
        <v>0</v>
      </c>
      <c r="N29" s="46">
        <f>SUM(E29:M29)</f>
        <v>510</v>
      </c>
    </row>
    <row r="30" spans="3:14" ht="23.25" x14ac:dyDescent="0.35">
      <c r="C30" s="22" t="s">
        <v>288</v>
      </c>
      <c r="D30" s="62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3:14" ht="23.25" x14ac:dyDescent="0.35">
      <c r="C31" s="73" t="s">
        <v>136</v>
      </c>
      <c r="D31" s="73"/>
      <c r="E31" s="74">
        <v>45536</v>
      </c>
      <c r="F31" s="74">
        <v>45566</v>
      </c>
      <c r="G31" s="74">
        <v>45597</v>
      </c>
      <c r="H31" s="74">
        <v>45627</v>
      </c>
      <c r="I31" s="74">
        <v>45658</v>
      </c>
      <c r="J31" s="74">
        <v>45689</v>
      </c>
      <c r="K31" s="74">
        <v>45717</v>
      </c>
      <c r="L31" s="74">
        <v>45748</v>
      </c>
      <c r="M31" s="74">
        <v>45778</v>
      </c>
      <c r="N31" s="46" t="s">
        <v>0</v>
      </c>
    </row>
    <row r="32" spans="3:14" ht="31.5" x14ac:dyDescent="0.25">
      <c r="C32" s="53" t="s">
        <v>164</v>
      </c>
      <c r="D32" s="46"/>
      <c r="E32" s="46">
        <f>E29*D36</f>
        <v>2000</v>
      </c>
      <c r="F32" s="46">
        <f>F29*D36</f>
        <v>2250</v>
      </c>
      <c r="G32" s="46">
        <f>G29*D36</f>
        <v>4500</v>
      </c>
      <c r="H32" s="46">
        <f>H29*D36</f>
        <v>6000</v>
      </c>
      <c r="I32" s="46">
        <f>I29*D36</f>
        <v>5500</v>
      </c>
      <c r="J32" s="46">
        <f>J29*D36</f>
        <v>2750</v>
      </c>
      <c r="K32" s="46">
        <f>K29*D36</f>
        <v>2500</v>
      </c>
      <c r="L32" s="46">
        <f>L29*D36</f>
        <v>0</v>
      </c>
      <c r="M32" s="46">
        <v>0</v>
      </c>
      <c r="N32" s="46">
        <f>SUM(E32:L32)</f>
        <v>25500</v>
      </c>
    </row>
    <row r="33" spans="2:17" ht="30" customHeight="1" x14ac:dyDescent="0.25">
      <c r="C33" s="53" t="s">
        <v>156</v>
      </c>
      <c r="D33" s="46"/>
      <c r="E33" s="46">
        <v>0</v>
      </c>
      <c r="F33" s="46">
        <f>F19*G74</f>
        <v>1950</v>
      </c>
      <c r="G33" s="46">
        <f>G19*G74</f>
        <v>2100</v>
      </c>
      <c r="H33" s="46">
        <f>H19*G74</f>
        <v>4500</v>
      </c>
      <c r="I33" s="46">
        <f>I19*G74</f>
        <v>6000</v>
      </c>
      <c r="J33" s="46">
        <f>J19*G74</f>
        <v>5550</v>
      </c>
      <c r="K33" s="46">
        <f>K19*G74</f>
        <v>2850</v>
      </c>
      <c r="L33" s="46">
        <f>L19*G74</f>
        <v>2250</v>
      </c>
      <c r="M33" s="46"/>
      <c r="N33" s="46">
        <f>N19*G74</f>
        <v>25200</v>
      </c>
    </row>
    <row r="34" spans="2:17" ht="31.5" x14ac:dyDescent="0.25">
      <c r="C34" s="53" t="s">
        <v>160</v>
      </c>
      <c r="D34" s="46"/>
      <c r="E34" s="46">
        <v>0</v>
      </c>
      <c r="F34" s="46">
        <v>1950</v>
      </c>
      <c r="G34" s="46">
        <v>2100</v>
      </c>
      <c r="H34" s="46">
        <v>4500</v>
      </c>
      <c r="I34" s="46">
        <v>6000</v>
      </c>
      <c r="J34" s="46">
        <v>5550</v>
      </c>
      <c r="K34" s="46">
        <v>2850</v>
      </c>
      <c r="L34" s="46">
        <v>2250</v>
      </c>
      <c r="M34" s="46">
        <v>0</v>
      </c>
      <c r="N34" s="46">
        <v>25200</v>
      </c>
    </row>
    <row r="35" spans="2:17" ht="31.5" x14ac:dyDescent="0.25">
      <c r="B35" s="2"/>
      <c r="C35" s="53" t="s">
        <v>49</v>
      </c>
      <c r="D35" s="46" t="s">
        <v>47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</row>
    <row r="36" spans="2:17" x14ac:dyDescent="0.25">
      <c r="B36" s="2"/>
      <c r="C36" s="53" t="s">
        <v>46</v>
      </c>
      <c r="D36" s="46">
        <v>50</v>
      </c>
      <c r="E36" s="46"/>
      <c r="F36" s="46"/>
      <c r="G36" s="46"/>
      <c r="H36" s="46"/>
      <c r="I36" s="46"/>
      <c r="J36" s="46"/>
      <c r="K36" s="46"/>
      <c r="L36" s="46"/>
      <c r="M36" s="46"/>
      <c r="N36" s="46"/>
    </row>
    <row r="37" spans="2:17" x14ac:dyDescent="0.25">
      <c r="D37" s="5"/>
      <c r="E37" s="6"/>
    </row>
    <row r="38" spans="2:17" x14ac:dyDescent="0.25">
      <c r="C38" s="46" t="s">
        <v>162</v>
      </c>
      <c r="D38" s="46"/>
      <c r="E38" s="46"/>
      <c r="F38" s="46">
        <f>E40</f>
        <v>2000</v>
      </c>
      <c r="G38" s="46">
        <f t="shared" ref="G38:M38" si="2">F41</f>
        <v>2300</v>
      </c>
      <c r="H38" s="77">
        <f t="shared" si="2"/>
        <v>4700</v>
      </c>
      <c r="I38" s="77">
        <f t="shared" si="2"/>
        <v>6200</v>
      </c>
      <c r="J38" s="46">
        <f t="shared" si="2"/>
        <v>5700</v>
      </c>
      <c r="K38" s="46">
        <f t="shared" si="2"/>
        <v>2900</v>
      </c>
      <c r="L38" s="46">
        <f t="shared" si="2"/>
        <v>2550</v>
      </c>
      <c r="M38" s="46">
        <f t="shared" si="2"/>
        <v>300</v>
      </c>
      <c r="N38" s="46"/>
    </row>
    <row r="39" spans="2:17" ht="47.25" x14ac:dyDescent="0.25">
      <c r="C39" s="53" t="s">
        <v>165</v>
      </c>
      <c r="D39" s="46"/>
      <c r="E39" s="46"/>
      <c r="F39" s="46">
        <f>F38-F34</f>
        <v>50</v>
      </c>
      <c r="G39" s="46">
        <f>G38-G34</f>
        <v>200</v>
      </c>
      <c r="H39" s="77">
        <f t="shared" ref="H39:L39" si="3">H38-H34</f>
        <v>200</v>
      </c>
      <c r="I39" s="46">
        <f t="shared" si="3"/>
        <v>200</v>
      </c>
      <c r="J39" s="46">
        <f>J38-J34</f>
        <v>150</v>
      </c>
      <c r="K39" s="46">
        <f>K38-K34</f>
        <v>50</v>
      </c>
      <c r="L39" s="46">
        <f t="shared" si="3"/>
        <v>300</v>
      </c>
      <c r="M39" s="46">
        <f t="shared" ref="M39" si="4">M38-M35</f>
        <v>300</v>
      </c>
      <c r="N39" s="46"/>
    </row>
    <row r="40" spans="2:17" x14ac:dyDescent="0.25">
      <c r="C40" s="46" t="s">
        <v>25</v>
      </c>
      <c r="D40" s="46"/>
      <c r="E40" s="46">
        <f>E29*D36</f>
        <v>2000</v>
      </c>
      <c r="F40" s="46">
        <f>F39*F29</f>
        <v>2250</v>
      </c>
      <c r="G40" s="77">
        <f t="shared" ref="G40:M40" si="5">G32</f>
        <v>4500</v>
      </c>
      <c r="H40" s="46">
        <f t="shared" si="5"/>
        <v>6000</v>
      </c>
      <c r="I40" s="46">
        <f t="shared" si="5"/>
        <v>5500</v>
      </c>
      <c r="J40" s="46">
        <f t="shared" si="5"/>
        <v>2750</v>
      </c>
      <c r="K40" s="46">
        <f t="shared" si="5"/>
        <v>2500</v>
      </c>
      <c r="L40" s="46">
        <f t="shared" si="5"/>
        <v>0</v>
      </c>
      <c r="M40" s="46">
        <f t="shared" si="5"/>
        <v>0</v>
      </c>
      <c r="N40" s="46">
        <f>SUM(E40:M40)</f>
        <v>25500</v>
      </c>
      <c r="O40" s="4"/>
    </row>
    <row r="41" spans="2:17" x14ac:dyDescent="0.25">
      <c r="C41" s="46" t="s">
        <v>163</v>
      </c>
      <c r="D41" s="46"/>
      <c r="E41" s="46"/>
      <c r="F41" s="46">
        <f t="shared" ref="F41:L41" si="6">F39+F40</f>
        <v>2300</v>
      </c>
      <c r="G41" s="77">
        <f>G39+G40</f>
        <v>4700</v>
      </c>
      <c r="H41" s="77">
        <f>H39+H40</f>
        <v>6200</v>
      </c>
      <c r="I41" s="46">
        <f t="shared" si="6"/>
        <v>5700</v>
      </c>
      <c r="J41" s="46">
        <f>J39+J40</f>
        <v>2900</v>
      </c>
      <c r="K41" s="46">
        <f>K39+K40</f>
        <v>2550</v>
      </c>
      <c r="L41" s="46">
        <f t="shared" si="6"/>
        <v>300</v>
      </c>
      <c r="M41" s="46">
        <f>M39+M40</f>
        <v>300</v>
      </c>
      <c r="N41" s="46"/>
      <c r="O41" s="4"/>
    </row>
    <row r="42" spans="2:17" ht="23.25" x14ac:dyDescent="0.35">
      <c r="C42" s="59" t="s">
        <v>172</v>
      </c>
    </row>
    <row r="43" spans="2:17" ht="21" x14ac:dyDescent="0.35">
      <c r="C43" s="76"/>
      <c r="D43" s="46"/>
      <c r="E43" s="74">
        <v>45536</v>
      </c>
      <c r="F43" s="74">
        <v>45566</v>
      </c>
      <c r="G43" s="74">
        <v>45597</v>
      </c>
      <c r="H43" s="74">
        <v>45627</v>
      </c>
      <c r="I43" s="74">
        <v>45658</v>
      </c>
      <c r="J43" s="74">
        <v>45689</v>
      </c>
      <c r="K43" s="74">
        <v>45717</v>
      </c>
      <c r="L43" s="74">
        <v>45748</v>
      </c>
      <c r="M43" s="74">
        <v>45778</v>
      </c>
      <c r="N43" s="46"/>
    </row>
    <row r="44" spans="2:17" ht="47.25" x14ac:dyDescent="0.25">
      <c r="C44" s="53" t="s">
        <v>161</v>
      </c>
      <c r="D44" s="46"/>
      <c r="E44" s="46"/>
      <c r="F44" s="46">
        <f>F19*G68</f>
        <v>195</v>
      </c>
      <c r="G44" s="46">
        <f>G19*G68</f>
        <v>210</v>
      </c>
      <c r="H44" s="46">
        <f>H19*G68</f>
        <v>450</v>
      </c>
      <c r="I44" s="46">
        <f>I19*G68</f>
        <v>600</v>
      </c>
      <c r="J44" s="46">
        <f>J19*G68</f>
        <v>555</v>
      </c>
      <c r="K44" s="46">
        <f>K19*G68</f>
        <v>285</v>
      </c>
      <c r="L44" s="46">
        <f>L19*G68</f>
        <v>225</v>
      </c>
      <c r="M44" s="46"/>
      <c r="N44" s="46">
        <f>M24*G82</f>
        <v>0</v>
      </c>
    </row>
    <row r="45" spans="2:17" ht="31.5" x14ac:dyDescent="0.25">
      <c r="C45" s="53" t="s">
        <v>160</v>
      </c>
      <c r="D45" s="46"/>
      <c r="E45" s="46">
        <v>0</v>
      </c>
      <c r="F45" s="46">
        <v>195</v>
      </c>
      <c r="G45" s="46">
        <v>210</v>
      </c>
      <c r="H45" s="46">
        <v>450</v>
      </c>
      <c r="I45" s="46">
        <v>600</v>
      </c>
      <c r="J45" s="46">
        <v>555</v>
      </c>
      <c r="K45" s="46">
        <v>285</v>
      </c>
      <c r="L45" s="46">
        <v>225</v>
      </c>
      <c r="M45" s="46">
        <v>0</v>
      </c>
      <c r="N45" s="46">
        <v>2520</v>
      </c>
    </row>
    <row r="46" spans="2:17" x14ac:dyDescent="0.25">
      <c r="C46" s="53" t="s">
        <v>48</v>
      </c>
      <c r="D46" s="46">
        <v>1000</v>
      </c>
      <c r="E46" s="46" t="s">
        <v>55</v>
      </c>
      <c r="F46" s="46"/>
      <c r="G46" s="46"/>
      <c r="H46" s="46"/>
      <c r="I46" s="46"/>
      <c r="J46" s="46"/>
      <c r="K46" s="46"/>
      <c r="L46" s="46"/>
      <c r="M46" s="46"/>
      <c r="N46" s="46"/>
    </row>
    <row r="47" spans="2:17" x14ac:dyDescent="0.25">
      <c r="C47" s="43"/>
    </row>
    <row r="48" spans="2:17" ht="23.25" x14ac:dyDescent="0.35">
      <c r="C48" s="61" t="s">
        <v>149</v>
      </c>
      <c r="D48" s="62"/>
      <c r="E48" s="62"/>
      <c r="F48" s="62"/>
      <c r="G48" s="62"/>
      <c r="H48" s="62"/>
      <c r="I48" s="48"/>
      <c r="J48" s="48"/>
      <c r="K48" s="5"/>
      <c r="L48" s="48"/>
      <c r="M48" s="48"/>
      <c r="N48" s="5"/>
      <c r="O48" s="5"/>
      <c r="P48" s="5"/>
      <c r="Q48" s="6"/>
    </row>
    <row r="49" spans="3:17" x14ac:dyDescent="0.25">
      <c r="C49" s="47"/>
      <c r="D49" s="46"/>
      <c r="E49" s="5"/>
      <c r="F49" s="48"/>
      <c r="G49" s="48"/>
      <c r="H49" s="5">
        <v>2024</v>
      </c>
      <c r="I49" s="48"/>
      <c r="J49" s="6"/>
      <c r="K49">
        <v>2025</v>
      </c>
      <c r="L49" s="5"/>
      <c r="M49" s="5"/>
      <c r="N49" s="1"/>
      <c r="O49" s="5"/>
      <c r="P49" s="5"/>
      <c r="Q49" s="3"/>
    </row>
    <row r="50" spans="3:17" x14ac:dyDescent="0.25">
      <c r="C50" s="50"/>
      <c r="D50" s="49"/>
      <c r="E50" s="5" t="s">
        <v>87</v>
      </c>
      <c r="F50" s="5" t="s">
        <v>88</v>
      </c>
      <c r="G50" s="5" t="s">
        <v>45</v>
      </c>
      <c r="H50" s="5" t="s">
        <v>29</v>
      </c>
      <c r="I50" s="5" t="s">
        <v>30</v>
      </c>
      <c r="J50" s="6" t="s">
        <v>31</v>
      </c>
      <c r="K50" s="5" t="s">
        <v>32</v>
      </c>
      <c r="L50" s="5" t="s">
        <v>33</v>
      </c>
      <c r="M50" s="5" t="s">
        <v>35</v>
      </c>
      <c r="N50" s="5" t="s">
        <v>36</v>
      </c>
      <c r="O50" s="5" t="s">
        <v>90</v>
      </c>
      <c r="P50" s="5" t="s">
        <v>91</v>
      </c>
      <c r="Q50" s="3" t="s">
        <v>0</v>
      </c>
    </row>
    <row r="51" spans="3:17" x14ac:dyDescent="0.25">
      <c r="C51" s="51" t="s">
        <v>86</v>
      </c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3"/>
    </row>
    <row r="52" spans="3:17" x14ac:dyDescent="0.25">
      <c r="C52" s="53" t="s">
        <v>3</v>
      </c>
      <c r="D52" s="6"/>
      <c r="E52" s="45">
        <v>10</v>
      </c>
      <c r="F52">
        <v>10</v>
      </c>
      <c r="G52">
        <v>100</v>
      </c>
      <c r="H52">
        <v>100</v>
      </c>
      <c r="I52">
        <v>100</v>
      </c>
      <c r="J52" s="44">
        <v>100</v>
      </c>
      <c r="K52" s="45">
        <v>100</v>
      </c>
      <c r="L52">
        <v>100</v>
      </c>
      <c r="M52" s="48">
        <v>100</v>
      </c>
      <c r="N52">
        <v>100</v>
      </c>
      <c r="O52">
        <v>10</v>
      </c>
      <c r="P52" s="48">
        <v>10</v>
      </c>
      <c r="Q52" s="2">
        <f>SUM(E52:P52)</f>
        <v>840</v>
      </c>
    </row>
    <row r="53" spans="3:17" x14ac:dyDescent="0.25">
      <c r="C53" s="53" t="s">
        <v>89</v>
      </c>
      <c r="D53" s="46"/>
      <c r="E53" s="1">
        <f>E51*E52</f>
        <v>0</v>
      </c>
      <c r="F53" s="1">
        <f>F51*E52</f>
        <v>0</v>
      </c>
      <c r="G53" s="1">
        <v>32</v>
      </c>
      <c r="H53" s="1">
        <v>100</v>
      </c>
      <c r="I53" s="1">
        <v>100</v>
      </c>
      <c r="J53" s="3">
        <v>120</v>
      </c>
      <c r="K53" s="1">
        <v>120</v>
      </c>
      <c r="L53" s="1">
        <v>120</v>
      </c>
      <c r="M53" s="1">
        <v>120</v>
      </c>
      <c r="N53" s="1">
        <v>100</v>
      </c>
      <c r="O53" s="1">
        <v>20</v>
      </c>
      <c r="P53" s="1">
        <v>20</v>
      </c>
      <c r="Q53" s="3">
        <f>SUM(E53:P53)</f>
        <v>852</v>
      </c>
    </row>
    <row r="54" spans="3:17" x14ac:dyDescent="0.25">
      <c r="C54" s="60"/>
      <c r="D54" s="48"/>
      <c r="E54" s="48"/>
      <c r="F54" s="48"/>
      <c r="G54" s="48"/>
      <c r="I54" s="48"/>
      <c r="J54" s="48"/>
      <c r="K54" s="48"/>
      <c r="L54" s="48"/>
      <c r="M54" s="48"/>
      <c r="N54" s="48"/>
      <c r="O54" s="48"/>
      <c r="P54" s="48"/>
      <c r="Q54" s="48"/>
    </row>
    <row r="55" spans="3:17" ht="23.25" x14ac:dyDescent="0.35">
      <c r="C55" s="22" t="s">
        <v>148</v>
      </c>
      <c r="D55" s="22"/>
      <c r="E55" s="22"/>
      <c r="F55" s="22"/>
      <c r="G55" s="22"/>
      <c r="H55" s="25"/>
      <c r="K55" s="1"/>
      <c r="N55" s="1"/>
      <c r="O55" s="1"/>
      <c r="P55" s="1"/>
      <c r="Q55" s="1"/>
    </row>
    <row r="56" spans="3:17" x14ac:dyDescent="0.25">
      <c r="C56" s="46"/>
      <c r="D56" s="46"/>
      <c r="E56" s="46"/>
      <c r="F56" s="46"/>
      <c r="G56" s="46"/>
      <c r="H56" s="46">
        <v>2024</v>
      </c>
      <c r="I56" s="46"/>
      <c r="J56" s="46"/>
      <c r="K56" s="46">
        <v>2025</v>
      </c>
      <c r="L56" s="46"/>
      <c r="M56" s="46"/>
      <c r="N56" s="46"/>
      <c r="O56" s="46"/>
      <c r="P56" s="46"/>
      <c r="Q56" s="46"/>
    </row>
    <row r="57" spans="3:17" x14ac:dyDescent="0.25">
      <c r="C57" s="53"/>
      <c r="D57" s="53"/>
      <c r="E57" s="46" t="s">
        <v>87</v>
      </c>
      <c r="F57" s="46" t="s">
        <v>88</v>
      </c>
      <c r="G57" s="46" t="s">
        <v>45</v>
      </c>
      <c r="H57" s="46" t="s">
        <v>29</v>
      </c>
      <c r="I57" s="46" t="s">
        <v>30</v>
      </c>
      <c r="J57" s="46" t="s">
        <v>31</v>
      </c>
      <c r="K57" s="46" t="s">
        <v>32</v>
      </c>
      <c r="L57" s="46" t="s">
        <v>33</v>
      </c>
      <c r="M57" s="46" t="s">
        <v>35</v>
      </c>
      <c r="N57" s="46" t="s">
        <v>36</v>
      </c>
      <c r="O57" s="46" t="s">
        <v>90</v>
      </c>
      <c r="P57" s="46" t="s">
        <v>91</v>
      </c>
      <c r="Q57" s="46" t="s">
        <v>0</v>
      </c>
    </row>
    <row r="58" spans="3:17" x14ac:dyDescent="0.25">
      <c r="C58" s="53" t="s">
        <v>150</v>
      </c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</row>
    <row r="59" spans="3:17" x14ac:dyDescent="0.25">
      <c r="C59" s="53" t="s">
        <v>151</v>
      </c>
      <c r="D59" s="46"/>
      <c r="E59" s="46">
        <v>300</v>
      </c>
      <c r="F59" s="46">
        <v>300</v>
      </c>
      <c r="G59" s="46">
        <v>600</v>
      </c>
      <c r="H59" s="46">
        <v>1000</v>
      </c>
      <c r="I59" s="46">
        <v>1500</v>
      </c>
      <c r="J59" s="46">
        <v>3000</v>
      </c>
      <c r="K59" s="46">
        <v>3000</v>
      </c>
      <c r="L59" s="46">
        <v>3000</v>
      </c>
      <c r="M59" s="46">
        <v>1500</v>
      </c>
      <c r="N59" s="46">
        <v>1300</v>
      </c>
      <c r="O59" s="46">
        <v>600</v>
      </c>
      <c r="P59" s="46">
        <v>300</v>
      </c>
      <c r="Q59" s="46">
        <f>SUM(E59:P59)</f>
        <v>16400</v>
      </c>
    </row>
    <row r="60" spans="3:17" x14ac:dyDescent="0.25">
      <c r="C60" s="53" t="s">
        <v>152</v>
      </c>
      <c r="D60" s="46"/>
      <c r="E60" s="46">
        <v>100</v>
      </c>
      <c r="F60" s="46">
        <v>100</v>
      </c>
      <c r="G60" s="46">
        <v>300</v>
      </c>
      <c r="H60" s="46">
        <v>500</v>
      </c>
      <c r="I60" s="46">
        <v>500</v>
      </c>
      <c r="J60" s="46">
        <v>750</v>
      </c>
      <c r="K60" s="46">
        <v>1000</v>
      </c>
      <c r="L60" s="46">
        <v>1000</v>
      </c>
      <c r="M60" s="46">
        <v>750</v>
      </c>
      <c r="N60" s="46">
        <v>500</v>
      </c>
      <c r="O60" s="46">
        <v>300</v>
      </c>
      <c r="P60" s="46">
        <v>100</v>
      </c>
      <c r="Q60" s="46">
        <f>SUM(E60:P60)</f>
        <v>5900</v>
      </c>
    </row>
    <row r="61" spans="3:17" ht="31.5" x14ac:dyDescent="0.25">
      <c r="C61" s="53" t="s">
        <v>223</v>
      </c>
      <c r="D61" s="46"/>
      <c r="E61" s="46">
        <f>SUM(E59:E60)</f>
        <v>400</v>
      </c>
      <c r="F61" s="46">
        <f t="shared" ref="F61:Q61" si="7">SUM(F59:F60)</f>
        <v>400</v>
      </c>
      <c r="G61" s="46">
        <f t="shared" si="7"/>
        <v>900</v>
      </c>
      <c r="H61" s="46">
        <f t="shared" si="7"/>
        <v>1500</v>
      </c>
      <c r="I61" s="46">
        <f t="shared" si="7"/>
        <v>2000</v>
      </c>
      <c r="J61" s="46">
        <f t="shared" si="7"/>
        <v>3750</v>
      </c>
      <c r="K61" s="46">
        <f t="shared" si="7"/>
        <v>4000</v>
      </c>
      <c r="L61" s="46">
        <f t="shared" si="7"/>
        <v>4000</v>
      </c>
      <c r="M61" s="46">
        <f t="shared" si="7"/>
        <v>2250</v>
      </c>
      <c r="N61" s="46">
        <f t="shared" si="7"/>
        <v>1800</v>
      </c>
      <c r="O61" s="46">
        <f t="shared" si="7"/>
        <v>900</v>
      </c>
      <c r="P61" s="46">
        <f t="shared" si="7"/>
        <v>400</v>
      </c>
      <c r="Q61" s="46">
        <f t="shared" si="7"/>
        <v>22300</v>
      </c>
    </row>
    <row r="62" spans="3:17" x14ac:dyDescent="0.25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 spans="3:17" ht="24" thickBot="1" x14ac:dyDescent="0.4">
      <c r="C63" s="84" t="s">
        <v>50</v>
      </c>
      <c r="G63" s="11"/>
    </row>
    <row r="64" spans="3:17" x14ac:dyDescent="0.25">
      <c r="C64" s="13" t="s">
        <v>135</v>
      </c>
      <c r="D64" s="19"/>
      <c r="J64" s="42" t="s">
        <v>169</v>
      </c>
      <c r="K64" s="42"/>
      <c r="L64" s="42"/>
      <c r="M64" s="42">
        <f>G69</f>
        <v>4</v>
      </c>
    </row>
    <row r="65" spans="3:15" ht="16.5" thickBot="1" x14ac:dyDescent="0.3">
      <c r="C65" s="52" t="s">
        <v>52</v>
      </c>
      <c r="D65" s="19"/>
      <c r="G65" s="10">
        <v>5</v>
      </c>
      <c r="J65" s="42" t="s">
        <v>290</v>
      </c>
      <c r="K65" s="42"/>
      <c r="L65" s="42"/>
      <c r="M65" s="42">
        <f>N45/D46</f>
        <v>2.52</v>
      </c>
    </row>
    <row r="66" spans="3:15" ht="16.5" thickBot="1" x14ac:dyDescent="0.3">
      <c r="C66" t="s">
        <v>51</v>
      </c>
      <c r="G66" s="10">
        <f>G65*D46</f>
        <v>5000</v>
      </c>
      <c r="H66" t="s">
        <v>5</v>
      </c>
      <c r="J66" s="42" t="s">
        <v>170</v>
      </c>
      <c r="K66" s="42"/>
      <c r="L66" s="42"/>
      <c r="M66" s="79">
        <f>M64-M65</f>
        <v>1.48</v>
      </c>
    </row>
    <row r="67" spans="3:15" ht="31.5" x14ac:dyDescent="0.25">
      <c r="C67" s="43" t="s">
        <v>174</v>
      </c>
      <c r="G67" s="12">
        <v>1000</v>
      </c>
      <c r="H67" t="s">
        <v>5</v>
      </c>
      <c r="J67" s="42" t="s">
        <v>168</v>
      </c>
      <c r="K67" s="42"/>
      <c r="L67" s="42"/>
      <c r="M67" s="81">
        <f>G66*M66</f>
        <v>7400</v>
      </c>
    </row>
    <row r="68" spans="3:15" x14ac:dyDescent="0.25">
      <c r="C68" s="43" t="s">
        <v>159</v>
      </c>
      <c r="G68" s="72">
        <v>0.05</v>
      </c>
    </row>
    <row r="69" spans="3:15" ht="31.5" x14ac:dyDescent="0.25">
      <c r="C69" s="43" t="s">
        <v>220</v>
      </c>
      <c r="G69" s="80">
        <v>4</v>
      </c>
    </row>
    <row r="70" spans="3:15" x14ac:dyDescent="0.25">
      <c r="C70" s="71" t="s">
        <v>142</v>
      </c>
      <c r="G70" s="12"/>
    </row>
    <row r="71" spans="3:15" x14ac:dyDescent="0.25">
      <c r="C71" t="s">
        <v>54</v>
      </c>
      <c r="G71" s="67">
        <v>2</v>
      </c>
      <c r="J71" s="42" t="s">
        <v>175</v>
      </c>
      <c r="K71" s="42"/>
      <c r="L71" s="42"/>
      <c r="M71" s="42">
        <f>N29</f>
        <v>510</v>
      </c>
    </row>
    <row r="72" spans="3:15" ht="16.5" thickBot="1" x14ac:dyDescent="0.3">
      <c r="C72" t="s">
        <v>53</v>
      </c>
      <c r="G72" s="67">
        <f>G77*G71</f>
        <v>100</v>
      </c>
      <c r="H72" t="s">
        <v>5</v>
      </c>
      <c r="J72" s="42" t="s">
        <v>166</v>
      </c>
      <c r="K72" s="42"/>
      <c r="L72" s="42"/>
      <c r="M72" s="78">
        <f>N34/G77</f>
        <v>504</v>
      </c>
    </row>
    <row r="73" spans="3:15" ht="16.5" thickBot="1" x14ac:dyDescent="0.3">
      <c r="C73" t="s">
        <v>155</v>
      </c>
      <c r="G73" s="67">
        <v>4</v>
      </c>
      <c r="J73" s="42" t="s">
        <v>167</v>
      </c>
      <c r="K73" s="42"/>
      <c r="L73" s="42"/>
      <c r="M73" s="79">
        <f>M71-M72</f>
        <v>6</v>
      </c>
    </row>
    <row r="74" spans="3:15" x14ac:dyDescent="0.25">
      <c r="C74" t="s">
        <v>158</v>
      </c>
      <c r="G74" s="72">
        <v>0.5</v>
      </c>
      <c r="J74" s="42" t="s">
        <v>168</v>
      </c>
      <c r="K74" s="42"/>
      <c r="L74" s="42"/>
      <c r="M74" s="82">
        <f>G72*M73</f>
        <v>600</v>
      </c>
    </row>
    <row r="75" spans="3:15" x14ac:dyDescent="0.25">
      <c r="C75" t="s">
        <v>56</v>
      </c>
    </row>
    <row r="76" spans="3:15" ht="47.25" x14ac:dyDescent="0.25">
      <c r="C76" s="43" t="s">
        <v>171</v>
      </c>
      <c r="G76">
        <v>510</v>
      </c>
    </row>
    <row r="77" spans="3:15" ht="31.5" x14ac:dyDescent="0.25">
      <c r="C77" s="43" t="s">
        <v>173</v>
      </c>
      <c r="G77">
        <v>50</v>
      </c>
      <c r="H77" t="s">
        <v>5</v>
      </c>
    </row>
    <row r="78" spans="3:15" x14ac:dyDescent="0.25">
      <c r="C78" s="43"/>
    </row>
    <row r="79" spans="3:15" x14ac:dyDescent="0.25"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</row>
    <row r="80" spans="3:15" ht="21.75" thickBot="1" x14ac:dyDescent="0.4">
      <c r="C80" s="85" t="s">
        <v>78</v>
      </c>
      <c r="D80" s="86"/>
    </row>
    <row r="81" spans="3:15" x14ac:dyDescent="0.25">
      <c r="C81" t="s">
        <v>79</v>
      </c>
      <c r="G81">
        <v>10</v>
      </c>
    </row>
    <row r="82" spans="3:15" x14ac:dyDescent="0.25">
      <c r="C82" s="17"/>
      <c r="D82" s="17"/>
      <c r="E82" s="17"/>
      <c r="F82" s="17"/>
      <c r="G82" s="18"/>
      <c r="H82" s="17"/>
      <c r="I82" s="17"/>
      <c r="J82" s="17"/>
      <c r="K82" s="17"/>
      <c r="L82" s="17"/>
      <c r="M82" s="17"/>
      <c r="N82" s="17"/>
    </row>
    <row r="83" spans="3:15" ht="24" thickBot="1" x14ac:dyDescent="0.4">
      <c r="C83" s="87" t="s">
        <v>1</v>
      </c>
      <c r="D83" s="28"/>
      <c r="I83" s="17"/>
      <c r="J83" s="87" t="s">
        <v>1</v>
      </c>
      <c r="K83" s="88"/>
    </row>
    <row r="84" spans="3:15" x14ac:dyDescent="0.25">
      <c r="C84" s="13" t="s">
        <v>102</v>
      </c>
      <c r="D84" s="19"/>
      <c r="I84" s="17"/>
      <c r="J84" s="13" t="s">
        <v>138</v>
      </c>
    </row>
    <row r="85" spans="3:15" x14ac:dyDescent="0.25">
      <c r="C85" t="s">
        <v>103</v>
      </c>
      <c r="G85">
        <f>N17</f>
        <v>16800</v>
      </c>
      <c r="I85" s="17"/>
      <c r="J85" t="s">
        <v>109</v>
      </c>
    </row>
    <row r="86" spans="3:15" x14ac:dyDescent="0.25">
      <c r="C86" t="s">
        <v>104</v>
      </c>
      <c r="G86" s="10">
        <v>5</v>
      </c>
      <c r="I86" s="17"/>
      <c r="J86" t="s">
        <v>135</v>
      </c>
      <c r="N86" s="10">
        <f>G66</f>
        <v>5000</v>
      </c>
      <c r="O86" t="s">
        <v>5</v>
      </c>
    </row>
    <row r="87" spans="3:15" x14ac:dyDescent="0.25">
      <c r="C87" t="s">
        <v>105</v>
      </c>
      <c r="G87" s="12">
        <f>G85*G86</f>
        <v>84000</v>
      </c>
      <c r="I87" s="17"/>
      <c r="J87" t="s">
        <v>139</v>
      </c>
      <c r="N87">
        <f xml:space="preserve"> SUM(N17:N18)</f>
        <v>50400</v>
      </c>
    </row>
    <row r="88" spans="3:15" x14ac:dyDescent="0.25">
      <c r="C88" t="s">
        <v>106</v>
      </c>
      <c r="G88">
        <f>N18</f>
        <v>33600</v>
      </c>
      <c r="I88" s="17"/>
      <c r="J88" t="s">
        <v>141</v>
      </c>
      <c r="N88" s="10">
        <f>N87*G65</f>
        <v>252000</v>
      </c>
      <c r="O88" t="s">
        <v>147</v>
      </c>
    </row>
    <row r="89" spans="3:15" x14ac:dyDescent="0.25">
      <c r="C89" t="s">
        <v>107</v>
      </c>
      <c r="G89" s="10">
        <v>5</v>
      </c>
      <c r="I89" s="17"/>
      <c r="J89" t="s">
        <v>137</v>
      </c>
      <c r="N89" s="10">
        <f>N88*0.05</f>
        <v>12600</v>
      </c>
      <c r="O89" t="s">
        <v>146</v>
      </c>
    </row>
    <row r="90" spans="3:15" x14ac:dyDescent="0.25">
      <c r="C90" t="s">
        <v>108</v>
      </c>
      <c r="G90" s="12">
        <f>G88*G89</f>
        <v>168000</v>
      </c>
      <c r="I90" s="17"/>
      <c r="J90" t="s">
        <v>137</v>
      </c>
      <c r="N90" s="10">
        <f>N89/12</f>
        <v>1050</v>
      </c>
      <c r="O90" t="s">
        <v>98</v>
      </c>
    </row>
    <row r="91" spans="3:15" x14ac:dyDescent="0.25">
      <c r="C91" s="58" t="s">
        <v>112</v>
      </c>
      <c r="G91" s="12"/>
      <c r="I91" s="17"/>
      <c r="J91" s="13" t="s">
        <v>140</v>
      </c>
    </row>
    <row r="92" spans="3:15" x14ac:dyDescent="0.25">
      <c r="C92" t="s">
        <v>110</v>
      </c>
      <c r="G92" s="12">
        <v>3</v>
      </c>
      <c r="H92" t="s">
        <v>179</v>
      </c>
      <c r="I92" s="17"/>
      <c r="J92" t="s">
        <v>109</v>
      </c>
    </row>
    <row r="93" spans="3:15" x14ac:dyDescent="0.25">
      <c r="C93" t="s">
        <v>111</v>
      </c>
      <c r="G93" s="66">
        <v>600</v>
      </c>
      <c r="H93" t="s">
        <v>180</v>
      </c>
      <c r="I93" s="17"/>
      <c r="J93" t="s">
        <v>142</v>
      </c>
      <c r="N93" s="10">
        <f>G72</f>
        <v>100</v>
      </c>
      <c r="O93" t="s">
        <v>5</v>
      </c>
    </row>
    <row r="94" spans="3:15" x14ac:dyDescent="0.25">
      <c r="C94" t="s">
        <v>219</v>
      </c>
      <c r="G94" s="67">
        <f>G92*G93</f>
        <v>1800</v>
      </c>
      <c r="I94" s="17"/>
      <c r="J94" t="s">
        <v>139</v>
      </c>
      <c r="N94">
        <f xml:space="preserve"> SUM(N17:N18)</f>
        <v>50400</v>
      </c>
    </row>
    <row r="95" spans="3:15" x14ac:dyDescent="0.25">
      <c r="C95" t="s">
        <v>183</v>
      </c>
      <c r="G95">
        <v>6</v>
      </c>
      <c r="H95" t="s">
        <v>184</v>
      </c>
      <c r="I95" s="17"/>
    </row>
    <row r="96" spans="3:15" x14ac:dyDescent="0.25">
      <c r="C96" s="58" t="s">
        <v>113</v>
      </c>
      <c r="G96" s="67"/>
      <c r="I96" s="17"/>
      <c r="J96" t="s">
        <v>143</v>
      </c>
      <c r="N96" s="10">
        <f>N87*G71</f>
        <v>100800</v>
      </c>
      <c r="O96" t="s">
        <v>146</v>
      </c>
    </row>
    <row r="97" spans="3:15" x14ac:dyDescent="0.25">
      <c r="C97" s="52" t="s">
        <v>114</v>
      </c>
      <c r="G97" s="67">
        <v>1200</v>
      </c>
      <c r="H97" t="s">
        <v>180</v>
      </c>
      <c r="I97" s="17"/>
      <c r="J97" t="s">
        <v>144</v>
      </c>
      <c r="N97" s="10">
        <f>N96*0.5</f>
        <v>50400</v>
      </c>
      <c r="O97" t="s">
        <v>146</v>
      </c>
    </row>
    <row r="98" spans="3:15" x14ac:dyDescent="0.25">
      <c r="C98" s="52" t="s">
        <v>181</v>
      </c>
      <c r="G98">
        <v>1</v>
      </c>
      <c r="H98" t="s">
        <v>182</v>
      </c>
      <c r="I98" s="17"/>
      <c r="J98" t="s">
        <v>144</v>
      </c>
      <c r="N98" s="10">
        <f>N97/12</f>
        <v>4200</v>
      </c>
      <c r="O98" t="s">
        <v>98</v>
      </c>
    </row>
    <row r="99" spans="3:15" x14ac:dyDescent="0.25">
      <c r="C99" s="52" t="s">
        <v>183</v>
      </c>
      <c r="G99">
        <v>6</v>
      </c>
      <c r="H99" t="s">
        <v>184</v>
      </c>
      <c r="I99" s="17"/>
      <c r="N99" s="10"/>
    </row>
    <row r="100" spans="3:15" ht="18.75" x14ac:dyDescent="0.3">
      <c r="C100" s="65" t="s">
        <v>115</v>
      </c>
      <c r="G100" s="67"/>
      <c r="I100" s="17"/>
      <c r="N100" s="10"/>
    </row>
    <row r="101" spans="3:15" ht="18.75" x14ac:dyDescent="0.3">
      <c r="C101" s="65" t="s">
        <v>119</v>
      </c>
      <c r="G101" s="67"/>
      <c r="I101" s="17"/>
    </row>
    <row r="102" spans="3:15" x14ac:dyDescent="0.25">
      <c r="C102" s="52" t="s">
        <v>116</v>
      </c>
      <c r="G102" s="67">
        <v>10</v>
      </c>
      <c r="H102" t="s">
        <v>179</v>
      </c>
      <c r="I102" s="17"/>
    </row>
    <row r="103" spans="3:15" x14ac:dyDescent="0.25">
      <c r="C103" s="52" t="s">
        <v>118</v>
      </c>
      <c r="G103">
        <v>1000</v>
      </c>
      <c r="I103" s="17"/>
    </row>
    <row r="104" spans="3:15" x14ac:dyDescent="0.25">
      <c r="C104" s="52" t="s">
        <v>117</v>
      </c>
      <c r="G104" s="67">
        <f>0.9*G103*G102</f>
        <v>9000</v>
      </c>
      <c r="I104" s="17"/>
    </row>
    <row r="105" spans="3:15" x14ac:dyDescent="0.25">
      <c r="C105" s="52" t="s">
        <v>185</v>
      </c>
      <c r="G105" s="67">
        <v>1000</v>
      </c>
      <c r="I105" s="17"/>
    </row>
    <row r="106" spans="3:15" x14ac:dyDescent="0.25">
      <c r="C106" s="58" t="s">
        <v>125</v>
      </c>
      <c r="G106" s="67"/>
      <c r="I106" s="17"/>
    </row>
    <row r="107" spans="3:15" x14ac:dyDescent="0.25">
      <c r="C107" s="52" t="s">
        <v>121</v>
      </c>
      <c r="G107" s="67">
        <v>4000</v>
      </c>
      <c r="I107" s="17"/>
    </row>
    <row r="108" spans="3:15" x14ac:dyDescent="0.25">
      <c r="C108" s="52" t="s">
        <v>122</v>
      </c>
      <c r="G108" s="67">
        <v>5000</v>
      </c>
      <c r="I108" s="17"/>
    </row>
    <row r="109" spans="3:15" x14ac:dyDescent="0.25">
      <c r="C109" s="52" t="s">
        <v>123</v>
      </c>
      <c r="G109" s="67">
        <v>6000</v>
      </c>
      <c r="I109" s="17"/>
    </row>
    <row r="110" spans="3:15" x14ac:dyDescent="0.25">
      <c r="C110" s="52" t="s">
        <v>124</v>
      </c>
      <c r="G110" s="67">
        <f>SUM(G107:G109)</f>
        <v>15000</v>
      </c>
      <c r="I110" s="17"/>
    </row>
    <row r="111" spans="3:15" x14ac:dyDescent="0.25">
      <c r="C111" s="58" t="s">
        <v>120</v>
      </c>
      <c r="G111" s="67"/>
      <c r="I111" s="17"/>
    </row>
    <row r="112" spans="3:15" x14ac:dyDescent="0.25">
      <c r="C112" s="52" t="s">
        <v>126</v>
      </c>
      <c r="G112" s="67">
        <v>15000</v>
      </c>
      <c r="I112" s="17"/>
    </row>
    <row r="113" spans="3:14" x14ac:dyDescent="0.25">
      <c r="C113" s="52" t="s">
        <v>218</v>
      </c>
      <c r="G113" s="67"/>
      <c r="I113" s="17"/>
    </row>
    <row r="114" spans="3:14" x14ac:dyDescent="0.25"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</row>
    <row r="115" spans="3:14" ht="24" thickBot="1" x14ac:dyDescent="0.4">
      <c r="C115" s="87" t="s">
        <v>2</v>
      </c>
      <c r="D115" s="28"/>
      <c r="I115" s="17"/>
      <c r="J115" s="87" t="s">
        <v>2</v>
      </c>
      <c r="K115" s="88"/>
    </row>
    <row r="116" spans="3:14" ht="23.25" x14ac:dyDescent="0.35">
      <c r="C116" s="27" t="s">
        <v>93</v>
      </c>
      <c r="D116" s="28"/>
      <c r="I116" s="17"/>
      <c r="J116" s="13" t="s">
        <v>127</v>
      </c>
    </row>
    <row r="117" spans="3:14" x14ac:dyDescent="0.25">
      <c r="C117" s="14" t="s">
        <v>82</v>
      </c>
      <c r="D117" s="19"/>
      <c r="G117">
        <v>1</v>
      </c>
      <c r="I117" s="17"/>
      <c r="J117" s="52" t="s">
        <v>128</v>
      </c>
      <c r="M117" s="10">
        <v>4800</v>
      </c>
    </row>
    <row r="118" spans="3:14" x14ac:dyDescent="0.25">
      <c r="C118" s="64" t="s">
        <v>84</v>
      </c>
      <c r="D118" s="19"/>
      <c r="G118">
        <f>SUM(E53:P53)</f>
        <v>852</v>
      </c>
      <c r="H118" t="s">
        <v>92</v>
      </c>
      <c r="I118" s="17"/>
      <c r="J118" s="68" t="s">
        <v>129</v>
      </c>
      <c r="M118" s="10">
        <v>4200</v>
      </c>
    </row>
    <row r="119" spans="3:14" x14ac:dyDescent="0.25">
      <c r="C119" s="63" t="s">
        <v>3</v>
      </c>
      <c r="G119">
        <v>1</v>
      </c>
      <c r="I119" s="17"/>
      <c r="J119" s="52" t="s">
        <v>130</v>
      </c>
      <c r="M119" s="10">
        <v>4500</v>
      </c>
    </row>
    <row r="120" spans="3:14" x14ac:dyDescent="0.25">
      <c r="C120" t="s">
        <v>85</v>
      </c>
      <c r="D120" s="19"/>
      <c r="G120">
        <f>SUM(E52:P52)</f>
        <v>840</v>
      </c>
      <c r="H120" t="s">
        <v>92</v>
      </c>
      <c r="I120" s="17"/>
      <c r="J120" s="52" t="s">
        <v>131</v>
      </c>
      <c r="M120" s="10">
        <v>6000</v>
      </c>
    </row>
    <row r="121" spans="3:14" x14ac:dyDescent="0.25">
      <c r="C121" s="13" t="s">
        <v>4</v>
      </c>
      <c r="I121" s="17"/>
      <c r="J121" t="s">
        <v>133</v>
      </c>
      <c r="M121" s="10">
        <f>SUM(M117:M120)</f>
        <v>19500</v>
      </c>
    </row>
    <row r="122" spans="3:14" x14ac:dyDescent="0.25">
      <c r="C122" t="s">
        <v>82</v>
      </c>
      <c r="G122" s="10">
        <v>35</v>
      </c>
      <c r="H122" t="s">
        <v>6</v>
      </c>
      <c r="I122" s="17"/>
      <c r="J122" s="52"/>
      <c r="M122" s="10"/>
    </row>
    <row r="123" spans="3:14" x14ac:dyDescent="0.25">
      <c r="G123" s="10"/>
      <c r="I123" s="17"/>
      <c r="J123" s="52" t="s">
        <v>132</v>
      </c>
      <c r="M123" s="10">
        <v>3000</v>
      </c>
    </row>
    <row r="124" spans="3:14" x14ac:dyDescent="0.25">
      <c r="C124" t="s">
        <v>83</v>
      </c>
      <c r="G124" s="10">
        <v>35</v>
      </c>
      <c r="H124" t="s">
        <v>6</v>
      </c>
      <c r="I124" s="17"/>
    </row>
    <row r="125" spans="3:14" x14ac:dyDescent="0.25">
      <c r="C125" t="s">
        <v>178</v>
      </c>
      <c r="G125" s="10"/>
      <c r="I125" s="17"/>
      <c r="J125" t="s">
        <v>134</v>
      </c>
    </row>
    <row r="126" spans="3:14" ht="18.75" x14ac:dyDescent="0.3">
      <c r="C126" s="65" t="s">
        <v>94</v>
      </c>
      <c r="G126" s="10"/>
      <c r="I126" s="17"/>
      <c r="J126" s="17"/>
      <c r="K126" s="17"/>
      <c r="L126" s="17"/>
      <c r="M126" s="17"/>
      <c r="N126" s="17"/>
    </row>
    <row r="127" spans="3:14" x14ac:dyDescent="0.25">
      <c r="C127" t="s">
        <v>95</v>
      </c>
      <c r="G127" s="10">
        <v>26</v>
      </c>
      <c r="H127" t="s">
        <v>6</v>
      </c>
      <c r="I127" s="17"/>
      <c r="J127" s="13" t="s">
        <v>7</v>
      </c>
    </row>
    <row r="128" spans="3:14" x14ac:dyDescent="0.25">
      <c r="C128" t="s">
        <v>95</v>
      </c>
      <c r="G128">
        <v>4</v>
      </c>
      <c r="I128" s="17"/>
      <c r="J128" s="19"/>
    </row>
    <row r="129" spans="3:17" x14ac:dyDescent="0.25">
      <c r="C129" t="s">
        <v>176</v>
      </c>
      <c r="G129" s="10"/>
      <c r="I129" s="17"/>
      <c r="J129" t="s">
        <v>8</v>
      </c>
      <c r="M129" s="67">
        <v>48000</v>
      </c>
      <c r="N129" s="10"/>
      <c r="O129" t="s">
        <v>81</v>
      </c>
      <c r="Q129" s="11">
        <v>0.03</v>
      </c>
    </row>
    <row r="130" spans="3:17" x14ac:dyDescent="0.25">
      <c r="C130" s="43" t="s">
        <v>75</v>
      </c>
      <c r="D130" t="s">
        <v>73</v>
      </c>
      <c r="G130">
        <v>8</v>
      </c>
      <c r="H130" t="s">
        <v>221</v>
      </c>
      <c r="I130" s="17"/>
      <c r="M130" s="67"/>
      <c r="N130" s="10"/>
      <c r="Q130" s="11"/>
    </row>
    <row r="131" spans="3:17" x14ac:dyDescent="0.25">
      <c r="C131" s="43"/>
      <c r="G131" s="10"/>
      <c r="I131" s="17"/>
      <c r="M131" s="67"/>
      <c r="N131" s="10"/>
      <c r="Q131" s="11"/>
    </row>
    <row r="132" spans="3:17" x14ac:dyDescent="0.25">
      <c r="C132" s="17"/>
      <c r="D132" s="17"/>
      <c r="E132" s="17"/>
      <c r="F132" s="17"/>
      <c r="G132" s="17"/>
      <c r="H132" s="17"/>
      <c r="I132" s="17"/>
      <c r="J132" t="s">
        <v>9</v>
      </c>
      <c r="M132" s="10">
        <f>M129/12</f>
        <v>4000</v>
      </c>
    </row>
    <row r="133" spans="3:17" x14ac:dyDescent="0.25">
      <c r="C133" s="13" t="s">
        <v>96</v>
      </c>
      <c r="D133" s="19"/>
      <c r="I133" s="17"/>
      <c r="J133" t="s">
        <v>80</v>
      </c>
    </row>
    <row r="134" spans="3:17" x14ac:dyDescent="0.25">
      <c r="C134" t="s">
        <v>97</v>
      </c>
      <c r="G134" s="10">
        <v>2500</v>
      </c>
      <c r="H134" t="s">
        <v>98</v>
      </c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3:17" x14ac:dyDescent="0.25">
      <c r="C135" t="s">
        <v>177</v>
      </c>
      <c r="G135" s="10"/>
      <c r="I135" s="17"/>
      <c r="J135" s="69" t="s">
        <v>145</v>
      </c>
    </row>
    <row r="136" spans="3:17" x14ac:dyDescent="0.25">
      <c r="C136" t="s">
        <v>99</v>
      </c>
      <c r="D136" t="s">
        <v>100</v>
      </c>
      <c r="G136" s="10">
        <v>30000</v>
      </c>
      <c r="H136" t="s">
        <v>222</v>
      </c>
      <c r="I136" s="17"/>
      <c r="J136" t="s">
        <v>153</v>
      </c>
      <c r="L136" s="67">
        <f>Q59</f>
        <v>16400</v>
      </c>
      <c r="M136" t="s">
        <v>146</v>
      </c>
    </row>
    <row r="137" spans="3:17" x14ac:dyDescent="0.25">
      <c r="C137" t="s">
        <v>101</v>
      </c>
      <c r="G137" s="10"/>
      <c r="I137" s="17"/>
      <c r="J137" t="s">
        <v>153</v>
      </c>
      <c r="L137" s="67">
        <f>L136/12</f>
        <v>1366.6666666666667</v>
      </c>
      <c r="M137" t="s">
        <v>98</v>
      </c>
    </row>
    <row r="138" spans="3:17" x14ac:dyDescent="0.25">
      <c r="C138" s="17"/>
      <c r="D138" s="17"/>
      <c r="E138" s="17"/>
      <c r="F138" s="17"/>
      <c r="G138" s="17"/>
      <c r="H138" s="17"/>
      <c r="I138" s="17"/>
      <c r="J138" t="s">
        <v>154</v>
      </c>
      <c r="L138" s="67">
        <f>Q60</f>
        <v>5900</v>
      </c>
      <c r="M138" t="s">
        <v>146</v>
      </c>
    </row>
    <row r="139" spans="3:17" x14ac:dyDescent="0.25">
      <c r="C139" s="17"/>
      <c r="D139" s="17"/>
      <c r="E139" s="17"/>
      <c r="F139" s="17"/>
      <c r="G139" s="17"/>
      <c r="H139" s="17"/>
      <c r="I139" s="17"/>
      <c r="J139" t="s">
        <v>154</v>
      </c>
      <c r="L139" s="15">
        <f>L138/12</f>
        <v>491.66666666666669</v>
      </c>
      <c r="M139" t="s">
        <v>98</v>
      </c>
    </row>
    <row r="140" spans="3:17" x14ac:dyDescent="0.25">
      <c r="C140" s="17"/>
      <c r="D140" s="17"/>
      <c r="E140" s="17"/>
      <c r="F140" s="17"/>
      <c r="G140" s="18"/>
      <c r="H140" s="17"/>
      <c r="I140" s="17"/>
    </row>
    <row r="141" spans="3:17" x14ac:dyDescent="0.25"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</row>
    <row r="142" spans="3:17" x14ac:dyDescent="0.25">
      <c r="C142" s="83"/>
      <c r="G142" s="10"/>
    </row>
    <row r="144" spans="3:17" x14ac:dyDescent="0.25">
      <c r="G144" s="1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8B1F4-C043-2248-8784-42AF351DD7AA}">
  <dimension ref="B1:S71"/>
  <sheetViews>
    <sheetView topLeftCell="B3" zoomScale="70" zoomScaleNormal="70" workbookViewId="0">
      <pane ySplit="3" topLeftCell="A30" activePane="bottomLeft" state="frozen"/>
      <selection activeCell="A5" sqref="A5"/>
      <selection pane="bottomLeft" activeCell="E41" sqref="E41"/>
    </sheetView>
  </sheetViews>
  <sheetFormatPr defaultColWidth="11" defaultRowHeight="15.75" x14ac:dyDescent="0.25"/>
  <cols>
    <col min="3" max="3" width="29.125" customWidth="1"/>
    <col min="4" max="4" width="13.625" customWidth="1"/>
    <col min="7" max="7" width="10.875" customWidth="1"/>
    <col min="19" max="19" width="21.375" customWidth="1"/>
  </cols>
  <sheetData>
    <row r="1" spans="2:19" ht="23.25" x14ac:dyDescent="0.35">
      <c r="B1" s="22" t="s">
        <v>186</v>
      </c>
    </row>
    <row r="2" spans="2:19" ht="23.25" x14ac:dyDescent="0.35">
      <c r="B2" s="22"/>
    </row>
    <row r="3" spans="2:19" ht="23.25" x14ac:dyDescent="0.35">
      <c r="B3" s="22" t="s">
        <v>289</v>
      </c>
    </row>
    <row r="4" spans="2:19" ht="23.25" x14ac:dyDescent="0.35">
      <c r="B4" s="22"/>
      <c r="F4" s="90"/>
      <c r="G4" s="90">
        <v>2024</v>
      </c>
      <c r="L4">
        <v>2025</v>
      </c>
      <c r="Q4" s="1"/>
      <c r="R4" s="1"/>
      <c r="S4" s="1"/>
    </row>
    <row r="5" spans="2:19" x14ac:dyDescent="0.25">
      <c r="B5" s="7" t="s">
        <v>10</v>
      </c>
      <c r="C5" s="6"/>
      <c r="D5" s="8" t="s">
        <v>187</v>
      </c>
      <c r="E5" s="8" t="s">
        <v>188</v>
      </c>
      <c r="F5" s="8" t="s">
        <v>189</v>
      </c>
      <c r="G5" s="8" t="s">
        <v>190</v>
      </c>
      <c r="H5" s="8" t="s">
        <v>191</v>
      </c>
      <c r="I5" s="8" t="s">
        <v>192</v>
      </c>
      <c r="J5" s="89" t="s">
        <v>193</v>
      </c>
      <c r="K5" s="8" t="s">
        <v>194</v>
      </c>
      <c r="L5" s="8" t="s">
        <v>195</v>
      </c>
      <c r="M5" s="8" t="s">
        <v>196</v>
      </c>
      <c r="N5" s="8" t="s">
        <v>197</v>
      </c>
      <c r="O5" s="8" t="s">
        <v>198</v>
      </c>
      <c r="P5" s="8" t="s">
        <v>199</v>
      </c>
      <c r="Q5" s="20" t="s">
        <v>200</v>
      </c>
      <c r="R5" s="20" t="s">
        <v>201</v>
      </c>
      <c r="S5" s="20" t="s">
        <v>224</v>
      </c>
    </row>
    <row r="6" spans="2:19" ht="23.25" x14ac:dyDescent="0.35">
      <c r="B6" s="26" t="s">
        <v>202</v>
      </c>
      <c r="C6" s="5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2:19" x14ac:dyDescent="0.25">
      <c r="B7" t="s">
        <v>203</v>
      </c>
      <c r="D7" s="21"/>
      <c r="E7" s="21"/>
      <c r="F7" s="21"/>
      <c r="G7" s="21"/>
      <c r="H7" s="21">
        <f>'Given_MCACA_Data_Part A'!F17*'Given_MCACA_Data_Part A'!$G$86</f>
        <v>6500</v>
      </c>
      <c r="I7" s="21">
        <f>'Given_MCACA_Data_Part A'!G17*'Given_MCACA_Data_Part A'!$G$86</f>
        <v>7000</v>
      </c>
      <c r="J7" s="21">
        <f>'Given_MCACA_Data_Part A'!H17*'Given_MCACA_Data_Part A'!$G$86</f>
        <v>15000</v>
      </c>
      <c r="K7" s="21">
        <f>'Given_MCACA_Data_Part A'!I17*'Given_MCACA_Data_Part A'!$G$86</f>
        <v>20000</v>
      </c>
      <c r="L7" s="21">
        <f>'Given_MCACA_Data_Part A'!J17*'Given_MCACA_Data_Part A'!$G$86</f>
        <v>18500</v>
      </c>
      <c r="M7" s="21">
        <f>'Given_MCACA_Data_Part A'!K17*'Given_MCACA_Data_Part A'!$G$86</f>
        <v>9500</v>
      </c>
      <c r="N7" s="21">
        <f>'Given_MCACA_Data_Part A'!L17*'Given_MCACA_Data_Part A'!$G$86</f>
        <v>7500</v>
      </c>
      <c r="O7" s="21">
        <f>'Given_MCACA_Data_Part A'!M17*'Given_MCACA_Data_Part A'!$G$86</f>
        <v>0</v>
      </c>
      <c r="P7" s="21"/>
      <c r="Q7" s="21"/>
      <c r="R7" s="21"/>
      <c r="S7" s="67">
        <f>SUM(E7:P7)</f>
        <v>84000</v>
      </c>
    </row>
    <row r="8" spans="2:19" x14ac:dyDescent="0.25">
      <c r="B8" t="s">
        <v>204</v>
      </c>
      <c r="D8" s="21"/>
      <c r="E8" s="21"/>
      <c r="F8" s="21"/>
      <c r="G8" s="21"/>
      <c r="H8" s="21">
        <f>'Given_MCACA_Data_Part A'!F18*'Given_MCACA_Data_Part A'!$G$86</f>
        <v>13000</v>
      </c>
      <c r="I8" s="21">
        <f>'Given_MCACA_Data_Part A'!G18*'Given_MCACA_Data_Part A'!$G$86</f>
        <v>14000</v>
      </c>
      <c r="J8" s="21">
        <f>'Given_MCACA_Data_Part A'!H18*'Given_MCACA_Data_Part A'!$G$86</f>
        <v>30000</v>
      </c>
      <c r="K8" s="21">
        <f>'Given_MCACA_Data_Part A'!I18*'Given_MCACA_Data_Part A'!$G$86</f>
        <v>40000</v>
      </c>
      <c r="L8" s="21">
        <f>'Given_MCACA_Data_Part A'!J18*'Given_MCACA_Data_Part A'!$G$86</f>
        <v>37000</v>
      </c>
      <c r="M8" s="21">
        <f>'Given_MCACA_Data_Part A'!K18*'Given_MCACA_Data_Part A'!$G$86</f>
        <v>19000</v>
      </c>
      <c r="N8" s="21">
        <f>'Given_MCACA_Data_Part A'!L18*'Given_MCACA_Data_Part A'!$G$86</f>
        <v>15000</v>
      </c>
      <c r="O8" s="21">
        <f>'Given_MCACA_Data_Part A'!M18*'Given_MCACA_Data_Part A'!$G$86</f>
        <v>0</v>
      </c>
      <c r="P8" s="21"/>
      <c r="Q8" s="21"/>
      <c r="R8" s="21"/>
      <c r="S8" s="67">
        <f t="shared" ref="S8:S31" si="0">SUM(E8:P8)</f>
        <v>168000</v>
      </c>
    </row>
    <row r="9" spans="2:19" x14ac:dyDescent="0.25">
      <c r="B9" t="s">
        <v>136</v>
      </c>
      <c r="D9" s="21"/>
      <c r="E9" s="21"/>
      <c r="F9" s="21"/>
      <c r="G9" s="21"/>
      <c r="H9" s="21">
        <f>'Given_MCACA_Data_Part A'!F33*'Given_MCACA_Data_Part A'!$G$73</f>
        <v>7800</v>
      </c>
      <c r="I9" s="21">
        <f>'Given_MCACA_Data_Part A'!G33*'Given_MCACA_Data_Part A'!$G$73</f>
        <v>8400</v>
      </c>
      <c r="J9" s="21">
        <f>'Given_MCACA_Data_Part A'!H33*'Given_MCACA_Data_Part A'!$G$73</f>
        <v>18000</v>
      </c>
      <c r="K9" s="21">
        <f>'Given_MCACA_Data_Part A'!I33*'Given_MCACA_Data_Part A'!$G$73</f>
        <v>24000</v>
      </c>
      <c r="L9" s="21">
        <f>'Given_MCACA_Data_Part A'!J33*'Given_MCACA_Data_Part A'!$G$73</f>
        <v>22200</v>
      </c>
      <c r="M9" s="21">
        <f>'Given_MCACA_Data_Part A'!K33*'Given_MCACA_Data_Part A'!$G$73</f>
        <v>11400</v>
      </c>
      <c r="N9" s="21">
        <f>'Given_MCACA_Data_Part A'!L33*'Given_MCACA_Data_Part A'!$G$73</f>
        <v>9000</v>
      </c>
      <c r="O9" s="21">
        <f>'Given_MCACA_Data_Part A'!M33*'Given_MCACA_Data_Part A'!$G$73</f>
        <v>0</v>
      </c>
      <c r="P9" s="21"/>
      <c r="Q9" s="21"/>
      <c r="R9" s="21"/>
      <c r="S9" s="67">
        <f t="shared" si="0"/>
        <v>100800</v>
      </c>
    </row>
    <row r="10" spans="2:19" x14ac:dyDescent="0.25">
      <c r="B10" t="s">
        <v>135</v>
      </c>
      <c r="D10" s="21"/>
      <c r="E10" s="21"/>
      <c r="F10" s="21"/>
      <c r="G10" s="21"/>
      <c r="H10" s="21">
        <f>'Given_MCACA_Data_Part A'!F44*'Given_MCACA_Data_Part A'!$G$65</f>
        <v>975</v>
      </c>
      <c r="I10" s="21">
        <f>'Given_MCACA_Data_Part A'!G44*'Given_MCACA_Data_Part A'!$G$65</f>
        <v>1050</v>
      </c>
      <c r="J10" s="21">
        <f>'Given_MCACA_Data_Part A'!H44*'Given_MCACA_Data_Part A'!$G$65</f>
        <v>2250</v>
      </c>
      <c r="K10" s="21">
        <f>'Given_MCACA_Data_Part A'!I44*'Given_MCACA_Data_Part A'!$G$65</f>
        <v>3000</v>
      </c>
      <c r="L10" s="21">
        <f>'Given_MCACA_Data_Part A'!J44*'Given_MCACA_Data_Part A'!$G$65</f>
        <v>2775</v>
      </c>
      <c r="M10" s="21">
        <f>'Given_MCACA_Data_Part A'!K44*'Given_MCACA_Data_Part A'!$G$65</f>
        <v>1425</v>
      </c>
      <c r="N10" s="21">
        <f>'Given_MCACA_Data_Part A'!L44*'Given_MCACA_Data_Part A'!$G$65</f>
        <v>1125</v>
      </c>
      <c r="O10" s="21">
        <f>'Given_MCACA_Data_Part A'!M44*'Given_MCACA_Data_Part A'!$G$65</f>
        <v>0</v>
      </c>
      <c r="P10" s="21"/>
      <c r="Q10" s="21"/>
      <c r="R10" s="21"/>
      <c r="S10" s="67">
        <f t="shared" si="0"/>
        <v>12600</v>
      </c>
    </row>
    <row r="11" spans="2:19" x14ac:dyDescent="0.25">
      <c r="B11" t="s">
        <v>119</v>
      </c>
      <c r="D11" s="21"/>
      <c r="E11" s="21">
        <f>'Given_MCACA_Data_Part A'!G104</f>
        <v>9000</v>
      </c>
      <c r="F11" s="21">
        <f>'Given_MCACA_Data_Part A'!G105</f>
        <v>1000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67">
        <f t="shared" si="0"/>
        <v>10000</v>
      </c>
    </row>
    <row r="12" spans="2:19" x14ac:dyDescent="0.25">
      <c r="B12" t="s">
        <v>205</v>
      </c>
      <c r="D12" s="21"/>
      <c r="E12" s="21"/>
      <c r="F12" s="21"/>
      <c r="G12" s="21"/>
      <c r="H12" s="21"/>
      <c r="I12" s="21"/>
      <c r="J12" s="21"/>
      <c r="K12" s="21"/>
      <c r="L12" s="21"/>
      <c r="M12" s="21">
        <f>'Given_MCACA_Data_Part A'!G112</f>
        <v>15000</v>
      </c>
      <c r="N12" s="21"/>
      <c r="O12" s="21"/>
      <c r="P12" s="21"/>
      <c r="Q12" s="21"/>
      <c r="R12" s="21"/>
      <c r="S12" s="67">
        <f t="shared" si="0"/>
        <v>15000</v>
      </c>
    </row>
    <row r="13" spans="2:19" x14ac:dyDescent="0.25">
      <c r="B13" t="s">
        <v>206</v>
      </c>
      <c r="D13" s="21"/>
      <c r="E13" s="21"/>
      <c r="F13" s="21"/>
      <c r="G13" s="21"/>
      <c r="H13" s="21"/>
      <c r="I13" s="21">
        <f>'Given_MCACA_Data_Part A'!G107</f>
        <v>4000</v>
      </c>
      <c r="J13" s="21"/>
      <c r="K13" s="21"/>
      <c r="L13" s="21">
        <f>'Given_MCACA_Data_Part A'!G108</f>
        <v>5000</v>
      </c>
      <c r="M13" s="21"/>
      <c r="N13" s="21"/>
      <c r="O13" s="21"/>
      <c r="P13" s="21">
        <f>'Given_MCACA_Data_Part A'!G109</f>
        <v>6000</v>
      </c>
      <c r="Q13" s="21"/>
      <c r="R13" s="21"/>
      <c r="S13" s="67">
        <f t="shared" si="0"/>
        <v>15000</v>
      </c>
    </row>
    <row r="14" spans="2:19" x14ac:dyDescent="0.25">
      <c r="B14" t="s">
        <v>207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>
        <f>'Given_MCACA_Data_Part A'!G94*'Given_MCACA_Data_Part A'!G95+'Given_MCACA_Data_Part A'!G97*'Given_MCACA_Data_Part A'!G99</f>
        <v>18000</v>
      </c>
      <c r="O14" s="21"/>
      <c r="P14" s="21"/>
      <c r="Q14" s="21"/>
      <c r="R14" s="21"/>
      <c r="S14" s="67">
        <f t="shared" si="0"/>
        <v>18000</v>
      </c>
    </row>
    <row r="15" spans="2:19" ht="16.5" thickBot="1" x14ac:dyDescent="0.3"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67"/>
    </row>
    <row r="16" spans="2:19" ht="24" thickBot="1" x14ac:dyDescent="0.4">
      <c r="B16" s="104" t="s">
        <v>208</v>
      </c>
      <c r="C16" s="93"/>
      <c r="D16" s="105"/>
      <c r="E16" s="105">
        <f>SUM(E7:E14)</f>
        <v>9000</v>
      </c>
      <c r="F16" s="105">
        <f t="shared" ref="F16:P16" si="1">SUM(F7:F14)</f>
        <v>1000</v>
      </c>
      <c r="G16" s="105">
        <f t="shared" si="1"/>
        <v>0</v>
      </c>
      <c r="H16" s="105">
        <f t="shared" si="1"/>
        <v>28275</v>
      </c>
      <c r="I16" s="105">
        <f t="shared" si="1"/>
        <v>34450</v>
      </c>
      <c r="J16" s="105">
        <f t="shared" si="1"/>
        <v>65250</v>
      </c>
      <c r="K16" s="105">
        <f t="shared" si="1"/>
        <v>87000</v>
      </c>
      <c r="L16" s="105">
        <f t="shared" si="1"/>
        <v>85475</v>
      </c>
      <c r="M16" s="105">
        <f t="shared" si="1"/>
        <v>56325</v>
      </c>
      <c r="N16" s="105">
        <f t="shared" si="1"/>
        <v>50625</v>
      </c>
      <c r="O16" s="105">
        <f t="shared" si="1"/>
        <v>0</v>
      </c>
      <c r="P16" s="105">
        <f t="shared" si="1"/>
        <v>6000</v>
      </c>
      <c r="Q16" s="105"/>
      <c r="R16" s="105"/>
      <c r="S16" s="106">
        <f t="shared" si="0"/>
        <v>423400</v>
      </c>
    </row>
    <row r="17" spans="2:19" ht="23.25" x14ac:dyDescent="0.35">
      <c r="B17" s="22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67"/>
    </row>
    <row r="18" spans="2:19" ht="23.25" x14ac:dyDescent="0.35">
      <c r="B18" s="25" t="s">
        <v>11</v>
      </c>
      <c r="C18" s="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67"/>
    </row>
    <row r="19" spans="2:19" x14ac:dyDescent="0.25">
      <c r="B19" t="s">
        <v>209</v>
      </c>
      <c r="D19" s="21"/>
      <c r="E19" s="21"/>
      <c r="F19" s="21"/>
      <c r="G19" s="21"/>
      <c r="H19" s="21">
        <f>'Given_MCACA_Data_Part A'!E29*'Given_MCACA_Data_Part A'!$G$72</f>
        <v>4000</v>
      </c>
      <c r="I19" s="21">
        <f>'Given_MCACA_Data_Part A'!F29*'Given_MCACA_Data_Part A'!$G$72</f>
        <v>4500</v>
      </c>
      <c r="J19" s="21">
        <f>'Given_MCACA_Data_Part A'!G29*'Given_MCACA_Data_Part A'!$G$72</f>
        <v>9000</v>
      </c>
      <c r="K19" s="21">
        <f>'Given_MCACA_Data_Part A'!H29*'Given_MCACA_Data_Part A'!$G$72</f>
        <v>12000</v>
      </c>
      <c r="L19" s="21">
        <f>'Given_MCACA_Data_Part A'!I29*'Given_MCACA_Data_Part A'!$G$72</f>
        <v>11000</v>
      </c>
      <c r="M19" s="21">
        <f>'Given_MCACA_Data_Part A'!J29*'Given_MCACA_Data_Part A'!$G$72</f>
        <v>5500</v>
      </c>
      <c r="N19" s="21">
        <f>'Given_MCACA_Data_Part A'!K29*'Given_MCACA_Data_Part A'!$G$72</f>
        <v>5000</v>
      </c>
      <c r="O19" s="21">
        <f>'Given_MCACA_Data_Part A'!L29*'Given_MCACA_Data_Part A'!$G$72</f>
        <v>0</v>
      </c>
      <c r="P19" s="21">
        <f>'Given_MCACA_Data_Part A'!M29*'Given_MCACA_Data_Part A'!$G$72</f>
        <v>0</v>
      </c>
      <c r="Q19" s="21"/>
      <c r="R19" s="21"/>
      <c r="S19" s="67">
        <f t="shared" si="0"/>
        <v>51000</v>
      </c>
    </row>
    <row r="20" spans="2:19" x14ac:dyDescent="0.25">
      <c r="B20" t="s">
        <v>210</v>
      </c>
      <c r="D20" s="21"/>
      <c r="E20" s="21"/>
      <c r="F20" s="21"/>
      <c r="G20" s="21"/>
      <c r="H20" s="21">
        <f>'Given_MCACA_Data_Part A'!G66*'Given_MCACA_Data_Part A'!G69</f>
        <v>20000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67">
        <f t="shared" si="0"/>
        <v>20000</v>
      </c>
    </row>
    <row r="21" spans="2:19" ht="18.75" x14ac:dyDescent="0.3">
      <c r="B21" s="91" t="s">
        <v>211</v>
      </c>
      <c r="C21" s="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67"/>
    </row>
    <row r="22" spans="2:19" x14ac:dyDescent="0.25">
      <c r="C22" t="s">
        <v>95</v>
      </c>
      <c r="D22" s="21"/>
      <c r="E22" s="21"/>
      <c r="F22" s="21"/>
      <c r="G22" s="21"/>
      <c r="H22" s="21"/>
      <c r="I22" s="21"/>
      <c r="J22" s="21">
        <f>'Given_MCACA_Data_Part A'!F8*'Given_MCACA_Data_Part A'!$G$128*'Given_MCACA_Data_Part A'!$G$127</f>
        <v>25792</v>
      </c>
      <c r="K22" s="21">
        <f>'Given_MCACA_Data_Part A'!G8*'Given_MCACA_Data_Part A'!$G$128*'Given_MCACA_Data_Part A'!$G$127</f>
        <v>24960</v>
      </c>
      <c r="L22" s="21">
        <f>'Given_MCACA_Data_Part A'!H8*'Given_MCACA_Data_Part A'!$G$128*'Given_MCACA_Data_Part A'!$G$127</f>
        <v>27040</v>
      </c>
      <c r="M22" s="21">
        <f>'Given_MCACA_Data_Part A'!I8*'Given_MCACA_Data_Part A'!$G$128*'Given_MCACA_Data_Part A'!$G$127</f>
        <v>29952</v>
      </c>
      <c r="N22" s="21">
        <f>'Given_MCACA_Data_Part A'!J8*'Given_MCACA_Data_Part A'!$G$128*'Given_MCACA_Data_Part A'!$G$127</f>
        <v>27040</v>
      </c>
      <c r="O22" s="21">
        <f>'Given_MCACA_Data_Part A'!K8*'Given_MCACA_Data_Part A'!$G$128*'Given_MCACA_Data_Part A'!$G$127</f>
        <v>26208</v>
      </c>
      <c r="P22" s="21">
        <f>'Given_MCACA_Data_Part A'!L8*'Given_MCACA_Data_Part A'!$G$128*'Given_MCACA_Data_Part A'!$G$127</f>
        <v>24960</v>
      </c>
      <c r="Q22" s="21"/>
      <c r="R22" s="21"/>
      <c r="S22" s="67">
        <f t="shared" si="0"/>
        <v>185952</v>
      </c>
    </row>
    <row r="23" spans="2:19" x14ac:dyDescent="0.25">
      <c r="C23" t="s">
        <v>212</v>
      </c>
      <c r="D23" s="21"/>
      <c r="E23" s="21"/>
      <c r="F23" s="21">
        <f>'Given_MCACA_Data_Part A'!E52*'Given_MCACA_Data_Part A'!$G$124</f>
        <v>350</v>
      </c>
      <c r="G23" s="21">
        <f>'Given_MCACA_Data_Part A'!F52*'Given_MCACA_Data_Part A'!$G$124</f>
        <v>350</v>
      </c>
      <c r="H23" s="21">
        <f>'Given_MCACA_Data_Part A'!G52*'Given_MCACA_Data_Part A'!$G$124</f>
        <v>3500</v>
      </c>
      <c r="I23" s="21">
        <f>'Given_MCACA_Data_Part A'!H52*'Given_MCACA_Data_Part A'!$G$124</f>
        <v>3500</v>
      </c>
      <c r="J23" s="21">
        <f>'Given_MCACA_Data_Part A'!I52*'Given_MCACA_Data_Part A'!$G$124</f>
        <v>3500</v>
      </c>
      <c r="K23" s="21">
        <f>'Given_MCACA_Data_Part A'!J52*'Given_MCACA_Data_Part A'!$G$124</f>
        <v>3500</v>
      </c>
      <c r="L23" s="21">
        <f>'Given_MCACA_Data_Part A'!K52*'Given_MCACA_Data_Part A'!$G$124</f>
        <v>3500</v>
      </c>
      <c r="M23" s="21">
        <f>'Given_MCACA_Data_Part A'!L52*'Given_MCACA_Data_Part A'!$G$124</f>
        <v>3500</v>
      </c>
      <c r="N23" s="21">
        <f>'Given_MCACA_Data_Part A'!M52*'Given_MCACA_Data_Part A'!$G$124</f>
        <v>3500</v>
      </c>
      <c r="O23" s="21">
        <f>'Given_MCACA_Data_Part A'!N52*'Given_MCACA_Data_Part A'!$G$124</f>
        <v>3500</v>
      </c>
      <c r="P23" s="21">
        <f>'Given_MCACA_Data_Part A'!O52*'Given_MCACA_Data_Part A'!$G$124</f>
        <v>350</v>
      </c>
      <c r="Q23" s="21">
        <f>'Given_MCACA_Data_Part A'!P52*'Given_MCACA_Data_Part A'!$G$124</f>
        <v>350</v>
      </c>
      <c r="R23" s="21"/>
      <c r="S23" s="67">
        <f t="shared" si="0"/>
        <v>29050</v>
      </c>
    </row>
    <row r="24" spans="2:19" x14ac:dyDescent="0.25">
      <c r="C24" t="s">
        <v>89</v>
      </c>
      <c r="D24" s="21"/>
      <c r="E24" s="21"/>
      <c r="F24" s="21">
        <f>'Given_MCACA_Data_Part A'!E53*'Given_MCACA_Data_Part A'!$G$122</f>
        <v>0</v>
      </c>
      <c r="G24" s="21">
        <f>'Given_MCACA_Data_Part A'!F53*'Given_MCACA_Data_Part A'!$G$122</f>
        <v>0</v>
      </c>
      <c r="H24" s="21">
        <f>'Given_MCACA_Data_Part A'!G53*'Given_MCACA_Data_Part A'!$G$122</f>
        <v>1120</v>
      </c>
      <c r="I24" s="21">
        <f>'Given_MCACA_Data_Part A'!H53*'Given_MCACA_Data_Part A'!$G$122</f>
        <v>3500</v>
      </c>
      <c r="J24" s="21">
        <f>'Given_MCACA_Data_Part A'!I53*'Given_MCACA_Data_Part A'!$G$122</f>
        <v>3500</v>
      </c>
      <c r="K24" s="21">
        <f>'Given_MCACA_Data_Part A'!J53*'Given_MCACA_Data_Part A'!$G$122</f>
        <v>4200</v>
      </c>
      <c r="L24" s="21">
        <f>'Given_MCACA_Data_Part A'!K53*'Given_MCACA_Data_Part A'!$G$122</f>
        <v>4200</v>
      </c>
      <c r="M24" s="21">
        <f>'Given_MCACA_Data_Part A'!L53*'Given_MCACA_Data_Part A'!$G$122</f>
        <v>4200</v>
      </c>
      <c r="N24" s="21">
        <f>'Given_MCACA_Data_Part A'!M53*'Given_MCACA_Data_Part A'!$G$122</f>
        <v>4200</v>
      </c>
      <c r="O24" s="21">
        <f>'Given_MCACA_Data_Part A'!N53*'Given_MCACA_Data_Part A'!$G$122</f>
        <v>3500</v>
      </c>
      <c r="P24" s="21">
        <f>'Given_MCACA_Data_Part A'!O53*'Given_MCACA_Data_Part A'!$G$122</f>
        <v>700</v>
      </c>
      <c r="Q24" s="21">
        <f>'Given_MCACA_Data_Part A'!P53*'Given_MCACA_Data_Part A'!$G$122</f>
        <v>700</v>
      </c>
      <c r="R24" s="21"/>
      <c r="S24" s="67">
        <f t="shared" si="0"/>
        <v>29120</v>
      </c>
    </row>
    <row r="25" spans="2:19" x14ac:dyDescent="0.25"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67"/>
    </row>
    <row r="26" spans="2:19" x14ac:dyDescent="0.25">
      <c r="B26" s="13" t="s">
        <v>12</v>
      </c>
      <c r="C26" s="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67"/>
    </row>
    <row r="27" spans="2:19" x14ac:dyDescent="0.25">
      <c r="C27" t="s">
        <v>213</v>
      </c>
      <c r="D27" s="21">
        <v>0</v>
      </c>
      <c r="E27" s="21">
        <v>0</v>
      </c>
      <c r="F27" s="21">
        <v>0</v>
      </c>
      <c r="G27" s="21">
        <v>0</v>
      </c>
      <c r="H27" s="21">
        <f>'Given_MCACA_Data_Part A'!$G$134</f>
        <v>2500</v>
      </c>
      <c r="I27" s="21">
        <f>'Given_MCACA_Data_Part A'!$G$134</f>
        <v>2500</v>
      </c>
      <c r="J27" s="21">
        <f>'Given_MCACA_Data_Part A'!$G$134</f>
        <v>2500</v>
      </c>
      <c r="K27" s="21">
        <f>'Given_MCACA_Data_Part A'!$G$134</f>
        <v>2500</v>
      </c>
      <c r="L27" s="21">
        <f>'Given_MCACA_Data_Part A'!$G$134</f>
        <v>2500</v>
      </c>
      <c r="M27" s="21">
        <f>'Given_MCACA_Data_Part A'!$G$134</f>
        <v>2500</v>
      </c>
      <c r="N27" s="21">
        <f>'Given_MCACA_Data_Part A'!$G$134</f>
        <v>2500</v>
      </c>
      <c r="O27" s="21">
        <f>'Given_MCACA_Data_Part A'!$G$134</f>
        <v>2500</v>
      </c>
      <c r="P27" s="21">
        <f>'Given_MCACA_Data_Part A'!$G$134</f>
        <v>2500</v>
      </c>
      <c r="Q27" s="21"/>
      <c r="R27" s="21"/>
      <c r="S27" s="67">
        <f t="shared" si="0"/>
        <v>22500</v>
      </c>
    </row>
    <row r="28" spans="2:19" x14ac:dyDescent="0.25">
      <c r="C28" t="s">
        <v>214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>
        <f>'Given_MCACA_Data_Part A'!G136</f>
        <v>30000</v>
      </c>
      <c r="S28" s="67">
        <f t="shared" si="0"/>
        <v>0</v>
      </c>
    </row>
    <row r="29" spans="2:19" x14ac:dyDescent="0.25">
      <c r="C29" t="s">
        <v>215</v>
      </c>
      <c r="D29" s="21"/>
      <c r="E29" s="21">
        <f>'Given_MCACA_Data_Part A'!E59</f>
        <v>300</v>
      </c>
      <c r="F29" s="21">
        <f>'Given_MCACA_Data_Part A'!F59</f>
        <v>300</v>
      </c>
      <c r="G29" s="21">
        <f>'Given_MCACA_Data_Part A'!G59</f>
        <v>600</v>
      </c>
      <c r="H29" s="21">
        <f>'Given_MCACA_Data_Part A'!H59</f>
        <v>1000</v>
      </c>
      <c r="I29" s="21">
        <f>'Given_MCACA_Data_Part A'!I59</f>
        <v>1500</v>
      </c>
      <c r="J29" s="21">
        <f>'Given_MCACA_Data_Part A'!J59</f>
        <v>3000</v>
      </c>
      <c r="K29" s="21">
        <f>'Given_MCACA_Data_Part A'!K59</f>
        <v>3000</v>
      </c>
      <c r="L29" s="21">
        <f>'Given_MCACA_Data_Part A'!L59</f>
        <v>3000</v>
      </c>
      <c r="M29" s="21">
        <f>'Given_MCACA_Data_Part A'!M59</f>
        <v>1500</v>
      </c>
      <c r="N29" s="21">
        <f>'Given_MCACA_Data_Part A'!N59</f>
        <v>1300</v>
      </c>
      <c r="O29" s="21">
        <f>'Given_MCACA_Data_Part A'!O59</f>
        <v>600</v>
      </c>
      <c r="P29" s="21">
        <f>'Given_MCACA_Data_Part A'!P59</f>
        <v>300</v>
      </c>
      <c r="Q29" s="21"/>
      <c r="R29" s="21"/>
      <c r="S29" s="67">
        <f t="shared" si="0"/>
        <v>16400</v>
      </c>
    </row>
    <row r="30" spans="2:19" x14ac:dyDescent="0.25">
      <c r="C30" t="s">
        <v>216</v>
      </c>
      <c r="D30" s="21"/>
      <c r="E30" s="21">
        <f>'Given_MCACA_Data_Part A'!E60</f>
        <v>100</v>
      </c>
      <c r="F30" s="21">
        <f>'Given_MCACA_Data_Part A'!F60</f>
        <v>100</v>
      </c>
      <c r="G30" s="21">
        <f>'Given_MCACA_Data_Part A'!G60</f>
        <v>300</v>
      </c>
      <c r="H30" s="21">
        <f>'Given_MCACA_Data_Part A'!H60</f>
        <v>500</v>
      </c>
      <c r="I30" s="21">
        <f>'Given_MCACA_Data_Part A'!I60</f>
        <v>500</v>
      </c>
      <c r="J30" s="21">
        <f>'Given_MCACA_Data_Part A'!J60</f>
        <v>750</v>
      </c>
      <c r="K30" s="21">
        <f>'Given_MCACA_Data_Part A'!K60</f>
        <v>1000</v>
      </c>
      <c r="L30" s="21">
        <f>'Given_MCACA_Data_Part A'!L60</f>
        <v>1000</v>
      </c>
      <c r="M30" s="21">
        <f>'Given_MCACA_Data_Part A'!M60</f>
        <v>750</v>
      </c>
      <c r="N30" s="21">
        <f>'Given_MCACA_Data_Part A'!N60</f>
        <v>500</v>
      </c>
      <c r="O30" s="21">
        <f>'Given_MCACA_Data_Part A'!O60</f>
        <v>300</v>
      </c>
      <c r="P30" s="21">
        <f>'Given_MCACA_Data_Part A'!P60</f>
        <v>100</v>
      </c>
      <c r="Q30" s="21"/>
      <c r="R30" s="21"/>
      <c r="S30" s="67">
        <f t="shared" si="0"/>
        <v>5900</v>
      </c>
    </row>
    <row r="31" spans="2:19" x14ac:dyDescent="0.25">
      <c r="C31" t="s">
        <v>217</v>
      </c>
      <c r="D31" s="21">
        <f>'Given_MCACA_Data_Part A'!$M$132</f>
        <v>4000</v>
      </c>
      <c r="E31" s="21">
        <f>'Given_MCACA_Data_Part A'!$M$132</f>
        <v>4000</v>
      </c>
      <c r="F31" s="21">
        <f>'Given_MCACA_Data_Part A'!$M$132</f>
        <v>4000</v>
      </c>
      <c r="G31" s="21">
        <f>'Given_MCACA_Data_Part A'!$M$132</f>
        <v>4000</v>
      </c>
      <c r="H31" s="21">
        <f>'Given_MCACA_Data_Part A'!$M$132</f>
        <v>4000</v>
      </c>
      <c r="I31" s="21">
        <f>'Given_MCACA_Data_Part A'!$M$132</f>
        <v>4000</v>
      </c>
      <c r="J31" s="21">
        <f>'Given_MCACA_Data_Part A'!$M$132</f>
        <v>4000</v>
      </c>
      <c r="K31" s="21">
        <f>'Given_MCACA_Data_Part A'!$M$132</f>
        <v>4000</v>
      </c>
      <c r="L31" s="21">
        <f>'Given_MCACA_Data_Part A'!$M$132</f>
        <v>4000</v>
      </c>
      <c r="M31" s="21">
        <f>'Given_MCACA_Data_Part A'!$M$132</f>
        <v>4000</v>
      </c>
      <c r="N31" s="21">
        <f>'Given_MCACA_Data_Part A'!$M$132</f>
        <v>4000</v>
      </c>
      <c r="O31" s="21">
        <f>'Given_MCACA_Data_Part A'!$M$132</f>
        <v>4000</v>
      </c>
      <c r="P31" s="21">
        <v>0</v>
      </c>
      <c r="Q31" s="21"/>
      <c r="R31" s="21"/>
      <c r="S31" s="67">
        <f t="shared" si="0"/>
        <v>44000</v>
      </c>
    </row>
    <row r="32" spans="2:19" ht="16.5" thickBot="1" x14ac:dyDescent="0.3"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67"/>
    </row>
    <row r="33" spans="2:19" ht="22.5" thickTop="1" thickBot="1" x14ac:dyDescent="0.4">
      <c r="B33" s="97" t="s">
        <v>13</v>
      </c>
      <c r="C33" s="98"/>
      <c r="D33" s="99">
        <f>SUM(D19:D31)</f>
        <v>4000</v>
      </c>
      <c r="E33" s="99">
        <f t="shared" ref="E33:R33" si="2">SUM(E19:E31)</f>
        <v>4400</v>
      </c>
      <c r="F33" s="99">
        <f t="shared" si="2"/>
        <v>4750</v>
      </c>
      <c r="G33" s="99">
        <f t="shared" si="2"/>
        <v>5250</v>
      </c>
      <c r="H33" s="99">
        <f t="shared" si="2"/>
        <v>36620</v>
      </c>
      <c r="I33" s="99">
        <f t="shared" si="2"/>
        <v>20000</v>
      </c>
      <c r="J33" s="99">
        <f t="shared" si="2"/>
        <v>52042</v>
      </c>
      <c r="K33" s="99">
        <f t="shared" si="2"/>
        <v>55160</v>
      </c>
      <c r="L33" s="99">
        <f t="shared" si="2"/>
        <v>56240</v>
      </c>
      <c r="M33" s="99">
        <f t="shared" si="2"/>
        <v>51902</v>
      </c>
      <c r="N33" s="99">
        <f t="shared" si="2"/>
        <v>48040</v>
      </c>
      <c r="O33" s="99">
        <f t="shared" si="2"/>
        <v>40608</v>
      </c>
      <c r="P33" s="99">
        <f t="shared" si="2"/>
        <v>28910</v>
      </c>
      <c r="Q33" s="99">
        <f t="shared" si="2"/>
        <v>1050</v>
      </c>
      <c r="R33" s="99">
        <f t="shared" si="2"/>
        <v>30000</v>
      </c>
      <c r="S33" s="100">
        <f>SUM(E33:P33)</f>
        <v>403922</v>
      </c>
    </row>
    <row r="34" spans="2:19" ht="21.75" thickBot="1" x14ac:dyDescent="0.4">
      <c r="B34" s="101" t="s">
        <v>14</v>
      </c>
      <c r="C34" s="95"/>
      <c r="D34" s="96">
        <f>D16-D33</f>
        <v>-4000</v>
      </c>
      <c r="E34" s="96">
        <f>E16-E33</f>
        <v>4600</v>
      </c>
      <c r="F34" s="96">
        <f t="shared" ref="E34:R34" si="3">F16-F33</f>
        <v>-3750</v>
      </c>
      <c r="G34" s="96">
        <f t="shared" si="3"/>
        <v>-5250</v>
      </c>
      <c r="H34" s="96">
        <f t="shared" si="3"/>
        <v>-8345</v>
      </c>
      <c r="I34" s="96">
        <f t="shared" si="3"/>
        <v>14450</v>
      </c>
      <c r="J34" s="96">
        <f t="shared" si="3"/>
        <v>13208</v>
      </c>
      <c r="K34" s="96">
        <f t="shared" si="3"/>
        <v>31840</v>
      </c>
      <c r="L34" s="96">
        <f t="shared" si="3"/>
        <v>29235</v>
      </c>
      <c r="M34" s="96">
        <f t="shared" si="3"/>
        <v>4423</v>
      </c>
      <c r="N34" s="96">
        <f t="shared" si="3"/>
        <v>2585</v>
      </c>
      <c r="O34" s="96">
        <f t="shared" si="3"/>
        <v>-40608</v>
      </c>
      <c r="P34" s="96">
        <f t="shared" si="3"/>
        <v>-22910</v>
      </c>
      <c r="Q34" s="96">
        <f t="shared" si="3"/>
        <v>-1050</v>
      </c>
      <c r="R34" s="96">
        <f t="shared" si="3"/>
        <v>-30000</v>
      </c>
      <c r="S34" s="102">
        <f>S16-S33</f>
        <v>19478</v>
      </c>
    </row>
    <row r="35" spans="2:19" ht="21.75" thickTop="1" x14ac:dyDescent="0.35">
      <c r="B35" s="92"/>
      <c r="C35" t="s">
        <v>226</v>
      </c>
      <c r="D35" s="21"/>
      <c r="E35" s="21">
        <f>'Given_MCACA_Data_Part A'!M117</f>
        <v>4800</v>
      </c>
      <c r="F35" s="21"/>
      <c r="G35" s="21"/>
      <c r="H35" s="103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103"/>
    </row>
    <row r="36" spans="2:19" ht="33" x14ac:dyDescent="0.35">
      <c r="B36" s="92"/>
      <c r="C36" s="43" t="s">
        <v>227</v>
      </c>
      <c r="D36" s="21"/>
      <c r="E36" s="21">
        <f>'Given_MCACA_Data_Part A'!M118</f>
        <v>4200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spans="2:19" ht="21" x14ac:dyDescent="0.35">
      <c r="B37" s="92"/>
      <c r="C37" t="s">
        <v>228</v>
      </c>
      <c r="D37" s="21"/>
      <c r="E37" s="21">
        <f>'Given_MCACA_Data_Part A'!M119</f>
        <v>4500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</row>
    <row r="38" spans="2:19" ht="21.75" thickBot="1" x14ac:dyDescent="0.4">
      <c r="B38" s="110"/>
      <c r="C38" t="s">
        <v>229</v>
      </c>
      <c r="D38" s="21"/>
      <c r="E38" s="21">
        <f>'Given_MCACA_Data_Part A'!M120</f>
        <v>6000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</row>
    <row r="39" spans="2:19" ht="22.5" thickTop="1" thickBot="1" x14ac:dyDescent="0.4">
      <c r="B39" s="109" t="s">
        <v>15</v>
      </c>
      <c r="C39" s="107"/>
      <c r="D39" s="108">
        <f>D34-SUM(D35:D38)</f>
        <v>-4000</v>
      </c>
      <c r="E39" s="108">
        <f>E34-SUM(E35:E38)</f>
        <v>-14900</v>
      </c>
      <c r="F39" s="108">
        <f>F34-SUM(F35:F38)</f>
        <v>-3750</v>
      </c>
      <c r="G39" s="108">
        <f t="shared" ref="E39:R39" si="4">G34-SUM(G35:G38)</f>
        <v>-5250</v>
      </c>
      <c r="H39" s="108">
        <f t="shared" si="4"/>
        <v>-8345</v>
      </c>
      <c r="I39" s="108">
        <f t="shared" si="4"/>
        <v>14450</v>
      </c>
      <c r="J39" s="108">
        <f t="shared" si="4"/>
        <v>13208</v>
      </c>
      <c r="K39" s="108">
        <f t="shared" si="4"/>
        <v>31840</v>
      </c>
      <c r="L39" s="108">
        <f t="shared" si="4"/>
        <v>29235</v>
      </c>
      <c r="M39" s="108">
        <f t="shared" si="4"/>
        <v>4423</v>
      </c>
      <c r="N39" s="108">
        <f t="shared" si="4"/>
        <v>2585</v>
      </c>
      <c r="O39" s="108">
        <f t="shared" si="4"/>
        <v>-40608</v>
      </c>
      <c r="P39" s="108">
        <f t="shared" si="4"/>
        <v>-22910</v>
      </c>
      <c r="Q39" s="108">
        <f t="shared" si="4"/>
        <v>-1050</v>
      </c>
      <c r="R39" s="108">
        <f t="shared" si="4"/>
        <v>-30000</v>
      </c>
      <c r="S39" s="108">
        <f>SUM(E39:P39)</f>
        <v>-22</v>
      </c>
    </row>
    <row r="40" spans="2:19" ht="19.5" thickTop="1" x14ac:dyDescent="0.3">
      <c r="B40" s="90" t="s">
        <v>16</v>
      </c>
      <c r="D40" s="21">
        <v>15000</v>
      </c>
      <c r="E40" s="21">
        <f t="shared" ref="E40:R40" si="5">D41</f>
        <v>11000</v>
      </c>
      <c r="F40" s="21">
        <f t="shared" si="5"/>
        <v>-3900</v>
      </c>
      <c r="G40" s="21">
        <f t="shared" si="5"/>
        <v>-7650</v>
      </c>
      <c r="H40" s="21">
        <f t="shared" si="5"/>
        <v>-12900</v>
      </c>
      <c r="I40" s="21">
        <f t="shared" si="5"/>
        <v>-21245</v>
      </c>
      <c r="J40" s="21">
        <f t="shared" si="5"/>
        <v>-6795</v>
      </c>
      <c r="K40" s="21">
        <f t="shared" si="5"/>
        <v>6413</v>
      </c>
      <c r="L40" s="21">
        <f t="shared" si="5"/>
        <v>38253</v>
      </c>
      <c r="M40" s="21">
        <f t="shared" si="5"/>
        <v>67488</v>
      </c>
      <c r="N40" s="21">
        <f t="shared" si="5"/>
        <v>71911</v>
      </c>
      <c r="O40" s="21">
        <f t="shared" si="5"/>
        <v>74496</v>
      </c>
      <c r="P40" s="21">
        <f t="shared" si="5"/>
        <v>33888</v>
      </c>
      <c r="Q40" s="21">
        <f t="shared" si="5"/>
        <v>10978</v>
      </c>
      <c r="R40" s="21">
        <f t="shared" si="5"/>
        <v>9928</v>
      </c>
      <c r="S40" s="21"/>
    </row>
    <row r="41" spans="2:19" ht="18.75" x14ac:dyDescent="0.3">
      <c r="B41" s="90" t="s">
        <v>230</v>
      </c>
      <c r="D41" s="21">
        <f>D39+D40</f>
        <v>11000</v>
      </c>
      <c r="E41" s="21">
        <f t="shared" ref="E41:Q41" si="6">E39+E40</f>
        <v>-3900</v>
      </c>
      <c r="F41" s="21">
        <f t="shared" si="6"/>
        <v>-7650</v>
      </c>
      <c r="G41" s="21">
        <f t="shared" si="6"/>
        <v>-12900</v>
      </c>
      <c r="H41" s="21">
        <f t="shared" si="6"/>
        <v>-21245</v>
      </c>
      <c r="I41" s="21">
        <f t="shared" si="6"/>
        <v>-6795</v>
      </c>
      <c r="J41" s="21">
        <f t="shared" si="6"/>
        <v>6413</v>
      </c>
      <c r="K41" s="21">
        <f t="shared" si="6"/>
        <v>38253</v>
      </c>
      <c r="L41" s="21">
        <f t="shared" si="6"/>
        <v>67488</v>
      </c>
      <c r="M41" s="21">
        <f t="shared" si="6"/>
        <v>71911</v>
      </c>
      <c r="N41" s="21">
        <f t="shared" si="6"/>
        <v>74496</v>
      </c>
      <c r="O41" s="21">
        <f t="shared" si="6"/>
        <v>33888</v>
      </c>
      <c r="P41" s="21">
        <f t="shared" si="6"/>
        <v>10978</v>
      </c>
      <c r="Q41" s="21">
        <f t="shared" si="6"/>
        <v>9928</v>
      </c>
      <c r="R41" s="21">
        <f>R39+R40</f>
        <v>-20072</v>
      </c>
      <c r="S41" s="21">
        <f>P41</f>
        <v>10978</v>
      </c>
    </row>
    <row r="42" spans="2:19" x14ac:dyDescent="0.25">
      <c r="B42" s="19"/>
      <c r="C42" s="94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</row>
    <row r="43" spans="2:19" x14ac:dyDescent="0.25">
      <c r="D43" s="21"/>
      <c r="E43" s="21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1"/>
      <c r="Q43" s="21"/>
      <c r="R43" s="21"/>
      <c r="S43" s="21"/>
    </row>
    <row r="44" spans="2:19" x14ac:dyDescent="0.25">
      <c r="D44" s="21"/>
      <c r="E44" s="21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1"/>
      <c r="Q44" s="21"/>
      <c r="R44" s="21"/>
      <c r="S44" s="21"/>
    </row>
    <row r="45" spans="2:19" x14ac:dyDescent="0.25">
      <c r="D45" s="21"/>
      <c r="E45" s="21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1"/>
      <c r="Q45" s="21"/>
      <c r="R45" s="21"/>
      <c r="S45" s="21"/>
    </row>
    <row r="46" spans="2:19" x14ac:dyDescent="0.25"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</row>
    <row r="47" spans="2:19" x14ac:dyDescent="0.25"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</row>
    <row r="48" spans="2:19" x14ac:dyDescent="0.25"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</row>
    <row r="49" spans="2:19" x14ac:dyDescent="0.25">
      <c r="B49" s="19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3"/>
      <c r="S49" s="21"/>
    </row>
    <row r="50" spans="2:19" x14ac:dyDescent="0.25"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</row>
    <row r="51" spans="2:19" x14ac:dyDescent="0.25"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2:19" x14ac:dyDescent="0.25"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</row>
    <row r="53" spans="2:19" x14ac:dyDescent="0.25"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</row>
    <row r="54" spans="2:19" x14ac:dyDescent="0.25"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</row>
    <row r="55" spans="2:19" x14ac:dyDescent="0.25"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</row>
    <row r="56" spans="2:19" ht="23.25" x14ac:dyDescent="0.35">
      <c r="B56" s="22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</row>
    <row r="57" spans="2:19" ht="23.25" x14ac:dyDescent="0.35">
      <c r="B57" s="22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</row>
    <row r="58" spans="2:19" x14ac:dyDescent="0.25"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</row>
    <row r="59" spans="2:19" x14ac:dyDescent="0.25"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</row>
    <row r="60" spans="2:19" x14ac:dyDescent="0.25"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</row>
    <row r="61" spans="2:19" x14ac:dyDescent="0.25"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</row>
    <row r="62" spans="2:19" ht="23.25" x14ac:dyDescent="0.35">
      <c r="B62" s="22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</row>
    <row r="63" spans="2:19" x14ac:dyDescent="0.25"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</row>
    <row r="64" spans="2:19" x14ac:dyDescent="0.25"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</row>
    <row r="65" spans="4:19" x14ac:dyDescent="0.25"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</row>
    <row r="66" spans="4:19" x14ac:dyDescent="0.25"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</row>
    <row r="67" spans="4:19" x14ac:dyDescent="0.25"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</row>
    <row r="68" spans="4:19" x14ac:dyDescent="0.25"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</row>
    <row r="69" spans="4:19" x14ac:dyDescent="0.25"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</row>
    <row r="70" spans="4:19" x14ac:dyDescent="0.25"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</row>
    <row r="71" spans="4:19" x14ac:dyDescent="0.25"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60C-4A74-2046-B966-0F52BA0930E2}">
  <dimension ref="A1:O38"/>
  <sheetViews>
    <sheetView topLeftCell="A12" zoomScale="70" zoomScaleNormal="70" workbookViewId="0">
      <selection activeCell="K29" sqref="K29"/>
    </sheetView>
  </sheetViews>
  <sheetFormatPr defaultColWidth="11" defaultRowHeight="15.75" x14ac:dyDescent="0.25"/>
  <cols>
    <col min="2" max="2" width="36.875" customWidth="1"/>
    <col min="4" max="4" width="13.5" customWidth="1"/>
  </cols>
  <sheetData>
    <row r="1" spans="1:15" ht="24" thickBot="1" x14ac:dyDescent="0.4">
      <c r="A1" s="115" t="s">
        <v>18</v>
      </c>
      <c r="B1" s="114"/>
    </row>
    <row r="2" spans="1:15" ht="16.5" thickTop="1" x14ac:dyDescent="0.25"/>
    <row r="3" spans="1:15" ht="23.25" x14ac:dyDescent="0.35">
      <c r="E3" s="24" t="s">
        <v>231</v>
      </c>
    </row>
    <row r="4" spans="1:15" ht="23.25" x14ac:dyDescent="0.35">
      <c r="C4" s="24"/>
      <c r="D4" s="24" t="s">
        <v>19</v>
      </c>
      <c r="E4" s="24"/>
      <c r="F4" s="24"/>
    </row>
    <row r="5" spans="1:15" ht="23.25" x14ac:dyDescent="0.35">
      <c r="C5" s="24" t="s">
        <v>232</v>
      </c>
      <c r="D5" s="24"/>
      <c r="E5" s="24"/>
      <c r="F5" s="24"/>
    </row>
    <row r="6" spans="1:15" ht="23.25" x14ac:dyDescent="0.35">
      <c r="A6" s="1"/>
      <c r="B6" s="1"/>
      <c r="C6" s="32"/>
      <c r="D6" s="32" t="s">
        <v>233</v>
      </c>
      <c r="E6" s="32"/>
      <c r="F6" s="32"/>
      <c r="G6" s="1"/>
      <c r="H6" s="1"/>
      <c r="I6" s="1"/>
      <c r="J6" s="1"/>
      <c r="K6" s="1"/>
      <c r="L6" s="1"/>
    </row>
    <row r="7" spans="1:15" x14ac:dyDescent="0.25">
      <c r="A7" s="111"/>
      <c r="B7" s="1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 ht="23.25" x14ac:dyDescent="0.35">
      <c r="A8" s="25" t="s">
        <v>234</v>
      </c>
      <c r="B8" s="1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x14ac:dyDescent="0.25">
      <c r="A9" t="s">
        <v>40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 ht="21" x14ac:dyDescent="0.35">
      <c r="A10" s="92" t="s">
        <v>235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21" x14ac:dyDescent="0.35">
      <c r="A11" s="92"/>
      <c r="B11" t="s">
        <v>236</v>
      </c>
      <c r="C11" s="21"/>
      <c r="D11" s="15">
        <v>252000</v>
      </c>
      <c r="E11" s="21"/>
      <c r="F11" s="21"/>
      <c r="G11" s="21"/>
      <c r="H11" s="21"/>
    </row>
    <row r="12" spans="1:15" ht="21" x14ac:dyDescent="0.35">
      <c r="A12" s="92"/>
      <c r="B12" s="15" t="s">
        <v>136</v>
      </c>
      <c r="C12" s="21"/>
      <c r="D12" s="112">
        <v>100800</v>
      </c>
      <c r="E12" s="21"/>
      <c r="F12" s="21"/>
      <c r="G12" s="21"/>
      <c r="H12" s="21"/>
    </row>
    <row r="13" spans="1:15" ht="21" x14ac:dyDescent="0.35">
      <c r="A13" s="92"/>
      <c r="B13" t="s">
        <v>135</v>
      </c>
      <c r="C13" s="21"/>
      <c r="D13" s="112">
        <v>12600</v>
      </c>
      <c r="E13" s="21"/>
      <c r="F13" s="21"/>
      <c r="G13" s="21"/>
      <c r="H13" s="21"/>
    </row>
    <row r="14" spans="1:15" ht="21" x14ac:dyDescent="0.35">
      <c r="A14" s="92"/>
      <c r="B14" s="92" t="s">
        <v>237</v>
      </c>
      <c r="C14" s="21"/>
      <c r="D14" s="21"/>
      <c r="E14" s="21"/>
      <c r="F14" s="21"/>
      <c r="G14" s="21"/>
      <c r="H14" s="21"/>
    </row>
    <row r="15" spans="1:15" ht="21" x14ac:dyDescent="0.35">
      <c r="A15" s="92"/>
      <c r="B15" t="s">
        <v>238</v>
      </c>
      <c r="C15" s="21"/>
      <c r="D15" s="112">
        <v>10000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21" x14ac:dyDescent="0.35">
      <c r="A16" s="92"/>
      <c r="B16" t="s">
        <v>120</v>
      </c>
      <c r="C16" s="21"/>
      <c r="D16" s="112">
        <v>15000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21" x14ac:dyDescent="0.35">
      <c r="A17" s="92"/>
      <c r="B17" t="s">
        <v>206</v>
      </c>
      <c r="C17" s="21"/>
      <c r="D17" s="112">
        <v>15000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21" x14ac:dyDescent="0.35">
      <c r="A18" s="118"/>
      <c r="B18" s="1" t="s">
        <v>207</v>
      </c>
      <c r="C18" s="21"/>
      <c r="D18" s="112">
        <v>18000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23.25" x14ac:dyDescent="0.35">
      <c r="A19" s="26" t="s">
        <v>249</v>
      </c>
      <c r="B19" s="5"/>
      <c r="C19" s="31"/>
      <c r="D19" s="119">
        <v>423400</v>
      </c>
      <c r="E19" s="31"/>
      <c r="F19" s="31"/>
      <c r="G19" s="31"/>
      <c r="H19" s="31"/>
      <c r="I19" s="31"/>
      <c r="J19" s="31"/>
      <c r="K19" s="31"/>
      <c r="L19" s="31"/>
      <c r="M19" s="21"/>
      <c r="N19" s="21"/>
      <c r="O19" s="21"/>
    </row>
    <row r="20" spans="1:15" ht="23.25" x14ac:dyDescent="0.35">
      <c r="A20" s="22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23.25" x14ac:dyDescent="0.35">
      <c r="A21" s="116" t="s">
        <v>239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23.25" x14ac:dyDescent="0.35">
      <c r="A22" s="22" t="s">
        <v>240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x14ac:dyDescent="0.25">
      <c r="B23" t="s">
        <v>142</v>
      </c>
      <c r="C23" s="21"/>
      <c r="D23" s="113">
        <v>50400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x14ac:dyDescent="0.25">
      <c r="B24" s="52" t="s">
        <v>135</v>
      </c>
      <c r="C24" s="21"/>
      <c r="D24" s="113">
        <v>12600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21" x14ac:dyDescent="0.35">
      <c r="A25" s="121" t="s">
        <v>255</v>
      </c>
      <c r="B25" s="122"/>
      <c r="C25" s="31"/>
      <c r="D25" s="119">
        <f>SUM(D23:D24)</f>
        <v>63000</v>
      </c>
      <c r="E25" s="31"/>
      <c r="F25" s="31"/>
      <c r="G25" s="31"/>
      <c r="H25" s="31"/>
      <c r="I25" s="31"/>
      <c r="J25" s="31"/>
      <c r="K25" s="31"/>
      <c r="L25" s="31"/>
      <c r="M25" s="21"/>
      <c r="N25" s="21"/>
      <c r="O25" s="21"/>
    </row>
    <row r="26" spans="1:15" ht="23.25" x14ac:dyDescent="0.35">
      <c r="A26" s="22" t="s">
        <v>241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x14ac:dyDescent="0.25">
      <c r="B27" t="s">
        <v>7</v>
      </c>
      <c r="C27" s="21"/>
      <c r="D27" s="113">
        <v>48000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x14ac:dyDescent="0.25">
      <c r="B28" t="s">
        <v>242</v>
      </c>
      <c r="C28" s="21"/>
      <c r="D28" s="113">
        <v>59220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x14ac:dyDescent="0.25">
      <c r="B29" t="s">
        <v>243</v>
      </c>
      <c r="C29" s="21"/>
      <c r="D29" s="113">
        <v>185952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x14ac:dyDescent="0.25">
      <c r="B30" t="s">
        <v>244</v>
      </c>
      <c r="C30" s="21"/>
      <c r="D30" s="113">
        <v>52500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x14ac:dyDescent="0.25">
      <c r="B31" t="s">
        <v>245</v>
      </c>
      <c r="C31" s="21"/>
      <c r="D31" s="113">
        <v>16400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x14ac:dyDescent="0.25">
      <c r="B32" t="s">
        <v>246</v>
      </c>
      <c r="C32" s="21"/>
      <c r="D32" s="113">
        <v>5900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x14ac:dyDescent="0.25">
      <c r="A33" s="1"/>
      <c r="B33" s="1" t="s">
        <v>247</v>
      </c>
      <c r="C33" s="30"/>
      <c r="D33" s="120">
        <v>3000</v>
      </c>
      <c r="E33" s="30"/>
      <c r="F33" s="30"/>
      <c r="G33" s="30"/>
      <c r="H33" s="30"/>
      <c r="I33" s="30"/>
      <c r="J33" s="30"/>
      <c r="K33" s="30"/>
      <c r="L33" s="30"/>
      <c r="M33" s="21"/>
      <c r="N33" s="21"/>
      <c r="O33" s="21"/>
    </row>
    <row r="34" spans="1:15" ht="18.75" x14ac:dyDescent="0.3">
      <c r="A34" s="137" t="s">
        <v>256</v>
      </c>
      <c r="B34" s="1"/>
      <c r="C34" s="21"/>
      <c r="D34" s="113">
        <f>SUM(D27:D33)</f>
        <v>370972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23.25" x14ac:dyDescent="0.35">
      <c r="A35" s="25" t="s">
        <v>250</v>
      </c>
      <c r="B35" s="5"/>
      <c r="C35" s="31"/>
      <c r="D35" s="119">
        <v>433972</v>
      </c>
      <c r="E35" s="31"/>
      <c r="F35" s="31"/>
      <c r="G35" s="31"/>
      <c r="H35" s="31"/>
      <c r="I35" s="31"/>
      <c r="J35" s="31"/>
      <c r="K35" s="31"/>
      <c r="L35" s="31"/>
      <c r="M35" s="21"/>
      <c r="N35" s="21"/>
      <c r="O35" s="21"/>
    </row>
    <row r="36" spans="1:15" ht="23.25" x14ac:dyDescent="0.35">
      <c r="A36" s="22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spans="1:15" ht="26.25" x14ac:dyDescent="0.4">
      <c r="A37" s="117" t="s">
        <v>248</v>
      </c>
      <c r="B37" s="5"/>
      <c r="C37" s="31"/>
      <c r="D37" s="119">
        <v>10572</v>
      </c>
      <c r="E37" s="31"/>
      <c r="F37" s="31"/>
      <c r="G37" s="31"/>
      <c r="H37" s="31"/>
      <c r="I37" s="31"/>
      <c r="J37" s="31"/>
      <c r="K37" s="31"/>
      <c r="L37" s="31"/>
      <c r="M37" s="21"/>
      <c r="N37" s="21"/>
      <c r="O37" s="21"/>
    </row>
    <row r="38" spans="1:15" ht="23.25" x14ac:dyDescent="0.35">
      <c r="A38" s="22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F03C-7EDA-4246-970B-A5CE20FBDAC8}">
  <dimension ref="A1:W53"/>
  <sheetViews>
    <sheetView tabSelected="1" topLeftCell="B3" zoomScale="70" zoomScaleNormal="70" workbookViewId="0">
      <selection activeCell="O18" sqref="O18"/>
    </sheetView>
  </sheetViews>
  <sheetFormatPr defaultColWidth="11" defaultRowHeight="15.75" x14ac:dyDescent="0.25"/>
  <cols>
    <col min="3" max="3" width="20.375" customWidth="1"/>
    <col min="4" max="5" width="15.625" customWidth="1"/>
    <col min="10" max="10" width="20.5" customWidth="1"/>
  </cols>
  <sheetData>
    <row r="1" spans="1:23" ht="23.25" x14ac:dyDescent="0.35">
      <c r="A1" s="24" t="s">
        <v>231</v>
      </c>
    </row>
    <row r="2" spans="1:23" ht="23.25" x14ac:dyDescent="0.35">
      <c r="A2" s="24"/>
    </row>
    <row r="3" spans="1:23" ht="23.25" x14ac:dyDescent="0.35">
      <c r="A3" s="24"/>
    </row>
    <row r="4" spans="1:23" ht="23.25" x14ac:dyDescent="0.35">
      <c r="A4" s="24"/>
      <c r="B4" s="24" t="s">
        <v>252</v>
      </c>
      <c r="C4" s="24"/>
      <c r="D4" s="24"/>
      <c r="E4" s="24"/>
      <c r="F4" s="24"/>
    </row>
    <row r="5" spans="1:23" ht="23.25" x14ac:dyDescent="0.35">
      <c r="A5" s="24" t="s">
        <v>251</v>
      </c>
      <c r="B5" s="24"/>
      <c r="C5" s="24"/>
      <c r="D5" s="24"/>
      <c r="E5" s="24"/>
      <c r="F5" s="24"/>
    </row>
    <row r="6" spans="1:23" ht="23.25" x14ac:dyDescent="0.35">
      <c r="A6" s="32"/>
      <c r="B6" s="32" t="s">
        <v>253</v>
      </c>
      <c r="C6" s="32"/>
      <c r="D6" s="32"/>
      <c r="E6" s="32"/>
      <c r="F6" s="32"/>
      <c r="G6" s="1"/>
    </row>
    <row r="8" spans="1:23" ht="23.25" x14ac:dyDescent="0.35">
      <c r="C8" s="34" t="s">
        <v>20</v>
      </c>
      <c r="D8" s="35"/>
      <c r="E8" s="35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23.25" x14ac:dyDescent="0.35">
      <c r="F9" s="21"/>
      <c r="G9" s="34" t="s">
        <v>0</v>
      </c>
      <c r="H9" s="34"/>
      <c r="I9" s="34" t="s">
        <v>291</v>
      </c>
      <c r="J9" s="30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23.25" x14ac:dyDescent="0.35">
      <c r="F10" s="21"/>
      <c r="G10" s="36" t="s">
        <v>17</v>
      </c>
      <c r="H10" s="36"/>
      <c r="I10" s="36" t="s">
        <v>17</v>
      </c>
      <c r="J10" s="37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x14ac:dyDescent="0.25">
      <c r="C11" s="21" t="s">
        <v>254</v>
      </c>
      <c r="D11" s="21"/>
      <c r="E11" s="21"/>
      <c r="F11" s="21"/>
      <c r="G11" s="21">
        <f>'Given_Appendix 1 MCACA IS'!D19</f>
        <v>423400</v>
      </c>
      <c r="H11" s="21"/>
      <c r="I11" s="21">
        <f>G11/'Given_MCACA_Data_Part A'!N19</f>
        <v>8.4007936507936503</v>
      </c>
      <c r="J11" s="1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x14ac:dyDescent="0.25">
      <c r="C12" s="21" t="s">
        <v>257</v>
      </c>
      <c r="D12" s="21"/>
      <c r="E12" s="21"/>
      <c r="F12" s="21"/>
      <c r="G12" s="30">
        <f>'Given_Appendix 1 MCACA IS'!D25</f>
        <v>63000</v>
      </c>
      <c r="H12" s="21"/>
      <c r="I12" s="30">
        <f>G12/'Given_MCACA_Data_Part A'!N19</f>
        <v>1.25</v>
      </c>
      <c r="J12" s="38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x14ac:dyDescent="0.25">
      <c r="C13" s="21" t="s">
        <v>21</v>
      </c>
      <c r="D13" s="21"/>
      <c r="E13" s="21"/>
      <c r="F13" s="21"/>
      <c r="G13" s="21">
        <f>G11-G12</f>
        <v>360400</v>
      </c>
      <c r="H13" s="21"/>
      <c r="I13" s="31">
        <f>I11-I12</f>
        <v>7.1507936507936503</v>
      </c>
      <c r="J13" s="39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x14ac:dyDescent="0.25">
      <c r="A14" s="21"/>
      <c r="B14" s="21"/>
      <c r="C14" s="21" t="s">
        <v>258</v>
      </c>
      <c r="D14" s="21"/>
      <c r="E14" s="21"/>
      <c r="F14" s="21"/>
      <c r="G14" s="30">
        <f>'Given_Appendix 1 MCACA IS'!D34</f>
        <v>370972</v>
      </c>
      <c r="H14" s="21"/>
      <c r="I14" s="129"/>
      <c r="J14" s="1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x14ac:dyDescent="0.25">
      <c r="A15" s="21"/>
      <c r="B15" s="21"/>
      <c r="C15" s="21" t="s">
        <v>22</v>
      </c>
      <c r="D15" s="21"/>
      <c r="E15" s="21"/>
      <c r="F15" s="21"/>
      <c r="G15" s="31">
        <f>G13-G14</f>
        <v>-10572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x14ac:dyDescent="0.25">
      <c r="A16" s="21"/>
      <c r="B16" s="21"/>
      <c r="C16" s="21"/>
      <c r="D16" s="21"/>
      <c r="E16" s="21"/>
      <c r="F16" s="21"/>
      <c r="G16" s="14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x14ac:dyDescent="0.25">
      <c r="A17" s="21"/>
      <c r="B17" s="21"/>
      <c r="C17" s="21" t="s">
        <v>259</v>
      </c>
      <c r="D17" s="67">
        <v>50000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23.25" x14ac:dyDescent="0.35">
      <c r="A19" s="21"/>
      <c r="B19" s="21"/>
      <c r="C19" s="34" t="s">
        <v>23</v>
      </c>
      <c r="D19" s="35"/>
      <c r="E19" s="35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23.25" x14ac:dyDescent="0.35">
      <c r="A20" s="21"/>
      <c r="B20" s="21"/>
      <c r="C20" s="35"/>
      <c r="D20" s="35"/>
      <c r="E20" s="35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x14ac:dyDescent="0.25">
      <c r="A21" s="21"/>
      <c r="B21" s="40" t="s">
        <v>266</v>
      </c>
      <c r="C21" s="30"/>
      <c r="D21" s="21"/>
      <c r="E21" s="21"/>
      <c r="F21" s="21"/>
      <c r="G21" s="40" t="s">
        <v>24</v>
      </c>
      <c r="H21" s="21"/>
      <c r="I21" s="21"/>
      <c r="J21" s="21"/>
      <c r="K21" s="40" t="s">
        <v>39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x14ac:dyDescent="0.25">
      <c r="A22" s="21"/>
      <c r="B22" s="41" t="s">
        <v>265</v>
      </c>
      <c r="C22" s="41" t="s">
        <v>260</v>
      </c>
      <c r="D22" s="41"/>
      <c r="E22" s="41"/>
      <c r="F22" s="41"/>
      <c r="G22" s="41" t="s">
        <v>262</v>
      </c>
      <c r="H22" s="41"/>
      <c r="I22" s="41"/>
      <c r="J22" s="41"/>
      <c r="K22" s="41">
        <f>G14/I13</f>
        <v>51878.437291897892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x14ac:dyDescent="0.25">
      <c r="A23" s="21"/>
      <c r="B23" s="16" t="s">
        <v>264</v>
      </c>
      <c r="C23" s="41" t="s">
        <v>261</v>
      </c>
      <c r="D23" s="41"/>
      <c r="E23" s="41"/>
      <c r="F23" s="41"/>
      <c r="G23" s="16" t="s">
        <v>263</v>
      </c>
      <c r="H23" s="41"/>
      <c r="I23" s="41"/>
      <c r="J23" s="41"/>
      <c r="K23" s="41">
        <f>(G14+D17)/I13</f>
        <v>58870.668146503886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x14ac:dyDescent="0.25">
      <c r="A24" s="21"/>
      <c r="B24" s="21"/>
      <c r="C24" s="123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x14ac:dyDescent="0.25">
      <c r="A25" s="21"/>
      <c r="B25" s="21"/>
      <c r="C25" s="123"/>
      <c r="D25" s="124"/>
      <c r="E25" s="124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x14ac:dyDescent="0.25">
      <c r="A26" s="21"/>
      <c r="B26" s="21"/>
      <c r="C26" s="125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x14ac:dyDescent="0.25">
      <c r="A28" s="21"/>
      <c r="B28" s="21"/>
      <c r="C28" s="125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1:23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3" ht="23.25" x14ac:dyDescent="0.35">
      <c r="A35" s="21"/>
      <c r="B35" s="21"/>
      <c r="D35" s="24"/>
      <c r="F35" s="24"/>
      <c r="G35" s="24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1:23" ht="23.25" x14ac:dyDescent="0.35">
      <c r="A36" s="21"/>
      <c r="B36" s="21"/>
      <c r="D36" s="24"/>
      <c r="E36" s="24"/>
      <c r="F36" s="24"/>
      <c r="G36" s="24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1:23" ht="23.25" x14ac:dyDescent="0.35">
      <c r="A37" s="21"/>
      <c r="B37" s="21"/>
      <c r="D37" s="24"/>
      <c r="F37" s="24"/>
      <c r="G37" s="24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 x14ac:dyDescent="0.25">
      <c r="A38" s="21"/>
      <c r="B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 x14ac:dyDescent="0.25">
      <c r="A39" s="21"/>
      <c r="B39" s="21"/>
      <c r="C39" s="33"/>
      <c r="D39" s="33"/>
      <c r="E39" s="33"/>
      <c r="F39" s="33"/>
      <c r="G39" s="33"/>
      <c r="H39" s="33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 x14ac:dyDescent="0.25">
      <c r="A40" s="21"/>
      <c r="B40" s="21"/>
      <c r="C40" s="33"/>
      <c r="D40" s="33"/>
      <c r="E40" s="33"/>
      <c r="F40" s="33"/>
      <c r="G40" s="33"/>
      <c r="H40" s="33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 x14ac:dyDescent="0.25">
      <c r="A41" s="21"/>
      <c r="B41" s="21"/>
      <c r="D41" s="126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 x14ac:dyDescent="0.25">
      <c r="A42" s="21"/>
      <c r="B42" s="21"/>
      <c r="D42" s="126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 x14ac:dyDescent="0.25">
      <c r="A43" s="21"/>
      <c r="B43" s="21"/>
      <c r="D43" s="126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 x14ac:dyDescent="0.25">
      <c r="A44" s="21"/>
      <c r="B44" s="21"/>
      <c r="D44" s="127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 x14ac:dyDescent="0.25">
      <c r="A45" s="21"/>
      <c r="B45" s="21"/>
      <c r="D45" s="127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 x14ac:dyDescent="0.25">
      <c r="A46" s="21"/>
      <c r="B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spans="1:23" x14ac:dyDescent="0.25">
      <c r="A47" s="21"/>
      <c r="B47" s="21"/>
      <c r="C47" s="33"/>
      <c r="D47" s="128"/>
      <c r="G47" s="33"/>
      <c r="I47" s="33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51" spans="3:9" x14ac:dyDescent="0.25">
      <c r="G51" s="33"/>
    </row>
    <row r="53" spans="3:9" x14ac:dyDescent="0.25">
      <c r="C53" s="33"/>
      <c r="D53" s="33"/>
      <c r="E53" s="33"/>
      <c r="F53" s="33"/>
      <c r="G53" s="33"/>
      <c r="H53" s="33"/>
      <c r="I53" s="33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05B0-D942-4673-B8DD-44AF7059E04D}">
  <dimension ref="A1:J32"/>
  <sheetViews>
    <sheetView topLeftCell="A11" zoomScale="85" zoomScaleNormal="85" workbookViewId="0">
      <selection activeCell="M17" sqref="M17"/>
    </sheetView>
  </sheetViews>
  <sheetFormatPr defaultRowHeight="15.75" x14ac:dyDescent="0.25"/>
  <cols>
    <col min="10" max="10" width="9.875" customWidth="1"/>
  </cols>
  <sheetData>
    <row r="1" spans="1:10" x14ac:dyDescent="0.25">
      <c r="A1" s="42" t="s">
        <v>267</v>
      </c>
      <c r="B1" s="42"/>
      <c r="C1" s="42"/>
    </row>
    <row r="3" spans="1:10" x14ac:dyDescent="0.25">
      <c r="A3" s="130" t="s">
        <v>268</v>
      </c>
      <c r="B3" s="130"/>
      <c r="C3" s="130"/>
      <c r="D3" s="130"/>
      <c r="E3" s="130"/>
      <c r="F3" s="130"/>
      <c r="G3" s="130"/>
      <c r="H3" s="130"/>
      <c r="I3" s="130"/>
      <c r="J3" s="130"/>
    </row>
    <row r="4" spans="1:10" ht="16.5" thickBot="1" x14ac:dyDescent="0.3">
      <c r="A4" s="131" t="s">
        <v>20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10" x14ac:dyDescent="0.25">
      <c r="A5" s="130"/>
      <c r="B5" s="130"/>
      <c r="C5" s="130"/>
      <c r="D5" s="130"/>
      <c r="E5" s="130"/>
      <c r="F5" s="130"/>
      <c r="G5" s="130"/>
      <c r="H5" s="130"/>
      <c r="I5" s="130"/>
      <c r="J5" s="130"/>
    </row>
    <row r="6" spans="1:10" x14ac:dyDescent="0.25">
      <c r="A6" s="130"/>
      <c r="B6" s="130" t="s">
        <v>274</v>
      </c>
      <c r="C6" s="132"/>
      <c r="D6" s="130"/>
      <c r="E6" s="130"/>
      <c r="F6" s="130"/>
      <c r="G6" s="130"/>
      <c r="H6" s="130"/>
      <c r="I6" s="130"/>
      <c r="J6" s="130"/>
    </row>
    <row r="7" spans="1:10" x14ac:dyDescent="0.25">
      <c r="A7" s="130"/>
      <c r="B7" s="130" t="s">
        <v>275</v>
      </c>
      <c r="C7" s="132"/>
      <c r="D7" s="130"/>
      <c r="E7" s="130"/>
      <c r="F7" s="130"/>
      <c r="G7" s="130"/>
      <c r="H7" s="130"/>
      <c r="I7" s="130"/>
      <c r="J7" s="130"/>
    </row>
    <row r="8" spans="1:10" x14ac:dyDescent="0.25">
      <c r="A8" s="130"/>
      <c r="B8" s="134" t="s">
        <v>276</v>
      </c>
      <c r="C8" s="134"/>
      <c r="D8" s="134"/>
      <c r="E8" s="134"/>
      <c r="F8" s="134"/>
      <c r="G8" s="130"/>
      <c r="H8" s="130"/>
      <c r="I8" s="130"/>
      <c r="J8" s="130"/>
    </row>
    <row r="9" spans="1:10" x14ac:dyDescent="0.25">
      <c r="A9" s="130"/>
      <c r="B9" s="130" t="s">
        <v>277</v>
      </c>
      <c r="C9" s="130"/>
      <c r="D9" s="130"/>
      <c r="E9" s="135">
        <v>2.25</v>
      </c>
      <c r="F9" s="130"/>
      <c r="G9" s="130"/>
      <c r="H9" s="130"/>
      <c r="I9" s="130"/>
      <c r="J9" s="130"/>
    </row>
    <row r="10" spans="1:10" x14ac:dyDescent="0.25">
      <c r="A10" s="130"/>
      <c r="B10" s="130" t="s">
        <v>278</v>
      </c>
      <c r="C10" s="130"/>
      <c r="D10" s="130"/>
      <c r="E10" s="130"/>
      <c r="F10" s="130"/>
      <c r="G10" s="130"/>
      <c r="H10" s="130"/>
      <c r="I10" s="130"/>
      <c r="J10" s="130"/>
    </row>
    <row r="11" spans="1:10" x14ac:dyDescent="0.25">
      <c r="A11" s="130"/>
      <c r="B11" s="130" t="s">
        <v>279</v>
      </c>
      <c r="C11" s="130"/>
      <c r="D11" s="130"/>
      <c r="E11" s="130"/>
      <c r="F11" s="130"/>
      <c r="G11" s="130"/>
      <c r="H11" s="130"/>
      <c r="I11" s="130"/>
      <c r="J11" s="130"/>
    </row>
    <row r="12" spans="1:10" x14ac:dyDescent="0.25">
      <c r="A12" s="130"/>
      <c r="B12" s="130" t="s">
        <v>280</v>
      </c>
      <c r="C12" s="130"/>
      <c r="D12" s="130"/>
      <c r="E12" s="130"/>
      <c r="F12" s="130"/>
      <c r="G12" s="130"/>
      <c r="H12" s="130"/>
      <c r="I12" s="130"/>
      <c r="J12" s="130"/>
    </row>
    <row r="13" spans="1:10" x14ac:dyDescent="0.25">
      <c r="A13" s="130"/>
      <c r="B13" s="130" t="s">
        <v>281</v>
      </c>
      <c r="C13" s="130"/>
      <c r="D13" s="130"/>
      <c r="E13" s="130"/>
      <c r="F13" s="130"/>
      <c r="G13" s="130"/>
      <c r="H13" s="130"/>
      <c r="I13" s="130"/>
      <c r="J13" s="130"/>
    </row>
    <row r="14" spans="1:10" x14ac:dyDescent="0.25">
      <c r="A14" s="130"/>
      <c r="B14" s="130" t="s">
        <v>282</v>
      </c>
      <c r="C14" s="130"/>
      <c r="D14" s="130"/>
      <c r="E14" s="130"/>
      <c r="F14" s="130"/>
      <c r="G14" s="130"/>
      <c r="H14" s="130"/>
      <c r="I14" s="130"/>
      <c r="J14" s="130"/>
    </row>
    <row r="15" spans="1:10" x14ac:dyDescent="0.25">
      <c r="A15" s="130"/>
      <c r="B15" s="130" t="s">
        <v>283</v>
      </c>
      <c r="C15" s="130"/>
      <c r="D15" s="130"/>
      <c r="E15" s="130"/>
      <c r="F15" s="130"/>
      <c r="G15" s="130"/>
      <c r="H15" s="130"/>
      <c r="I15" s="130"/>
      <c r="J15" s="130"/>
    </row>
    <row r="16" spans="1:10" x14ac:dyDescent="0.25">
      <c r="A16" s="130"/>
      <c r="B16" s="136" t="s">
        <v>284</v>
      </c>
      <c r="C16" s="130"/>
      <c r="D16" s="130"/>
      <c r="E16" s="130"/>
      <c r="F16" s="130"/>
      <c r="G16" s="130"/>
      <c r="H16" s="130"/>
      <c r="I16" s="130"/>
      <c r="J16" s="130"/>
    </row>
    <row r="17" spans="1:10" x14ac:dyDescent="0.25">
      <c r="A17" s="130"/>
      <c r="B17" s="130"/>
      <c r="C17" s="130"/>
      <c r="D17" s="130"/>
      <c r="E17" s="130"/>
      <c r="F17" s="130"/>
      <c r="G17" s="130"/>
      <c r="H17" s="130"/>
      <c r="I17" s="130"/>
      <c r="J17" s="130"/>
    </row>
    <row r="20" spans="1:10" x14ac:dyDescent="0.25">
      <c r="A20" s="130" t="s">
        <v>269</v>
      </c>
      <c r="B20" s="130"/>
      <c r="C20" s="130"/>
      <c r="D20" s="130"/>
      <c r="E20" s="130"/>
      <c r="F20" s="130"/>
      <c r="G20" s="130"/>
      <c r="H20" s="130"/>
      <c r="I20" s="130"/>
      <c r="J20" s="130"/>
    </row>
    <row r="21" spans="1:10" x14ac:dyDescent="0.25">
      <c r="A21" s="130" t="s">
        <v>272</v>
      </c>
      <c r="B21" s="130"/>
      <c r="C21" s="130"/>
      <c r="D21" s="130"/>
      <c r="E21" s="130"/>
      <c r="F21" s="130"/>
      <c r="G21" s="130"/>
      <c r="H21" s="130"/>
      <c r="I21" s="130"/>
      <c r="J21" s="130"/>
    </row>
    <row r="22" spans="1:10" x14ac:dyDescent="0.25">
      <c r="A22" s="133" t="s">
        <v>270</v>
      </c>
      <c r="B22" s="130"/>
      <c r="C22" s="130"/>
      <c r="D22" s="130"/>
      <c r="E22" s="130"/>
      <c r="F22" s="130"/>
      <c r="G22" s="130"/>
      <c r="H22" s="130"/>
      <c r="I22" s="130"/>
      <c r="J22" s="130"/>
    </row>
    <row r="23" spans="1:10" x14ac:dyDescent="0.25">
      <c r="A23" s="133" t="s">
        <v>273</v>
      </c>
      <c r="B23" s="130"/>
      <c r="C23" s="130"/>
      <c r="D23" s="130"/>
      <c r="E23" s="130"/>
      <c r="F23" s="130"/>
      <c r="G23" s="130"/>
      <c r="H23" s="130"/>
      <c r="I23" s="130"/>
      <c r="J23" s="130"/>
    </row>
    <row r="24" spans="1:10" x14ac:dyDescent="0.25">
      <c r="A24" s="133" t="s">
        <v>271</v>
      </c>
      <c r="B24" s="130"/>
      <c r="C24" s="130"/>
      <c r="D24" s="130"/>
      <c r="E24" s="130"/>
      <c r="F24" s="130"/>
      <c r="G24" s="130"/>
      <c r="H24" s="130"/>
      <c r="I24" s="130"/>
      <c r="J24" s="130"/>
    </row>
    <row r="25" spans="1:10" x14ac:dyDescent="0.25">
      <c r="A25" s="130"/>
      <c r="B25" s="130"/>
      <c r="C25" s="130"/>
      <c r="D25" s="130"/>
      <c r="E25" s="130"/>
      <c r="F25" s="130"/>
      <c r="G25" s="130"/>
      <c r="H25" s="130"/>
      <c r="I25" s="130"/>
      <c r="J25" s="130"/>
    </row>
    <row r="26" spans="1:10" x14ac:dyDescent="0.25">
      <c r="A26" s="130"/>
      <c r="B26" s="130"/>
      <c r="C26" s="130"/>
      <c r="D26" s="130"/>
      <c r="E26" s="130"/>
      <c r="F26" s="130"/>
      <c r="G26" s="130"/>
      <c r="H26" s="130"/>
      <c r="I26" s="130"/>
      <c r="J26" s="130"/>
    </row>
    <row r="27" spans="1:10" x14ac:dyDescent="0.25">
      <c r="A27" s="130"/>
      <c r="B27" s="130"/>
      <c r="C27" s="130"/>
      <c r="D27" s="130"/>
      <c r="E27" s="130"/>
      <c r="F27" s="130"/>
      <c r="G27" s="130"/>
      <c r="H27" s="130"/>
      <c r="I27" s="130"/>
      <c r="J27" s="130"/>
    </row>
    <row r="28" spans="1:10" x14ac:dyDescent="0.25">
      <c r="A28" s="130"/>
      <c r="B28" s="130"/>
      <c r="C28" s="130"/>
      <c r="D28" s="130"/>
      <c r="E28" s="130"/>
      <c r="F28" s="130"/>
      <c r="G28" s="130"/>
      <c r="H28" s="130"/>
      <c r="I28" s="130"/>
      <c r="J28" s="130"/>
    </row>
    <row r="29" spans="1:10" x14ac:dyDescent="0.25">
      <c r="A29" s="130"/>
      <c r="B29" s="130"/>
      <c r="C29" s="130"/>
      <c r="D29" s="130"/>
      <c r="E29" s="130"/>
      <c r="F29" s="130"/>
      <c r="G29" s="130"/>
      <c r="H29" s="130"/>
      <c r="I29" s="130"/>
      <c r="J29" s="130"/>
    </row>
    <row r="30" spans="1:10" x14ac:dyDescent="0.25">
      <c r="A30" s="130"/>
      <c r="B30" s="130"/>
      <c r="C30" s="130"/>
      <c r="D30" s="130"/>
      <c r="E30" s="130"/>
      <c r="F30" s="130"/>
      <c r="G30" s="130"/>
      <c r="H30" s="130"/>
      <c r="I30" s="130"/>
      <c r="J30" s="130"/>
    </row>
    <row r="31" spans="1:10" x14ac:dyDescent="0.25">
      <c r="A31" s="130"/>
      <c r="B31" s="130"/>
      <c r="C31" s="130"/>
      <c r="D31" s="130"/>
      <c r="E31" s="130"/>
      <c r="F31" s="130"/>
      <c r="G31" s="130"/>
      <c r="H31" s="130"/>
      <c r="I31" s="130"/>
      <c r="J31" s="130"/>
    </row>
    <row r="32" spans="1:10" x14ac:dyDescent="0.25">
      <c r="A32" s="130"/>
      <c r="B32" s="130"/>
      <c r="C32" s="130"/>
      <c r="D32" s="130"/>
      <c r="E32" s="130"/>
      <c r="F32" s="130"/>
      <c r="G32" s="130"/>
      <c r="H32" s="130"/>
      <c r="I32" s="130"/>
      <c r="J32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Given_MCACA_Data_Part A</vt:lpstr>
      <vt:lpstr>MCACA_CASH BUDGET_Y_2024-2025</vt:lpstr>
      <vt:lpstr>Given_Appendix 1 MCACA IS</vt:lpstr>
      <vt:lpstr>Ques.2_Soln_CVP Analysis_BEP</vt:lpstr>
      <vt:lpstr>Ques.3_Solutions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Clayton</dc:creator>
  <cp:lastModifiedBy>Rokshana Pervin</cp:lastModifiedBy>
  <dcterms:created xsi:type="dcterms:W3CDTF">2021-09-24T10:21:20Z</dcterms:created>
  <dcterms:modified xsi:type="dcterms:W3CDTF">2024-04-20T11:48:27Z</dcterms:modified>
</cp:coreProperties>
</file>