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ED ROLAND\Music\"/>
    </mc:Choice>
  </mc:AlternateContent>
  <xr:revisionPtr revIDLastSave="0" documentId="13_ncr:1_{99BCC613-1955-420D-8E36-14E114CFF69A}" xr6:coauthVersionLast="47" xr6:coauthVersionMax="47" xr10:uidLastSave="{00000000-0000-0000-0000-000000000000}"/>
  <bookViews>
    <workbookView xWindow="-120" yWindow="-120" windowWidth="20730" windowHeight="11760" xr2:uid="{6D74C509-C275-4644-B91D-D3823E961D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E44" i="1"/>
  <c r="E41" i="1"/>
  <c r="D41" i="1"/>
  <c r="D42" i="1"/>
  <c r="D43" i="1"/>
  <c r="D44" i="1"/>
  <c r="I20" i="1"/>
  <c r="J35" i="1"/>
  <c r="K35" i="1"/>
  <c r="L35" i="1"/>
  <c r="M35" i="1"/>
  <c r="I35" i="1"/>
  <c r="J28" i="1"/>
  <c r="K28" i="1"/>
  <c r="L28" i="1"/>
  <c r="M28" i="1"/>
  <c r="I28" i="1"/>
  <c r="J20" i="1"/>
  <c r="K20" i="1"/>
  <c r="L20" i="1"/>
  <c r="M20" i="1"/>
  <c r="J13" i="1"/>
  <c r="K13" i="1"/>
  <c r="L13" i="1"/>
  <c r="M13" i="1"/>
  <c r="I13" i="1"/>
  <c r="C42" i="1"/>
  <c r="C41" i="1"/>
  <c r="C44" i="1"/>
  <c r="C43" i="1"/>
  <c r="B44" i="1"/>
  <c r="B43" i="1"/>
  <c r="B42" i="1"/>
  <c r="B41" i="1"/>
  <c r="F34" i="1"/>
  <c r="E38" i="1" s="1"/>
  <c r="B34" i="1"/>
  <c r="F27" i="1"/>
  <c r="E30" i="1" s="1"/>
  <c r="B27" i="1"/>
  <c r="C27" i="1" s="1"/>
  <c r="D27" i="1" s="1"/>
  <c r="E21" i="1"/>
  <c r="E22" i="1"/>
  <c r="E23" i="1"/>
  <c r="E24" i="1"/>
  <c r="D24" i="1" s="1"/>
  <c r="E20" i="1"/>
  <c r="B20" i="1"/>
  <c r="C20" i="1" s="1"/>
  <c r="E13" i="1"/>
  <c r="E14" i="1" s="1"/>
  <c r="E15" i="1" s="1"/>
  <c r="E16" i="1" s="1"/>
  <c r="E17" i="1" s="1"/>
  <c r="C13" i="1"/>
  <c r="B13" i="1"/>
  <c r="D13" i="1" s="1"/>
  <c r="B14" i="1" s="1"/>
  <c r="C34" i="1" l="1"/>
  <c r="D34" i="1" s="1"/>
  <c r="C14" i="1"/>
  <c r="E29" i="1"/>
  <c r="E37" i="1"/>
  <c r="D20" i="1"/>
  <c r="B21" i="1" s="1"/>
  <c r="E27" i="1"/>
  <c r="B28" i="1" s="1"/>
  <c r="E28" i="1"/>
  <c r="E31" i="1"/>
  <c r="E34" i="1"/>
  <c r="E35" i="1"/>
  <c r="E36" i="1"/>
  <c r="B35" i="1" l="1"/>
  <c r="C35" i="1" s="1"/>
  <c r="D35" i="1" s="1"/>
  <c r="B36" i="1" s="1"/>
  <c r="C36" i="1" s="1"/>
  <c r="D36" i="1" s="1"/>
  <c r="C28" i="1"/>
  <c r="D28" i="1" s="1"/>
  <c r="B29" i="1" s="1"/>
  <c r="C29" i="1" s="1"/>
  <c r="D29" i="1" s="1"/>
  <c r="B30" i="1" s="1"/>
  <c r="C30" i="1" s="1"/>
  <c r="D30" i="1" s="1"/>
  <c r="B31" i="1" s="1"/>
  <c r="B37" i="1"/>
  <c r="C37" i="1" s="1"/>
  <c r="D37" i="1" s="1"/>
  <c r="B38" i="1" s="1"/>
  <c r="C21" i="1"/>
  <c r="D21" i="1" s="1"/>
  <c r="B22" i="1" s="1"/>
  <c r="C22" i="1" s="1"/>
  <c r="D22" i="1" s="1"/>
  <c r="B23" i="1" s="1"/>
  <c r="C23" i="1" s="1"/>
  <c r="D23" i="1" s="1"/>
  <c r="B24" i="1" s="1"/>
  <c r="C24" i="1" s="1"/>
  <c r="D14" i="1"/>
  <c r="B15" i="1" s="1"/>
  <c r="C15" i="1" l="1"/>
  <c r="D15" i="1" s="1"/>
  <c r="B16" i="1" s="1"/>
  <c r="C16" i="1" s="1"/>
  <c r="D16" i="1" s="1"/>
  <c r="B17" i="1" s="1"/>
  <c r="C17" i="1" s="1"/>
  <c r="D17" i="1" s="1"/>
  <c r="C31" i="1"/>
  <c r="D31" i="1" s="1"/>
  <c r="C38" i="1"/>
  <c r="D38" i="1" s="1"/>
</calcChain>
</file>

<file path=xl/sharedStrings.xml><?xml version="1.0" encoding="utf-8"?>
<sst xmlns="http://schemas.openxmlformats.org/spreadsheetml/2006/main" count="50" uniqueCount="29">
  <si>
    <t>Investment</t>
  </si>
  <si>
    <t>Cost</t>
  </si>
  <si>
    <t>Intrest rate</t>
  </si>
  <si>
    <t>A</t>
  </si>
  <si>
    <t>B</t>
  </si>
  <si>
    <t>C</t>
  </si>
  <si>
    <t>D</t>
  </si>
  <si>
    <t>Discount rate</t>
  </si>
  <si>
    <t>Guess</t>
  </si>
  <si>
    <t>Period</t>
  </si>
  <si>
    <t>B.principle</t>
  </si>
  <si>
    <t>interest</t>
  </si>
  <si>
    <t>E.O.P. Principle</t>
  </si>
  <si>
    <t>cashflows</t>
  </si>
  <si>
    <t>Years</t>
  </si>
  <si>
    <t>Investment A</t>
  </si>
  <si>
    <t>Investment B</t>
  </si>
  <si>
    <t xml:space="preserve">years </t>
  </si>
  <si>
    <t>Investment C</t>
  </si>
  <si>
    <t>years</t>
  </si>
  <si>
    <t>investment D</t>
  </si>
  <si>
    <t>Investment D</t>
  </si>
  <si>
    <t>NPV</t>
  </si>
  <si>
    <t>BCR</t>
  </si>
  <si>
    <t>IRR</t>
  </si>
  <si>
    <t>estimated cash flows</t>
  </si>
  <si>
    <t xml:space="preserve">year </t>
  </si>
  <si>
    <t>year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</si>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</sst>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USh&quot;#,##0.00;[Red]\-&quot;USh&quot;#,##0.00"/>
    <numFmt numFmtId="164" formatCode="#,##0.00_ ;[Red]\-#,##0.00\ 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64" formatCode="#,##0.00_ ;[Red]\-#,##0.00\ "/>
    </dxf>
    <dxf>
      <numFmt numFmtId="166" formatCode="0.0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6" formatCode="0.0"/>
    </dxf>
    <dxf>
      <numFmt numFmtId="164" formatCode="#,##0.00_ ;[Red]\-#,##0.0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5A8E3C-41D3-4B8E-B870-11481C7DD170}" name="Table6" displayName="Table6" ref="A12:E17" totalsRowShown="0">
  <autoFilter ref="A12:E17" xr:uid="{4A5A8E3C-41D3-4B8E-B870-11481C7DD170}"/>
  <tableColumns count="5">
    <tableColumn id="1" xr3:uid="{4A14096C-1549-409A-B143-0B2D6F5EA437}" name="Years"/>
    <tableColumn id="2" xr3:uid="{3BDEA3EF-6993-4560-9274-30107CB4BBD6}" name="B.principle" dataDxfId="12">
      <calculatedColumnFormula>D12-E12</calculatedColumnFormula>
    </tableColumn>
    <tableColumn id="3" xr3:uid="{790B07C7-4091-4F5E-93C4-AB5F539C9AB6}" name="interest" dataDxfId="11"/>
    <tableColumn id="4" xr3:uid="{75D126C6-F6DA-4136-9905-A747C2878136}" name="E.O.P. Principle" dataDxfId="10">
      <calculatedColumnFormula>B13+C13</calculatedColumnFormula>
    </tableColumn>
    <tableColumn id="5" xr3:uid="{DAF28C18-57CB-4FB3-B24E-82F1CBD82C7C}" name="cashflows" dataDxfId="9">
      <calculatedColumnFormula>E12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E3DA8-A845-45F5-B67C-BC7CC9E4FDA9}" name="Table7" displayName="Table7" ref="A19:E24" totalsRowShown="0">
  <autoFilter ref="A19:E24" xr:uid="{8B8E3DA8-A845-45F5-B67C-BC7CC9E4FDA9}"/>
  <tableColumns count="5">
    <tableColumn id="1" xr3:uid="{6E6AB08D-893F-492B-B56A-500D2B0A2C07}" name="years "/>
    <tableColumn id="2" xr3:uid="{0C2640FE-B1D3-4C37-8180-267E66DC0497}" name="B.principle" dataDxfId="8">
      <calculatedColumnFormula>D19-E19</calculatedColumnFormula>
    </tableColumn>
    <tableColumn id="3" xr3:uid="{254CAFB2-48C3-49BD-A490-490057C6E9B2}" name="interest" dataDxfId="7"/>
    <tableColumn id="4" xr3:uid="{A2DD53B6-E9D7-44F2-BE27-27FDADBBC98B}" name="E.O.P. Principle"/>
    <tableColumn id="5" xr3:uid="{177B1F6C-41DF-48F1-9EA4-4510F026EEBD}" name="cashflows" dataDxfId="6">
      <calculatedColumnFormula>$F$20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F574B8-8569-4995-859C-AA6B23309AC5}" name="Table8" displayName="Table8" ref="A26:E31" totalsRowShown="0">
  <autoFilter ref="A26:E31" xr:uid="{8AF574B8-8569-4995-859C-AA6B23309AC5}"/>
  <tableColumns count="5">
    <tableColumn id="1" xr3:uid="{6449C3CD-B62A-4D9E-ADBD-DF4A790BDE84}" name="years"/>
    <tableColumn id="2" xr3:uid="{C014D183-BAB0-4E6F-A60E-4BF523975238}" name="B.principle" dataDxfId="5">
      <calculatedColumnFormula>D26-E26</calculatedColumnFormula>
    </tableColumn>
    <tableColumn id="3" xr3:uid="{4D0373EC-A40E-4924-89B1-0B7E1B9A9A88}" name="interest" dataDxfId="4">
      <calculatedColumnFormula>B27*$C$2</calculatedColumnFormula>
    </tableColumn>
    <tableColumn id="4" xr3:uid="{40B6A32C-B4D2-42EA-A11C-09585EFAE24F}" name="E.O.P. Principle">
      <calculatedColumnFormula>B27+C27</calculatedColumnFormula>
    </tableColumn>
    <tableColumn id="5" xr3:uid="{4965A041-7816-427E-ADE4-37EEFB4F4C63}" name="cashflows" dataDxfId="3">
      <calculatedColumnFormula>$F$27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AA9211-26A2-4DAB-AFE0-DE297015A390}" name="Table9" displayName="Table9" ref="A33:E38" totalsRowShown="0">
  <autoFilter ref="A33:E38" xr:uid="{28AA9211-26A2-4DAB-AFE0-DE297015A390}"/>
  <tableColumns count="5">
    <tableColumn id="1" xr3:uid="{7377D02E-5431-443A-AC29-DEC958DEF20A}" name="years"/>
    <tableColumn id="2" xr3:uid="{410E8FE3-F7BA-4002-94D5-7AA076796D8C}" name="B.principle" dataDxfId="2">
      <calculatedColumnFormula>D33-E33</calculatedColumnFormula>
    </tableColumn>
    <tableColumn id="3" xr3:uid="{87DB8A6D-6DF9-42E5-9F78-0FC8726A250F}" name="interest"/>
    <tableColumn id="4" xr3:uid="{D5F452EC-1BD1-4190-B606-E90C55B50B12}" name="E.O.P. Principle" dataDxfId="1">
      <calculatedColumnFormula>B34+C34</calculatedColumnFormula>
    </tableColumn>
    <tableColumn id="5" xr3:uid="{912E95E5-335B-4FFC-88DF-04803CBE6355}" name="cashflows" dataDxfId="0">
      <calculatedColumnFormula>$F$34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C27F-A2A0-4DEA-8CEF-8D708A8880B0}">
  <dimension ref="A1:M44"/>
  <sheetViews>
    <sheetView tabSelected="1" topLeftCell="A25" workbookViewId="0">
      <selection activeCell="H39" sqref="H39"/>
    </sheetView>
  </sheetViews>
  <sheetFormatPr defaultRowHeight="15" x14ac:dyDescent="0.25"/>
  <cols>
    <col min="1" max="1" width="12.7109375" bestFit="1" customWidth="1"/>
    <col min="2" max="3" width="13.7109375" bestFit="1" customWidth="1"/>
    <col min="4" max="4" width="16.7109375" customWidth="1"/>
    <col min="5" max="6" width="14.7109375" bestFit="1" customWidth="1"/>
    <col min="9" max="10" width="10.85546875" customWidth="1"/>
    <col min="11" max="13" width="9.570312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3</v>
      </c>
      <c r="B2">
        <v>200000</v>
      </c>
      <c r="C2" s="1">
        <v>0.13</v>
      </c>
    </row>
    <row r="3" spans="1:13" x14ac:dyDescent="0.25">
      <c r="A3" t="s">
        <v>4</v>
      </c>
      <c r="B3">
        <v>120000</v>
      </c>
      <c r="C3" s="1">
        <v>0.13</v>
      </c>
    </row>
    <row r="4" spans="1:13" x14ac:dyDescent="0.25">
      <c r="A4" t="s">
        <v>5</v>
      </c>
      <c r="B4">
        <v>50000</v>
      </c>
      <c r="C4" s="1">
        <v>0.13</v>
      </c>
    </row>
    <row r="5" spans="1:13" x14ac:dyDescent="0.25">
      <c r="A5" t="s">
        <v>6</v>
      </c>
      <c r="B5">
        <v>80000</v>
      </c>
      <c r="C5" s="1">
        <v>0.13</v>
      </c>
    </row>
    <row r="6" spans="1:13" x14ac:dyDescent="0.25">
      <c r="A6" t="s">
        <v>7</v>
      </c>
      <c r="B6" s="1">
        <v>0.11</v>
      </c>
    </row>
    <row r="7" spans="1:13" x14ac:dyDescent="0.25">
      <c r="A7" t="s">
        <v>8</v>
      </c>
      <c r="B7">
        <v>0.12</v>
      </c>
    </row>
    <row r="8" spans="1:13" x14ac:dyDescent="0.25">
      <c r="A8" t="s">
        <v>9</v>
      </c>
      <c r="B8">
        <v>5</v>
      </c>
    </row>
    <row r="11" spans="1:13" x14ac:dyDescent="0.25">
      <c r="A11" t="s">
        <v>15</v>
      </c>
      <c r="G11" t="s">
        <v>25</v>
      </c>
    </row>
    <row r="12" spans="1:13" x14ac:dyDescent="0.25">
      <c r="A12" t="s">
        <v>14</v>
      </c>
      <c r="B12" t="s">
        <v>10</v>
      </c>
      <c r="C12" t="s">
        <v>11</v>
      </c>
      <c r="D12" t="s">
        <v>12</v>
      </c>
      <c r="E12" t="s">
        <v>13</v>
      </c>
      <c r="G12" t="s">
        <v>26</v>
      </c>
      <c r="H12">
        <v>0</v>
      </c>
      <c r="I12">
        <v>1</v>
      </c>
      <c r="J12">
        <v>2</v>
      </c>
      <c r="K12">
        <v>3</v>
      </c>
      <c r="L12">
        <v>4</v>
      </c>
      <c r="M12">
        <v>5</v>
      </c>
    </row>
    <row r="13" spans="1:13" x14ac:dyDescent="0.25">
      <c r="A13">
        <v>1</v>
      </c>
      <c r="B13">
        <f>B2</f>
        <v>200000</v>
      </c>
      <c r="C13">
        <f>B2*C2</f>
        <v>26000</v>
      </c>
      <c r="D13">
        <f>B13+C13</f>
        <v>226000</v>
      </c>
      <c r="E13" s="3">
        <f>PMT(C2,B8,-B2)</f>
        <v>56862.908671031553</v>
      </c>
      <c r="H13">
        <v>-200000</v>
      </c>
      <c r="I13" s="3">
        <f>$E$14</f>
        <v>56862.908671031553</v>
      </c>
      <c r="J13" s="3">
        <f t="shared" ref="J13:M13" si="0">$E$14</f>
        <v>56862.908671031553</v>
      </c>
      <c r="K13" s="3">
        <f t="shared" si="0"/>
        <v>56862.908671031553</v>
      </c>
      <c r="L13" s="3">
        <f t="shared" si="0"/>
        <v>56862.908671031553</v>
      </c>
      <c r="M13" s="3">
        <f t="shared" si="0"/>
        <v>56862.908671031553</v>
      </c>
    </row>
    <row r="14" spans="1:13" x14ac:dyDescent="0.25">
      <c r="A14">
        <v>2</v>
      </c>
      <c r="B14" s="3">
        <f>D13-E13</f>
        <v>169137.09132896844</v>
      </c>
      <c r="C14" s="5">
        <f>B14*C3</f>
        <v>21987.821872765897</v>
      </c>
      <c r="D14" s="3">
        <f>B14+C14</f>
        <v>191124.91320173434</v>
      </c>
      <c r="E14" s="3">
        <f>E13</f>
        <v>56862.908671031553</v>
      </c>
    </row>
    <row r="15" spans="1:13" x14ac:dyDescent="0.25">
      <c r="A15">
        <v>3</v>
      </c>
      <c r="B15" s="3">
        <f>D14-E14</f>
        <v>134262.00453070278</v>
      </c>
      <c r="C15" s="5">
        <f>B15*C2</f>
        <v>17454.06058899136</v>
      </c>
      <c r="D15" s="3">
        <f>B15+C15</f>
        <v>151716.06511969413</v>
      </c>
      <c r="E15" s="3">
        <f t="shared" ref="E15:E17" si="1">E14</f>
        <v>56862.908671031553</v>
      </c>
    </row>
    <row r="16" spans="1:13" x14ac:dyDescent="0.25">
      <c r="A16">
        <v>4</v>
      </c>
      <c r="B16" s="3">
        <f>D15-E15</f>
        <v>94853.156448662572</v>
      </c>
      <c r="C16" s="5">
        <f>B16*C2</f>
        <v>12330.910338326135</v>
      </c>
      <c r="D16" s="3">
        <f>B16+C16</f>
        <v>107184.06678698871</v>
      </c>
      <c r="E16" s="3">
        <f t="shared" si="1"/>
        <v>56862.908671031553</v>
      </c>
    </row>
    <row r="17" spans="1:13" x14ac:dyDescent="0.25">
      <c r="A17">
        <v>5</v>
      </c>
      <c r="B17" s="3">
        <f>D16-E16</f>
        <v>50321.158115957158</v>
      </c>
      <c r="C17" s="5">
        <f>B17*C2</f>
        <v>6541.7505550744308</v>
      </c>
      <c r="D17" s="3">
        <f>B17+C17</f>
        <v>56862.90867103159</v>
      </c>
      <c r="E17" s="3">
        <f t="shared" si="1"/>
        <v>56862.908671031553</v>
      </c>
    </row>
    <row r="18" spans="1:13" x14ac:dyDescent="0.25">
      <c r="A18" t="s">
        <v>16</v>
      </c>
      <c r="G18" t="s">
        <v>25</v>
      </c>
    </row>
    <row r="19" spans="1:13" x14ac:dyDescent="0.25">
      <c r="A19" t="s">
        <v>17</v>
      </c>
      <c r="B19" t="s">
        <v>10</v>
      </c>
      <c r="C19" t="s">
        <v>11</v>
      </c>
      <c r="D19" t="s">
        <v>12</v>
      </c>
      <c r="E19" t="s">
        <v>13</v>
      </c>
      <c r="G19" t="s">
        <v>27</v>
      </c>
      <c r="H19">
        <v>0</v>
      </c>
      <c r="I19">
        <v>1</v>
      </c>
      <c r="J19">
        <v>2</v>
      </c>
      <c r="K19">
        <v>3</v>
      </c>
      <c r="L19">
        <v>4</v>
      </c>
      <c r="M19">
        <v>5</v>
      </c>
    </row>
    <row r="20" spans="1:13" x14ac:dyDescent="0.25">
      <c r="A20">
        <v>1</v>
      </c>
      <c r="B20">
        <f>B3</f>
        <v>120000</v>
      </c>
      <c r="C20">
        <f>B20*C2</f>
        <v>15600</v>
      </c>
      <c r="D20">
        <f>B20+C20</f>
        <v>135600</v>
      </c>
      <c r="E20" s="3">
        <f>$F$20</f>
        <v>34117.75</v>
      </c>
      <c r="F20">
        <v>34117.75</v>
      </c>
      <c r="H20">
        <v>-120000</v>
      </c>
      <c r="I20" s="3">
        <f>$E$21</f>
        <v>34117.75</v>
      </c>
      <c r="J20" s="3">
        <f t="shared" ref="J20:M20" si="2">$E$21</f>
        <v>34117.75</v>
      </c>
      <c r="K20" s="3">
        <f t="shared" si="2"/>
        <v>34117.75</v>
      </c>
      <c r="L20" s="3">
        <f t="shared" si="2"/>
        <v>34117.75</v>
      </c>
      <c r="M20" s="3">
        <f t="shared" si="2"/>
        <v>34117.75</v>
      </c>
    </row>
    <row r="21" spans="1:13" x14ac:dyDescent="0.25">
      <c r="A21">
        <v>2</v>
      </c>
      <c r="B21" s="3">
        <f>D20-E20</f>
        <v>101482.25</v>
      </c>
      <c r="C21" s="5">
        <f>B21*C3</f>
        <v>13192.692500000001</v>
      </c>
      <c r="D21">
        <f t="shared" ref="D21:D24" si="3">B21+C21</f>
        <v>114674.9425</v>
      </c>
      <c r="E21" s="3">
        <f t="shared" ref="E21:E24" si="4">$F$20</f>
        <v>34117.75</v>
      </c>
    </row>
    <row r="22" spans="1:13" x14ac:dyDescent="0.25">
      <c r="A22">
        <v>3</v>
      </c>
      <c r="B22" s="3">
        <f t="shared" ref="B22:B24" si="5">D21-E21</f>
        <v>80557.192500000005</v>
      </c>
      <c r="C22" s="5">
        <f>B22*C4</f>
        <v>10472.435025000001</v>
      </c>
      <c r="D22">
        <f t="shared" si="3"/>
        <v>91029.627525000004</v>
      </c>
      <c r="E22" s="3">
        <f t="shared" si="4"/>
        <v>34117.75</v>
      </c>
    </row>
    <row r="23" spans="1:13" x14ac:dyDescent="0.25">
      <c r="A23">
        <v>4</v>
      </c>
      <c r="B23" s="3">
        <f t="shared" si="5"/>
        <v>56911.877525000004</v>
      </c>
      <c r="C23" s="5">
        <f>B23*C5</f>
        <v>7398.5440782500009</v>
      </c>
      <c r="D23">
        <f t="shared" si="3"/>
        <v>64310.421603250004</v>
      </c>
      <c r="E23" s="3">
        <f t="shared" si="4"/>
        <v>34117.75</v>
      </c>
    </row>
    <row r="24" spans="1:13" x14ac:dyDescent="0.25">
      <c r="A24">
        <v>5</v>
      </c>
      <c r="B24" s="3">
        <f t="shared" si="5"/>
        <v>30192.671603250004</v>
      </c>
      <c r="C24" s="4">
        <f>B24*C2</f>
        <v>3925.0473084225009</v>
      </c>
      <c r="D24" s="4">
        <f>E24</f>
        <v>34117.75</v>
      </c>
      <c r="E24" s="3">
        <f t="shared" si="4"/>
        <v>34117.75</v>
      </c>
      <c r="F24" s="2"/>
    </row>
    <row r="25" spans="1:13" x14ac:dyDescent="0.25">
      <c r="A25" t="s">
        <v>18</v>
      </c>
    </row>
    <row r="26" spans="1:13" x14ac:dyDescent="0.25">
      <c r="A26" t="s">
        <v>19</v>
      </c>
      <c r="B26" t="s">
        <v>10</v>
      </c>
      <c r="C26" t="s">
        <v>11</v>
      </c>
      <c r="D26" t="s">
        <v>12</v>
      </c>
      <c r="E26" t="s">
        <v>13</v>
      </c>
      <c r="G26" t="s">
        <v>25</v>
      </c>
    </row>
    <row r="27" spans="1:13" x14ac:dyDescent="0.25">
      <c r="A27">
        <v>1</v>
      </c>
      <c r="B27">
        <f>B4</f>
        <v>50000</v>
      </c>
      <c r="C27">
        <f>B27*$C$2</f>
        <v>6500</v>
      </c>
      <c r="D27">
        <f>B27+C27</f>
        <v>56500</v>
      </c>
      <c r="E27" s="6">
        <f>$F$27</f>
        <v>14215.727167757888</v>
      </c>
      <c r="F27" s="6">
        <f>PMT(C2,5,-B27)</f>
        <v>14215.727167757888</v>
      </c>
      <c r="G27" t="s">
        <v>27</v>
      </c>
      <c r="H27">
        <v>0</v>
      </c>
      <c r="I27">
        <v>1</v>
      </c>
      <c r="J27">
        <v>2</v>
      </c>
      <c r="K27">
        <v>3</v>
      </c>
      <c r="L27">
        <v>4</v>
      </c>
      <c r="M27">
        <v>5</v>
      </c>
    </row>
    <row r="28" spans="1:13" x14ac:dyDescent="0.25">
      <c r="A28">
        <v>2</v>
      </c>
      <c r="B28" s="6">
        <f>D27-E27</f>
        <v>42284.27283224211</v>
      </c>
      <c r="C28" s="4">
        <f t="shared" ref="C28:C31" si="6">B28*$C$2</f>
        <v>5496.9554681914742</v>
      </c>
      <c r="D28" s="5">
        <f t="shared" ref="D28:D31" si="7">B28+C28</f>
        <v>47781.228300433584</v>
      </c>
      <c r="E28" s="6">
        <f t="shared" ref="E28:E31" si="8">$F$27</f>
        <v>14215.727167757888</v>
      </c>
      <c r="H28">
        <v>-50000</v>
      </c>
      <c r="I28" s="6">
        <f>$E$27</f>
        <v>14215.727167757888</v>
      </c>
      <c r="J28" s="6">
        <f t="shared" ref="J28:M28" si="9">$E$27</f>
        <v>14215.727167757888</v>
      </c>
      <c r="K28" s="6">
        <f t="shared" si="9"/>
        <v>14215.727167757888</v>
      </c>
      <c r="L28" s="6">
        <f t="shared" si="9"/>
        <v>14215.727167757888</v>
      </c>
      <c r="M28" s="6">
        <f t="shared" si="9"/>
        <v>14215.727167757888</v>
      </c>
    </row>
    <row r="29" spans="1:13" x14ac:dyDescent="0.25">
      <c r="A29">
        <v>3</v>
      </c>
      <c r="B29" s="6">
        <f t="shared" ref="B29:B30" si="10">D28-E28</f>
        <v>33565.501132675694</v>
      </c>
      <c r="C29" s="5">
        <f t="shared" si="6"/>
        <v>4363.5151472478401</v>
      </c>
      <c r="D29" s="4">
        <f t="shared" si="7"/>
        <v>37929.016279923533</v>
      </c>
      <c r="E29" s="6">
        <f t="shared" si="8"/>
        <v>14215.727167757888</v>
      </c>
    </row>
    <row r="30" spans="1:13" x14ac:dyDescent="0.25">
      <c r="A30">
        <v>4</v>
      </c>
      <c r="B30" s="6">
        <f t="shared" si="10"/>
        <v>23713.289112165643</v>
      </c>
      <c r="C30" s="5">
        <f t="shared" si="6"/>
        <v>3082.7275845815338</v>
      </c>
      <c r="D30" s="4">
        <f t="shared" si="7"/>
        <v>26796.016696747178</v>
      </c>
      <c r="E30" s="6">
        <f t="shared" si="8"/>
        <v>14215.727167757888</v>
      </c>
    </row>
    <row r="31" spans="1:13" x14ac:dyDescent="0.25">
      <c r="A31">
        <v>5</v>
      </c>
      <c r="B31" s="6">
        <f>D30-E30</f>
        <v>12580.289528989289</v>
      </c>
      <c r="C31" s="5">
        <f t="shared" si="6"/>
        <v>1635.4376387686077</v>
      </c>
      <c r="D31" s="6">
        <f t="shared" si="7"/>
        <v>14215.727167757897</v>
      </c>
      <c r="E31" s="6">
        <f t="shared" si="8"/>
        <v>14215.727167757888</v>
      </c>
    </row>
    <row r="32" spans="1:13" x14ac:dyDescent="0.25">
      <c r="A32" t="s">
        <v>20</v>
      </c>
    </row>
    <row r="33" spans="1:13" x14ac:dyDescent="0.25">
      <c r="A33" t="s">
        <v>19</v>
      </c>
      <c r="B33" t="s">
        <v>10</v>
      </c>
      <c r="C33" t="s">
        <v>11</v>
      </c>
      <c r="D33" t="s">
        <v>12</v>
      </c>
      <c r="E33" t="s">
        <v>13</v>
      </c>
      <c r="G33" t="s">
        <v>25</v>
      </c>
    </row>
    <row r="34" spans="1:13" x14ac:dyDescent="0.25">
      <c r="A34">
        <v>1</v>
      </c>
      <c r="B34">
        <f>B5</f>
        <v>80000</v>
      </c>
      <c r="C34">
        <f>B34*C2</f>
        <v>10400</v>
      </c>
      <c r="D34">
        <f>B34+C34</f>
        <v>90400</v>
      </c>
      <c r="E34" s="6">
        <f>$F$34</f>
        <v>22745.163468412622</v>
      </c>
      <c r="F34" s="6">
        <f>PMT(0.13,5,-B34)</f>
        <v>22745.163468412622</v>
      </c>
      <c r="G34" t="s">
        <v>27</v>
      </c>
      <c r="H34">
        <v>0</v>
      </c>
      <c r="I34">
        <v>1</v>
      </c>
      <c r="J34">
        <v>2</v>
      </c>
      <c r="K34">
        <v>3</v>
      </c>
      <c r="L34">
        <v>4</v>
      </c>
      <c r="M34">
        <v>5</v>
      </c>
    </row>
    <row r="35" spans="1:13" x14ac:dyDescent="0.25">
      <c r="A35">
        <v>2</v>
      </c>
      <c r="B35" s="6">
        <f>D34-E34</f>
        <v>67654.836531587382</v>
      </c>
      <c r="C35">
        <f>B35*C3</f>
        <v>8795.1287491063595</v>
      </c>
      <c r="D35" s="6">
        <f t="shared" ref="D35:D38" si="11">B35+C35</f>
        <v>76449.965280693737</v>
      </c>
      <c r="E35" s="6">
        <f t="shared" ref="E35:E38" si="12">$F$34</f>
        <v>22745.163468412622</v>
      </c>
      <c r="H35">
        <v>-80000</v>
      </c>
      <c r="I35" s="6">
        <f>$E$34</f>
        <v>22745.163468412622</v>
      </c>
      <c r="J35" s="6">
        <f t="shared" ref="J35:M35" si="13">$E$34</f>
        <v>22745.163468412622</v>
      </c>
      <c r="K35" s="6">
        <f t="shared" si="13"/>
        <v>22745.163468412622</v>
      </c>
      <c r="L35" s="6">
        <f t="shared" si="13"/>
        <v>22745.163468412622</v>
      </c>
      <c r="M35" s="6">
        <f t="shared" si="13"/>
        <v>22745.163468412622</v>
      </c>
    </row>
    <row r="36" spans="1:13" x14ac:dyDescent="0.25">
      <c r="A36">
        <v>3</v>
      </c>
      <c r="B36" s="6">
        <f t="shared" ref="B36:B38" si="14">D35-E35</f>
        <v>53704.801812281119</v>
      </c>
      <c r="C36">
        <f>B36*C4</f>
        <v>6981.624235596546</v>
      </c>
      <c r="D36" s="6">
        <f t="shared" si="11"/>
        <v>60686.426047877663</v>
      </c>
      <c r="E36" s="6">
        <f t="shared" si="12"/>
        <v>22745.163468412622</v>
      </c>
    </row>
    <row r="37" spans="1:13" x14ac:dyDescent="0.25">
      <c r="A37">
        <v>4</v>
      </c>
      <c r="B37" s="6">
        <f t="shared" si="14"/>
        <v>37941.262579465038</v>
      </c>
      <c r="C37">
        <f>B37*C5</f>
        <v>4932.3641353304547</v>
      </c>
      <c r="D37" s="6">
        <f t="shared" si="11"/>
        <v>42873.626714795493</v>
      </c>
      <c r="E37" s="6">
        <f t="shared" si="12"/>
        <v>22745.163468412622</v>
      </c>
    </row>
    <row r="38" spans="1:13" x14ac:dyDescent="0.25">
      <c r="A38">
        <v>5</v>
      </c>
      <c r="B38" s="6">
        <f t="shared" si="14"/>
        <v>20128.463246382871</v>
      </c>
      <c r="C38">
        <f>B38*C2</f>
        <v>2616.7002220297732</v>
      </c>
      <c r="D38" s="6">
        <f t="shared" si="11"/>
        <v>22745.163468412644</v>
      </c>
      <c r="E38" s="6">
        <f t="shared" si="12"/>
        <v>22745.163468412622</v>
      </c>
    </row>
    <row r="40" spans="1:13" x14ac:dyDescent="0.25">
      <c r="B40" t="s">
        <v>22</v>
      </c>
      <c r="C40" t="s">
        <v>23</v>
      </c>
      <c r="D40" t="s">
        <v>24</v>
      </c>
      <c r="E40" t="s">
        <v>28</v>
      </c>
    </row>
    <row r="41" spans="1:13" x14ac:dyDescent="0.25">
      <c r="A41" t="s">
        <v>15</v>
      </c>
      <c r="B41" s="6">
        <f>NPV(B6,E13:E17)+B13</f>
        <v>410159.45457213937</v>
      </c>
      <c r="C41" s="3">
        <f>NPV(B6,E13:E17)/B13</f>
        <v>1.0507972728606969</v>
      </c>
      <c r="D41" s="1">
        <f>IRR(H13:M13,0.12)</f>
        <v>0.12999999999999945</v>
      </c>
      <c r="E41" t="str">
        <f>IF(C41&gt;1,"APPROVED","REJECT")</f>
        <v>APPROVED</v>
      </c>
    </row>
    <row r="42" spans="1:13" x14ac:dyDescent="0.25">
      <c r="A42" t="s">
        <v>16</v>
      </c>
      <c r="B42" s="6">
        <f>NPV(0.11,E20:E24)+B3</f>
        <v>246095.69047391001</v>
      </c>
      <c r="C42" s="4">
        <f>NPV(B6,E20:E24)/B20</f>
        <v>1.0507974206159167</v>
      </c>
      <c r="D42" s="1">
        <f>IRR(H20:M20,0.12)</f>
        <v>0.13000005762946865</v>
      </c>
      <c r="E42" t="str">
        <f t="shared" ref="E42:E44" si="15">IF(C42&gt;1,"APPROVED","REJECT")</f>
        <v>APPROVED</v>
      </c>
    </row>
    <row r="43" spans="1:13" x14ac:dyDescent="0.25">
      <c r="A43" t="s">
        <v>18</v>
      </c>
      <c r="B43" s="6">
        <f>NPV(0.11,E27:E31)+B27</f>
        <v>102539.86364303484</v>
      </c>
      <c r="C43">
        <f>NPV(B6,E27:E31)/B27</f>
        <v>1.0507972728606969</v>
      </c>
      <c r="D43" s="1">
        <f>IRR(H28:M28,0.12)</f>
        <v>0.12999999999999945</v>
      </c>
      <c r="E43" t="str">
        <f t="shared" si="15"/>
        <v>APPROVED</v>
      </c>
    </row>
    <row r="44" spans="1:13" x14ac:dyDescent="0.25">
      <c r="A44" t="s">
        <v>21</v>
      </c>
      <c r="B44" s="6">
        <f>NPV(0.11,E34:E38)+B34</f>
        <v>164063.78182885575</v>
      </c>
      <c r="C44">
        <f>NPV(B6,E34:E38)/B34</f>
        <v>1.0507972728606969</v>
      </c>
      <c r="D44" s="1">
        <f>IRR(H35:M35,0.12)</f>
        <v>0.12999999999999967</v>
      </c>
      <c r="E44" t="str">
        <f t="shared" si="15"/>
        <v>APPROVED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BLESSED ROLAND</dc:creator>
  <cp:lastModifiedBy>BLESSED ROLAND</cp:lastModifiedBy>
  <dcterms:created xsi:type="dcterms:W3CDTF">2025-03-09T10:01:17Z</dcterms:created>
  <dcterms:modified xsi:type="dcterms:W3CDTF">2025-03-09T18:40:57Z</dcterms:modified>
</cp:coreProperties>
</file>