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5.xml" ContentType="application/vnd.openxmlformats-officedocument.themeOverrid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6.xml" ContentType="application/vnd.openxmlformats-officedocument.themeOverrid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7.xml" ContentType="application/vnd.openxmlformats-officedocument.themeOverrid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pivotTables/pivotTable9.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8.xml" ContentType="application/vnd.openxmlformats-officedocument.themeOverride+xml"/>
  <Override PartName="/xl/pivotTables/pivotTable11.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hidePivotFieldList="1"/>
  <mc:AlternateContent xmlns:mc="http://schemas.openxmlformats.org/markup-compatibility/2006">
    <mc:Choice Requires="x15">
      <x15ac:absPath xmlns:x15ac="http://schemas.microsoft.com/office/spreadsheetml/2010/11/ac" url="/Users/rolanddelarosa/Library/Mobile Documents/com~apple~CloudDocs/"/>
    </mc:Choice>
  </mc:AlternateContent>
  <xr:revisionPtr revIDLastSave="0" documentId="8_{8ABF72B5-29EC-204F-89AD-357CCE7054E4}" xr6:coauthVersionLast="47" xr6:coauthVersionMax="47" xr10:uidLastSave="{00000000-0000-0000-0000-000000000000}"/>
  <bookViews>
    <workbookView xWindow="4200" yWindow="500" windowWidth="29400" windowHeight="18000" xr2:uid="{8A948F3C-464E-FC4C-ABC7-4AD22ABCB55E}"/>
  </bookViews>
  <sheets>
    <sheet name="TEAM METRICS DASHBOARD" sheetId="5" r:id="rId1"/>
    <sheet name="DATA INPUT - NOT CLEANED" sheetId="1" r:id="rId2"/>
    <sheet name="Sheet12" sheetId="18" state="hidden" r:id="rId3"/>
    <sheet name="Sheet13" sheetId="19" state="hidden" r:id="rId4"/>
    <sheet name="Sheet14" sheetId="20" state="hidden" r:id="rId5"/>
    <sheet name="Sheet15" sheetId="21" state="hidden" r:id="rId6"/>
    <sheet name="Sheet18" sheetId="24" state="hidden" r:id="rId7"/>
    <sheet name="Sheet21" sheetId="27" state="hidden" r:id="rId8"/>
    <sheet name="Sheet24" sheetId="30" state="hidden" r:id="rId9"/>
    <sheet name="Sheet27" sheetId="33" state="hidden" r:id="rId10"/>
    <sheet name="DATASETS - CLEANED" sheetId="10" r:id="rId11"/>
    <sheet name="Source Computation" sheetId="3" r:id="rId12"/>
    <sheet name="PIVOT TABLE" sheetId="12" state="hidden" r:id="rId13"/>
    <sheet name="Sheet10" sheetId="16" state="hidden" r:id="rId14"/>
    <sheet name="PIVOT TABLE 2" sheetId="13" state="hidden" r:id="rId15"/>
  </sheets>
  <definedNames>
    <definedName name="_xlnm._FilterDatabase" localSheetId="1" hidden="1">'DATA INPUT - NOT CLEANED'!$A$3:$CL$3</definedName>
    <definedName name="_xlnm._FilterDatabase" localSheetId="10" hidden="1">'DATASETS - CLEANED'!$A$2:$I$410</definedName>
    <definedName name="_xlnm.Print_Titles" localSheetId="12">'PIVOT TABLE'!$A:$A,'PIVOT TABLE'!$3:$4</definedName>
    <definedName name="Slicer_Key_Metrics">#N/A</definedName>
    <definedName name="Slicer_Key_Metrics1">#N/A</definedName>
    <definedName name="Slicer_Key_Metrics2">#N/A</definedName>
    <definedName name="Slicer_Key_Metrics3">#N/A</definedName>
    <definedName name="Slicer_Key_Metrics4">#N/A</definedName>
    <definedName name="Slicer_Key_Metrics5">#N/A</definedName>
    <definedName name="Slicer_Login">#N/A</definedName>
    <definedName name="Slicer_Week">#N/A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J4" i="1"/>
  <c r="J5" i="1"/>
  <c r="J6" i="1"/>
  <c r="J7" i="1"/>
  <c r="J8" i="1"/>
  <c r="J9" i="1"/>
  <c r="J10" i="1"/>
  <c r="J11" i="1"/>
  <c r="J12" i="1"/>
  <c r="J14" i="1"/>
  <c r="J15" i="1"/>
  <c r="J16" i="1"/>
  <c r="J17" i="1"/>
  <c r="J18" i="1"/>
  <c r="J19" i="1"/>
  <c r="J20" i="1"/>
  <c r="N4" i="1"/>
  <c r="N5" i="1"/>
  <c r="N6" i="1"/>
  <c r="N7" i="1"/>
  <c r="N8" i="1"/>
  <c r="N9" i="1"/>
  <c r="N10" i="1"/>
  <c r="N11" i="1"/>
  <c r="N12" i="1"/>
  <c r="N13" i="1"/>
  <c r="N14" i="1"/>
  <c r="N15" i="1"/>
  <c r="N16" i="1"/>
  <c r="N17" i="1"/>
  <c r="N18" i="1"/>
  <c r="N19" i="1"/>
  <c r="N20" i="1"/>
  <c r="R4" i="1"/>
  <c r="R5" i="1"/>
  <c r="R6" i="1"/>
  <c r="R7" i="1"/>
  <c r="R8" i="1"/>
  <c r="R9" i="1"/>
  <c r="R10" i="1"/>
  <c r="R11" i="1"/>
  <c r="R12" i="1"/>
  <c r="R13" i="1"/>
  <c r="R14" i="1"/>
  <c r="R15" i="1"/>
  <c r="R16" i="1"/>
  <c r="R17" i="1"/>
  <c r="R18" i="1"/>
  <c r="R19" i="1"/>
  <c r="R20" i="1"/>
  <c r="Y4" i="1"/>
  <c r="Y5" i="1"/>
  <c r="Y6" i="1"/>
  <c r="Y7" i="1"/>
  <c r="Y8" i="1"/>
  <c r="Y9" i="1"/>
  <c r="Y10" i="1"/>
  <c r="Y11" i="1"/>
  <c r="Y12" i="1"/>
  <c r="Y13" i="1"/>
  <c r="Y14" i="1"/>
  <c r="Y15" i="1"/>
  <c r="Y16" i="1"/>
  <c r="Y17" i="1"/>
  <c r="Y18" i="1"/>
  <c r="Y19" i="1"/>
  <c r="Y20" i="1"/>
  <c r="AD4" i="1"/>
  <c r="AD5" i="1"/>
  <c r="AD6" i="1"/>
  <c r="AD7" i="1"/>
  <c r="AD8" i="1"/>
  <c r="AD9" i="1"/>
  <c r="AD10" i="1"/>
  <c r="AD11" i="1"/>
  <c r="AD12" i="1"/>
  <c r="AD13" i="1"/>
  <c r="AD14" i="1"/>
  <c r="AD15" i="1"/>
  <c r="AD16" i="1"/>
  <c r="AD17" i="1"/>
  <c r="AD18" i="1"/>
  <c r="AD19" i="1"/>
  <c r="AD20" i="1"/>
  <c r="AH4" i="1"/>
  <c r="AH5" i="1"/>
  <c r="AH6" i="1"/>
  <c r="AH7" i="1"/>
  <c r="AH8" i="1"/>
  <c r="AH9" i="1"/>
  <c r="AH10" i="1"/>
  <c r="AH11" i="1"/>
  <c r="AH12" i="1"/>
  <c r="AH13" i="1"/>
  <c r="AH14" i="1"/>
  <c r="AH15" i="1"/>
  <c r="AH16" i="1"/>
  <c r="AH17" i="1"/>
  <c r="AH18" i="1"/>
  <c r="AH19" i="1"/>
  <c r="AH20" i="1"/>
  <c r="AL4" i="1"/>
  <c r="AL5" i="1"/>
  <c r="AL6" i="1"/>
  <c r="AL7" i="1"/>
  <c r="AL8" i="1"/>
  <c r="AL9" i="1"/>
  <c r="AL10" i="1"/>
  <c r="AL11" i="1"/>
  <c r="AL12" i="1"/>
  <c r="AL13" i="1"/>
  <c r="AL14" i="1"/>
  <c r="AL15" i="1"/>
  <c r="AL16" i="1"/>
  <c r="AL17" i="1"/>
  <c r="AL18" i="1"/>
  <c r="AL19" i="1"/>
  <c r="AL20" i="1"/>
  <c r="AP4" i="1"/>
  <c r="AP5" i="1"/>
  <c r="AP6" i="1"/>
  <c r="AP7" i="1"/>
  <c r="AP8" i="1"/>
  <c r="AP9" i="1"/>
  <c r="AP10" i="1"/>
  <c r="AP11" i="1"/>
  <c r="AP12" i="1"/>
  <c r="AP13" i="1"/>
  <c r="AP14" i="1"/>
  <c r="AP15" i="1"/>
  <c r="AP16" i="1"/>
  <c r="AP17" i="1"/>
  <c r="AP18" i="1"/>
  <c r="AP20" i="1"/>
  <c r="AW4" i="1"/>
  <c r="AW5" i="1"/>
  <c r="AW6" i="1"/>
  <c r="AW7" i="1"/>
  <c r="AW8" i="1"/>
  <c r="AW9" i="1"/>
  <c r="AW10" i="1"/>
  <c r="AW11" i="1"/>
  <c r="AW12" i="1"/>
  <c r="AW13" i="1"/>
  <c r="AW14" i="1"/>
  <c r="AW15" i="1"/>
  <c r="AW16" i="1"/>
  <c r="AW17" i="1"/>
  <c r="AW18" i="1"/>
  <c r="AW19" i="1"/>
  <c r="AW20" i="1"/>
  <c r="BB4" i="1"/>
  <c r="BB5" i="1"/>
  <c r="BB6" i="1"/>
  <c r="BB7" i="1"/>
  <c r="BB8" i="1"/>
  <c r="BB9" i="1"/>
  <c r="BB10" i="1"/>
  <c r="BB11" i="1"/>
  <c r="BB12" i="1"/>
  <c r="BB13" i="1"/>
  <c r="BB14" i="1"/>
  <c r="BB15" i="1"/>
  <c r="BB16" i="1"/>
  <c r="BB17" i="1"/>
  <c r="BB18" i="1"/>
  <c r="BB19" i="1"/>
  <c r="BB20" i="1"/>
  <c r="BF4" i="1"/>
  <c r="BF5" i="1"/>
  <c r="BF6" i="1"/>
  <c r="BF7" i="1"/>
  <c r="BF8" i="1"/>
  <c r="BF9" i="1"/>
  <c r="BF10" i="1"/>
  <c r="BF11" i="1"/>
  <c r="BF12" i="1"/>
  <c r="BF13" i="1"/>
  <c r="BF14" i="1"/>
  <c r="BF15" i="1"/>
  <c r="BF16" i="1"/>
  <c r="BF17" i="1"/>
  <c r="BF18" i="1"/>
  <c r="BF19" i="1"/>
  <c r="BF20" i="1"/>
  <c r="BJ4" i="1"/>
  <c r="BJ5" i="1"/>
  <c r="BJ6" i="1"/>
  <c r="BJ7" i="1"/>
  <c r="BJ8" i="1"/>
  <c r="BJ9" i="1"/>
  <c r="BJ10" i="1"/>
  <c r="BJ11" i="1"/>
  <c r="BJ12" i="1"/>
  <c r="BJ13" i="1"/>
  <c r="BJ14" i="1"/>
  <c r="BJ15" i="1"/>
  <c r="BJ16" i="1"/>
  <c r="BJ17" i="1"/>
  <c r="BJ18" i="1"/>
  <c r="BJ19" i="1"/>
  <c r="BJ20" i="1"/>
  <c r="BN4" i="1"/>
  <c r="BN5" i="1"/>
  <c r="BN6" i="1"/>
  <c r="BN7" i="1"/>
  <c r="BN8" i="1"/>
  <c r="BN9" i="1"/>
  <c r="BN10" i="1"/>
  <c r="BN11" i="1"/>
  <c r="BN12" i="1"/>
  <c r="BN13" i="1"/>
  <c r="BN14" i="1"/>
  <c r="BN15" i="1"/>
  <c r="BN16" i="1"/>
  <c r="BN17" i="1"/>
  <c r="BN18" i="1"/>
  <c r="BN19" i="1"/>
  <c r="BN20" i="1"/>
  <c r="BU4" i="1"/>
  <c r="BU5" i="1"/>
  <c r="BU6" i="1"/>
  <c r="BU7" i="1"/>
  <c r="BU8" i="1"/>
  <c r="BU9" i="1"/>
  <c r="BU10" i="1"/>
  <c r="BU11" i="1"/>
  <c r="BU12" i="1"/>
  <c r="BU13" i="1"/>
  <c r="BU14" i="1"/>
  <c r="BU15" i="1"/>
  <c r="BU16" i="1"/>
  <c r="BU17" i="1"/>
  <c r="BU18" i="1"/>
  <c r="BU19" i="1"/>
  <c r="BU20" i="1"/>
  <c r="BZ4" i="1"/>
  <c r="BZ5" i="1"/>
  <c r="BZ6" i="1"/>
  <c r="BZ7" i="1"/>
  <c r="BZ8" i="1"/>
  <c r="BZ9" i="1"/>
  <c r="BZ10" i="1"/>
  <c r="BZ11" i="1"/>
  <c r="BZ12" i="1"/>
  <c r="BZ13" i="1"/>
  <c r="BZ14" i="1"/>
  <c r="BZ15" i="1"/>
  <c r="BZ16" i="1"/>
  <c r="BZ17" i="1"/>
  <c r="BZ18" i="1"/>
  <c r="BZ19" i="1"/>
  <c r="BZ20" i="1"/>
  <c r="A8" i="33"/>
  <c r="E88" i="10" a="1"/>
  <c r="E88" i="10" s="1"/>
  <c r="G376" i="10"/>
  <c r="H376" i="10" s="1"/>
  <c r="G375" i="10"/>
  <c r="H375" i="10" s="1"/>
  <c r="G374" i="10"/>
  <c r="H374" i="10" s="1"/>
  <c r="G373" i="10"/>
  <c r="H373" i="10" s="1"/>
  <c r="G372" i="10"/>
  <c r="H372" i="10" s="1"/>
  <c r="G371" i="10"/>
  <c r="H371" i="10" s="1"/>
  <c r="G370" i="10"/>
  <c r="H370" i="10" s="1"/>
  <c r="G369" i="10"/>
  <c r="H369" i="10" s="1"/>
  <c r="G368" i="10"/>
  <c r="H368" i="10" s="1"/>
  <c r="G367" i="10"/>
  <c r="H367" i="10" s="1"/>
  <c r="G366" i="10"/>
  <c r="H366" i="10" s="1"/>
  <c r="G365" i="10"/>
  <c r="H365" i="10" s="1"/>
  <c r="G364" i="10"/>
  <c r="H364" i="10" s="1"/>
  <c r="G363" i="10"/>
  <c r="H363" i="10" s="1"/>
  <c r="G362" i="10"/>
  <c r="H362" i="10" s="1"/>
  <c r="G361" i="10"/>
  <c r="H361" i="10" s="1"/>
  <c r="G360" i="10"/>
  <c r="H360" i="10" s="1"/>
  <c r="G359" i="10"/>
  <c r="H359" i="10" s="1"/>
  <c r="G358" i="10"/>
  <c r="H358" i="10" s="1"/>
  <c r="G357" i="10"/>
  <c r="H357" i="10" s="1"/>
  <c r="H356" i="10"/>
  <c r="G356" i="10"/>
  <c r="G355" i="10"/>
  <c r="H355" i="10" s="1"/>
  <c r="G354" i="10"/>
  <c r="H354" i="10" s="1"/>
  <c r="G353" i="10"/>
  <c r="H353" i="10" s="1"/>
  <c r="H352" i="10"/>
  <c r="G352" i="10"/>
  <c r="G351" i="10"/>
  <c r="H351" i="10" s="1"/>
  <c r="G350" i="10"/>
  <c r="H350" i="10" s="1"/>
  <c r="G349" i="10"/>
  <c r="H349" i="10" s="1"/>
  <c r="H348" i="10"/>
  <c r="G348" i="10"/>
  <c r="G347" i="10"/>
  <c r="H347" i="10" s="1"/>
  <c r="G346" i="10"/>
  <c r="H346" i="10" s="1"/>
  <c r="G345" i="10"/>
  <c r="H345" i="10" s="1"/>
  <c r="H344" i="10"/>
  <c r="G344" i="10"/>
  <c r="G343" i="10"/>
  <c r="H343" i="10" s="1"/>
  <c r="G342" i="10"/>
  <c r="H342" i="10" s="1"/>
  <c r="G341" i="10"/>
  <c r="H341" i="10" s="1"/>
  <c r="G340" i="10"/>
  <c r="H340" i="10" s="1"/>
  <c r="G339" i="10"/>
  <c r="H339" i="10" s="1"/>
  <c r="G338" i="10"/>
  <c r="H338" i="10" s="1"/>
  <c r="G337" i="10"/>
  <c r="H337" i="10" s="1"/>
  <c r="G336" i="10"/>
  <c r="H336" i="10" s="1"/>
  <c r="G335" i="10"/>
  <c r="H335" i="10" s="1"/>
  <c r="G334" i="10"/>
  <c r="H334" i="10" s="1"/>
  <c r="G333" i="10"/>
  <c r="H333" i="10" s="1"/>
  <c r="G332" i="10"/>
  <c r="H332" i="10" s="1"/>
  <c r="G331" i="10"/>
  <c r="H331" i="10" s="1"/>
  <c r="G330" i="10"/>
  <c r="H330" i="10" s="1"/>
  <c r="G329" i="10"/>
  <c r="H329" i="10" s="1"/>
  <c r="G328" i="10"/>
  <c r="H328" i="10" s="1"/>
  <c r="G327" i="10"/>
  <c r="H327" i="10" s="1"/>
  <c r="G326" i="10"/>
  <c r="H326" i="10" s="1"/>
  <c r="G325" i="10"/>
  <c r="H325" i="10" s="1"/>
  <c r="G324" i="10"/>
  <c r="H324" i="10" s="1"/>
  <c r="G323" i="10"/>
  <c r="H323" i="10" s="1"/>
  <c r="G322" i="10"/>
  <c r="H322" i="10" s="1"/>
  <c r="G321" i="10"/>
  <c r="H321" i="10" s="1"/>
  <c r="G320" i="10"/>
  <c r="H320" i="10" s="1"/>
  <c r="G319" i="10"/>
  <c r="H319" i="10" s="1"/>
  <c r="G318" i="10"/>
  <c r="H318" i="10" s="1"/>
  <c r="G317" i="10"/>
  <c r="H317" i="10" s="1"/>
  <c r="G316" i="10"/>
  <c r="H316" i="10" s="1"/>
  <c r="G315" i="10"/>
  <c r="H315" i="10" s="1"/>
  <c r="G314" i="10"/>
  <c r="H314" i="10" s="1"/>
  <c r="G313" i="10"/>
  <c r="H313" i="10" s="1"/>
  <c r="G312" i="10"/>
  <c r="H312" i="10" s="1"/>
  <c r="G311" i="10"/>
  <c r="H311" i="10" s="1"/>
  <c r="G310" i="10"/>
  <c r="H310" i="10" s="1"/>
  <c r="G309" i="10"/>
  <c r="H309" i="10" s="1"/>
  <c r="G274" i="10"/>
  <c r="H274" i="10" s="1"/>
  <c r="G273" i="10"/>
  <c r="H273" i="10" s="1"/>
  <c r="G272" i="10"/>
  <c r="H272" i="10" s="1"/>
  <c r="H271" i="10"/>
  <c r="G271" i="10"/>
  <c r="G270" i="10"/>
  <c r="H270" i="10" s="1"/>
  <c r="G269" i="10"/>
  <c r="H269" i="10" s="1"/>
  <c r="G268" i="10"/>
  <c r="H268" i="10" s="1"/>
  <c r="H267" i="10"/>
  <c r="G267" i="10"/>
  <c r="G266" i="10"/>
  <c r="H266" i="10" s="1"/>
  <c r="G265" i="10"/>
  <c r="H265" i="10" s="1"/>
  <c r="G264" i="10"/>
  <c r="H264" i="10" s="1"/>
  <c r="H263" i="10"/>
  <c r="G263" i="10"/>
  <c r="G262" i="10"/>
  <c r="H262" i="10" s="1"/>
  <c r="G261" i="10"/>
  <c r="H261" i="10" s="1"/>
  <c r="G260" i="10"/>
  <c r="H260" i="10" s="1"/>
  <c r="H259" i="10"/>
  <c r="G259" i="10"/>
  <c r="G258" i="10"/>
  <c r="H258" i="10" s="1"/>
  <c r="G257" i="10"/>
  <c r="H257" i="10" s="1"/>
  <c r="G256" i="10"/>
  <c r="H256" i="10" s="1"/>
  <c r="H255" i="10"/>
  <c r="G255" i="10"/>
  <c r="G254" i="10"/>
  <c r="H254" i="10" s="1"/>
  <c r="G253" i="10"/>
  <c r="H253" i="10" s="1"/>
  <c r="G252" i="10"/>
  <c r="H252" i="10" s="1"/>
  <c r="H251" i="10"/>
  <c r="G251" i="10"/>
  <c r="G250" i="10"/>
  <c r="H250" i="10" s="1"/>
  <c r="G249" i="10"/>
  <c r="H249" i="10" s="1"/>
  <c r="G248" i="10"/>
  <c r="H248" i="10" s="1"/>
  <c r="H247" i="10"/>
  <c r="G247" i="10"/>
  <c r="G246" i="10"/>
  <c r="H246" i="10" s="1"/>
  <c r="G245" i="10"/>
  <c r="H245" i="10" s="1"/>
  <c r="G244" i="10"/>
  <c r="H244" i="10" s="1"/>
  <c r="H243" i="10"/>
  <c r="G243" i="10"/>
  <c r="G242" i="10"/>
  <c r="H242" i="10" s="1"/>
  <c r="G241" i="10"/>
  <c r="H241" i="10" s="1"/>
  <c r="G240" i="10"/>
  <c r="H240" i="10" s="1"/>
  <c r="G239" i="10"/>
  <c r="H239" i="10" s="1"/>
  <c r="G238" i="10"/>
  <c r="H238" i="10" s="1"/>
  <c r="H237" i="10"/>
  <c r="G237" i="10"/>
  <c r="G236" i="10"/>
  <c r="H236" i="10" s="1"/>
  <c r="G235" i="10"/>
  <c r="H235" i="10" s="1"/>
  <c r="G234" i="10"/>
  <c r="H234" i="10" s="1"/>
  <c r="H233" i="10"/>
  <c r="G233" i="10"/>
  <c r="G232" i="10"/>
  <c r="H232" i="10" s="1"/>
  <c r="G231" i="10"/>
  <c r="H231" i="10" s="1"/>
  <c r="G230" i="10"/>
  <c r="H230" i="10" s="1"/>
  <c r="H229" i="10"/>
  <c r="G229" i="10"/>
  <c r="G228" i="10"/>
  <c r="H228" i="10" s="1"/>
  <c r="G227" i="10"/>
  <c r="H227" i="10" s="1"/>
  <c r="G226" i="10"/>
  <c r="H226" i="10" s="1"/>
  <c r="H225" i="10"/>
  <c r="G225" i="10"/>
  <c r="G224" i="10"/>
  <c r="H224" i="10" s="1"/>
  <c r="G223" i="10"/>
  <c r="H223" i="10" s="1"/>
  <c r="G222" i="10"/>
  <c r="H222" i="10" s="1"/>
  <c r="G221" i="10"/>
  <c r="H221" i="10" s="1"/>
  <c r="H220" i="10"/>
  <c r="G220" i="10"/>
  <c r="G219" i="10"/>
  <c r="H219" i="10" s="1"/>
  <c r="G218" i="10"/>
  <c r="H218" i="10" s="1"/>
  <c r="G217" i="10"/>
  <c r="H217" i="10" s="1"/>
  <c r="H216" i="10"/>
  <c r="G216" i="10"/>
  <c r="G215" i="10"/>
  <c r="H215" i="10" s="1"/>
  <c r="G214" i="10"/>
  <c r="H214" i="10" s="1"/>
  <c r="G213" i="10"/>
  <c r="H213" i="10" s="1"/>
  <c r="H212" i="10"/>
  <c r="G212" i="10"/>
  <c r="G211" i="10"/>
  <c r="H211" i="10" s="1"/>
  <c r="G210" i="10"/>
  <c r="H210" i="10" s="1"/>
  <c r="G209" i="10"/>
  <c r="H209" i="10" s="1"/>
  <c r="H208" i="10"/>
  <c r="G208" i="10"/>
  <c r="G207" i="10"/>
  <c r="H207" i="10" s="1"/>
  <c r="G172" i="10"/>
  <c r="H172" i="10" s="1"/>
  <c r="G171" i="10"/>
  <c r="H171" i="10" s="1"/>
  <c r="G170" i="10"/>
  <c r="H170" i="10" s="1"/>
  <c r="H169" i="10"/>
  <c r="G169" i="10"/>
  <c r="G168" i="10"/>
  <c r="H168" i="10" s="1"/>
  <c r="G167" i="10"/>
  <c r="H167" i="10" s="1"/>
  <c r="G166" i="10"/>
  <c r="H166" i="10" s="1"/>
  <c r="H165" i="10"/>
  <c r="G165" i="10"/>
  <c r="G164" i="10"/>
  <c r="H164" i="10" s="1"/>
  <c r="G163" i="10"/>
  <c r="H163" i="10" s="1"/>
  <c r="G162" i="10"/>
  <c r="H162" i="10" s="1"/>
  <c r="H161" i="10"/>
  <c r="G161" i="10"/>
  <c r="G160" i="10"/>
  <c r="H160" i="10" s="1"/>
  <c r="G159" i="10"/>
  <c r="H159" i="10" s="1"/>
  <c r="G158" i="10"/>
  <c r="H158" i="10" s="1"/>
  <c r="H157" i="10"/>
  <c r="G157" i="10"/>
  <c r="G156" i="10"/>
  <c r="H156" i="10" s="1"/>
  <c r="G138" i="10"/>
  <c r="H138" i="10" s="1"/>
  <c r="G137" i="10"/>
  <c r="H137" i="10" s="1"/>
  <c r="G136" i="10"/>
  <c r="H136" i="10" s="1"/>
  <c r="H135" i="10"/>
  <c r="G135" i="10"/>
  <c r="G134" i="10"/>
  <c r="H134" i="10" s="1"/>
  <c r="G133" i="10"/>
  <c r="H133" i="10" s="1"/>
  <c r="G132" i="10"/>
  <c r="H132" i="10" s="1"/>
  <c r="H131" i="10"/>
  <c r="G131" i="10"/>
  <c r="G130" i="10"/>
  <c r="H130" i="10" s="1"/>
  <c r="G129" i="10"/>
  <c r="H129" i="10" s="1"/>
  <c r="G128" i="10"/>
  <c r="H128" i="10" s="1"/>
  <c r="H127" i="10"/>
  <c r="G127" i="10"/>
  <c r="G126" i="10"/>
  <c r="H126" i="10" s="1"/>
  <c r="G125" i="10"/>
  <c r="H125" i="10" s="1"/>
  <c r="G124" i="10"/>
  <c r="H124" i="10" s="1"/>
  <c r="H123" i="10"/>
  <c r="G123" i="10"/>
  <c r="G122" i="10"/>
  <c r="H122" i="10" s="1"/>
  <c r="G121" i="10"/>
  <c r="H121" i="10" s="1"/>
  <c r="G120" i="10"/>
  <c r="H120" i="10" s="1"/>
  <c r="G119" i="10"/>
  <c r="H119" i="10" s="1"/>
  <c r="H118" i="10"/>
  <c r="G118" i="10"/>
  <c r="G117" i="10"/>
  <c r="H117" i="10" s="1"/>
  <c r="G116" i="10"/>
  <c r="H116" i="10" s="1"/>
  <c r="G115" i="10"/>
  <c r="H115" i="10" s="1"/>
  <c r="H114" i="10"/>
  <c r="G114" i="10"/>
  <c r="G113" i="10"/>
  <c r="H113" i="10" s="1"/>
  <c r="G112" i="10"/>
  <c r="H112" i="10" s="1"/>
  <c r="G111" i="10"/>
  <c r="H111" i="10" s="1"/>
  <c r="H110" i="10"/>
  <c r="G110" i="10"/>
  <c r="G109" i="10"/>
  <c r="H109" i="10" s="1"/>
  <c r="G108" i="10"/>
  <c r="H108" i="10" s="1"/>
  <c r="G107" i="10"/>
  <c r="H107" i="10" s="1"/>
  <c r="H106" i="10"/>
  <c r="G106" i="10"/>
  <c r="G105" i="10"/>
  <c r="H105" i="10" s="1"/>
  <c r="G36" i="10"/>
  <c r="H36" i="10" s="1"/>
  <c r="G35" i="10"/>
  <c r="H35" i="10" s="1"/>
  <c r="G34" i="10"/>
  <c r="H34" i="10" s="1"/>
  <c r="G33" i="10"/>
  <c r="H33" i="10" s="1"/>
  <c r="G32" i="10"/>
  <c r="H32" i="10" s="1"/>
  <c r="G31" i="10"/>
  <c r="H31" i="10" s="1"/>
  <c r="G30" i="10"/>
  <c r="H30" i="10" s="1"/>
  <c r="G29" i="10"/>
  <c r="H29" i="10" s="1"/>
  <c r="G28" i="10"/>
  <c r="H28" i="10" s="1"/>
  <c r="G27" i="10"/>
  <c r="H27" i="10" s="1"/>
  <c r="G26" i="10"/>
  <c r="H26" i="10" s="1"/>
  <c r="G25" i="10"/>
  <c r="H25" i="10" s="1"/>
  <c r="G24" i="10"/>
  <c r="H24" i="10" s="1"/>
  <c r="G23" i="10"/>
  <c r="H23" i="10" s="1"/>
  <c r="G22" i="10"/>
  <c r="H22" i="10" s="1"/>
  <c r="G21" i="10"/>
  <c r="H21" i="10" s="1"/>
  <c r="G20" i="10"/>
  <c r="H20" i="10" s="1"/>
  <c r="CS16" i="1"/>
  <c r="CR20" i="1"/>
  <c r="CS20" i="1" s="1"/>
  <c r="CS19" i="1"/>
  <c r="CR19" i="1"/>
  <c r="CS18" i="1"/>
  <c r="CR18" i="1"/>
  <c r="CR17" i="1"/>
  <c r="CS17" i="1" s="1"/>
  <c r="CR16" i="1"/>
  <c r="CR15" i="1"/>
  <c r="CS15" i="1" s="1"/>
  <c r="CR14" i="1"/>
  <c r="CS14" i="1" s="1"/>
  <c r="CR13" i="1"/>
  <c r="CS13" i="1" s="1"/>
  <c r="CR12" i="1"/>
  <c r="CS12" i="1" s="1"/>
  <c r="CS11" i="1"/>
  <c r="CR11" i="1"/>
  <c r="CS10" i="1"/>
  <c r="CR10" i="1"/>
  <c r="CR9" i="1"/>
  <c r="CS9" i="1" s="1"/>
  <c r="CR8" i="1"/>
  <c r="CS8" i="1" s="1"/>
  <c r="CR7" i="1"/>
  <c r="CS7" i="1" s="1"/>
  <c r="CR6" i="1"/>
  <c r="CS6" i="1" s="1"/>
  <c r="CR5" i="1"/>
  <c r="CS5" i="1" s="1"/>
  <c r="CR4" i="1"/>
  <c r="CS4" i="1" s="1"/>
  <c r="G393" i="10"/>
  <c r="H393" i="10" s="1"/>
  <c r="H392" i="10"/>
  <c r="G392" i="10"/>
  <c r="G391" i="10"/>
  <c r="H391" i="10" s="1"/>
  <c r="G390" i="10"/>
  <c r="H390" i="10" s="1"/>
  <c r="G389" i="10"/>
  <c r="H389" i="10" s="1"/>
  <c r="H388" i="10"/>
  <c r="G388" i="10"/>
  <c r="G387" i="10"/>
  <c r="H387" i="10" s="1"/>
  <c r="G386" i="10"/>
  <c r="H386" i="10" s="1"/>
  <c r="G385" i="10"/>
  <c r="H385" i="10" s="1"/>
  <c r="H384" i="10"/>
  <c r="G384" i="10"/>
  <c r="G383" i="10"/>
  <c r="H383" i="10" s="1"/>
  <c r="G382" i="10"/>
  <c r="H382" i="10" s="1"/>
  <c r="G381" i="10"/>
  <c r="H381" i="10" s="1"/>
  <c r="H380" i="10"/>
  <c r="G380" i="10"/>
  <c r="G379" i="10"/>
  <c r="H379" i="10" s="1"/>
  <c r="G378" i="10"/>
  <c r="H378" i="10" s="1"/>
  <c r="G377" i="10"/>
  <c r="H377" i="10" s="1"/>
  <c r="G291" i="10"/>
  <c r="H291" i="10" s="1"/>
  <c r="G290" i="10"/>
  <c r="H290" i="10" s="1"/>
  <c r="G289" i="10"/>
  <c r="H289" i="10" s="1"/>
  <c r="G288" i="10"/>
  <c r="H288" i="10" s="1"/>
  <c r="G287" i="10"/>
  <c r="H287" i="10" s="1"/>
  <c r="G286" i="10"/>
  <c r="H286" i="10" s="1"/>
  <c r="G285" i="10"/>
  <c r="H285" i="10" s="1"/>
  <c r="G284" i="10"/>
  <c r="H284" i="10" s="1"/>
  <c r="G283" i="10"/>
  <c r="H283" i="10" s="1"/>
  <c r="G282" i="10"/>
  <c r="H282" i="10" s="1"/>
  <c r="G281" i="10"/>
  <c r="H281" i="10" s="1"/>
  <c r="G280" i="10"/>
  <c r="H280" i="10" s="1"/>
  <c r="G279" i="10"/>
  <c r="H279" i="10" s="1"/>
  <c r="G278" i="10"/>
  <c r="H278" i="10" s="1"/>
  <c r="G277" i="10"/>
  <c r="H277" i="10" s="1"/>
  <c r="G276" i="10"/>
  <c r="H276" i="10" s="1"/>
  <c r="G275" i="10"/>
  <c r="H275" i="10" s="1"/>
  <c r="G189" i="10"/>
  <c r="H189" i="10" s="1"/>
  <c r="G188" i="10"/>
  <c r="H188" i="10" s="1"/>
  <c r="G187" i="10"/>
  <c r="H187" i="10" s="1"/>
  <c r="G186" i="10"/>
  <c r="H186" i="10" s="1"/>
  <c r="G185" i="10"/>
  <c r="H185" i="10" s="1"/>
  <c r="G184" i="10"/>
  <c r="H184" i="10" s="1"/>
  <c r="G183" i="10"/>
  <c r="H183" i="10" s="1"/>
  <c r="G182" i="10"/>
  <c r="H182" i="10" s="1"/>
  <c r="G181" i="10"/>
  <c r="H181" i="10" s="1"/>
  <c r="G180" i="10"/>
  <c r="H180" i="10" s="1"/>
  <c r="G179" i="10"/>
  <c r="H179" i="10" s="1"/>
  <c r="G178" i="10"/>
  <c r="H178" i="10" s="1"/>
  <c r="G177" i="10"/>
  <c r="H177" i="10" s="1"/>
  <c r="G176" i="10"/>
  <c r="H176" i="10" s="1"/>
  <c r="G175" i="10"/>
  <c r="H175" i="10" s="1"/>
  <c r="G174" i="10"/>
  <c r="H174" i="10" s="1"/>
  <c r="G173" i="10"/>
  <c r="H173" i="10" s="1"/>
  <c r="G155" i="10"/>
  <c r="H155" i="10" s="1"/>
  <c r="G154" i="10"/>
  <c r="H154" i="10" s="1"/>
  <c r="G153" i="10"/>
  <c r="H153" i="10" s="1"/>
  <c r="G152" i="10"/>
  <c r="H152" i="10" s="1"/>
  <c r="G151" i="10"/>
  <c r="H151" i="10" s="1"/>
  <c r="G150" i="10"/>
  <c r="H150" i="10" s="1"/>
  <c r="G149" i="10"/>
  <c r="H149" i="10" s="1"/>
  <c r="G148" i="10"/>
  <c r="H148" i="10" s="1"/>
  <c r="G147" i="10"/>
  <c r="H147" i="10" s="1"/>
  <c r="G146" i="10"/>
  <c r="H146" i="10" s="1"/>
  <c r="G145" i="10"/>
  <c r="H145" i="10" s="1"/>
  <c r="G144" i="10"/>
  <c r="H144" i="10" s="1"/>
  <c r="G143" i="10"/>
  <c r="H143" i="10" s="1"/>
  <c r="G142" i="10"/>
  <c r="H142" i="10" s="1"/>
  <c r="G141" i="10"/>
  <c r="H141" i="10" s="1"/>
  <c r="G140" i="10"/>
  <c r="H140" i="10" s="1"/>
  <c r="G139" i="10"/>
  <c r="H139" i="10" s="1"/>
  <c r="G53" i="10"/>
  <c r="H53" i="10" s="1"/>
  <c r="G52" i="10"/>
  <c r="H52" i="10" s="1"/>
  <c r="G51" i="10"/>
  <c r="H51" i="10" s="1"/>
  <c r="G50" i="10"/>
  <c r="H50" i="10" s="1"/>
  <c r="G49" i="10"/>
  <c r="H49" i="10" s="1"/>
  <c r="G48" i="10"/>
  <c r="H48" i="10" s="1"/>
  <c r="H47" i="10"/>
  <c r="G47" i="10"/>
  <c r="G46" i="10"/>
  <c r="H46" i="10" s="1"/>
  <c r="G45" i="10"/>
  <c r="H45" i="10" s="1"/>
  <c r="G44" i="10"/>
  <c r="H44" i="10" s="1"/>
  <c r="G43" i="10"/>
  <c r="H43" i="10" s="1"/>
  <c r="G42" i="10"/>
  <c r="H42" i="10" s="1"/>
  <c r="G41" i="10"/>
  <c r="H41" i="10" s="1"/>
  <c r="G40" i="10"/>
  <c r="H40" i="10" s="1"/>
  <c r="G39" i="10"/>
  <c r="H39" i="10" s="1"/>
  <c r="G38" i="10"/>
  <c r="H38" i="10" s="1"/>
  <c r="G37" i="10"/>
  <c r="H37" i="10" s="1"/>
  <c r="G19" i="10"/>
  <c r="H19" i="10" s="1"/>
  <c r="H18" i="10"/>
  <c r="G18" i="10"/>
  <c r="G17" i="10"/>
  <c r="H17" i="10" s="1"/>
  <c r="G16" i="10"/>
  <c r="H16" i="10" s="1"/>
  <c r="G15" i="10"/>
  <c r="H15" i="10" s="1"/>
  <c r="G14" i="10"/>
  <c r="H14" i="10" s="1"/>
  <c r="G13" i="10"/>
  <c r="H13" i="10" s="1"/>
  <c r="G12" i="10"/>
  <c r="H12" i="10" s="1"/>
  <c r="G11" i="10"/>
  <c r="H11" i="10" s="1"/>
  <c r="G10" i="10"/>
  <c r="H10" i="10" s="1"/>
  <c r="G9" i="10"/>
  <c r="H9" i="10" s="1"/>
  <c r="G8" i="10"/>
  <c r="H8" i="10" s="1"/>
  <c r="G7" i="10"/>
  <c r="H7" i="10" s="1"/>
  <c r="G6" i="10"/>
  <c r="H6" i="10" s="1"/>
  <c r="G5" i="10"/>
  <c r="H5" i="10" s="1"/>
  <c r="G4" i="10"/>
  <c r="H4" i="10" s="1"/>
  <c r="G3" i="10"/>
  <c r="H3" i="10" s="1"/>
  <c r="E6" i="1"/>
  <c r="BT4" i="1"/>
  <c r="BT20" i="1"/>
  <c r="BT19" i="1"/>
  <c r="BT18" i="1"/>
  <c r="BT17" i="1"/>
  <c r="BT16" i="1"/>
  <c r="BT15" i="1"/>
  <c r="BT14" i="1"/>
  <c r="BT13" i="1"/>
  <c r="BT12" i="1"/>
  <c r="BT11" i="1"/>
  <c r="BT10" i="1"/>
  <c r="BT9" i="1"/>
  <c r="BT8" i="1"/>
  <c r="BT7" i="1"/>
  <c r="BT6" i="1"/>
  <c r="BT5" i="1"/>
  <c r="AV20" i="1"/>
  <c r="AV19" i="1"/>
  <c r="AV18" i="1"/>
  <c r="AV17" i="1"/>
  <c r="AV16" i="1"/>
  <c r="AV15" i="1"/>
  <c r="AV14" i="1"/>
  <c r="AV13" i="1"/>
  <c r="AV12" i="1"/>
  <c r="AV11" i="1"/>
  <c r="AV10" i="1"/>
  <c r="AV9" i="1"/>
  <c r="AV8" i="1"/>
  <c r="AV7" i="1"/>
  <c r="AV6" i="1"/>
  <c r="AV5" i="1"/>
  <c r="AV4" i="1"/>
  <c r="V20" i="1"/>
  <c r="X20" i="1" s="1"/>
  <c r="V19" i="1"/>
  <c r="X19" i="1" s="1"/>
  <c r="V18" i="1"/>
  <c r="X18" i="1" s="1"/>
  <c r="V17" i="1"/>
  <c r="X17" i="1" s="1"/>
  <c r="V16" i="1"/>
  <c r="X16" i="1" s="1"/>
  <c r="V15" i="1"/>
  <c r="X15" i="1" s="1"/>
  <c r="V14" i="1"/>
  <c r="X14" i="1" s="1"/>
  <c r="V13" i="1"/>
  <c r="X13" i="1" s="1"/>
  <c r="V12" i="1"/>
  <c r="X12" i="1" s="1"/>
  <c r="V11" i="1"/>
  <c r="X11" i="1" s="1"/>
  <c r="V10" i="1"/>
  <c r="X10" i="1" s="1"/>
  <c r="V9" i="1"/>
  <c r="X9" i="1" s="1"/>
  <c r="V8" i="1"/>
  <c r="X8" i="1" s="1"/>
  <c r="V7" i="1"/>
  <c r="X7" i="1" s="1"/>
  <c r="V6" i="1"/>
  <c r="X6" i="1" s="1"/>
  <c r="V5" i="1"/>
  <c r="X5" i="1" s="1"/>
  <c r="V4" i="1"/>
  <c r="X4" i="1" s="1"/>
  <c r="E4" i="1"/>
  <c r="I4" i="1"/>
  <c r="M4" i="1"/>
  <c r="Q4" i="1"/>
  <c r="E5" i="1"/>
  <c r="I5" i="1"/>
  <c r="M5" i="1"/>
  <c r="Q5" i="1"/>
  <c r="I6" i="1"/>
  <c r="M6" i="1"/>
  <c r="Q6" i="1"/>
  <c r="E7" i="1"/>
  <c r="I7" i="1"/>
  <c r="M7" i="1"/>
  <c r="Q7" i="1"/>
  <c r="E8" i="1"/>
  <c r="I8" i="1"/>
  <c r="M8" i="1"/>
  <c r="Q8" i="1"/>
  <c r="E9" i="1"/>
  <c r="I9" i="1"/>
  <c r="M9" i="1"/>
  <c r="Q9" i="1"/>
  <c r="E10" i="1"/>
  <c r="I10" i="1"/>
  <c r="M10" i="1"/>
  <c r="Q10" i="1"/>
  <c r="E11" i="1"/>
  <c r="I11" i="1"/>
  <c r="M11" i="1"/>
  <c r="Q11" i="1"/>
  <c r="E12" i="1"/>
  <c r="I12" i="1"/>
  <c r="M12" i="1"/>
  <c r="Q12" i="1"/>
  <c r="E13" i="1"/>
  <c r="I13" i="1"/>
  <c r="J13" i="1" s="1"/>
  <c r="M13" i="1"/>
  <c r="Q13" i="1"/>
  <c r="E14" i="1"/>
  <c r="I14" i="1"/>
  <c r="M14" i="1"/>
  <c r="Q14" i="1"/>
  <c r="E15" i="1"/>
  <c r="I15" i="1"/>
  <c r="M15" i="1"/>
  <c r="Q15" i="1"/>
  <c r="E16" i="1"/>
  <c r="I16" i="1"/>
  <c r="M16" i="1"/>
  <c r="Q16" i="1"/>
  <c r="E17" i="1"/>
  <c r="I17" i="1"/>
  <c r="M17" i="1"/>
  <c r="Q17" i="1"/>
  <c r="E18" i="1"/>
  <c r="I18" i="1"/>
  <c r="M18" i="1"/>
  <c r="Q18" i="1"/>
  <c r="E19" i="1"/>
  <c r="I19" i="1"/>
  <c r="M19" i="1"/>
  <c r="Q19" i="1"/>
  <c r="E20" i="1"/>
  <c r="I20" i="1"/>
  <c r="M20" i="1"/>
  <c r="Q20" i="1"/>
  <c r="BM20" i="1"/>
  <c r="BM19" i="1"/>
  <c r="BM18" i="1"/>
  <c r="BM17" i="1"/>
  <c r="BM16" i="1"/>
  <c r="BM15" i="1"/>
  <c r="BM14" i="1"/>
  <c r="BM13" i="1"/>
  <c r="BM12" i="1"/>
  <c r="BM11" i="1"/>
  <c r="BM10" i="1"/>
  <c r="BM9" i="1"/>
  <c r="BM8" i="1"/>
  <c r="BM7" i="1"/>
  <c r="BM6" i="1"/>
  <c r="BM5" i="1"/>
  <c r="BM4" i="1"/>
  <c r="CK20" i="1"/>
  <c r="CL20" i="1" s="1"/>
  <c r="CK19" i="1"/>
  <c r="CL19" i="1" s="1"/>
  <c r="CK18" i="1"/>
  <c r="CL18" i="1" s="1"/>
  <c r="CK17" i="1"/>
  <c r="CL17" i="1" s="1"/>
  <c r="CK16" i="1"/>
  <c r="CL16" i="1" s="1"/>
  <c r="CK15" i="1"/>
  <c r="CL15" i="1" s="1"/>
  <c r="CK14" i="1"/>
  <c r="CL14" i="1" s="1"/>
  <c r="CK13" i="1"/>
  <c r="CL13" i="1" s="1"/>
  <c r="CK12" i="1"/>
  <c r="CL12" i="1" s="1"/>
  <c r="CK11" i="1"/>
  <c r="CL11" i="1" s="1"/>
  <c r="CK10" i="1"/>
  <c r="CL10" i="1" s="1"/>
  <c r="CK9" i="1"/>
  <c r="CL9" i="1" s="1"/>
  <c r="CK8" i="1"/>
  <c r="CL8" i="1" s="1"/>
  <c r="CK7" i="1"/>
  <c r="CL7" i="1" s="1"/>
  <c r="CK6" i="1"/>
  <c r="CL6" i="1" s="1"/>
  <c r="CK5" i="1"/>
  <c r="CL5" i="1" s="1"/>
  <c r="CK4" i="1"/>
  <c r="CL4" i="1" s="1"/>
  <c r="AO4" i="1"/>
  <c r="AO20" i="1"/>
  <c r="AO19" i="1"/>
  <c r="AO18" i="1"/>
  <c r="AO17" i="1"/>
  <c r="AO16" i="1"/>
  <c r="AO15" i="1"/>
  <c r="AO14" i="1"/>
  <c r="AO13" i="1"/>
  <c r="AO12" i="1"/>
  <c r="AO11" i="1"/>
  <c r="AO10" i="1"/>
  <c r="AO9" i="1"/>
  <c r="AO8" i="1"/>
  <c r="AO7" i="1"/>
  <c r="AO6" i="1"/>
  <c r="AO5" i="1"/>
  <c r="CC4" i="1"/>
  <c r="CD4" i="1" s="1"/>
  <c r="CC5" i="1"/>
  <c r="CD5" i="1" s="1"/>
  <c r="CC6" i="1"/>
  <c r="CD6" i="1" s="1"/>
  <c r="CC7" i="1"/>
  <c r="CD7" i="1" s="1"/>
  <c r="CC8" i="1"/>
  <c r="CD8" i="1" s="1"/>
  <c r="CC9" i="1"/>
  <c r="CD9" i="1" s="1"/>
  <c r="CC10" i="1"/>
  <c r="CD10" i="1" s="1"/>
  <c r="CC11" i="1"/>
  <c r="CD11" i="1" s="1"/>
  <c r="CC12" i="1"/>
  <c r="CD12" i="1" s="1"/>
  <c r="CC13" i="1"/>
  <c r="CD13" i="1" s="1"/>
  <c r="CC14" i="1"/>
  <c r="CD14" i="1" s="1"/>
  <c r="CC15" i="1"/>
  <c r="CD15" i="1" s="1"/>
  <c r="CC16" i="1"/>
  <c r="CD16" i="1" s="1"/>
  <c r="CC17" i="1"/>
  <c r="CD17" i="1" s="1"/>
  <c r="CC18" i="1"/>
  <c r="CD18" i="1" s="1"/>
  <c r="CC19" i="1"/>
  <c r="CD19" i="1" s="1"/>
  <c r="CC20" i="1"/>
  <c r="CD20" i="1" s="1"/>
  <c r="AC4" i="1"/>
  <c r="AG4" i="1"/>
  <c r="AK4" i="1"/>
  <c r="AC5" i="1"/>
  <c r="AG5" i="1"/>
  <c r="AK5" i="1"/>
  <c r="AC6" i="1"/>
  <c r="AG6" i="1"/>
  <c r="AK6" i="1"/>
  <c r="AC7" i="1"/>
  <c r="AG7" i="1"/>
  <c r="AK7" i="1"/>
  <c r="AC8" i="1"/>
  <c r="AG8" i="1"/>
  <c r="AK8" i="1"/>
  <c r="AC9" i="1"/>
  <c r="AG9" i="1"/>
  <c r="AK9" i="1"/>
  <c r="AC10" i="1"/>
  <c r="AG10" i="1"/>
  <c r="AK10" i="1"/>
  <c r="AC11" i="1"/>
  <c r="AG11" i="1"/>
  <c r="AK11" i="1"/>
  <c r="AC12" i="1"/>
  <c r="AG12" i="1"/>
  <c r="AK12" i="1"/>
  <c r="AC13" i="1"/>
  <c r="AG13" i="1"/>
  <c r="AK13" i="1"/>
  <c r="AC14" i="1"/>
  <c r="AG14" i="1"/>
  <c r="AK14" i="1"/>
  <c r="AC15" i="1"/>
  <c r="AG15" i="1"/>
  <c r="AK15" i="1"/>
  <c r="AC16" i="1"/>
  <c r="AG16" i="1"/>
  <c r="AK16" i="1"/>
  <c r="AC17" i="1"/>
  <c r="AG17" i="1"/>
  <c r="AK17" i="1"/>
  <c r="AC18" i="1"/>
  <c r="AG18" i="1"/>
  <c r="AK18" i="1"/>
  <c r="AC19" i="1"/>
  <c r="AG19" i="1"/>
  <c r="AK19" i="1"/>
  <c r="AC20" i="1"/>
  <c r="AG20" i="1"/>
  <c r="AK20" i="1"/>
  <c r="CG20" i="1"/>
  <c r="CH20" i="1" s="1"/>
  <c r="BY20" i="1"/>
  <c r="CG19" i="1"/>
  <c r="CH19" i="1" s="1"/>
  <c r="BY19" i="1"/>
  <c r="CG18" i="1"/>
  <c r="CH18" i="1" s="1"/>
  <c r="BY18" i="1"/>
  <c r="CG17" i="1"/>
  <c r="CH17" i="1" s="1"/>
  <c r="BY17" i="1"/>
  <c r="CG16" i="1"/>
  <c r="CH16" i="1" s="1"/>
  <c r="BY16" i="1"/>
  <c r="CG15" i="1"/>
  <c r="CH15" i="1" s="1"/>
  <c r="BY15" i="1"/>
  <c r="CG14" i="1"/>
  <c r="CH14" i="1" s="1"/>
  <c r="BY14" i="1"/>
  <c r="CG13" i="1"/>
  <c r="CH13" i="1" s="1"/>
  <c r="BY13" i="1"/>
  <c r="CG12" i="1"/>
  <c r="CH12" i="1" s="1"/>
  <c r="BY12" i="1"/>
  <c r="CG11" i="1"/>
  <c r="CH11" i="1" s="1"/>
  <c r="BY11" i="1"/>
  <c r="CG10" i="1"/>
  <c r="CH10" i="1" s="1"/>
  <c r="BY10" i="1"/>
  <c r="CG9" i="1"/>
  <c r="CH9" i="1" s="1"/>
  <c r="BY9" i="1"/>
  <c r="CG8" i="1"/>
  <c r="CH8" i="1" s="1"/>
  <c r="BY8" i="1"/>
  <c r="CG7" i="1"/>
  <c r="CH7" i="1" s="1"/>
  <c r="BY7" i="1"/>
  <c r="CG6" i="1"/>
  <c r="CH6" i="1" s="1"/>
  <c r="BY6" i="1"/>
  <c r="CG5" i="1"/>
  <c r="CH5" i="1" s="1"/>
  <c r="BY5" i="1"/>
  <c r="CG4" i="1"/>
  <c r="CH4" i="1" s="1"/>
  <c r="BY4" i="1"/>
  <c r="BI20" i="1"/>
  <c r="BE20" i="1"/>
  <c r="BA20" i="1"/>
  <c r="BI19" i="1"/>
  <c r="BE19" i="1"/>
  <c r="BA19" i="1"/>
  <c r="BI18" i="1"/>
  <c r="BE18" i="1"/>
  <c r="BA18" i="1"/>
  <c r="BI17" i="1"/>
  <c r="BE17" i="1"/>
  <c r="BA17" i="1"/>
  <c r="BI16" i="1"/>
  <c r="BE16" i="1"/>
  <c r="BA16" i="1"/>
  <c r="BI15" i="1"/>
  <c r="BE15" i="1"/>
  <c r="BA15" i="1"/>
  <c r="BI14" i="1"/>
  <c r="BE14" i="1"/>
  <c r="BA14" i="1"/>
  <c r="BI13" i="1"/>
  <c r="BE13" i="1"/>
  <c r="BA13" i="1"/>
  <c r="BI12" i="1"/>
  <c r="BE12" i="1"/>
  <c r="BA12" i="1"/>
  <c r="BI11" i="1"/>
  <c r="BE11" i="1"/>
  <c r="BA11" i="1"/>
  <c r="BI10" i="1"/>
  <c r="BE10" i="1"/>
  <c r="BA10" i="1"/>
  <c r="BI9" i="1"/>
  <c r="BE9" i="1"/>
  <c r="BA9" i="1"/>
  <c r="BI8" i="1"/>
  <c r="BE8" i="1"/>
  <c r="BA8" i="1"/>
  <c r="BI7" i="1"/>
  <c r="BE7" i="1"/>
  <c r="BA7" i="1"/>
  <c r="BI6" i="1"/>
  <c r="BE6" i="1"/>
  <c r="BA6" i="1"/>
  <c r="BI5" i="1"/>
  <c r="BE5" i="1"/>
  <c r="BA5" i="1"/>
  <c r="BI4" i="1"/>
  <c r="BE4" i="1"/>
  <c r="BA4" i="1"/>
  <c r="D15" i="27"/>
  <c r="D13" i="27"/>
  <c r="C13" i="27"/>
  <c r="B15" i="27"/>
  <c r="B13" i="27"/>
  <c r="E15" i="27"/>
  <c r="D14" i="27"/>
  <c r="C14" i="27"/>
  <c r="C15" i="27"/>
  <c r="E17" i="27"/>
  <c r="E14" i="27"/>
  <c r="E16" i="27"/>
  <c r="C12" i="27"/>
  <c r="C16" i="27"/>
  <c r="B14" i="27"/>
  <c r="B12" i="27"/>
  <c r="B16" i="27"/>
  <c r="E13" i="27"/>
  <c r="E12" i="27"/>
  <c r="D12" i="27"/>
  <c r="D16" i="27"/>
  <c r="AJ24" i="1" l="1"/>
  <c r="CT4" i="1"/>
  <c r="BV7" i="1"/>
  <c r="BV15" i="1"/>
  <c r="CT5" i="1"/>
  <c r="CT11" i="1"/>
  <c r="CT18" i="1"/>
  <c r="CT6" i="1"/>
  <c r="CT12" i="1"/>
  <c r="CT7" i="1"/>
  <c r="CT13" i="1"/>
  <c r="CT19" i="1"/>
  <c r="CT8" i="1"/>
  <c r="CT14" i="1"/>
  <c r="CT20" i="1"/>
  <c r="CT9" i="1"/>
  <c r="CT15" i="1"/>
  <c r="CT16" i="1"/>
  <c r="CT10" i="1"/>
  <c r="CT17" i="1"/>
  <c r="BV17" i="1"/>
  <c r="BV12" i="1"/>
  <c r="BV13" i="1"/>
  <c r="BV20" i="1"/>
  <c r="BV4" i="1"/>
  <c r="BV9" i="1"/>
  <c r="BV16" i="1"/>
  <c r="BV11" i="1"/>
  <c r="BV8" i="1"/>
  <c r="BV14" i="1"/>
  <c r="BV10" i="1"/>
  <c r="BV19" i="1"/>
  <c r="BV18" i="1"/>
  <c r="BV6" i="1"/>
  <c r="BV5" i="1"/>
  <c r="AX8" i="1"/>
  <c r="AX16" i="1"/>
  <c r="AX10" i="1"/>
  <c r="AX18" i="1"/>
  <c r="AX15" i="1"/>
  <c r="AX7" i="1"/>
  <c r="AX6" i="1"/>
  <c r="AX12" i="1"/>
  <c r="AX17" i="1"/>
  <c r="AX13" i="1"/>
  <c r="AX14" i="1"/>
  <c r="AX19" i="1"/>
  <c r="AX20" i="1"/>
  <c r="AX9" i="1"/>
  <c r="Z8" i="1"/>
  <c r="Z5" i="1"/>
  <c r="AX5" i="1"/>
  <c r="AX11" i="1"/>
  <c r="AX4" i="1"/>
  <c r="Z6" i="1"/>
  <c r="Z14" i="1"/>
  <c r="Z13" i="1"/>
  <c r="Z7" i="1"/>
  <c r="Z15" i="1"/>
  <c r="Z16" i="1"/>
  <c r="Z9" i="1"/>
  <c r="Z17" i="1"/>
  <c r="Z10" i="1"/>
  <c r="Z18" i="1"/>
  <c r="Z19" i="1"/>
  <c r="Z11" i="1"/>
  <c r="Z4" i="1"/>
  <c r="Z12" i="1"/>
  <c r="Z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<sst xmlns="http://schemas.openxmlformats.org/spreadsheetml/2006/main" count="1886" uniqueCount="81">
  <si>
    <t>Name</t>
  </si>
  <si>
    <t>Login</t>
  </si>
  <si>
    <t>drolandz</t>
  </si>
  <si>
    <t>cabkhian</t>
  </si>
  <si>
    <t>charorfr</t>
  </si>
  <si>
    <t>dellejan</t>
  </si>
  <si>
    <t>ericobng</t>
  </si>
  <si>
    <t>gavinoii</t>
  </si>
  <si>
    <t>jamireco</t>
  </si>
  <si>
    <t>marmales</t>
  </si>
  <si>
    <t>marmojac</t>
  </si>
  <si>
    <t>marymaev</t>
  </si>
  <si>
    <t>miguetam</t>
  </si>
  <si>
    <t>ngeliec</t>
  </si>
  <si>
    <t>paulomga</t>
  </si>
  <si>
    <t>ramoangw</t>
  </si>
  <si>
    <t>remorren</t>
  </si>
  <si>
    <t>ricarcui</t>
  </si>
  <si>
    <t>tycabale</t>
  </si>
  <si>
    <t>Khian Cabangis</t>
  </si>
  <si>
    <t>Actual</t>
  </si>
  <si>
    <t>NW</t>
  </si>
  <si>
    <t>% Goal</t>
  </si>
  <si>
    <t>DELIVERY SUCCESS RATE (DSR)</t>
  </si>
  <si>
    <t>Roland Dela Rosa</t>
  </si>
  <si>
    <t>Angel Ramos</t>
  </si>
  <si>
    <t>Tyke Cabales</t>
  </si>
  <si>
    <t>POSITIVE RESPONSE RATE (PRR)</t>
  </si>
  <si>
    <t>Rating</t>
  </si>
  <si>
    <t>PERCENTAGE PER METRICS</t>
  </si>
  <si>
    <t>DSR</t>
  </si>
  <si>
    <t>PRR</t>
  </si>
  <si>
    <t>CCXU</t>
  </si>
  <si>
    <t>ACHT</t>
  </si>
  <si>
    <t>ATTD</t>
  </si>
  <si>
    <t>Phil De Ramos</t>
  </si>
  <si>
    <t>Gavino Bobis</t>
  </si>
  <si>
    <t>Jamire Cosme</t>
  </si>
  <si>
    <t>Mae Villablanca</t>
  </si>
  <si>
    <t>Miguel Tamondong</t>
  </si>
  <si>
    <t>Paulo Miguel Garcia</t>
  </si>
  <si>
    <t>Ricky Cui</t>
  </si>
  <si>
    <t>Rondel Quiban</t>
  </si>
  <si>
    <t>CUSTOMER UNDERSTANDABILITY (CCXU)</t>
  </si>
  <si>
    <t>AVERAGE HANDLE TIME (AHT)</t>
  </si>
  <si>
    <t>WEEK 36</t>
  </si>
  <si>
    <t>WEEK 37</t>
  </si>
  <si>
    <t>WEEK 38</t>
  </si>
  <si>
    <t>WEEK 39</t>
  </si>
  <si>
    <t>ATTENDANCE (ATTD)</t>
  </si>
  <si>
    <t>FINAL SCORECARD</t>
  </si>
  <si>
    <t>Days Absent</t>
  </si>
  <si>
    <t>Mins Late</t>
  </si>
  <si>
    <t>&amp; Goal</t>
  </si>
  <si>
    <t>Combined Rating</t>
  </si>
  <si>
    <t>Hours/ week</t>
  </si>
  <si>
    <t>Cha Orfrecio</t>
  </si>
  <si>
    <t>Alex Marmojada</t>
  </si>
  <si>
    <t>Jae Marmojada</t>
  </si>
  <si>
    <t>Angeli Rose Chan</t>
  </si>
  <si>
    <t>Delle Jane Silva</t>
  </si>
  <si>
    <t>Column Labels</t>
  </si>
  <si>
    <t>Grand Total</t>
  </si>
  <si>
    <t>Row Labels</t>
  </si>
  <si>
    <t>Sum of Rating</t>
  </si>
  <si>
    <t>Key Metrics</t>
  </si>
  <si>
    <t xml:space="preserve"> Week</t>
  </si>
  <si>
    <t>Week 36</t>
  </si>
  <si>
    <t>Week 37</t>
  </si>
  <si>
    <t>Week 38</t>
  </si>
  <si>
    <t>Week 39</t>
  </si>
  <si>
    <t>AHT</t>
  </si>
  <si>
    <t>Sum of Actual</t>
  </si>
  <si>
    <t>Sum of NW</t>
  </si>
  <si>
    <t>Actual Score</t>
  </si>
  <si>
    <t>Scorecard</t>
  </si>
  <si>
    <t>Maximum</t>
  </si>
  <si>
    <t>Sum of % Goal</t>
  </si>
  <si>
    <t>Average of Actual</t>
  </si>
  <si>
    <t>Average of NW</t>
  </si>
  <si>
    <t>Count of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</si>
</sst>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2"/>
      <color theme="1"/>
      <name val="Calibri"/>
      <family val="2"/>
      <scheme val="minor"/>
    </font>
    <font>
      <b/>
      <u/>
      <sz val="12"/>
      <color theme="1"/>
      <name val="Calibri"/>
      <family val="2"/>
      <scheme val="minor"/>
    </font>
    <font>
      <b/>
      <sz val="12"/>
      <color rgb="FF000000"/>
      <name val="Calibri"/>
      <family val="2"/>
      <scheme val="minor"/>
    </font>
    <font>
      <sz val="12"/>
      <color rgb="FF000000"/>
      <name val="Calibri"/>
      <family val="2"/>
      <scheme val="minor"/>
    </font>
    <font>
      <sz val="8"/>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DE9D9"/>
        <bgColor indexed="64"/>
      </patternFill>
    </fill>
    <fill>
      <patternFill patternType="solid">
        <fgColor theme="8" tint="0.79998168889431442"/>
        <bgColor rgb="FF000000"/>
      </patternFill>
    </fill>
    <fill>
      <patternFill patternType="solid">
        <fgColor theme="7" tint="0.79998168889431442"/>
        <bgColor rgb="FF000000"/>
      </patternFill>
    </fill>
    <fill>
      <patternFill patternType="solid">
        <fgColor theme="6" tint="0.79998168889431442"/>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07">
    <xf numFmtId="0" fontId="0" fillId="0" borderId="0" xfId="0"/>
    <xf numFmtId="0" fontId="0" fillId="0" borderId="0" xfId="0" applyAlignment="1">
      <alignment horizontal="center" vertical="center"/>
    </xf>
    <xf numFmtId="10" fontId="0" fillId="0" borderId="0" xfId="0" applyNumberFormat="1"/>
    <xf numFmtId="0" fontId="1" fillId="0" borderId="0" xfId="0" applyFont="1" applyAlignment="1">
      <alignment horizontal="center"/>
    </xf>
    <xf numFmtId="10" fontId="0" fillId="0" borderId="0" xfId="0" applyNumberFormat="1" applyAlignment="1">
      <alignment horizontal="center" vertical="center"/>
    </xf>
    <xf numFmtId="9" fontId="0" fillId="0" borderId="0" xfId="0" applyNumberFormat="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164" fontId="0" fillId="2" borderId="1" xfId="0" applyNumberFormat="1" applyFill="1" applyBorder="1"/>
    <xf numFmtId="2" fontId="1" fillId="2" borderId="1" xfId="0" applyNumberFormat="1" applyFont="1" applyFill="1" applyBorder="1" applyAlignment="1">
      <alignment horizontal="center"/>
    </xf>
    <xf numFmtId="164" fontId="0" fillId="3" borderId="1" xfId="0" applyNumberFormat="1" applyFill="1" applyBorder="1"/>
    <xf numFmtId="2" fontId="1" fillId="3" borderId="1" xfId="0" applyNumberFormat="1" applyFont="1" applyFill="1" applyBorder="1" applyAlignment="1">
      <alignment horizontal="center"/>
    </xf>
    <xf numFmtId="164" fontId="0" fillId="4" borderId="1" xfId="0" applyNumberFormat="1" applyFill="1" applyBorder="1"/>
    <xf numFmtId="2" fontId="1" fillId="4" borderId="1" xfId="0" applyNumberFormat="1" applyFont="1" applyFill="1" applyBorder="1" applyAlignment="1">
      <alignment horizontal="center"/>
    </xf>
    <xf numFmtId="164" fontId="0" fillId="5" borderId="1" xfId="0" applyNumberFormat="1" applyFill="1" applyBorder="1"/>
    <xf numFmtId="2" fontId="1" fillId="5" borderId="1" xfId="0" applyNumberFormat="1" applyFont="1" applyFill="1" applyBorder="1" applyAlignment="1">
      <alignment horizontal="center"/>
    </xf>
    <xf numFmtId="0" fontId="0" fillId="5" borderId="1" xfId="0" applyFill="1" applyBorder="1"/>
    <xf numFmtId="0" fontId="0" fillId="7" borderId="1" xfId="0" applyFill="1" applyBorder="1"/>
    <xf numFmtId="2" fontId="0" fillId="2" borderId="1" xfId="0" applyNumberFormat="1" applyFill="1" applyBorder="1"/>
    <xf numFmtId="2" fontId="0" fillId="4" borderId="1" xfId="0" applyNumberFormat="1" applyFill="1" applyBorder="1"/>
    <xf numFmtId="2" fontId="0" fillId="5" borderId="1" xfId="0" applyNumberFormat="1" applyFill="1" applyBorder="1"/>
    <xf numFmtId="2" fontId="0" fillId="3" borderId="1" xfId="0" applyNumberFormat="1" applyFill="1" applyBorder="1"/>
    <xf numFmtId="0" fontId="1" fillId="8" borderId="1" xfId="0" applyFont="1" applyFill="1" applyBorder="1" applyAlignment="1">
      <alignment horizontal="center" vertical="center" wrapText="1"/>
    </xf>
    <xf numFmtId="0" fontId="0" fillId="8" borderId="1" xfId="0" applyFill="1" applyBorder="1" applyAlignment="1">
      <alignment horizontal="center" wrapText="1"/>
    </xf>
    <xf numFmtId="4" fontId="1" fillId="8" borderId="1" xfId="0" applyNumberFormat="1" applyFont="1" applyFill="1" applyBorder="1" applyAlignment="1">
      <alignment horizontal="center" vertical="center" wrapText="1"/>
    </xf>
    <xf numFmtId="0" fontId="3" fillId="9" borderId="4" xfId="0" applyFont="1" applyFill="1" applyBorder="1" applyAlignment="1">
      <alignment horizontal="center" vertical="center" wrapText="1"/>
    </xf>
    <xf numFmtId="0" fontId="4" fillId="9" borderId="5" xfId="0" applyFont="1" applyFill="1" applyBorder="1" applyAlignment="1">
      <alignment horizontal="center" wrapText="1"/>
    </xf>
    <xf numFmtId="0" fontId="4" fillId="9" borderId="6" xfId="0" applyFont="1" applyFill="1" applyBorder="1" applyAlignment="1">
      <alignment horizontal="center" wrapText="1"/>
    </xf>
    <xf numFmtId="4" fontId="4" fillId="9" borderId="5" xfId="0" applyNumberFormat="1" applyFont="1" applyFill="1" applyBorder="1" applyAlignment="1">
      <alignment horizontal="center" vertical="center" wrapText="1"/>
    </xf>
    <xf numFmtId="4" fontId="4" fillId="9" borderId="6" xfId="0" applyNumberFormat="1" applyFont="1" applyFill="1" applyBorder="1" applyAlignment="1">
      <alignment horizontal="center" vertical="center" wrapText="1"/>
    </xf>
    <xf numFmtId="4" fontId="0" fillId="3" borderId="1" xfId="0" applyNumberFormat="1" applyFill="1" applyBorder="1" applyAlignment="1">
      <alignment horizontal="center" vertical="center" wrapText="1"/>
    </xf>
    <xf numFmtId="4" fontId="1" fillId="3" borderId="1" xfId="0" applyNumberFormat="1" applyFont="1" applyFill="1" applyBorder="1" applyAlignment="1">
      <alignment horizontal="center" vertical="center" wrapText="1"/>
    </xf>
    <xf numFmtId="0" fontId="3" fillId="10" borderId="4" xfId="0" applyFont="1" applyFill="1" applyBorder="1" applyAlignment="1">
      <alignment horizontal="center" vertical="center" wrapText="1"/>
    </xf>
    <xf numFmtId="0" fontId="4" fillId="10" borderId="5" xfId="0" applyFont="1" applyFill="1" applyBorder="1" applyAlignment="1">
      <alignment horizontal="center" wrapText="1"/>
    </xf>
    <xf numFmtId="0" fontId="4" fillId="10" borderId="6" xfId="0" applyFont="1" applyFill="1" applyBorder="1" applyAlignment="1">
      <alignment horizontal="center" wrapText="1"/>
    </xf>
    <xf numFmtId="4" fontId="4" fillId="10" borderId="5" xfId="0" applyNumberFormat="1" applyFont="1" applyFill="1" applyBorder="1" applyAlignment="1">
      <alignment horizontal="center" vertical="center" wrapText="1"/>
    </xf>
    <xf numFmtId="4" fontId="4" fillId="10" borderId="6" xfId="0" applyNumberFormat="1" applyFont="1" applyFill="1" applyBorder="1" applyAlignment="1">
      <alignment horizontal="center" vertical="center" wrapText="1"/>
    </xf>
    <xf numFmtId="4" fontId="0" fillId="4" borderId="1" xfId="0" applyNumberFormat="1" applyFill="1" applyBorder="1" applyAlignment="1">
      <alignment horizontal="center" vertical="center" wrapText="1"/>
    </xf>
    <xf numFmtId="4" fontId="1" fillId="4" borderId="1" xfId="0" applyNumberFormat="1" applyFont="1" applyFill="1" applyBorder="1" applyAlignment="1">
      <alignment horizontal="center" vertical="center" wrapText="1"/>
    </xf>
    <xf numFmtId="0" fontId="3" fillId="11" borderId="4" xfId="0" applyFont="1" applyFill="1" applyBorder="1" applyAlignment="1">
      <alignment horizontal="center" vertical="center" wrapText="1"/>
    </xf>
    <xf numFmtId="0" fontId="4" fillId="11" borderId="5" xfId="0" applyFont="1" applyFill="1" applyBorder="1" applyAlignment="1">
      <alignment horizontal="center" wrapText="1"/>
    </xf>
    <xf numFmtId="0" fontId="4" fillId="11" borderId="6" xfId="0" applyFont="1" applyFill="1" applyBorder="1" applyAlignment="1">
      <alignment horizontal="center" wrapText="1"/>
    </xf>
    <xf numFmtId="4" fontId="4" fillId="11" borderId="5" xfId="0" applyNumberFormat="1" applyFont="1" applyFill="1" applyBorder="1" applyAlignment="1">
      <alignment horizontal="center" vertical="center" wrapText="1"/>
    </xf>
    <xf numFmtId="4" fontId="4" fillId="11" borderId="6" xfId="0" applyNumberFormat="1" applyFont="1" applyFill="1" applyBorder="1" applyAlignment="1">
      <alignment horizontal="center" vertical="center" wrapText="1"/>
    </xf>
    <xf numFmtId="4" fontId="0" fillId="5" borderId="1" xfId="0" applyNumberFormat="1" applyFill="1" applyBorder="1" applyAlignment="1">
      <alignment horizontal="center" vertical="center" wrapText="1"/>
    </xf>
    <xf numFmtId="4" fontId="1" fillId="5" borderId="1" xfId="0" applyNumberFormat="1" applyFont="1" applyFill="1" applyBorder="1" applyAlignment="1">
      <alignment horizontal="center" vertical="center" wrapText="1"/>
    </xf>
    <xf numFmtId="0" fontId="0" fillId="6" borderId="1"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pivotButton="1"/>
    <xf numFmtId="0" fontId="0" fillId="0" borderId="0" xfId="0" applyAlignment="1">
      <alignment horizontal="left"/>
    </xf>
    <xf numFmtId="2" fontId="0" fillId="0" borderId="0" xfId="0" applyNumberFormat="1"/>
    <xf numFmtId="4" fontId="0" fillId="8" borderId="1" xfId="0" applyNumberFormat="1" applyFill="1" applyBorder="1" applyAlignment="1">
      <alignment horizontal="right" vertical="center" wrapText="1"/>
    </xf>
    <xf numFmtId="4" fontId="1" fillId="8" borderId="1" xfId="0" applyNumberFormat="1" applyFont="1" applyFill="1" applyBorder="1" applyAlignment="1">
      <alignment horizontal="right" vertical="center" wrapText="1"/>
    </xf>
    <xf numFmtId="164" fontId="0" fillId="0" borderId="0" xfId="0" applyNumberFormat="1"/>
    <xf numFmtId="4" fontId="4" fillId="0" borderId="0" xfId="0" applyNumberFormat="1" applyFont="1" applyAlignment="1">
      <alignment horizontal="right" vertical="center" wrapText="1"/>
    </xf>
    <xf numFmtId="0" fontId="1" fillId="0" borderId="0" xfId="0" applyFont="1"/>
    <xf numFmtId="4" fontId="4" fillId="0" borderId="0" xfId="0" applyNumberFormat="1" applyFont="1" applyAlignment="1">
      <alignment horizontal="right"/>
    </xf>
    <xf numFmtId="0" fontId="0" fillId="0" borderId="0" xfId="0" applyAlignment="1">
      <alignment horizontal="right"/>
    </xf>
    <xf numFmtId="4" fontId="0" fillId="0" borderId="0" xfId="0" applyNumberFormat="1" applyAlignment="1">
      <alignment horizontal="right" vertical="center"/>
    </xf>
    <xf numFmtId="4" fontId="0" fillId="0" borderId="0" xfId="0" applyNumberFormat="1" applyAlignment="1">
      <alignment horizontal="right"/>
    </xf>
    <xf numFmtId="4" fontId="0" fillId="0" borderId="0" xfId="0" applyNumberFormat="1" applyAlignment="1">
      <alignment horizontal="right" vertical="center" wrapText="1"/>
    </xf>
    <xf numFmtId="2"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indent="1"/>
    </xf>
    <xf numFmtId="0" fontId="0" fillId="0" borderId="0" xfId="0" applyProtection="1">
      <protection locked="0"/>
    </xf>
    <xf numFmtId="0" fontId="3" fillId="11" borderId="2"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1" fillId="3" borderId="1" xfId="0" applyFont="1" applyFill="1" applyBorder="1" applyAlignment="1">
      <alignment horizontal="center"/>
    </xf>
    <xf numFmtId="0" fontId="2" fillId="0" borderId="0" xfId="0" applyFont="1" applyAlignment="1">
      <alignment horizontal="center"/>
    </xf>
    <xf numFmtId="0" fontId="0" fillId="3" borderId="1" xfId="0"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1" fillId="8"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xf>
    <xf numFmtId="0" fontId="1" fillId="5" borderId="1" xfId="0" applyFont="1" applyFill="1" applyBorder="1" applyAlignment="1">
      <alignment horizontal="center"/>
    </xf>
    <xf numFmtId="0" fontId="0" fillId="5" borderId="1" xfId="0"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3" fillId="9"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10" borderId="4" xfId="0" applyFont="1" applyFill="1" applyBorder="1" applyAlignment="1">
      <alignment horizontal="center" vertical="center" wrapText="1"/>
    </xf>
  </cellXfs>
  <cellStyles count="1">
    <cellStyle name="Normal" xfId="0" builtinId="0"/>
  </cellStyles>
  <dxfs count="81">
    <dxf>
      <numFmt numFmtId="2" formatCode="0.00"/>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numFmt numFmtId="2" formatCode="0.00"/>
    </dxf>
    <dxf>
      <numFmt numFmtId="13" formatCode="0%"/>
    </dxf>
    <dxf>
      <numFmt numFmtId="2" formatCode="0.00"/>
    </dxf>
    <dxf>
      <numFmt numFmtId="13" formatCode="0%"/>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s>
  <tableStyles count="0" defaultTableStyle="TableStyleMedium2" defaultPivotStyle="PivotStyleLight16"/>
  <colors>
    <mruColors>
      <color rgb="FF004A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tyles" Target="styles.xml"/><Relationship Id="rId30"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EXCEL.xlsx]PIVOT TABLE!PivotTable6</c:name>
    <c:fmtId val="2"/>
  </c:pivotSource>
  <c:chart>
    <c:title>
      <c:overlay val="1"/>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lt1"/>
            </a:bgClr>
          </a:pattFill>
          <a:ln w="34925" cap="flat">
            <a:solidFill>
              <a:schemeClr val="bg1"/>
            </a:solidFill>
            <a:bevel/>
          </a:ln>
          <a:effectLst>
            <a:outerShdw dist="25400" dir="2700000" algn="tl" rotWithShape="0">
              <a:schemeClr val="accent1"/>
            </a:outerShdw>
          </a:effectLst>
        </c:spPr>
      </c:pivotFmt>
      <c:pivotFmt>
        <c:idx val="1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74828114226262"/>
          <c:y val="3.2467735063132871E-2"/>
          <c:w val="0.85825171885773743"/>
          <c:h val="0.79780158373516563"/>
        </c:manualLayout>
      </c:layout>
      <c:lineChart>
        <c:grouping val="stacked"/>
        <c:varyColors val="0"/>
        <c:ser>
          <c:idx val="0"/>
          <c:order val="0"/>
          <c:tx>
            <c:strRef>
              <c:f>'PIVOT TABLE'!$B$3:$B$4</c:f>
              <c:strCache>
                <c:ptCount val="1"/>
                <c:pt idx="0">
                  <c:v>PRR</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 TABLE'!$A$5:$A$9</c:f>
              <c:strCache>
                <c:ptCount val="4"/>
                <c:pt idx="0">
                  <c:v>Week 36</c:v>
                </c:pt>
                <c:pt idx="1">
                  <c:v>Week 37</c:v>
                </c:pt>
                <c:pt idx="2">
                  <c:v>Week 38</c:v>
                </c:pt>
                <c:pt idx="3">
                  <c:v>Week 39</c:v>
                </c:pt>
              </c:strCache>
            </c:strRef>
          </c:cat>
          <c:val>
            <c:numRef>
              <c:f>'PIVOT TABLE'!$B$5:$B$9</c:f>
              <c:numCache>
                <c:formatCode>0.00</c:formatCode>
                <c:ptCount val="4"/>
                <c:pt idx="0">
                  <c:v>1</c:v>
                </c:pt>
                <c:pt idx="1">
                  <c:v>1</c:v>
                </c:pt>
                <c:pt idx="2">
                  <c:v>2.3561665804656426</c:v>
                </c:pt>
                <c:pt idx="3">
                  <c:v>1</c:v>
                </c:pt>
              </c:numCache>
            </c:numRef>
          </c:val>
          <c:smooth val="0"/>
          <c:extLst>
            <c:ext xmlns:c16="http://schemas.microsoft.com/office/drawing/2014/chart" uri="{C3380CC4-5D6E-409C-BE32-E72D297353CC}">
              <c16:uniqueId val="{00000000-3501-0941-8ACA-9956C30791CD}"/>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36242304"/>
        <c:axId val="330998720"/>
      </c:lineChart>
      <c:catAx>
        <c:axId val="43624230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330998720"/>
        <c:crosses val="autoZero"/>
        <c:auto val="1"/>
        <c:lblAlgn val="ctr"/>
        <c:lblOffset val="100"/>
        <c:noMultiLvlLbl val="0"/>
      </c:catAx>
      <c:valAx>
        <c:axId val="330998720"/>
        <c:scaling>
          <c:orientation val="minMax"/>
          <c:max val="7"/>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362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EXCEL.xlsx]PIVOT TABLE 2!PivotTable7</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TABLE 2'!$B$3</c:f>
              <c:strCache>
                <c:ptCount val="1"/>
                <c:pt idx="0">
                  <c:v>Actual Score</c:v>
                </c:pt>
              </c:strCache>
            </c:strRef>
          </c:tx>
          <c:spPr>
            <a:solidFill>
              <a:srgbClr val="004A3B"/>
            </a:solidFill>
            <a:ln>
              <a:noFill/>
            </a:ln>
            <a:effectLst/>
          </c:spPr>
          <c:invertIfNegative val="0"/>
          <c:dPt>
            <c:idx val="0"/>
            <c:invertIfNegative val="0"/>
            <c:bubble3D val="0"/>
            <c:spPr>
              <a:solidFill>
                <a:srgbClr val="004A3B"/>
              </a:solidFill>
              <a:ln>
                <a:noFill/>
              </a:ln>
              <a:effectLst/>
            </c:spPr>
            <c:extLst>
              <c:ext xmlns:c16="http://schemas.microsoft.com/office/drawing/2014/chart" uri="{C3380CC4-5D6E-409C-BE32-E72D297353CC}">
                <c16:uniqueId val="{00000000-9284-9046-A286-F4F651B5DAAE}"/>
              </c:ext>
            </c:extLst>
          </c:dPt>
          <c:dLbls>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 xmlns:c16="http://schemas.microsoft.com/office/drawing/2014/chart" uri="{C3380CC4-5D6E-409C-BE32-E72D297353CC}">
                  <c16:uniqueId val="{00000000-9284-9046-A286-F4F651B5DAAE}"/>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2'!$A$4:$A$6</c:f>
              <c:multiLvlStrCache>
                <c:ptCount val="1"/>
                <c:lvl>
                  <c:pt idx="0">
                    <c:v>AHT</c:v>
                  </c:pt>
                </c:lvl>
                <c:lvl>
                  <c:pt idx="0">
                    <c:v>jamireco</c:v>
                  </c:pt>
                </c:lvl>
              </c:multiLvlStrCache>
            </c:multiLvlStrRef>
          </c:cat>
          <c:val>
            <c:numRef>
              <c:f>'PIVOT TABLE 2'!$B$4:$B$6</c:f>
              <c:numCache>
                <c:formatCode>General</c:formatCode>
                <c:ptCount val="1"/>
                <c:pt idx="0">
                  <c:v>7.5</c:v>
                </c:pt>
              </c:numCache>
            </c:numRef>
          </c:val>
          <c:extLst>
            <c:ext xmlns:c16="http://schemas.microsoft.com/office/drawing/2014/chart" uri="{C3380CC4-5D6E-409C-BE32-E72D297353CC}">
              <c16:uniqueId val="{00000001-4B94-AC4E-A24B-BBED42DDF131}"/>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TABLE 2'!$C$3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2'!$A$4:$A$6</c:f>
              <c:multiLvlStrCache>
                <c:ptCount val="1"/>
                <c:lvl>
                  <c:pt idx="0">
                    <c:v>AHT</c:v>
                  </c:pt>
                </c:lvl>
                <c:lvl>
                  <c:pt idx="0">
                    <c:v>jamireco</c:v>
                  </c:pt>
                </c:lvl>
              </c:multiLvlStrCache>
            </c:multiLvlStrRef>
          </c:cat>
          <c:val>
            <c:numRef>
              <c:f>'PIVOT TABLE 2'!$C$4:$C$6</c:f>
              <c:numCache>
                <c:formatCode>General</c:formatCode>
                <c:ptCount val="1"/>
                <c:pt idx="0">
                  <c:v>5.42</c:v>
                </c:pt>
              </c:numCache>
            </c:numRef>
          </c:val>
          <c:extLst>
            <c:ext xmlns:c16="http://schemas.microsoft.com/office/drawing/2014/chart" uri="{C3380CC4-5D6E-409C-BE32-E72D297353CC}">
              <c16:uniqueId val="{00000002-4B94-AC4E-A24B-BBED42DDF131}"/>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EXCEL.xlsx]Sheet10!PivotTable8</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Sheet10!$B$3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Sheet10!$A$4:$A$5</c:f>
              <c:strCache>
                <c:ptCount val="1"/>
                <c:pt idx="0">
                  <c:v>jamireco</c:v>
                </c:pt>
              </c:strCache>
            </c:strRef>
          </c:cat>
          <c:val>
            <c:numRef>
              <c:f>Sheet10!$B$4:$B$5</c:f>
              <c:numCache>
                <c:formatCode>General</c:formatCode>
                <c:ptCount val="1"/>
                <c:pt idx="0">
                  <c:v>59</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Sheet10!$C$3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Sheet10!$A$4:$A$5</c:f>
              <c:strCache>
                <c:ptCount val="1"/>
                <c:pt idx="0">
                  <c:v>jamireco</c:v>
                </c:pt>
              </c:strCache>
            </c:strRef>
          </c:cat>
          <c:val>
            <c:numRef>
              <c:f>Sheet10!$C$4:$C$5</c:f>
              <c:numCache>
                <c:formatCode>General</c:formatCode>
                <c:ptCount val="1"/>
                <c:pt idx="0">
                  <c:v>81.7</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EXCEL.xlsx]Sheet12!PivotTable9</c:name>
    <c:fmtId val="2"/>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7030A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rgbClr val="7030A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rgbClr val="004A3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C00000">
              <a:alpha val="56000"/>
            </a:srgb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Sheet12!$B$3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Sheet12!$A$4:$A$5</c:f>
              <c:strCache>
                <c:ptCount val="1"/>
                <c:pt idx="0">
                  <c:v>jamireco</c:v>
                </c:pt>
              </c:strCache>
            </c:strRef>
          </c:cat>
          <c:val>
            <c:numRef>
              <c:f>Sheet12!$B$4:$B$5</c:f>
              <c:numCache>
                <c:formatCode>General</c:formatCode>
                <c:ptCount val="1"/>
                <c:pt idx="0">
                  <c:v>74.900000000000006</c:v>
                </c:pt>
              </c:numCache>
            </c:numRef>
          </c:val>
          <c:extLst>
            <c:ext xmlns:c16="http://schemas.microsoft.com/office/drawing/2014/chart" uri="{C3380CC4-5D6E-409C-BE32-E72D297353CC}">
              <c16:uniqueId val="{00000000-5B7C-BF40-9559-3F6AC49D8FA6}"/>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Sheet12!$C$3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Sheet12!$A$4:$A$5</c:f>
              <c:strCache>
                <c:ptCount val="1"/>
                <c:pt idx="0">
                  <c:v>jamireco</c:v>
                </c:pt>
              </c:strCache>
            </c:strRef>
          </c:cat>
          <c:val>
            <c:numRef>
              <c:f>Sheet12!$C$4:$C$5</c:f>
              <c:numCache>
                <c:formatCode>General</c:formatCode>
                <c:ptCount val="1"/>
                <c:pt idx="0">
                  <c:v>88.3</c:v>
                </c:pt>
              </c:numCache>
            </c:numRef>
          </c:val>
          <c:extLst>
            <c:ext xmlns:c16="http://schemas.microsoft.com/office/drawing/2014/chart" uri="{C3380CC4-5D6E-409C-BE32-E72D297353CC}">
              <c16:uniqueId val="{00000001-5B7C-BF40-9559-3F6AC49D8FA6}"/>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EXCEL.xlsx]Sheet13!PivotTable10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Sheet13!$B$3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Sheet13!$A$4:$A$5</c:f>
              <c:strCache>
                <c:ptCount val="1"/>
                <c:pt idx="0">
                  <c:v>jamireco</c:v>
                </c:pt>
              </c:strCache>
            </c:strRef>
          </c:cat>
          <c:val>
            <c:numRef>
              <c:f>Sheet13!$B$4:$B$5</c:f>
              <c:numCache>
                <c:formatCode>General</c:formatCode>
                <c:ptCount val="1"/>
                <c:pt idx="0">
                  <c:v>71.3</c:v>
                </c:pt>
              </c:numCache>
            </c:numRef>
          </c:val>
          <c:extLst>
            <c:ext xmlns:c16="http://schemas.microsoft.com/office/drawing/2014/chart" uri="{C3380CC4-5D6E-409C-BE32-E72D297353CC}">
              <c16:uniqueId val="{00000000-D735-F542-810E-7FD654D5E3F7}"/>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Sheet13!$C$3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Sheet13!$A$4:$A$5</c:f>
              <c:strCache>
                <c:ptCount val="1"/>
                <c:pt idx="0">
                  <c:v>jamireco</c:v>
                </c:pt>
              </c:strCache>
            </c:strRef>
          </c:cat>
          <c:val>
            <c:numRef>
              <c:f>Sheet13!$C$4:$C$5</c:f>
              <c:numCache>
                <c:formatCode>General</c:formatCode>
                <c:ptCount val="1"/>
                <c:pt idx="0">
                  <c:v>74.900000000000006</c:v>
                </c:pt>
              </c:numCache>
            </c:numRef>
          </c:val>
          <c:extLst>
            <c:ext xmlns:c16="http://schemas.microsoft.com/office/drawing/2014/chart" uri="{C3380CC4-5D6E-409C-BE32-E72D297353CC}">
              <c16:uniqueId val="{00000001-D735-F542-810E-7FD654D5E3F7}"/>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EXCEL.xlsx]Sheet14!PivotTable11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Sheet14!$B$3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Sheet14!$A$4:$A$5</c:f>
              <c:strCache>
                <c:ptCount val="1"/>
                <c:pt idx="0">
                  <c:v>jamireco</c:v>
                </c:pt>
              </c:strCache>
            </c:strRef>
          </c:cat>
          <c:val>
            <c:numRef>
              <c:f>Sheet14!$B$4:$B$5</c:f>
              <c:numCache>
                <c:formatCode>0%</c:formatCode>
                <c:ptCount val="1"/>
                <c:pt idx="0">
                  <c:v>0.99</c:v>
                </c:pt>
              </c:numCache>
            </c:numRef>
          </c:val>
          <c:extLst>
            <c:ext xmlns:c16="http://schemas.microsoft.com/office/drawing/2014/chart" uri="{C3380CC4-5D6E-409C-BE32-E72D297353CC}">
              <c16:uniqueId val="{00000000-BF7C-CC41-A53A-E4C983080B74}"/>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Sheet14!$C$3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Sheet14!$A$4:$A$5</c:f>
              <c:strCache>
                <c:ptCount val="1"/>
                <c:pt idx="0">
                  <c:v>jamireco</c:v>
                </c:pt>
              </c:strCache>
            </c:strRef>
          </c:cat>
          <c:val>
            <c:numRef>
              <c:f>Sheet14!$C$4:$C$5</c:f>
              <c:numCache>
                <c:formatCode>0%</c:formatCode>
                <c:ptCount val="1"/>
                <c:pt idx="0">
                  <c:v>0.9</c:v>
                </c:pt>
              </c:numCache>
            </c:numRef>
          </c:val>
          <c:extLst>
            <c:ext xmlns:c16="http://schemas.microsoft.com/office/drawing/2014/chart" uri="{C3380CC4-5D6E-409C-BE32-E72D297353CC}">
              <c16:uniqueId val="{00000001-BF7C-CC41-A53A-E4C983080B74}"/>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0%" sourceLinked="1"/>
        <c:majorTickMark val="none"/>
        <c:minorTickMark val="none"/>
        <c:tickLblPos val="nextTo"/>
        <c:crossAx val="226351007"/>
        <c:crosses val="autoZero"/>
        <c:crossBetween val="between"/>
      </c:valAx>
      <c:valAx>
        <c:axId val="2049046464"/>
        <c:scaling>
          <c:orientation val="minMax"/>
        </c:scaling>
        <c:delete val="1"/>
        <c:axPos val="t"/>
        <c:numFmt formatCode="0%"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EXCEL.xlsx]Sheet24!PivotTable20</c:name>
    <c:fmtId val="7"/>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4A3B"/>
          </a:solidFill>
          <a:ln>
            <a:noFill/>
          </a:ln>
          <a:effectLst/>
        </c:spPr>
      </c:pivotFmt>
      <c:pivotFmt>
        <c:idx val="11"/>
        <c:spPr>
          <a:solidFill>
            <a:srgbClr val="004A3B"/>
          </a:solidFill>
          <a:ln>
            <a:noFill/>
          </a:ln>
          <a:effectLst/>
        </c:spPr>
      </c:pivotFmt>
      <c:pivotFmt>
        <c:idx val="12"/>
        <c:spPr>
          <a:solidFill>
            <a:schemeClr val="accent2">
              <a:lumMod val="50000"/>
            </a:schemeClr>
          </a:solidFill>
          <a:ln>
            <a:noFill/>
          </a:ln>
          <a:effectLst/>
        </c:spPr>
      </c:pivotFmt>
      <c:pivotFmt>
        <c:idx val="13"/>
        <c:spPr>
          <a:solidFill>
            <a:schemeClr val="accent2">
              <a:lumMod val="50000"/>
            </a:schemeClr>
          </a:solidFill>
          <a:ln>
            <a:noFill/>
          </a:ln>
          <a:effectLst/>
        </c:spPr>
      </c:pivotFmt>
      <c:pivotFmt>
        <c:idx val="14"/>
        <c:spPr>
          <a:solidFill>
            <a:srgbClr val="004A3B"/>
          </a:solidFill>
          <a:ln>
            <a:noFill/>
          </a:ln>
          <a:effectLst/>
        </c:spPr>
      </c:pivotFmt>
      <c:pivotFmt>
        <c:idx val="15"/>
        <c:spPr>
          <a:solidFill>
            <a:schemeClr val="accent2">
              <a:lumMod val="50000"/>
            </a:schemeClr>
          </a:solidFill>
          <a:ln>
            <a:noFill/>
          </a:ln>
          <a:effectLst/>
        </c:spPr>
      </c:pivotFmt>
      <c:pivotFmt>
        <c:idx val="16"/>
        <c:spPr>
          <a:solidFill>
            <a:srgbClr val="004A3B"/>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50000"/>
            </a:schemeClr>
          </a:solidFill>
          <a:ln>
            <a:noFill/>
          </a:ln>
          <a:effectLst/>
        </c:spPr>
      </c:pivotFmt>
      <c:pivotFmt>
        <c:idx val="20"/>
        <c:spPr>
          <a:solidFill>
            <a:srgbClr val="004A3B"/>
          </a:solidFill>
          <a:ln>
            <a:noFill/>
          </a:ln>
          <a:effectLst/>
        </c:spPr>
      </c:pivotFmt>
      <c:pivotFmt>
        <c:idx val="21"/>
        <c:spPr>
          <a:solidFill>
            <a:schemeClr val="accent2">
              <a:lumMod val="50000"/>
            </a:schemeClr>
          </a:solidFill>
          <a:ln>
            <a:noFill/>
          </a:ln>
          <a:effectLst/>
        </c:spPr>
      </c:pivotFmt>
      <c:pivotFmt>
        <c:idx val="22"/>
        <c:spPr>
          <a:solidFill>
            <a:srgbClr val="004A3B"/>
          </a:solidFill>
          <a:ln>
            <a:noFill/>
          </a:ln>
          <a:effectLst/>
        </c:spPr>
      </c:pivotFmt>
      <c:pivotFmt>
        <c:idx val="23"/>
        <c:spPr>
          <a:solidFill>
            <a:schemeClr val="accent2">
              <a:lumMod val="50000"/>
            </a:schemeClr>
          </a:solidFill>
          <a:ln>
            <a:noFill/>
          </a:ln>
          <a:effectLst/>
        </c:spPr>
      </c:pivotFmt>
      <c:pivotFmt>
        <c:idx val="24"/>
        <c:spPr>
          <a:solidFill>
            <a:srgbClr val="004A3B"/>
          </a:solidFill>
          <a:ln>
            <a:noFill/>
          </a:ln>
          <a:effectLst/>
        </c:spPr>
      </c:pivotFmt>
      <c:pivotFmt>
        <c:idx val="25"/>
        <c:spPr>
          <a:solidFill>
            <a:schemeClr val="accent2">
              <a:lumMod val="50000"/>
            </a:schemeClr>
          </a:solidFill>
          <a:ln>
            <a:noFill/>
          </a:ln>
          <a:effectLst/>
        </c:spPr>
      </c:pivotFmt>
      <c:pivotFmt>
        <c:idx val="26"/>
        <c:spPr>
          <a:solidFill>
            <a:srgbClr val="004A3B"/>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lumMod val="50000"/>
            </a:schemeClr>
          </a:solidFill>
          <a:ln>
            <a:noFill/>
          </a:ln>
          <a:effectLst/>
        </c:spPr>
      </c:pivotFmt>
      <c:pivotFmt>
        <c:idx val="29"/>
        <c:spPr>
          <a:solidFill>
            <a:srgbClr val="004A3B"/>
          </a:solidFill>
          <a:ln>
            <a:noFill/>
          </a:ln>
          <a:effectLst/>
        </c:spPr>
      </c:pivotFmt>
      <c:pivotFmt>
        <c:idx val="30"/>
        <c:spPr>
          <a:solidFill>
            <a:schemeClr val="accent2">
              <a:lumMod val="50000"/>
            </a:schemeClr>
          </a:solidFill>
          <a:ln>
            <a:noFill/>
          </a:ln>
          <a:effectLst/>
        </c:spPr>
      </c:pivotFmt>
      <c:pivotFmt>
        <c:idx val="31"/>
        <c:spPr>
          <a:solidFill>
            <a:srgbClr val="004A3B"/>
          </a:solidFill>
          <a:ln>
            <a:noFill/>
          </a:ln>
          <a:effectLst/>
        </c:spPr>
      </c:pivotFmt>
      <c:pivotFmt>
        <c:idx val="32"/>
        <c:spPr>
          <a:solidFill>
            <a:schemeClr val="accent2">
              <a:lumMod val="50000"/>
            </a:schemeClr>
          </a:solidFill>
          <a:ln>
            <a:noFill/>
          </a:ln>
          <a:effectLst/>
        </c:spPr>
      </c:pivotFmt>
      <c:pivotFmt>
        <c:idx val="33"/>
        <c:spPr>
          <a:solidFill>
            <a:srgbClr val="004A3B"/>
          </a:solidFill>
          <a:ln>
            <a:noFill/>
          </a:ln>
          <a:effectLst/>
        </c:spPr>
      </c:pivotFmt>
      <c:pivotFmt>
        <c:idx val="34"/>
        <c:spPr>
          <a:solidFill>
            <a:schemeClr val="accent2">
              <a:lumMod val="50000"/>
            </a:schemeClr>
          </a:solidFill>
          <a:ln>
            <a:noFill/>
          </a:ln>
          <a:effectLst/>
        </c:spPr>
      </c:pivotFmt>
      <c:pivotFmt>
        <c:idx val="35"/>
        <c:spPr>
          <a:solidFill>
            <a:srgbClr val="004A3B"/>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lumMod val="50000"/>
            </a:schemeClr>
          </a:solidFill>
          <a:ln>
            <a:noFill/>
          </a:ln>
          <a:effectLst/>
        </c:spPr>
      </c:pivotFmt>
      <c:pivotFmt>
        <c:idx val="38"/>
        <c:spPr>
          <a:solidFill>
            <a:srgbClr val="004A3B"/>
          </a:solidFill>
          <a:ln>
            <a:noFill/>
          </a:ln>
          <a:effectLst/>
        </c:spPr>
      </c:pivotFmt>
      <c:pivotFmt>
        <c:idx val="39"/>
        <c:spPr>
          <a:solidFill>
            <a:schemeClr val="accent2">
              <a:lumMod val="50000"/>
            </a:schemeClr>
          </a:solidFill>
          <a:ln>
            <a:noFill/>
          </a:ln>
          <a:effectLst/>
        </c:spPr>
      </c:pivotFmt>
      <c:pivotFmt>
        <c:idx val="40"/>
        <c:spPr>
          <a:solidFill>
            <a:srgbClr val="004A3B"/>
          </a:solidFill>
          <a:ln>
            <a:noFill/>
          </a:ln>
          <a:effectLst/>
        </c:spPr>
      </c:pivotFmt>
      <c:pivotFmt>
        <c:idx val="41"/>
        <c:spPr>
          <a:solidFill>
            <a:schemeClr val="accent2">
              <a:lumMod val="50000"/>
            </a:schemeClr>
          </a:solidFill>
          <a:ln>
            <a:noFill/>
          </a:ln>
          <a:effectLst/>
        </c:spPr>
      </c:pivotFmt>
      <c:pivotFmt>
        <c:idx val="42"/>
        <c:spPr>
          <a:solidFill>
            <a:srgbClr val="004A3B"/>
          </a:solidFill>
          <a:ln>
            <a:noFill/>
          </a:ln>
          <a:effectLst/>
        </c:spPr>
      </c:pivotFmt>
      <c:pivotFmt>
        <c:idx val="43"/>
        <c:spPr>
          <a:solidFill>
            <a:schemeClr val="accent2">
              <a:lumMod val="50000"/>
            </a:schemeClr>
          </a:solidFill>
          <a:ln>
            <a:noFill/>
          </a:ln>
          <a:effectLst/>
        </c:spPr>
      </c:pivotFmt>
      <c:pivotFmt>
        <c:idx val="44"/>
        <c:spPr>
          <a:solidFill>
            <a:srgbClr val="004A3B"/>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lumMod val="50000"/>
            </a:schemeClr>
          </a:solidFill>
          <a:ln>
            <a:noFill/>
          </a:ln>
          <a:effectLst/>
        </c:spPr>
      </c:pivotFmt>
      <c:pivotFmt>
        <c:idx val="47"/>
        <c:spPr>
          <a:solidFill>
            <a:srgbClr val="004A3B"/>
          </a:solidFill>
          <a:ln>
            <a:noFill/>
          </a:ln>
          <a:effectLst/>
        </c:spPr>
      </c:pivotFmt>
      <c:pivotFmt>
        <c:idx val="48"/>
        <c:spPr>
          <a:solidFill>
            <a:schemeClr val="accent2">
              <a:lumMod val="50000"/>
            </a:schemeClr>
          </a:solidFill>
          <a:ln>
            <a:noFill/>
          </a:ln>
          <a:effectLst/>
        </c:spPr>
      </c:pivotFmt>
      <c:pivotFmt>
        <c:idx val="49"/>
        <c:spPr>
          <a:solidFill>
            <a:srgbClr val="004A3B"/>
          </a:solidFill>
          <a:ln>
            <a:noFill/>
          </a:ln>
          <a:effectLst/>
        </c:spPr>
      </c:pivotFmt>
      <c:pivotFmt>
        <c:idx val="50"/>
        <c:spPr>
          <a:solidFill>
            <a:schemeClr val="accent2">
              <a:lumMod val="50000"/>
            </a:schemeClr>
          </a:solidFill>
          <a:ln>
            <a:noFill/>
          </a:ln>
          <a:effectLst/>
        </c:spPr>
      </c:pivotFmt>
      <c:pivotFmt>
        <c:idx val="51"/>
        <c:spPr>
          <a:solidFill>
            <a:srgbClr val="004A3B"/>
          </a:solidFill>
          <a:ln>
            <a:noFill/>
          </a:ln>
          <a:effectLst/>
        </c:spPr>
      </c:pivotFmt>
      <c:pivotFmt>
        <c:idx val="52"/>
        <c:spPr>
          <a:solidFill>
            <a:schemeClr val="accent2">
              <a:lumMod val="50000"/>
            </a:schemeClr>
          </a:solidFill>
          <a:ln>
            <a:noFill/>
          </a:ln>
          <a:effectLst/>
        </c:spPr>
      </c:pivotFmt>
      <c:pivotFmt>
        <c:idx val="53"/>
        <c:spPr>
          <a:solidFill>
            <a:srgbClr val="004A3B"/>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lumMod val="50000"/>
            </a:schemeClr>
          </a:solidFill>
          <a:ln>
            <a:noFill/>
          </a:ln>
          <a:effectLst/>
        </c:spPr>
      </c:pivotFmt>
      <c:pivotFmt>
        <c:idx val="57"/>
        <c:spPr>
          <a:solidFill>
            <a:srgbClr val="004A3B"/>
          </a:solidFill>
          <a:ln>
            <a:noFill/>
          </a:ln>
          <a:effectLst/>
        </c:spPr>
      </c:pivotFmt>
      <c:pivotFmt>
        <c:idx val="58"/>
        <c:spPr>
          <a:solidFill>
            <a:schemeClr val="accent2">
              <a:lumMod val="50000"/>
            </a:schemeClr>
          </a:solidFill>
          <a:ln>
            <a:noFill/>
          </a:ln>
          <a:effectLst/>
        </c:spPr>
      </c:pivotFmt>
      <c:pivotFmt>
        <c:idx val="59"/>
        <c:spPr>
          <a:solidFill>
            <a:srgbClr val="004A3B"/>
          </a:solidFill>
          <a:ln>
            <a:noFill/>
          </a:ln>
          <a:effectLst/>
        </c:spPr>
      </c:pivotFmt>
      <c:pivotFmt>
        <c:idx val="60"/>
        <c:spPr>
          <a:solidFill>
            <a:schemeClr val="accent2">
              <a:lumMod val="50000"/>
            </a:schemeClr>
          </a:solidFill>
          <a:ln>
            <a:noFill/>
          </a:ln>
          <a:effectLst/>
        </c:spPr>
      </c:pivotFmt>
      <c:pivotFmt>
        <c:idx val="61"/>
        <c:spPr>
          <a:solidFill>
            <a:srgbClr val="004A3B"/>
          </a:solidFill>
          <a:ln>
            <a:noFill/>
          </a:ln>
          <a:effectLst/>
        </c:spPr>
      </c:pivotFmt>
      <c:pivotFmt>
        <c:idx val="62"/>
        <c:spPr>
          <a:solidFill>
            <a:schemeClr val="accent2">
              <a:lumMod val="50000"/>
            </a:schemeClr>
          </a:solidFill>
          <a:ln>
            <a:noFill/>
          </a:ln>
          <a:effectLst/>
        </c:spPr>
      </c:pivotFmt>
      <c:pivotFmt>
        <c:idx val="63"/>
        <c:spPr>
          <a:solidFill>
            <a:srgbClr val="004A3B"/>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lumMod val="50000"/>
            </a:schemeClr>
          </a:solidFill>
          <a:ln>
            <a:noFill/>
          </a:ln>
          <a:effectLst/>
        </c:spPr>
      </c:pivotFmt>
      <c:pivotFmt>
        <c:idx val="66"/>
        <c:spPr>
          <a:solidFill>
            <a:srgbClr val="004A3B"/>
          </a:solidFill>
          <a:ln>
            <a:noFill/>
          </a:ln>
          <a:effectLst/>
        </c:spPr>
      </c:pivotFmt>
      <c:pivotFmt>
        <c:idx val="67"/>
        <c:spPr>
          <a:solidFill>
            <a:schemeClr val="accent2">
              <a:lumMod val="50000"/>
            </a:schemeClr>
          </a:solidFill>
          <a:ln>
            <a:noFill/>
          </a:ln>
          <a:effectLst/>
        </c:spPr>
      </c:pivotFmt>
      <c:pivotFmt>
        <c:idx val="68"/>
        <c:spPr>
          <a:solidFill>
            <a:srgbClr val="004A3B"/>
          </a:solidFill>
          <a:ln>
            <a:noFill/>
          </a:ln>
          <a:effectLst/>
        </c:spPr>
      </c:pivotFmt>
      <c:pivotFmt>
        <c:idx val="69"/>
        <c:spPr>
          <a:solidFill>
            <a:schemeClr val="accent2">
              <a:lumMod val="50000"/>
            </a:schemeClr>
          </a:solidFill>
          <a:ln>
            <a:noFill/>
          </a:ln>
          <a:effectLst/>
        </c:spPr>
      </c:pivotFmt>
      <c:pivotFmt>
        <c:idx val="70"/>
        <c:spPr>
          <a:solidFill>
            <a:srgbClr val="004A3B"/>
          </a:solidFill>
          <a:ln>
            <a:noFill/>
          </a:ln>
          <a:effectLst/>
        </c:spPr>
      </c:pivotFmt>
      <c:pivotFmt>
        <c:idx val="71"/>
        <c:spPr>
          <a:solidFill>
            <a:schemeClr val="accent2">
              <a:lumMod val="50000"/>
            </a:schemeClr>
          </a:solidFill>
          <a:ln>
            <a:noFill/>
          </a:ln>
          <a:effectLst/>
        </c:spPr>
      </c:pivotFmt>
      <c:pivotFmt>
        <c:idx val="72"/>
        <c:spPr>
          <a:solidFill>
            <a:srgbClr val="004A3B"/>
          </a:solidFill>
          <a:ln>
            <a:noFill/>
          </a:ln>
          <a:effectLst/>
        </c:spPr>
      </c:pivotFmt>
    </c:pivotFmts>
    <c:plotArea>
      <c:layout/>
      <c:barChart>
        <c:barDir val="col"/>
        <c:grouping val="clustered"/>
        <c:varyColors val="0"/>
        <c:ser>
          <c:idx val="0"/>
          <c:order val="0"/>
          <c:tx>
            <c:strRef>
              <c:f>Sheet24!$B$3:$B$4</c:f>
              <c:strCache>
                <c:ptCount val="1"/>
                <c:pt idx="0">
                  <c:v>PRR</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3B38-2C4C-8804-A32902F4298D}"/>
              </c:ext>
            </c:extLst>
          </c:dPt>
          <c:dPt>
            <c:idx val="1"/>
            <c:invertIfNegative val="1"/>
            <c:bubble3D val="0"/>
            <c:spPr>
              <a:solidFill>
                <a:srgbClr val="004A3B"/>
              </a:solidFill>
              <a:ln>
                <a:noFill/>
              </a:ln>
              <a:effectLst/>
            </c:spPr>
            <c:extLst>
              <c:ext xmlns:c16="http://schemas.microsoft.com/office/drawing/2014/chart" uri="{C3380CC4-5D6E-409C-BE32-E72D297353CC}">
                <c16:uniqueId val="{00000003-3B38-2C4C-8804-A32902F4298D}"/>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5-3B38-2C4C-8804-A32902F4298D}"/>
              </c:ext>
            </c:extLst>
          </c:dPt>
          <c:dPt>
            <c:idx val="3"/>
            <c:invertIfNegative val="0"/>
            <c:bubble3D val="0"/>
            <c:spPr>
              <a:solidFill>
                <a:srgbClr val="004A3B"/>
              </a:solidFill>
              <a:ln>
                <a:noFill/>
              </a:ln>
              <a:effectLst/>
            </c:spPr>
            <c:extLst>
              <c:ext xmlns:c16="http://schemas.microsoft.com/office/drawing/2014/chart" uri="{C3380CC4-5D6E-409C-BE32-E72D297353CC}">
                <c16:uniqueId val="{00000007-3B38-2C4C-8804-A32902F4298D}"/>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9-3B38-2C4C-8804-A32902F4298D}"/>
              </c:ext>
            </c:extLst>
          </c:dPt>
          <c:dPt>
            <c:idx val="5"/>
            <c:invertIfNegative val="0"/>
            <c:bubble3D val="0"/>
            <c:spPr>
              <a:solidFill>
                <a:srgbClr val="004A3B"/>
              </a:solidFill>
              <a:ln>
                <a:noFill/>
              </a:ln>
              <a:effectLst/>
            </c:spPr>
            <c:extLst>
              <c:ext xmlns:c16="http://schemas.microsoft.com/office/drawing/2014/chart" uri="{C3380CC4-5D6E-409C-BE32-E72D297353CC}">
                <c16:uniqueId val="{0000000B-3B38-2C4C-8804-A32902F4298D}"/>
              </c:ext>
            </c:extLst>
          </c:dPt>
          <c:dPt>
            <c:idx val="6"/>
            <c:invertIfNegative val="0"/>
            <c:bubble3D val="0"/>
            <c:spPr>
              <a:solidFill>
                <a:schemeClr val="accent2">
                  <a:lumMod val="50000"/>
                </a:schemeClr>
              </a:solidFill>
              <a:ln>
                <a:noFill/>
              </a:ln>
              <a:effectLst/>
            </c:spPr>
            <c:extLst>
              <c:ext xmlns:c16="http://schemas.microsoft.com/office/drawing/2014/chart" uri="{C3380CC4-5D6E-409C-BE32-E72D297353CC}">
                <c16:uniqueId val="{0000000D-3B38-2C4C-8804-A32902F4298D}"/>
              </c:ext>
            </c:extLst>
          </c:dPt>
          <c:dPt>
            <c:idx val="7"/>
            <c:invertIfNegative val="0"/>
            <c:bubble3D val="0"/>
            <c:spPr>
              <a:solidFill>
                <a:srgbClr val="004A3B"/>
              </a:solidFill>
              <a:ln>
                <a:noFill/>
              </a:ln>
              <a:effectLst/>
            </c:spPr>
            <c:extLst>
              <c:ext xmlns:c16="http://schemas.microsoft.com/office/drawing/2014/chart" uri="{C3380CC4-5D6E-409C-BE32-E72D297353CC}">
                <c16:uniqueId val="{0000000F-3B38-2C4C-8804-A32902F4298D}"/>
              </c:ext>
            </c:extLst>
          </c:dPt>
          <c:cat>
            <c:multiLvlStrRef>
              <c:f>Sheet24!$A$5:$A$16</c:f>
              <c:multiLvlStrCache>
                <c:ptCount val="8"/>
                <c:lvl>
                  <c:pt idx="0">
                    <c:v>Average of NW</c:v>
                  </c:pt>
                  <c:pt idx="1">
                    <c:v>Average of Actual</c:v>
                  </c:pt>
                  <c:pt idx="2">
                    <c:v>Average of NW</c:v>
                  </c:pt>
                  <c:pt idx="3">
                    <c:v>Average of Actual</c:v>
                  </c:pt>
                  <c:pt idx="4">
                    <c:v>Average of NW</c:v>
                  </c:pt>
                  <c:pt idx="5">
                    <c:v>Average of Actual</c:v>
                  </c:pt>
                  <c:pt idx="6">
                    <c:v>Average of NW</c:v>
                  </c:pt>
                  <c:pt idx="7">
                    <c:v>Average of Actual</c:v>
                  </c:pt>
                </c:lvl>
                <c:lvl>
                  <c:pt idx="0">
                    <c:v>Week 36</c:v>
                  </c:pt>
                  <c:pt idx="2">
                    <c:v>Week 37</c:v>
                  </c:pt>
                  <c:pt idx="4">
                    <c:v>Week 38</c:v>
                  </c:pt>
                  <c:pt idx="6">
                    <c:v>Week 39</c:v>
                  </c:pt>
                </c:lvl>
              </c:multiLvlStrCache>
            </c:multiLvlStrRef>
          </c:cat>
          <c:val>
            <c:numRef>
              <c:f>Sheet24!$B$5:$B$16</c:f>
              <c:numCache>
                <c:formatCode>0.00</c:formatCode>
                <c:ptCount val="8"/>
                <c:pt idx="0">
                  <c:v>86.2</c:v>
                </c:pt>
                <c:pt idx="1">
                  <c:v>70.8</c:v>
                </c:pt>
                <c:pt idx="2">
                  <c:v>76.400000000000006</c:v>
                </c:pt>
                <c:pt idx="3">
                  <c:v>70.8</c:v>
                </c:pt>
                <c:pt idx="4">
                  <c:v>74.900000000000006</c:v>
                </c:pt>
                <c:pt idx="5">
                  <c:v>70.8</c:v>
                </c:pt>
                <c:pt idx="6">
                  <c:v>88.3</c:v>
                </c:pt>
                <c:pt idx="7">
                  <c:v>74.900000000000006</c:v>
                </c:pt>
              </c:numCache>
            </c:numRef>
          </c:val>
          <c:extLst>
            <c:ext xmlns:c16="http://schemas.microsoft.com/office/drawing/2014/chart" uri="{C3380CC4-5D6E-409C-BE32-E72D297353CC}">
              <c16:uniqueId val="{00000010-3B38-2C4C-8804-A32902F4298D}"/>
            </c:ext>
          </c:extLst>
        </c:ser>
        <c:dLbls>
          <c:showLegendKey val="0"/>
          <c:showVal val="0"/>
          <c:showCatName val="0"/>
          <c:showSerName val="0"/>
          <c:showPercent val="0"/>
          <c:showBubbleSize val="0"/>
        </c:dLbls>
        <c:gapWidth val="219"/>
        <c:overlap val="-27"/>
        <c:axId val="1828127215"/>
        <c:axId val="684261471"/>
      </c:barChart>
      <c:catAx>
        <c:axId val="18281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684261471"/>
        <c:crosses val="autoZero"/>
        <c:auto val="1"/>
        <c:lblAlgn val="ctr"/>
        <c:lblOffset val="100"/>
        <c:noMultiLvlLbl val="0"/>
      </c:catAx>
      <c:valAx>
        <c:axId val="684261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crossAx val="18281272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effectLst>
            <a:outerShdw blurRad="50800" dist="38100" dir="5400000" algn="t"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A8-2A4B-AE3D-BA4F18C3B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A8-2A4B-AE3D-BA4F18C3B2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A8-2A4B-AE3D-BA4F18C3B20C}"/>
              </c:ext>
            </c:extLst>
          </c:dPt>
          <c:val>
            <c:numRef>
              <c:f>'DATA INPUT - NOT CLEANED'!$AJ$23:$AL$23</c:f>
              <c:numCache>
                <c:formatCode>General</c:formatCode>
                <c:ptCount val="3"/>
                <c:pt idx="0">
                  <c:v>0</c:v>
                </c:pt>
                <c:pt idx="1">
                  <c:v>0</c:v>
                </c:pt>
              </c:numCache>
            </c:numRef>
          </c:val>
          <c:extLst>
            <c:ext xmlns:c16="http://schemas.microsoft.com/office/drawing/2014/chart" uri="{C3380CC4-5D6E-409C-BE32-E72D297353CC}">
              <c16:uniqueId val="{00000000-0D49-F04E-950F-E436FEE63474}"/>
            </c:ext>
          </c:extLst>
        </c:ser>
        <c:ser>
          <c:idx val="1"/>
          <c:order val="1"/>
          <c:spPr>
            <a:solidFill>
              <a:schemeClr val="bg1"/>
            </a:solidFill>
            <a:ln w="50800">
              <a:solidFill>
                <a:schemeClr val="bg1"/>
              </a:solidFill>
            </a:ln>
          </c:spPr>
          <c:dPt>
            <c:idx val="0"/>
            <c:bubble3D val="0"/>
            <c:spPr>
              <a:solidFill>
                <a:schemeClr val="tx2"/>
              </a:solidFill>
              <a:ln w="190500" cap="sq">
                <a:solidFill>
                  <a:schemeClr val="tx2"/>
                </a:solidFill>
                <a:prstDash val="sysDash"/>
              </a:ln>
              <a:effectLst/>
            </c:spPr>
            <c:extLst>
              <c:ext xmlns:c16="http://schemas.microsoft.com/office/drawing/2014/chart" uri="{C3380CC4-5D6E-409C-BE32-E72D297353CC}">
                <c16:uniqueId val="{00000003-0D49-F04E-950F-E436FEE63474}"/>
              </c:ext>
            </c:extLst>
          </c:dPt>
          <c:dPt>
            <c:idx val="1"/>
            <c:bubble3D val="0"/>
            <c:spPr>
              <a:solidFill>
                <a:schemeClr val="bg1"/>
              </a:solidFill>
              <a:ln w="50800">
                <a:solidFill>
                  <a:schemeClr val="bg1"/>
                </a:solidFill>
              </a:ln>
              <a:effectLst/>
            </c:spPr>
            <c:extLst>
              <c:ext xmlns:c16="http://schemas.microsoft.com/office/drawing/2014/chart" uri="{C3380CC4-5D6E-409C-BE32-E72D297353CC}">
                <c16:uniqueId val="{00000009-39A8-2A4B-AE3D-BA4F18C3B20C}"/>
              </c:ext>
            </c:extLst>
          </c:dPt>
          <c:dPt>
            <c:idx val="2"/>
            <c:bubble3D val="0"/>
            <c:spPr>
              <a:solidFill>
                <a:schemeClr val="bg1"/>
              </a:solidFill>
              <a:ln w="50800">
                <a:solidFill>
                  <a:schemeClr val="bg1"/>
                </a:solidFill>
              </a:ln>
              <a:effectLst/>
            </c:spPr>
            <c:extLst>
              <c:ext xmlns:c16="http://schemas.microsoft.com/office/drawing/2014/chart" uri="{C3380CC4-5D6E-409C-BE32-E72D297353CC}">
                <c16:uniqueId val="{0000000B-39A8-2A4B-AE3D-BA4F18C3B20C}"/>
              </c:ext>
            </c:extLst>
          </c:dPt>
          <c:val>
            <c:numRef>
              <c:f>'DATA INPUT - NOT CLEANED'!$AJ$24:$AL$24</c:f>
              <c:numCache>
                <c:formatCode>General</c:formatCode>
                <c:ptCount val="3"/>
                <c:pt idx="0" formatCode="0.00">
                  <c:v>0</c:v>
                </c:pt>
                <c:pt idx="1">
                  <c:v>7</c:v>
                </c:pt>
              </c:numCache>
            </c:numRef>
          </c:val>
          <c:extLst>
            <c:ext xmlns:c16="http://schemas.microsoft.com/office/drawing/2014/chart" uri="{C3380CC4-5D6E-409C-BE32-E72D297353CC}">
              <c16:uniqueId val="{00000001-0D49-F04E-950F-E436FEE634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EXCEL.xlsx]Sheet12!PivotTable9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Sheet12!$B$3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Sheet12!$A$4:$A$5</c:f>
              <c:strCache>
                <c:ptCount val="1"/>
                <c:pt idx="0">
                  <c:v>jamireco</c:v>
                </c:pt>
              </c:strCache>
            </c:strRef>
          </c:cat>
          <c:val>
            <c:numRef>
              <c:f>Sheet12!$B$4:$B$5</c:f>
              <c:numCache>
                <c:formatCode>General</c:formatCode>
                <c:ptCount val="1"/>
                <c:pt idx="0">
                  <c:v>74.900000000000006</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Sheet12!$C$3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Sheet12!$A$4:$A$5</c:f>
              <c:strCache>
                <c:ptCount val="1"/>
                <c:pt idx="0">
                  <c:v>jamireco</c:v>
                </c:pt>
              </c:strCache>
            </c:strRef>
          </c:cat>
          <c:val>
            <c:numRef>
              <c:f>Sheet12!$C$4:$C$5</c:f>
              <c:numCache>
                <c:formatCode>General</c:formatCode>
                <c:ptCount val="1"/>
                <c:pt idx="0">
                  <c:v>88.3</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EXCEL.xlsx]Sheet13!PivotTable10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Sheet13!$B$3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Sheet13!$A$4:$A$5</c:f>
              <c:strCache>
                <c:ptCount val="1"/>
                <c:pt idx="0">
                  <c:v>jamireco</c:v>
                </c:pt>
              </c:strCache>
            </c:strRef>
          </c:cat>
          <c:val>
            <c:numRef>
              <c:f>Sheet13!$B$4:$B$5</c:f>
              <c:numCache>
                <c:formatCode>General</c:formatCode>
                <c:ptCount val="1"/>
                <c:pt idx="0">
                  <c:v>71.3</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Sheet13!$C$3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Sheet13!$A$4:$A$5</c:f>
              <c:strCache>
                <c:ptCount val="1"/>
                <c:pt idx="0">
                  <c:v>jamireco</c:v>
                </c:pt>
              </c:strCache>
            </c:strRef>
          </c:cat>
          <c:val>
            <c:numRef>
              <c:f>Sheet13!$C$4:$C$5</c:f>
              <c:numCache>
                <c:formatCode>General</c:formatCode>
                <c:ptCount val="1"/>
                <c:pt idx="0">
                  <c:v>74.900000000000006</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EXCEL.xlsx]Sheet14!PivotTable11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Sheet14!$B$3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004A3B"/>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Sheet14!$A$4:$A$5</c:f>
              <c:strCache>
                <c:ptCount val="1"/>
                <c:pt idx="0">
                  <c:v>jamireco</c:v>
                </c:pt>
              </c:strCache>
            </c:strRef>
          </c:cat>
          <c:val>
            <c:numRef>
              <c:f>Sheet14!$B$4:$B$5</c:f>
              <c:numCache>
                <c:formatCode>0%</c:formatCode>
                <c:ptCount val="1"/>
                <c:pt idx="0">
                  <c:v>0.99</c:v>
                </c:pt>
              </c:numCache>
            </c:numRef>
          </c:val>
          <c:extLst>
            <c:ext xmlns:c16="http://schemas.microsoft.com/office/drawing/2014/chart" uri="{C3380CC4-5D6E-409C-BE32-E72D297353CC}">
              <c16:uniqueId val="{00000000-59E5-1345-8383-F2595048CC7B}"/>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Sheet14!$C$3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rgbClr val="C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Sheet14!$A$4:$A$5</c:f>
              <c:strCache>
                <c:ptCount val="1"/>
                <c:pt idx="0">
                  <c:v>jamireco</c:v>
                </c:pt>
              </c:strCache>
            </c:strRef>
          </c:cat>
          <c:val>
            <c:numRef>
              <c:f>Sheet14!$C$4:$C$5</c:f>
              <c:numCache>
                <c:formatCode>0%</c:formatCode>
                <c:ptCount val="1"/>
                <c:pt idx="0">
                  <c:v>0.9</c:v>
                </c:pt>
              </c:numCache>
            </c:numRef>
          </c:val>
          <c:extLst>
            <c:ext xmlns:c16="http://schemas.microsoft.com/office/drawing/2014/chart" uri="{C3380CC4-5D6E-409C-BE32-E72D297353CC}">
              <c16:uniqueId val="{00000001-59E5-1345-8383-F2595048CC7B}"/>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0%" sourceLinked="1"/>
        <c:majorTickMark val="none"/>
        <c:minorTickMark val="none"/>
        <c:tickLblPos val="nextTo"/>
        <c:crossAx val="226351007"/>
        <c:crosses val="autoZero"/>
        <c:crossBetween val="between"/>
      </c:valAx>
      <c:valAx>
        <c:axId val="2049046464"/>
        <c:scaling>
          <c:orientation val="minMax"/>
        </c:scaling>
        <c:delete val="1"/>
        <c:axPos val="t"/>
        <c:numFmt formatCode="0%"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EXCEL.xlsx]Sheet15!PivotTable12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doughnutChart>
        <c:varyColors val="1"/>
        <c:ser>
          <c:idx val="0"/>
          <c:order val="0"/>
          <c:tx>
            <c:strRef>
              <c:f>Sheet15!$B$3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A39-8D4C-A3CD-A6949126569C}"/>
              </c:ext>
            </c:extLst>
          </c:dPt>
          <c:cat>
            <c:strRef>
              <c:f>Sheet15!$A$4</c:f>
              <c:strCache>
                <c:ptCount val="1"/>
                <c:pt idx="0">
                  <c:v>jamireco</c:v>
                </c:pt>
              </c:strCache>
            </c:strRef>
          </c:cat>
          <c:val>
            <c:numRef>
              <c:f>Sheet15!$B$4</c:f>
              <c:numCache>
                <c:formatCode>General</c:formatCode>
                <c:ptCount val="1"/>
                <c:pt idx="0">
                  <c:v>2.0556634070652757</c:v>
                </c:pt>
              </c:numCache>
            </c:numRef>
          </c:val>
          <c:extLst>
            <c:ext xmlns:c16="http://schemas.microsoft.com/office/drawing/2014/chart" uri="{C3380CC4-5D6E-409C-BE32-E72D297353CC}">
              <c16:uniqueId val="{00000000-05F3-C04A-83B1-716AE6037B5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EXCEL.xlsx]Sheet24!PivotTable20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4A3B"/>
          </a:solidFill>
          <a:ln>
            <a:noFill/>
          </a:ln>
          <a:effectLst/>
        </c:spPr>
      </c:pivotFmt>
      <c:pivotFmt>
        <c:idx val="11"/>
        <c:spPr>
          <a:solidFill>
            <a:srgbClr val="004A3B"/>
          </a:solidFill>
          <a:ln>
            <a:noFill/>
          </a:ln>
          <a:effectLst/>
        </c:spPr>
      </c:pivotFmt>
      <c:pivotFmt>
        <c:idx val="12"/>
        <c:spPr>
          <a:solidFill>
            <a:schemeClr val="accent2">
              <a:lumMod val="50000"/>
            </a:schemeClr>
          </a:solidFill>
          <a:ln>
            <a:noFill/>
          </a:ln>
          <a:effectLst/>
        </c:spPr>
      </c:pivotFmt>
      <c:pivotFmt>
        <c:idx val="13"/>
        <c:spPr>
          <a:solidFill>
            <a:schemeClr val="accent2">
              <a:lumMod val="50000"/>
            </a:schemeClr>
          </a:solidFill>
          <a:ln>
            <a:noFill/>
          </a:ln>
          <a:effectLst/>
        </c:spPr>
      </c:pivotFmt>
      <c:pivotFmt>
        <c:idx val="14"/>
        <c:spPr>
          <a:solidFill>
            <a:srgbClr val="004A3B"/>
          </a:solidFill>
          <a:ln>
            <a:noFill/>
          </a:ln>
          <a:effectLst/>
        </c:spPr>
      </c:pivotFmt>
      <c:pivotFmt>
        <c:idx val="15"/>
        <c:spPr>
          <a:solidFill>
            <a:schemeClr val="accent2">
              <a:lumMod val="50000"/>
            </a:schemeClr>
          </a:solidFill>
          <a:ln>
            <a:noFill/>
          </a:ln>
          <a:effectLst/>
        </c:spPr>
      </c:pivotFmt>
      <c:pivotFmt>
        <c:idx val="16"/>
        <c:spPr>
          <a:solidFill>
            <a:srgbClr val="004A3B"/>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Sheet24!$B$3:$B$4</c:f>
              <c:strCache>
                <c:ptCount val="1"/>
                <c:pt idx="0">
                  <c:v>PRR</c:v>
                </c:pt>
              </c:strCache>
            </c:strRef>
          </c:tx>
          <c:spPr>
            <a:solidFill>
              <a:schemeClr val="accent1"/>
            </a:solidFill>
            <a:ln>
              <a:noFill/>
            </a:ln>
            <a:effectLst/>
          </c:spPr>
          <c:invertIfNegative val="0"/>
          <c:dPt>
            <c:idx val="1"/>
            <c:invertIfNegative val="1"/>
            <c:bubble3D val="0"/>
            <c:extLst>
              <c:ext xmlns:c16="http://schemas.microsoft.com/office/drawing/2014/chart" uri="{C3380CC4-5D6E-409C-BE32-E72D297353CC}">
                <c16:uniqueId val="{00000003-013F-2549-86DF-22FF29C9604A}"/>
              </c:ext>
            </c:extLst>
          </c:dPt>
          <c:cat>
            <c:multiLvlStrRef>
              <c:f>Sheet24!$A$5:$A$16</c:f>
              <c:multiLvlStrCache>
                <c:ptCount val="8"/>
                <c:lvl>
                  <c:pt idx="0">
                    <c:v>Average of NW</c:v>
                  </c:pt>
                  <c:pt idx="1">
                    <c:v>Average of Actual</c:v>
                  </c:pt>
                  <c:pt idx="2">
                    <c:v>Average of NW</c:v>
                  </c:pt>
                  <c:pt idx="3">
                    <c:v>Average of Actual</c:v>
                  </c:pt>
                  <c:pt idx="4">
                    <c:v>Average of NW</c:v>
                  </c:pt>
                  <c:pt idx="5">
                    <c:v>Average of Actual</c:v>
                  </c:pt>
                  <c:pt idx="6">
                    <c:v>Average of NW</c:v>
                  </c:pt>
                  <c:pt idx="7">
                    <c:v>Average of Actual</c:v>
                  </c:pt>
                </c:lvl>
                <c:lvl>
                  <c:pt idx="0">
                    <c:v>Week 36</c:v>
                  </c:pt>
                  <c:pt idx="2">
                    <c:v>Week 37</c:v>
                  </c:pt>
                  <c:pt idx="4">
                    <c:v>Week 38</c:v>
                  </c:pt>
                  <c:pt idx="6">
                    <c:v>Week 39</c:v>
                  </c:pt>
                </c:lvl>
              </c:multiLvlStrCache>
            </c:multiLvlStrRef>
          </c:cat>
          <c:val>
            <c:numRef>
              <c:f>Sheet24!$B$5:$B$16</c:f>
              <c:numCache>
                <c:formatCode>0.00</c:formatCode>
                <c:ptCount val="8"/>
                <c:pt idx="0">
                  <c:v>86.2</c:v>
                </c:pt>
                <c:pt idx="1">
                  <c:v>70.8</c:v>
                </c:pt>
                <c:pt idx="2">
                  <c:v>76.400000000000006</c:v>
                </c:pt>
                <c:pt idx="3">
                  <c:v>70.8</c:v>
                </c:pt>
                <c:pt idx="4">
                  <c:v>74.900000000000006</c:v>
                </c:pt>
                <c:pt idx="5">
                  <c:v>70.8</c:v>
                </c:pt>
                <c:pt idx="6">
                  <c:v>88.3</c:v>
                </c:pt>
                <c:pt idx="7">
                  <c:v>74.900000000000006</c:v>
                </c:pt>
              </c:numCache>
            </c:numRef>
          </c:val>
          <c:extLst>
            <c:ext xmlns:c16="http://schemas.microsoft.com/office/drawing/2014/chart" uri="{C3380CC4-5D6E-409C-BE32-E72D297353CC}">
              <c16:uniqueId val="{00000000-013F-2549-86DF-22FF29C9604A}"/>
            </c:ext>
          </c:extLst>
        </c:ser>
        <c:dLbls>
          <c:showLegendKey val="0"/>
          <c:showVal val="0"/>
          <c:showCatName val="0"/>
          <c:showSerName val="0"/>
          <c:showPercent val="0"/>
          <c:showBubbleSize val="0"/>
        </c:dLbls>
        <c:gapWidth val="219"/>
        <c:overlap val="-27"/>
        <c:axId val="1828127215"/>
        <c:axId val="684261471"/>
      </c:barChart>
      <c:catAx>
        <c:axId val="18281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61471"/>
        <c:crosses val="autoZero"/>
        <c:auto val="1"/>
        <c:lblAlgn val="ctr"/>
        <c:lblOffset val="100"/>
        <c:noMultiLvlLbl val="0"/>
      </c:catAx>
      <c:valAx>
        <c:axId val="684261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12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EXCEL.xlsx]PIVOT TABLE!PivotTable6</c:name>
    <c:fmtId val="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TABLE'!$B$3:$B$4</c:f>
              <c:strCache>
                <c:ptCount val="1"/>
                <c:pt idx="0">
                  <c:v>PRR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TABLE'!$A$5:$A$9</c:f>
              <c:strCache>
                <c:ptCount val="4"/>
                <c:pt idx="0">
                  <c:v>Week 36</c:v>
                </c:pt>
                <c:pt idx="1">
                  <c:v>Week 37</c:v>
                </c:pt>
                <c:pt idx="2">
                  <c:v>Week 38</c:v>
                </c:pt>
                <c:pt idx="3">
                  <c:v>Week 39</c:v>
                </c:pt>
              </c:strCache>
            </c:strRef>
          </c:cat>
          <c:val>
            <c:numRef>
              <c:f>'PIVOT TABLE'!$B$5:$B$9</c:f>
              <c:numCache>
                <c:formatCode>0.00</c:formatCode>
                <c:ptCount val="4"/>
                <c:pt idx="0">
                  <c:v>1</c:v>
                </c:pt>
                <c:pt idx="1">
                  <c:v>1</c:v>
                </c:pt>
                <c:pt idx="2">
                  <c:v>2.3561665804656426</c:v>
                </c:pt>
                <c:pt idx="3">
                  <c:v>1</c:v>
                </c:pt>
              </c:numCache>
            </c:numRef>
          </c:val>
          <c:smooth val="0"/>
          <c:extLst>
            <c:ext xmlns:c16="http://schemas.microsoft.com/office/drawing/2014/chart" uri="{C3380CC4-5D6E-409C-BE32-E72D297353CC}">
              <c16:uniqueId val="{00000000-AEA6-0B4C-811A-7E29C190C4C6}"/>
            </c:ext>
          </c:extLst>
        </c:ser>
        <c:dLbls>
          <c:showLegendKey val="0"/>
          <c:showVal val="0"/>
          <c:showCatName val="0"/>
          <c:showSerName val="0"/>
          <c:showPercent val="0"/>
          <c:showBubbleSize val="0"/>
        </c:dLbls>
        <c:marker val="1"/>
        <c:smooth val="0"/>
        <c:axId val="436242304"/>
        <c:axId val="330998720"/>
      </c:lineChart>
      <c:catAx>
        <c:axId val="43624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998720"/>
        <c:crosses val="autoZero"/>
        <c:auto val="1"/>
        <c:lblAlgn val="ctr"/>
        <c:lblOffset val="100"/>
        <c:noMultiLvlLbl val="0"/>
      </c:catAx>
      <c:valAx>
        <c:axId val="330998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423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[TEAM METRICS DASHBOARD - MS EXCEL.xlsx]Sheet10!PivotTable8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8"/>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0"/>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
        <c:idx val="13"/>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2590863135915826"/>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Sheet10!$B$3</c:f>
              <c:strCache>
                <c:ptCount val="1"/>
                <c:pt idx="0">
                  <c:v>Sum of Actual</c:v>
                </c:pt>
              </c:strCache>
            </c:strRef>
          </c:tx>
          <c:spPr>
            <a:solidFill>
              <a:srgbClr val="004A3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Sheet10!$A$4:$A$5</c:f>
              <c:strCache>
                <c:ptCount val="1"/>
                <c:pt idx="0">
                  <c:v>jamireco</c:v>
                </c:pt>
              </c:strCache>
            </c:strRef>
          </c:cat>
          <c:val>
            <c:numRef>
              <c:f>Sheet10!$B$4:$B$5</c:f>
              <c:numCache>
                <c:formatCode>General</c:formatCode>
                <c:ptCount val="1"/>
                <c:pt idx="0">
                  <c:v>59</c:v>
                </c:pt>
              </c:numCache>
            </c:numRef>
          </c:val>
          <c:extLst>
            <c:ext xmlns:c16="http://schemas.microsoft.com/office/drawing/2014/chart" uri="{C3380CC4-5D6E-409C-BE32-E72D297353CC}">
              <c16:uniqueId val="{00000001-4B94-AC4E-A24B-BBED42DDF131}"/>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Sheet10!$C$3</c:f>
              <c:strCache>
                <c:ptCount val="1"/>
                <c:pt idx="0">
                  <c:v>Sum of NW</c:v>
                </c:pt>
              </c:strCache>
            </c:strRef>
          </c:tx>
          <c:spPr>
            <a:solidFill>
              <a:srgbClr val="C0000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Sheet10!$A$4:$A$5</c:f>
              <c:strCache>
                <c:ptCount val="1"/>
                <c:pt idx="0">
                  <c:v>jamireco</c:v>
                </c:pt>
              </c:strCache>
            </c:strRef>
          </c:cat>
          <c:val>
            <c:numRef>
              <c:f>Sheet10!$C$4:$C$5</c:f>
              <c:numCache>
                <c:formatCode>General</c:formatCode>
                <c:ptCount val="1"/>
                <c:pt idx="0">
                  <c:v>81.7</c:v>
                </c:pt>
              </c:numCache>
            </c:numRef>
          </c:val>
          <c:extLst>
            <c:ext xmlns:c16="http://schemas.microsoft.com/office/drawing/2014/chart" uri="{C3380CC4-5D6E-409C-BE32-E72D297353CC}">
              <c16:uniqueId val="{00000002-4B94-AC4E-A24B-BBED42DDF131}"/>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[TEAM METRICS DASHBOARD - MS EXCEL.xlsx]PIVOT TABLE 2!PivotTable7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4A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alpha val="5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4A3B"/>
          </a:solidFill>
          <a:ln>
            <a:noFill/>
          </a:ln>
          <a:effectLst/>
        </c:spPr>
        <c:dLbl>
          <c:idx val="0"/>
          <c:layout>
            <c:manualLayout>
              <c:x val="0.20598889955639407"/>
              <c:y val="9.92570570204438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21630293543895329"/>
              <c:y val="-9.895227461671577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A3B"/>
          </a:solidFill>
          <a:ln>
            <a:noFill/>
          </a:ln>
          <a:effectLst/>
        </c:spPr>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Lst>
        </c:dLbl>
      </c:pivotFmt>
    </c:pivotFmts>
    <c:plotArea>
      <c:layout>
        <c:manualLayout>
          <c:layoutTarget val="inner"/>
          <c:xMode val="edge"/>
          <c:yMode val="edge"/>
          <c:x val="3.8059286966977961E-2"/>
          <c:y val="7.407407407407407E-2"/>
          <c:w val="0.62066763890246923"/>
          <c:h val="0.76444444444444448"/>
        </c:manualLayout>
      </c:layout>
      <c:barChart>
        <c:barDir val="bar"/>
        <c:grouping val="stacked"/>
        <c:varyColors val="0"/>
        <c:ser>
          <c:idx val="0"/>
          <c:order val="0"/>
          <c:tx>
            <c:strRef>
              <c:f>'PIVOT TABLE 2'!$B$3</c:f>
              <c:strCache>
                <c:ptCount val="1"/>
                <c:pt idx="0">
                  <c:v>Actual Score</c:v>
                </c:pt>
              </c:strCache>
            </c:strRef>
          </c:tx>
          <c:spPr>
            <a:solidFill>
              <a:srgbClr val="004A3B"/>
            </a:solidFill>
            <a:ln>
              <a:noFill/>
            </a:ln>
            <a:effectLst/>
          </c:spPr>
          <c:invertIfNegative val="0"/>
          <c:dPt>
            <c:idx val="0"/>
            <c:invertIfNegative val="0"/>
            <c:bubble3D val="0"/>
            <c:extLst>
              <c:ext xmlns:c16="http://schemas.microsoft.com/office/drawing/2014/chart" uri="{C3380CC4-5D6E-409C-BE32-E72D297353CC}">
                <c16:uniqueId val="{00000000-3BF1-D54E-A466-2841E9A9297D}"/>
              </c:ext>
            </c:extLst>
          </c:dPt>
          <c:dLbls>
            <c:dLbl>
              <c:idx val="0"/>
              <c:layout>
                <c:manualLayout>
                  <c:x val="0.22343059411633459"/>
                  <c:y val="-4.948003306720151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352187053319916E-2"/>
                      <c:h val="0.22739232706921278"/>
                    </c:manualLayout>
                  </c15:layout>
                </c:ext>
                <c:ext xmlns:c16="http://schemas.microsoft.com/office/drawing/2014/chart" uri="{C3380CC4-5D6E-409C-BE32-E72D297353CC}">
                  <c16:uniqueId val="{00000000-3BF1-D54E-A466-2841E9A9297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bg1"/>
                      </a:solidFill>
                    </a:ln>
                    <a:solidFill>
                      <a:srgbClr val="004A3B"/>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2'!$A$4:$A$6</c:f>
              <c:multiLvlStrCache>
                <c:ptCount val="1"/>
                <c:lvl>
                  <c:pt idx="0">
                    <c:v>AHT</c:v>
                  </c:pt>
                </c:lvl>
                <c:lvl>
                  <c:pt idx="0">
                    <c:v>jamireco</c:v>
                  </c:pt>
                </c:lvl>
              </c:multiLvlStrCache>
            </c:multiLvlStrRef>
          </c:cat>
          <c:val>
            <c:numRef>
              <c:f>'PIVOT TABLE 2'!$B$4:$B$6</c:f>
              <c:numCache>
                <c:formatCode>General</c:formatCode>
                <c:ptCount val="1"/>
                <c:pt idx="0">
                  <c:v>7.5</c:v>
                </c:pt>
              </c:numCache>
            </c:numRef>
          </c:val>
          <c:extLst>
            <c:ext xmlns:c16="http://schemas.microsoft.com/office/drawing/2014/chart" uri="{C3380CC4-5D6E-409C-BE32-E72D297353CC}">
              <c16:uniqueId val="{00000000-E1A0-794B-B4FC-90BA664B8105}"/>
            </c:ext>
          </c:extLst>
        </c:ser>
        <c:dLbls>
          <c:showLegendKey val="0"/>
          <c:showVal val="0"/>
          <c:showCatName val="0"/>
          <c:showSerName val="0"/>
          <c:showPercent val="0"/>
          <c:showBubbleSize val="0"/>
        </c:dLbls>
        <c:gapWidth val="50"/>
        <c:overlap val="100"/>
        <c:axId val="226351007"/>
        <c:axId val="1326690720"/>
      </c:barChart>
      <c:barChart>
        <c:barDir val="bar"/>
        <c:grouping val="stacked"/>
        <c:varyColors val="0"/>
        <c:ser>
          <c:idx val="1"/>
          <c:order val="1"/>
          <c:tx>
            <c:strRef>
              <c:f>'PIVOT TABLE 2'!$C$3</c:f>
              <c:strCache>
                <c:ptCount val="1"/>
                <c:pt idx="0">
                  <c:v>Sum of NW</c:v>
                </c:pt>
              </c:strCache>
            </c:strRef>
          </c:tx>
          <c:spPr>
            <a:solidFill>
              <a:srgbClr val="7030A0">
                <a:alpha val="56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solidFill>
                        <a:sysClr val="window" lastClr="FFFFFF"/>
                      </a:solidFill>
                    </a:ln>
                    <a:solidFill>
                      <a:srgbClr val="7030A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2'!$A$4:$A$6</c:f>
              <c:multiLvlStrCache>
                <c:ptCount val="1"/>
                <c:lvl>
                  <c:pt idx="0">
                    <c:v>AHT</c:v>
                  </c:pt>
                </c:lvl>
                <c:lvl>
                  <c:pt idx="0">
                    <c:v>jamireco</c:v>
                  </c:pt>
                </c:lvl>
              </c:multiLvlStrCache>
            </c:multiLvlStrRef>
          </c:cat>
          <c:val>
            <c:numRef>
              <c:f>'PIVOT TABLE 2'!$C$4:$C$6</c:f>
              <c:numCache>
                <c:formatCode>General</c:formatCode>
                <c:ptCount val="1"/>
                <c:pt idx="0">
                  <c:v>5.42</c:v>
                </c:pt>
              </c:numCache>
            </c:numRef>
          </c:val>
          <c:extLst>
            <c:ext xmlns:c16="http://schemas.microsoft.com/office/drawing/2014/chart" uri="{C3380CC4-5D6E-409C-BE32-E72D297353CC}">
              <c16:uniqueId val="{00000002-E1A0-794B-B4FC-90BA664B8105}"/>
            </c:ext>
          </c:extLst>
        </c:ser>
        <c:dLbls>
          <c:showLegendKey val="0"/>
          <c:showVal val="0"/>
          <c:showCatName val="0"/>
          <c:showSerName val="0"/>
          <c:showPercent val="0"/>
          <c:showBubbleSize val="0"/>
        </c:dLbls>
        <c:gapWidth val="25"/>
        <c:overlap val="30"/>
        <c:axId val="2049049056"/>
        <c:axId val="2049046464"/>
      </c:barChart>
      <c:catAx>
        <c:axId val="226351007"/>
        <c:scaling>
          <c:orientation val="minMax"/>
        </c:scaling>
        <c:delete val="1"/>
        <c:axPos val="l"/>
        <c:numFmt formatCode="General" sourceLinked="1"/>
        <c:majorTickMark val="none"/>
        <c:minorTickMark val="none"/>
        <c:tickLblPos val="nextTo"/>
        <c:crossAx val="1326690720"/>
        <c:crosses val="autoZero"/>
        <c:auto val="1"/>
        <c:lblAlgn val="ctr"/>
        <c:lblOffset val="100"/>
        <c:noMultiLvlLbl val="0"/>
      </c:catAx>
      <c:valAx>
        <c:axId val="1326690720"/>
        <c:scaling>
          <c:orientation val="minMax"/>
        </c:scaling>
        <c:delete val="1"/>
        <c:axPos val="b"/>
        <c:numFmt formatCode="General" sourceLinked="1"/>
        <c:majorTickMark val="none"/>
        <c:minorTickMark val="none"/>
        <c:tickLblPos val="nextTo"/>
        <c:crossAx val="226351007"/>
        <c:crosses val="autoZero"/>
        <c:crossBetween val="between"/>
      </c:valAx>
      <c:valAx>
        <c:axId val="2049046464"/>
        <c:scaling>
          <c:orientation val="minMax"/>
        </c:scaling>
        <c:delete val="1"/>
        <c:axPos val="t"/>
        <c:numFmt formatCode="General" sourceLinked="1"/>
        <c:majorTickMark val="out"/>
        <c:minorTickMark val="none"/>
        <c:tickLblPos val="nextTo"/>
        <c:crossAx val="2049049056"/>
        <c:crosses val="max"/>
        <c:crossBetween val="between"/>
      </c:valAx>
      <c:catAx>
        <c:axId val="2049049056"/>
        <c:scaling>
          <c:orientation val="minMax"/>
        </c:scaling>
        <c:delete val="1"/>
        <c:axPos val="l"/>
        <c:numFmt formatCode="General" sourceLinked="1"/>
        <c:majorTickMark val="out"/>
        <c:minorTickMark val="none"/>
        <c:tickLblPos val="nextTo"/>
        <c:crossAx val="2049046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5.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4.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3.xml"/><Relationship Id="rId5" Type="http://schemas.openxmlformats.org/officeDocument/2006/relationships/image" Target="../media/image6.png"/><Relationship Id="rId15" Type="http://schemas.openxmlformats.org/officeDocument/2006/relationships/chart" Target="../charts/chart7.xml"/><Relationship Id="rId10" Type="http://schemas.openxmlformats.org/officeDocument/2006/relationships/chart" Target="../charts/chart2.xml"/><Relationship Id="rId4" Type="http://schemas.openxmlformats.org/officeDocument/2006/relationships/image" Target="../media/image5.sv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786615</xdr:colOff>
      <xdr:row>5</xdr:row>
      <xdr:rowOff>103171</xdr:rowOff>
    </xdr:from>
    <xdr:to>
      <xdr:col>19</xdr:col>
      <xdr:colOff>316715</xdr:colOff>
      <xdr:row>34</xdr:row>
      <xdr:rowOff>6334</xdr:rowOff>
    </xdr:to>
    <xdr:sp macro="" textlink="">
      <xdr:nvSpPr>
        <xdr:cNvPr id="3" name="Freeform 2">
          <a:extLst>
            <a:ext uri="{FF2B5EF4-FFF2-40B4-BE49-F238E27FC236}">
              <a16:creationId xmlns:a16="http://schemas.microsoft.com/office/drawing/2014/main" id="{13C3D887-E5F9-A88C-37DF-E1BBE202044F}"/>
            </a:ext>
          </a:extLst>
        </xdr:cNvPr>
        <xdr:cNvSpPr/>
      </xdr:nvSpPr>
      <xdr:spPr>
        <a:xfrm>
          <a:off x="3257966" y="1132901"/>
          <a:ext cx="12710641" cy="5875595"/>
        </a:xfrm>
        <a:custGeom>
          <a:avLst/>
          <a:gdLst>
            <a:gd name="connsiteX0" fmla="*/ 3462130 w 10535478"/>
            <a:gd name="connsiteY0" fmla="*/ 2662545 h 5325089"/>
            <a:gd name="connsiteX1" fmla="*/ 7118550 w 10535478"/>
            <a:gd name="connsiteY1" fmla="*/ 2662545 h 5325089"/>
            <a:gd name="connsiteX2" fmla="*/ 7118550 w 10535478"/>
            <a:gd name="connsiteY2" fmla="*/ 5325089 h 5325089"/>
            <a:gd name="connsiteX3" fmla="*/ 3462130 w 10535478"/>
            <a:gd name="connsiteY3" fmla="*/ 5325089 h 5325089"/>
            <a:gd name="connsiteX4" fmla="*/ 0 w 10535478"/>
            <a:gd name="connsiteY4" fmla="*/ 2662545 h 5325089"/>
            <a:gd name="connsiteX5" fmla="*/ 3332921 w 10535478"/>
            <a:gd name="connsiteY5" fmla="*/ 2662545 h 5325089"/>
            <a:gd name="connsiteX6" fmla="*/ 3332921 w 10535478"/>
            <a:gd name="connsiteY6" fmla="*/ 5325089 h 5325089"/>
            <a:gd name="connsiteX7" fmla="*/ 0 w 10535478"/>
            <a:gd name="connsiteY7" fmla="*/ 5325089 h 5325089"/>
            <a:gd name="connsiteX8" fmla="*/ 7247757 w 10535478"/>
            <a:gd name="connsiteY8" fmla="*/ 0 h 5325089"/>
            <a:gd name="connsiteX9" fmla="*/ 10535478 w 10535478"/>
            <a:gd name="connsiteY9" fmla="*/ 0 h 5325089"/>
            <a:gd name="connsiteX10" fmla="*/ 10535478 w 10535478"/>
            <a:gd name="connsiteY10" fmla="*/ 5325089 h 5325089"/>
            <a:gd name="connsiteX11" fmla="*/ 7247757 w 10535478"/>
            <a:gd name="connsiteY11" fmla="*/ 5325089 h 5325089"/>
            <a:gd name="connsiteX12" fmla="*/ 0 w 10535478"/>
            <a:gd name="connsiteY12" fmla="*/ 0 h 5325089"/>
            <a:gd name="connsiteX13" fmla="*/ 7118550 w 10535478"/>
            <a:gd name="connsiteY13" fmla="*/ 0 h 5325089"/>
            <a:gd name="connsiteX14" fmla="*/ 7118550 w 10535478"/>
            <a:gd name="connsiteY14" fmla="*/ 2541100 h 5325089"/>
            <a:gd name="connsiteX15" fmla="*/ 0 w 10535478"/>
            <a:gd name="connsiteY15" fmla="*/ 2541100 h 53250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535478" h="5325089">
              <a:moveTo>
                <a:pt x="3462130" y="2662545"/>
              </a:moveTo>
              <a:lnTo>
                <a:pt x="7118550" y="2662545"/>
              </a:lnTo>
              <a:lnTo>
                <a:pt x="7118550" y="5325089"/>
              </a:lnTo>
              <a:lnTo>
                <a:pt x="3462130" y="5325089"/>
              </a:lnTo>
              <a:close/>
              <a:moveTo>
                <a:pt x="0" y="2662545"/>
              </a:moveTo>
              <a:lnTo>
                <a:pt x="3332921" y="2662545"/>
              </a:lnTo>
              <a:lnTo>
                <a:pt x="3332921" y="5325089"/>
              </a:lnTo>
              <a:lnTo>
                <a:pt x="0" y="5325089"/>
              </a:lnTo>
              <a:close/>
              <a:moveTo>
                <a:pt x="7247757" y="0"/>
              </a:moveTo>
              <a:lnTo>
                <a:pt x="10535478" y="0"/>
              </a:lnTo>
              <a:lnTo>
                <a:pt x="10535478" y="5325089"/>
              </a:lnTo>
              <a:lnTo>
                <a:pt x="7247757" y="5325089"/>
              </a:lnTo>
              <a:close/>
              <a:moveTo>
                <a:pt x="0" y="0"/>
              </a:moveTo>
              <a:lnTo>
                <a:pt x="7118550" y="0"/>
              </a:lnTo>
              <a:lnTo>
                <a:pt x="7118550" y="2541100"/>
              </a:lnTo>
              <a:lnTo>
                <a:pt x="0" y="2541100"/>
              </a:lnTo>
              <a:close/>
            </a:path>
          </a:pathLst>
        </a:custGeom>
        <a:gradFill>
          <a:gsLst>
            <a:gs pos="0">
              <a:srgbClr val="00B050">
                <a:alpha val="28371"/>
              </a:srgbClr>
            </a:gs>
            <a:gs pos="100000">
              <a:srgbClr val="7030A0">
                <a:alpha val="80000"/>
              </a:srgbClr>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xdr:colOff>
      <xdr:row>0</xdr:row>
      <xdr:rowOff>0</xdr:rowOff>
    </xdr:from>
    <xdr:to>
      <xdr:col>24</xdr:col>
      <xdr:colOff>152401</xdr:colOff>
      <xdr:row>4</xdr:row>
      <xdr:rowOff>76757</xdr:rowOff>
    </xdr:to>
    <xdr:sp macro="" textlink="">
      <xdr:nvSpPr>
        <xdr:cNvPr id="2" name="Rectangle 1">
          <a:extLst>
            <a:ext uri="{FF2B5EF4-FFF2-40B4-BE49-F238E27FC236}">
              <a16:creationId xmlns:a16="http://schemas.microsoft.com/office/drawing/2014/main" id="{E02CF1B1-5A2B-70BB-20A6-955D4B03A1C2}"/>
            </a:ext>
          </a:extLst>
        </xdr:cNvPr>
        <xdr:cNvSpPr/>
      </xdr:nvSpPr>
      <xdr:spPr>
        <a:xfrm>
          <a:off x="1" y="0"/>
          <a:ext cx="20066000" cy="889557"/>
        </a:xfrm>
        <a:prstGeom prst="rect">
          <a:avLst/>
        </a:prstGeom>
        <a:gradFill>
          <a:gsLst>
            <a:gs pos="6000">
              <a:srgbClr val="00B050">
                <a:alpha val="68000"/>
              </a:srgbClr>
            </a:gs>
            <a:gs pos="100000">
              <a:srgbClr val="7030A0">
                <a:alpha val="80000"/>
              </a:srgbClr>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749300</xdr:colOff>
      <xdr:row>34</xdr:row>
      <xdr:rowOff>155150</xdr:rowOff>
    </xdr:from>
    <xdr:to>
      <xdr:col>19</xdr:col>
      <xdr:colOff>279400</xdr:colOff>
      <xdr:row>40</xdr:row>
      <xdr:rowOff>50800</xdr:rowOff>
    </xdr:to>
    <xdr:sp macro="" textlink="">
      <xdr:nvSpPr>
        <xdr:cNvPr id="4" name="Rectangle 3">
          <a:extLst>
            <a:ext uri="{FF2B5EF4-FFF2-40B4-BE49-F238E27FC236}">
              <a16:creationId xmlns:a16="http://schemas.microsoft.com/office/drawing/2014/main" id="{7F1419CA-7B3A-63F2-2096-2C256D769B43}"/>
            </a:ext>
          </a:extLst>
        </xdr:cNvPr>
        <xdr:cNvSpPr/>
      </xdr:nvSpPr>
      <xdr:spPr>
        <a:xfrm>
          <a:off x="3227650" y="6862723"/>
          <a:ext cx="12747964" cy="1079339"/>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759381</xdr:colOff>
      <xdr:row>0</xdr:row>
      <xdr:rowOff>0</xdr:rowOff>
    </xdr:from>
    <xdr:to>
      <xdr:col>17</xdr:col>
      <xdr:colOff>314227</xdr:colOff>
      <xdr:row>3</xdr:row>
      <xdr:rowOff>196391</xdr:rowOff>
    </xdr:to>
    <xdr:sp macro="" textlink="">
      <xdr:nvSpPr>
        <xdr:cNvPr id="5" name="TextBox 4">
          <a:extLst>
            <a:ext uri="{FF2B5EF4-FFF2-40B4-BE49-F238E27FC236}">
              <a16:creationId xmlns:a16="http://schemas.microsoft.com/office/drawing/2014/main" id="{1EFAA909-54E9-8907-E408-A3FEAA992FD4}"/>
            </a:ext>
          </a:extLst>
        </xdr:cNvPr>
        <xdr:cNvSpPr txBox="1"/>
      </xdr:nvSpPr>
      <xdr:spPr>
        <a:xfrm>
          <a:off x="4883608" y="0"/>
          <a:ext cx="9452990" cy="824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rPr>
            <a:t>TEAM</a:t>
          </a:r>
          <a:r>
            <a:rPr lang="en-US" sz="3200" b="1" baseline="0">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rPr>
            <a:t> WEEK TO WEEK PERFORMANCE METRICS</a:t>
          </a:r>
          <a:endParaRPr lang="en-US" sz="3200" b="1">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50036</xdr:colOff>
      <xdr:row>5</xdr:row>
      <xdr:rowOff>186510</xdr:rowOff>
    </xdr:from>
    <xdr:to>
      <xdr:col>9</xdr:col>
      <xdr:colOff>80091</xdr:colOff>
      <xdr:row>8</xdr:row>
      <xdr:rowOff>6052</xdr:rowOff>
    </xdr:to>
    <xdr:sp macro="" textlink="">
      <xdr:nvSpPr>
        <xdr:cNvPr id="10" name="Rounded Rectangle 9">
          <a:extLst>
            <a:ext uri="{FF2B5EF4-FFF2-40B4-BE49-F238E27FC236}">
              <a16:creationId xmlns:a16="http://schemas.microsoft.com/office/drawing/2014/main" id="{4432D5EB-D930-9384-8BEF-D0D070544259}"/>
            </a:ext>
          </a:extLst>
        </xdr:cNvPr>
        <xdr:cNvSpPr/>
      </xdr:nvSpPr>
      <xdr:spPr>
        <a:xfrm>
          <a:off x="3345171" y="1216240"/>
          <a:ext cx="4148974" cy="437380"/>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4</xdr:col>
      <xdr:colOff>56290</xdr:colOff>
      <xdr:row>20</xdr:row>
      <xdr:rowOff>57351</xdr:rowOff>
    </xdr:from>
    <xdr:to>
      <xdr:col>8</xdr:col>
      <xdr:colOff>641546</xdr:colOff>
      <xdr:row>22</xdr:row>
      <xdr:rowOff>80093</xdr:rowOff>
    </xdr:to>
    <xdr:sp macro="" textlink="">
      <xdr:nvSpPr>
        <xdr:cNvPr id="11" name="Rounded Rectangle 10">
          <a:extLst>
            <a:ext uri="{FF2B5EF4-FFF2-40B4-BE49-F238E27FC236}">
              <a16:creationId xmlns:a16="http://schemas.microsoft.com/office/drawing/2014/main" id="{6553CA5F-479F-ED4A-A375-090936FE9EDA}"/>
            </a:ext>
          </a:extLst>
        </xdr:cNvPr>
        <xdr:cNvSpPr/>
      </xdr:nvSpPr>
      <xdr:spPr>
        <a:xfrm>
          <a:off x="3355671" y="4247042"/>
          <a:ext cx="3884638" cy="441711"/>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107090</xdr:colOff>
      <xdr:row>20</xdr:row>
      <xdr:rowOff>87831</xdr:rowOff>
    </xdr:from>
    <xdr:to>
      <xdr:col>13</xdr:col>
      <xdr:colOff>647700</xdr:colOff>
      <xdr:row>22</xdr:row>
      <xdr:rowOff>110573</xdr:rowOff>
    </xdr:to>
    <xdr:sp macro="" textlink="">
      <xdr:nvSpPr>
        <xdr:cNvPr id="12" name="Rounded Rectangle 11">
          <a:extLst>
            <a:ext uri="{FF2B5EF4-FFF2-40B4-BE49-F238E27FC236}">
              <a16:creationId xmlns:a16="http://schemas.microsoft.com/office/drawing/2014/main" id="{08855E97-850F-D948-9541-3FBD8FED1B48}"/>
            </a:ext>
          </a:extLst>
        </xdr:cNvPr>
        <xdr:cNvSpPr/>
      </xdr:nvSpPr>
      <xdr:spPr>
        <a:xfrm>
          <a:off x="7536590" y="4151831"/>
          <a:ext cx="3842610" cy="429142"/>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574449</xdr:colOff>
      <xdr:row>5</xdr:row>
      <xdr:rowOff>199591</xdr:rowOff>
    </xdr:from>
    <xdr:to>
      <xdr:col>19</xdr:col>
      <xdr:colOff>88900</xdr:colOff>
      <xdr:row>8</xdr:row>
      <xdr:rowOff>19133</xdr:rowOff>
    </xdr:to>
    <xdr:sp macro="" textlink="">
      <xdr:nvSpPr>
        <xdr:cNvPr id="13" name="Rounded Rectangle 12">
          <a:extLst>
            <a:ext uri="{FF2B5EF4-FFF2-40B4-BE49-F238E27FC236}">
              <a16:creationId xmlns:a16="http://schemas.microsoft.com/office/drawing/2014/main" id="{0AEEF5E6-7B81-A74E-B56F-6ECEC4ED291A}"/>
            </a:ext>
          </a:extLst>
        </xdr:cNvPr>
        <xdr:cNvSpPr/>
      </xdr:nvSpPr>
      <xdr:spPr>
        <a:xfrm>
          <a:off x="12131449" y="1215591"/>
          <a:ext cx="3641951" cy="429142"/>
        </a:xfrm>
        <a:prstGeom prst="roundRect">
          <a:avLst>
            <a:gd name="adj" fmla="val 36597"/>
          </a:avLst>
        </a:prstGeom>
        <a:solidFill>
          <a:schemeClr val="bg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141536</xdr:colOff>
      <xdr:row>6</xdr:row>
      <xdr:rowOff>14768</xdr:rowOff>
    </xdr:from>
    <xdr:to>
      <xdr:col>4</xdr:col>
      <xdr:colOff>499533</xdr:colOff>
      <xdr:row>7</xdr:row>
      <xdr:rowOff>166933</xdr:rowOff>
    </xdr:to>
    <xdr:pic>
      <xdr:nvPicPr>
        <xdr:cNvPr id="17" name="Graphic 16" descr="Bar graph with downward trend with solid fill">
          <a:extLst>
            <a:ext uri="{FF2B5EF4-FFF2-40B4-BE49-F238E27FC236}">
              <a16:creationId xmlns:a16="http://schemas.microsoft.com/office/drawing/2014/main" id="{F03EDE9D-6330-5EE9-3431-AFF5C2032F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60469" y="1233968"/>
          <a:ext cx="357997" cy="355365"/>
        </a:xfrm>
        <a:prstGeom prst="rect">
          <a:avLst/>
        </a:prstGeom>
      </xdr:spPr>
    </xdr:pic>
    <xdr:clientData/>
  </xdr:twoCellAnchor>
  <xdr:twoCellAnchor editAs="oneCell">
    <xdr:from>
      <xdr:col>4</xdr:col>
      <xdr:colOff>147601</xdr:colOff>
      <xdr:row>20</xdr:row>
      <xdr:rowOff>77841</xdr:rowOff>
    </xdr:from>
    <xdr:to>
      <xdr:col>4</xdr:col>
      <xdr:colOff>524933</xdr:colOff>
      <xdr:row>22</xdr:row>
      <xdr:rowOff>45999</xdr:rowOff>
    </xdr:to>
    <xdr:pic>
      <xdr:nvPicPr>
        <xdr:cNvPr id="19" name="Graphic 18" descr="Network with solid fill">
          <a:extLst>
            <a:ext uri="{FF2B5EF4-FFF2-40B4-BE49-F238E27FC236}">
              <a16:creationId xmlns:a16="http://schemas.microsoft.com/office/drawing/2014/main" id="{BE950BEC-760F-9E3B-9F93-0E55B4F12C3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466534" y="4141841"/>
          <a:ext cx="377332" cy="374558"/>
        </a:xfrm>
        <a:prstGeom prst="rect">
          <a:avLst/>
        </a:prstGeom>
      </xdr:spPr>
    </xdr:pic>
    <xdr:clientData/>
  </xdr:twoCellAnchor>
  <xdr:twoCellAnchor editAs="oneCell">
    <xdr:from>
      <xdr:col>9</xdr:col>
      <xdr:colOff>204466</xdr:colOff>
      <xdr:row>20</xdr:row>
      <xdr:rowOff>115328</xdr:rowOff>
    </xdr:from>
    <xdr:to>
      <xdr:col>9</xdr:col>
      <xdr:colOff>575733</xdr:colOff>
      <xdr:row>22</xdr:row>
      <xdr:rowOff>77465</xdr:rowOff>
    </xdr:to>
    <xdr:pic>
      <xdr:nvPicPr>
        <xdr:cNvPr id="21" name="Graphic 20" descr="Upward trend with solid fill">
          <a:extLst>
            <a:ext uri="{FF2B5EF4-FFF2-40B4-BE49-F238E27FC236}">
              <a16:creationId xmlns:a16="http://schemas.microsoft.com/office/drawing/2014/main" id="{EF5E1350-838F-238A-F9A6-E21F078BFE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72066" y="4179328"/>
          <a:ext cx="371267" cy="368537"/>
        </a:xfrm>
        <a:prstGeom prst="rect">
          <a:avLst/>
        </a:prstGeom>
      </xdr:spPr>
    </xdr:pic>
    <xdr:clientData/>
  </xdr:twoCellAnchor>
  <xdr:twoCellAnchor editAs="oneCell">
    <xdr:from>
      <xdr:col>14</xdr:col>
      <xdr:colOff>678388</xdr:colOff>
      <xdr:row>6</xdr:row>
      <xdr:rowOff>40190</xdr:rowOff>
    </xdr:from>
    <xdr:to>
      <xdr:col>15</xdr:col>
      <xdr:colOff>175353</xdr:colOff>
      <xdr:row>7</xdr:row>
      <xdr:rowOff>160759</xdr:rowOff>
    </xdr:to>
    <xdr:pic>
      <xdr:nvPicPr>
        <xdr:cNvPr id="25" name="Graphic 24" descr="Business Growth with solid fill">
          <a:extLst>
            <a:ext uri="{FF2B5EF4-FFF2-40B4-BE49-F238E27FC236}">
              <a16:creationId xmlns:a16="http://schemas.microsoft.com/office/drawing/2014/main" id="{90A9F37F-ACAF-C79A-4A0E-8F0A5956013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269147" y="1245886"/>
          <a:ext cx="324877" cy="321519"/>
        </a:xfrm>
        <a:prstGeom prst="rect">
          <a:avLst/>
        </a:prstGeom>
      </xdr:spPr>
    </xdr:pic>
    <xdr:clientData/>
  </xdr:twoCellAnchor>
  <xdr:twoCellAnchor>
    <xdr:from>
      <xdr:col>4</xdr:col>
      <xdr:colOff>523460</xdr:colOff>
      <xdr:row>20</xdr:row>
      <xdr:rowOff>37549</xdr:rowOff>
    </xdr:from>
    <xdr:to>
      <xdr:col>9</xdr:col>
      <xdr:colOff>15459</xdr:colOff>
      <xdr:row>22</xdr:row>
      <xdr:rowOff>157923</xdr:rowOff>
    </xdr:to>
    <xdr:sp macro="" textlink="">
      <xdr:nvSpPr>
        <xdr:cNvPr id="28" name="TextBox 27">
          <a:extLst>
            <a:ext uri="{FF2B5EF4-FFF2-40B4-BE49-F238E27FC236}">
              <a16:creationId xmlns:a16="http://schemas.microsoft.com/office/drawing/2014/main" id="{CB59BC2D-5D12-C421-69D4-DA1A204C4E97}"/>
            </a:ext>
          </a:extLst>
        </xdr:cNvPr>
        <xdr:cNvSpPr txBox="1"/>
      </xdr:nvSpPr>
      <xdr:spPr>
        <a:xfrm>
          <a:off x="3825460" y="4101549"/>
          <a:ext cx="3619499" cy="52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solidFill>
              <a:latin typeface="Adelle Sans Devanagari" panose="02000503000000020004" pitchFamily="2" charset="-78"/>
              <a:cs typeface="Adelle Sans Devanagari" panose="02000503000000020004" pitchFamily="2" charset="-78"/>
            </a:rPr>
            <a:t>AGENT Wk to Wk PERFORMANCE</a:t>
          </a:r>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15</xdr:col>
      <xdr:colOff>178871</xdr:colOff>
      <xdr:row>5</xdr:row>
      <xdr:rowOff>167343</xdr:rowOff>
    </xdr:from>
    <xdr:to>
      <xdr:col>19</xdr:col>
      <xdr:colOff>635000</xdr:colOff>
      <xdr:row>8</xdr:row>
      <xdr:rowOff>84517</xdr:rowOff>
    </xdr:to>
    <xdr:sp macro="" textlink="">
      <xdr:nvSpPr>
        <xdr:cNvPr id="29" name="TextBox 28">
          <a:extLst>
            <a:ext uri="{FF2B5EF4-FFF2-40B4-BE49-F238E27FC236}">
              <a16:creationId xmlns:a16="http://schemas.microsoft.com/office/drawing/2014/main" id="{D9B3697A-39F5-7947-B6F1-3412CD7372A2}"/>
            </a:ext>
          </a:extLst>
        </xdr:cNvPr>
        <xdr:cNvSpPr txBox="1"/>
      </xdr:nvSpPr>
      <xdr:spPr>
        <a:xfrm>
          <a:off x="12561371" y="1183343"/>
          <a:ext cx="3758129" cy="52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Adelle Sans Devanagari" panose="02000503000000020004" pitchFamily="2" charset="-78"/>
              <a:cs typeface="Adelle Sans Devanagari" panose="02000503000000020004" pitchFamily="2" charset="-78"/>
            </a:rPr>
            <a:t>ACTUAL</a:t>
          </a:r>
          <a:r>
            <a:rPr lang="en-US" sz="1600" b="1" baseline="0">
              <a:solidFill>
                <a:schemeClr val="bg1"/>
              </a:solidFill>
              <a:latin typeface="Adelle Sans Devanagari" panose="02000503000000020004" pitchFamily="2" charset="-78"/>
              <a:cs typeface="Adelle Sans Devanagari" panose="02000503000000020004" pitchFamily="2" charset="-78"/>
            </a:rPr>
            <a:t> VS. NETWORK - AGENT</a:t>
          </a:r>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112987</xdr:colOff>
      <xdr:row>23</xdr:row>
      <xdr:rowOff>14431</xdr:rowOff>
    </xdr:from>
    <xdr:to>
      <xdr:col>8</xdr:col>
      <xdr:colOff>555625</xdr:colOff>
      <xdr:row>33</xdr:row>
      <xdr:rowOff>129886</xdr:rowOff>
    </xdr:to>
    <xdr:graphicFrame macro="">
      <xdr:nvGraphicFramePr>
        <xdr:cNvPr id="31" name="Chart 30">
          <a:extLst>
            <a:ext uri="{FF2B5EF4-FFF2-40B4-BE49-F238E27FC236}">
              <a16:creationId xmlns:a16="http://schemas.microsoft.com/office/drawing/2014/main" id="{9E71A0DE-2238-144A-AC1B-3937B27B8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371012</xdr:colOff>
      <xdr:row>35</xdr:row>
      <xdr:rowOff>738</xdr:rowOff>
    </xdr:from>
    <xdr:to>
      <xdr:col>14</xdr:col>
      <xdr:colOff>383713</xdr:colOff>
      <xdr:row>39</xdr:row>
      <xdr:rowOff>162559</xdr:rowOff>
    </xdr:to>
    <mc:AlternateContent xmlns:mc="http://schemas.openxmlformats.org/markup-compatibility/2006" xmlns:a14="http://schemas.microsoft.com/office/drawing/2010/main">
      <mc:Choice Requires="a14">
        <xdr:graphicFrame macro="">
          <xdr:nvGraphicFramePr>
            <xdr:cNvPr id="32" name="Login 2">
              <a:extLst>
                <a:ext uri="{FF2B5EF4-FFF2-40B4-BE49-F238E27FC236}">
                  <a16:creationId xmlns:a16="http://schemas.microsoft.com/office/drawing/2014/main" id="{EF8F5617-20DA-CD49-B1A4-BD3DC209DB47}"/>
                </a:ext>
              </a:extLst>
            </xdr:cNvPr>
            <xdr:cNvGraphicFramePr/>
          </xdr:nvGraphicFramePr>
          <xdr:xfrm>
            <a:off x="0" y="0"/>
            <a:ext cx="0" cy="0"/>
          </xdr:xfrm>
          <a:graphic>
            <a:graphicData uri="http://schemas.microsoft.com/office/drawing/2010/slicer">
              <sle:slicer xmlns:sle="http://schemas.microsoft.com/office/drawing/2010/slicer" name="Login 2"/>
            </a:graphicData>
          </a:graphic>
        </xdr:graphicFrame>
      </mc:Choice>
      <mc:Fallback xmlns="">
        <xdr:sp macro="" textlink="">
          <xdr:nvSpPr>
            <xdr:cNvPr id="0" name=""/>
            <xdr:cNvSpPr>
              <a:spLocks noTextEdit="1"/>
            </xdr:cNvSpPr>
          </xdr:nvSpPr>
          <xdr:spPr>
            <a:xfrm>
              <a:off x="6153828" y="6905592"/>
              <a:ext cx="5795516" cy="950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40320</xdr:colOff>
      <xdr:row>34</xdr:row>
      <xdr:rowOff>192040</xdr:rowOff>
    </xdr:from>
    <xdr:to>
      <xdr:col>7</xdr:col>
      <xdr:colOff>262569</xdr:colOff>
      <xdr:row>39</xdr:row>
      <xdr:rowOff>162560</xdr:rowOff>
    </xdr:to>
    <mc:AlternateContent xmlns:mc="http://schemas.openxmlformats.org/markup-compatibility/2006" xmlns:a14="http://schemas.microsoft.com/office/drawing/2010/main">
      <mc:Choice Requires="a14">
        <xdr:graphicFrame macro="">
          <xdr:nvGraphicFramePr>
            <xdr:cNvPr id="33" name="Key Metrics 2">
              <a:extLst>
                <a:ext uri="{FF2B5EF4-FFF2-40B4-BE49-F238E27FC236}">
                  <a16:creationId xmlns:a16="http://schemas.microsoft.com/office/drawing/2014/main" id="{A33E36B0-3159-0D49-974A-57E26DC0209E}"/>
                </a:ext>
              </a:extLst>
            </xdr:cNvPr>
            <xdr:cNvGraphicFramePr/>
          </xdr:nvGraphicFramePr>
          <xdr:xfrm>
            <a:off x="0" y="0"/>
            <a:ext cx="0" cy="0"/>
          </xdr:xfrm>
          <a:graphic>
            <a:graphicData uri="http://schemas.microsoft.com/office/drawing/2010/slicer">
              <sle:slicer xmlns:sle="http://schemas.microsoft.com/office/drawing/2010/slicer" name="Key Metrics 2"/>
            </a:graphicData>
          </a:graphic>
        </xdr:graphicFrame>
      </mc:Choice>
      <mc:Fallback xmlns="">
        <xdr:sp macro="" textlink="">
          <xdr:nvSpPr>
            <xdr:cNvPr id="0" name=""/>
            <xdr:cNvSpPr>
              <a:spLocks noTextEdit="1"/>
            </xdr:cNvSpPr>
          </xdr:nvSpPr>
          <xdr:spPr>
            <a:xfrm>
              <a:off x="3344786" y="6899613"/>
              <a:ext cx="2700599" cy="956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315328</xdr:colOff>
      <xdr:row>23</xdr:row>
      <xdr:rowOff>116015</xdr:rowOff>
    </xdr:from>
    <xdr:to>
      <xdr:col>22</xdr:col>
      <xdr:colOff>119944</xdr:colOff>
      <xdr:row>27</xdr:row>
      <xdr:rowOff>122903</xdr:rowOff>
    </xdr:to>
    <xdr:graphicFrame macro="">
      <xdr:nvGraphicFramePr>
        <xdr:cNvPr id="38" name="Chart 37">
          <a:extLst>
            <a:ext uri="{FF2B5EF4-FFF2-40B4-BE49-F238E27FC236}">
              <a16:creationId xmlns:a16="http://schemas.microsoft.com/office/drawing/2014/main" id="{F9F4372C-A8D6-F349-8A50-0030086B3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468988</xdr:colOff>
      <xdr:row>22</xdr:row>
      <xdr:rowOff>36604</xdr:rowOff>
    </xdr:from>
    <xdr:to>
      <xdr:col>19</xdr:col>
      <xdr:colOff>332101</xdr:colOff>
      <xdr:row>24</xdr:row>
      <xdr:rowOff>76832</xdr:rowOff>
    </xdr:to>
    <xdr:sp macro="" textlink="">
      <xdr:nvSpPr>
        <xdr:cNvPr id="40" name="TextBox 39">
          <a:extLst>
            <a:ext uri="{FF2B5EF4-FFF2-40B4-BE49-F238E27FC236}">
              <a16:creationId xmlns:a16="http://schemas.microsoft.com/office/drawing/2014/main" id="{0B8C0CFC-DD84-45A6-42FB-A9D1E043A04C}"/>
            </a:ext>
          </a:extLst>
        </xdr:cNvPr>
        <xdr:cNvSpPr txBox="1"/>
      </xdr:nvSpPr>
      <xdr:spPr>
        <a:xfrm>
          <a:off x="12025988" y="4538048"/>
          <a:ext cx="3990613" cy="449451"/>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AVERAGE HANDLING</a:t>
          </a:r>
          <a:r>
            <a:rPr lang="en-US" sz="1200" b="1" u="sng" baseline="0">
              <a:solidFill>
                <a:schemeClr val="bg1"/>
              </a:solidFill>
              <a:latin typeface="Adelle Sans Devanagari" panose="02000503000000020004" pitchFamily="2" charset="-78"/>
              <a:cs typeface="Adelle Sans Devanagari" panose="02000503000000020004" pitchFamily="2" charset="-78"/>
            </a:rPr>
            <a:t> TIME (AHT)</a:t>
          </a:r>
        </a:p>
        <a:p>
          <a:endParaRPr lang="en-US" sz="1200" b="1" u="sng" baseline="0">
            <a:solidFill>
              <a:schemeClr val="bg1"/>
            </a:solidFill>
            <a:latin typeface="Adelle Sans Devanagari" panose="02000503000000020004" pitchFamily="2" charset="-78"/>
            <a:cs typeface="Adelle Sans Devanagari" panose="02000503000000020004" pitchFamily="2" charset="-78"/>
          </a:endParaRPr>
        </a:p>
        <a:p>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4</xdr:col>
      <xdr:colOff>541943</xdr:colOff>
      <xdr:row>5</xdr:row>
      <xdr:rowOff>159125</xdr:rowOff>
    </xdr:from>
    <xdr:to>
      <xdr:col>9</xdr:col>
      <xdr:colOff>125856</xdr:colOff>
      <xdr:row>8</xdr:row>
      <xdr:rowOff>76299</xdr:rowOff>
    </xdr:to>
    <xdr:sp macro="" textlink="">
      <xdr:nvSpPr>
        <xdr:cNvPr id="41" name="TextBox 40">
          <a:extLst>
            <a:ext uri="{FF2B5EF4-FFF2-40B4-BE49-F238E27FC236}">
              <a16:creationId xmlns:a16="http://schemas.microsoft.com/office/drawing/2014/main" id="{1BAA1FC1-8405-3048-81C4-B1D9E077415B}"/>
            </a:ext>
          </a:extLst>
        </xdr:cNvPr>
        <xdr:cNvSpPr txBox="1"/>
      </xdr:nvSpPr>
      <xdr:spPr>
        <a:xfrm>
          <a:off x="3837078" y="1188855"/>
          <a:ext cx="3702832" cy="535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solidFill>
              <a:latin typeface="Adelle Sans Devanagari" panose="02000503000000020004" pitchFamily="2" charset="-78"/>
              <a:cs typeface="Adelle Sans Devanagari" panose="02000503000000020004" pitchFamily="2" charset="-78"/>
            </a:rPr>
            <a:t>SCORECARD PER METRIC - WEEKLY</a:t>
          </a:r>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editAs="oneCell">
    <xdr:from>
      <xdr:col>14</xdr:col>
      <xdr:colOff>487680</xdr:colOff>
      <xdr:row>35</xdr:row>
      <xdr:rowOff>27912</xdr:rowOff>
    </xdr:from>
    <xdr:to>
      <xdr:col>19</xdr:col>
      <xdr:colOff>203200</xdr:colOff>
      <xdr:row>39</xdr:row>
      <xdr:rowOff>162560</xdr:rowOff>
    </xdr:to>
    <mc:AlternateContent xmlns:mc="http://schemas.openxmlformats.org/markup-compatibility/2006" xmlns:a14="http://schemas.microsoft.com/office/drawing/2010/main">
      <mc:Choice Requires="a14">
        <xdr:graphicFrame macro="">
          <xdr:nvGraphicFramePr>
            <xdr:cNvPr id="42" name=" Week 1">
              <a:extLst>
                <a:ext uri="{FF2B5EF4-FFF2-40B4-BE49-F238E27FC236}">
                  <a16:creationId xmlns:a16="http://schemas.microsoft.com/office/drawing/2014/main" id="{A2739530-F45D-F445-9B1D-6B14557BCD95}"/>
                </a:ext>
              </a:extLst>
            </xdr:cNvPr>
            <xdr:cNvGraphicFramePr/>
          </xdr:nvGraphicFramePr>
          <xdr:xfrm>
            <a:off x="0" y="0"/>
            <a:ext cx="0" cy="0"/>
          </xdr:xfrm>
          <a:graphic>
            <a:graphicData uri="http://schemas.microsoft.com/office/drawing/2010/slicer">
              <sle:slicer xmlns:sle="http://schemas.microsoft.com/office/drawing/2010/slicer" name=" Week 1"/>
            </a:graphicData>
          </a:graphic>
        </xdr:graphicFrame>
      </mc:Choice>
      <mc:Fallback xmlns="">
        <xdr:sp macro="" textlink="">
          <xdr:nvSpPr>
            <xdr:cNvPr id="0" name=""/>
            <xdr:cNvSpPr>
              <a:spLocks noTextEdit="1"/>
            </xdr:cNvSpPr>
          </xdr:nvSpPr>
          <xdr:spPr>
            <a:xfrm>
              <a:off x="12053311" y="6932766"/>
              <a:ext cx="3846103" cy="923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308045</xdr:colOff>
      <xdr:row>9</xdr:row>
      <xdr:rowOff>109206</xdr:rowOff>
    </xdr:from>
    <xdr:to>
      <xdr:col>22</xdr:col>
      <xdr:colOff>32565</xdr:colOff>
      <xdr:row>13</xdr:row>
      <xdr:rowOff>91724</xdr:rowOff>
    </xdr:to>
    <xdr:graphicFrame macro="">
      <xdr:nvGraphicFramePr>
        <xdr:cNvPr id="44" name="Chart 43">
          <a:extLst>
            <a:ext uri="{FF2B5EF4-FFF2-40B4-BE49-F238E27FC236}">
              <a16:creationId xmlns:a16="http://schemas.microsoft.com/office/drawing/2014/main" id="{48758899-2AD5-EB4D-8CA7-D4C251D8F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486707</xdr:colOff>
      <xdr:row>8</xdr:row>
      <xdr:rowOff>26453</xdr:rowOff>
    </xdr:from>
    <xdr:to>
      <xdr:col>19</xdr:col>
      <xdr:colOff>334611</xdr:colOff>
      <xdr:row>10</xdr:row>
      <xdr:rowOff>64552</xdr:rowOff>
    </xdr:to>
    <xdr:sp macro="" textlink="">
      <xdr:nvSpPr>
        <xdr:cNvPr id="45" name="TextBox 44">
          <a:extLst>
            <a:ext uri="{FF2B5EF4-FFF2-40B4-BE49-F238E27FC236}">
              <a16:creationId xmlns:a16="http://schemas.microsoft.com/office/drawing/2014/main" id="{45D04D10-1866-6A45-9418-53551FD9DEA1}"/>
            </a:ext>
          </a:extLst>
        </xdr:cNvPr>
        <xdr:cNvSpPr txBox="1"/>
      </xdr:nvSpPr>
      <xdr:spPr>
        <a:xfrm>
          <a:off x="12091617" y="1669088"/>
          <a:ext cx="3992515" cy="448757"/>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DELIVERY SUCCESS RATE (DSR)</a:t>
          </a:r>
        </a:p>
      </xdr:txBody>
    </xdr:sp>
    <xdr:clientData/>
  </xdr:twoCellAnchor>
  <xdr:twoCellAnchor>
    <xdr:from>
      <xdr:col>14</xdr:col>
      <xdr:colOff>444306</xdr:colOff>
      <xdr:row>12</xdr:row>
      <xdr:rowOff>148898</xdr:rowOff>
    </xdr:from>
    <xdr:to>
      <xdr:col>19</xdr:col>
      <xdr:colOff>292210</xdr:colOff>
      <xdr:row>14</xdr:row>
      <xdr:rowOff>186997</xdr:rowOff>
    </xdr:to>
    <xdr:sp macro="" textlink="">
      <xdr:nvSpPr>
        <xdr:cNvPr id="46" name="TextBox 45">
          <a:extLst>
            <a:ext uri="{FF2B5EF4-FFF2-40B4-BE49-F238E27FC236}">
              <a16:creationId xmlns:a16="http://schemas.microsoft.com/office/drawing/2014/main" id="{1491A1EF-ED77-3141-B65D-33FCF19A009C}"/>
            </a:ext>
          </a:extLst>
        </xdr:cNvPr>
        <xdr:cNvSpPr txBox="1"/>
      </xdr:nvSpPr>
      <xdr:spPr>
        <a:xfrm>
          <a:off x="12001306" y="2604231"/>
          <a:ext cx="3975404" cy="447322"/>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POSITIVE</a:t>
          </a:r>
          <a:r>
            <a:rPr lang="en-US" sz="1200" b="1" u="sng" baseline="0">
              <a:solidFill>
                <a:schemeClr val="bg1"/>
              </a:solidFill>
              <a:latin typeface="Adelle Sans Devanagari" panose="02000503000000020004" pitchFamily="2" charset="-78"/>
              <a:cs typeface="Adelle Sans Devanagari" panose="02000503000000020004" pitchFamily="2" charset="-78"/>
            </a:rPr>
            <a:t> RESPONSE RATE (PRR)</a:t>
          </a:r>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14</xdr:col>
      <xdr:colOff>299781</xdr:colOff>
      <xdr:row>14</xdr:row>
      <xdr:rowOff>543</xdr:rowOff>
    </xdr:from>
    <xdr:to>
      <xdr:col>22</xdr:col>
      <xdr:colOff>97692</xdr:colOff>
      <xdr:row>18</xdr:row>
      <xdr:rowOff>542</xdr:rowOff>
    </xdr:to>
    <xdr:graphicFrame macro="">
      <xdr:nvGraphicFramePr>
        <xdr:cNvPr id="47" name="Chart 46">
          <a:extLst>
            <a:ext uri="{FF2B5EF4-FFF2-40B4-BE49-F238E27FC236}">
              <a16:creationId xmlns:a16="http://schemas.microsoft.com/office/drawing/2014/main" id="{4D4FCDBF-32DB-0E4B-B613-0AE3A47AF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483347</xdr:colOff>
      <xdr:row>17</xdr:row>
      <xdr:rowOff>82901</xdr:rowOff>
    </xdr:from>
    <xdr:to>
      <xdr:col>19</xdr:col>
      <xdr:colOff>331251</xdr:colOff>
      <xdr:row>19</xdr:row>
      <xdr:rowOff>127653</xdr:rowOff>
    </xdr:to>
    <xdr:sp macro="" textlink="">
      <xdr:nvSpPr>
        <xdr:cNvPr id="48" name="TextBox 47">
          <a:extLst>
            <a:ext uri="{FF2B5EF4-FFF2-40B4-BE49-F238E27FC236}">
              <a16:creationId xmlns:a16="http://schemas.microsoft.com/office/drawing/2014/main" id="{3FDFD7A1-4E1E-5C43-8A8E-69C02673A34D}"/>
            </a:ext>
          </a:extLst>
        </xdr:cNvPr>
        <xdr:cNvSpPr txBox="1"/>
      </xdr:nvSpPr>
      <xdr:spPr>
        <a:xfrm>
          <a:off x="12040347" y="3561290"/>
          <a:ext cx="3975404" cy="453974"/>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CUSTOMER</a:t>
          </a:r>
          <a:r>
            <a:rPr lang="en-US" sz="1200" b="1" u="sng" baseline="0">
              <a:solidFill>
                <a:schemeClr val="bg1"/>
              </a:solidFill>
              <a:latin typeface="Adelle Sans Devanagari" panose="02000503000000020004" pitchFamily="2" charset="-78"/>
              <a:cs typeface="Adelle Sans Devanagari" panose="02000503000000020004" pitchFamily="2" charset="-78"/>
            </a:rPr>
            <a:t> UNDERSTANDING (CCXU)</a:t>
          </a:r>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14</xdr:col>
      <xdr:colOff>318475</xdr:colOff>
      <xdr:row>18</xdr:row>
      <xdr:rowOff>162277</xdr:rowOff>
    </xdr:from>
    <xdr:to>
      <xdr:col>22</xdr:col>
      <xdr:colOff>18345</xdr:colOff>
      <xdr:row>22</xdr:row>
      <xdr:rowOff>162278</xdr:rowOff>
    </xdr:to>
    <xdr:graphicFrame macro="">
      <xdr:nvGraphicFramePr>
        <xdr:cNvPr id="49" name="Chart 48">
          <a:extLst>
            <a:ext uri="{FF2B5EF4-FFF2-40B4-BE49-F238E27FC236}">
              <a16:creationId xmlns:a16="http://schemas.microsoft.com/office/drawing/2014/main" id="{F8682C1A-94B4-9942-8771-667B4807B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334288</xdr:colOff>
      <xdr:row>28</xdr:row>
      <xdr:rowOff>88283</xdr:rowOff>
    </xdr:from>
    <xdr:to>
      <xdr:col>22</xdr:col>
      <xdr:colOff>191182</xdr:colOff>
      <xdr:row>32</xdr:row>
      <xdr:rowOff>75107</xdr:rowOff>
    </xdr:to>
    <xdr:graphicFrame macro="">
      <xdr:nvGraphicFramePr>
        <xdr:cNvPr id="50" name="Chart 49">
          <a:extLst>
            <a:ext uri="{FF2B5EF4-FFF2-40B4-BE49-F238E27FC236}">
              <a16:creationId xmlns:a16="http://schemas.microsoft.com/office/drawing/2014/main" id="{D5780273-4D6A-BA4D-AA00-F9A69B221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431844</xdr:colOff>
      <xdr:row>26</xdr:row>
      <xdr:rowOff>183086</xdr:rowOff>
    </xdr:from>
    <xdr:to>
      <xdr:col>19</xdr:col>
      <xdr:colOff>294957</xdr:colOff>
      <xdr:row>29</xdr:row>
      <xdr:rowOff>19887</xdr:rowOff>
    </xdr:to>
    <xdr:sp macro="" textlink="">
      <xdr:nvSpPr>
        <xdr:cNvPr id="51" name="TextBox 50">
          <a:extLst>
            <a:ext uri="{FF2B5EF4-FFF2-40B4-BE49-F238E27FC236}">
              <a16:creationId xmlns:a16="http://schemas.microsoft.com/office/drawing/2014/main" id="{C00721D7-575C-6241-A13D-7BA5C7B35CF9}"/>
            </a:ext>
          </a:extLst>
        </xdr:cNvPr>
        <xdr:cNvSpPr txBox="1"/>
      </xdr:nvSpPr>
      <xdr:spPr>
        <a:xfrm>
          <a:off x="11998403" y="5508892"/>
          <a:ext cx="3994027" cy="451318"/>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baseline="0">
              <a:solidFill>
                <a:schemeClr val="bg1"/>
              </a:solidFill>
              <a:latin typeface="Adelle Sans Devanagari" panose="02000503000000020004" pitchFamily="2" charset="-78"/>
              <a:cs typeface="Adelle Sans Devanagari" panose="02000503000000020004" pitchFamily="2" charset="-78"/>
            </a:rPr>
            <a:t>ATTENDANCE (ATTD)</a:t>
          </a:r>
        </a:p>
        <a:p>
          <a:endParaRPr lang="en-US" sz="1200" b="1" u="sng" baseline="0">
            <a:solidFill>
              <a:schemeClr val="bg1"/>
            </a:solidFill>
            <a:latin typeface="Adelle Sans Devanagari" panose="02000503000000020004" pitchFamily="2" charset="-78"/>
            <a:cs typeface="Adelle Sans Devanagari" panose="02000503000000020004" pitchFamily="2" charset="-78"/>
          </a:endParaRPr>
        </a:p>
        <a:p>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15</xdr:col>
      <xdr:colOff>435011</xdr:colOff>
      <xdr:row>32</xdr:row>
      <xdr:rowOff>40582</xdr:rowOff>
    </xdr:from>
    <xdr:to>
      <xdr:col>18</xdr:col>
      <xdr:colOff>711199</xdr:colOff>
      <xdr:row>33</xdr:row>
      <xdr:rowOff>55179</xdr:rowOff>
    </xdr:to>
    <xdr:sp macro="" textlink="">
      <xdr:nvSpPr>
        <xdr:cNvPr id="52" name="TextBox 51">
          <a:extLst>
            <a:ext uri="{FF2B5EF4-FFF2-40B4-BE49-F238E27FC236}">
              <a16:creationId xmlns:a16="http://schemas.microsoft.com/office/drawing/2014/main" id="{581B089F-5171-72F5-39A7-4B74A69BC5AE}"/>
            </a:ext>
          </a:extLst>
        </xdr:cNvPr>
        <xdr:cNvSpPr txBox="1"/>
      </xdr:nvSpPr>
      <xdr:spPr>
        <a:xfrm>
          <a:off x="12881011" y="6542982"/>
          <a:ext cx="2765388" cy="217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  ACTUAL SCORE                 - NETWORK</a:t>
          </a:r>
          <a:endParaRPr lang="en-US" sz="1100" b="1">
            <a:solidFill>
              <a:schemeClr val="bg1"/>
            </a:solidFill>
          </a:endParaRPr>
        </a:p>
      </xdr:txBody>
    </xdr:sp>
    <xdr:clientData/>
  </xdr:twoCellAnchor>
  <xdr:twoCellAnchor>
    <xdr:from>
      <xdr:col>15</xdr:col>
      <xdr:colOff>211667</xdr:colOff>
      <xdr:row>32</xdr:row>
      <xdr:rowOff>76200</xdr:rowOff>
    </xdr:from>
    <xdr:to>
      <xdr:col>15</xdr:col>
      <xdr:colOff>474134</xdr:colOff>
      <xdr:row>33</xdr:row>
      <xdr:rowOff>101600</xdr:rowOff>
    </xdr:to>
    <xdr:sp macro="" textlink="">
      <xdr:nvSpPr>
        <xdr:cNvPr id="53" name="Rectangle 52">
          <a:extLst>
            <a:ext uri="{FF2B5EF4-FFF2-40B4-BE49-F238E27FC236}">
              <a16:creationId xmlns:a16="http://schemas.microsoft.com/office/drawing/2014/main" id="{6D39C8D0-2803-EAF9-2C82-F048DCE4CDFE}"/>
            </a:ext>
          </a:extLst>
        </xdr:cNvPr>
        <xdr:cNvSpPr/>
      </xdr:nvSpPr>
      <xdr:spPr>
        <a:xfrm>
          <a:off x="12657667" y="6578600"/>
          <a:ext cx="262467" cy="228600"/>
        </a:xfrm>
        <a:prstGeom prst="rect">
          <a:avLst/>
        </a:prstGeom>
        <a:solidFill>
          <a:srgbClr val="004A3B"/>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101600</xdr:colOff>
      <xdr:row>32</xdr:row>
      <xdr:rowOff>67733</xdr:rowOff>
    </xdr:from>
    <xdr:to>
      <xdr:col>17</xdr:col>
      <xdr:colOff>364067</xdr:colOff>
      <xdr:row>33</xdr:row>
      <xdr:rowOff>93133</xdr:rowOff>
    </xdr:to>
    <xdr:sp macro="" textlink="">
      <xdr:nvSpPr>
        <xdr:cNvPr id="54" name="Rectangle 53">
          <a:extLst>
            <a:ext uri="{FF2B5EF4-FFF2-40B4-BE49-F238E27FC236}">
              <a16:creationId xmlns:a16="http://schemas.microsoft.com/office/drawing/2014/main" id="{6D778C18-3063-BD4D-9609-BEA621441B0C}"/>
            </a:ext>
          </a:extLst>
        </xdr:cNvPr>
        <xdr:cNvSpPr/>
      </xdr:nvSpPr>
      <xdr:spPr>
        <a:xfrm>
          <a:off x="14207067" y="6570133"/>
          <a:ext cx="262467" cy="228600"/>
        </a:xfrm>
        <a:prstGeom prst="rect">
          <a:avLst/>
        </a:prstGeom>
        <a:solidFill>
          <a:schemeClr val="accent2">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129418</xdr:colOff>
      <xdr:row>9</xdr:row>
      <xdr:rowOff>169531</xdr:rowOff>
    </xdr:from>
    <xdr:to>
      <xdr:col>7</xdr:col>
      <xdr:colOff>801106</xdr:colOff>
      <xdr:row>12</xdr:row>
      <xdr:rowOff>1684</xdr:rowOff>
    </xdr:to>
    <xdr:sp macro="" textlink="">
      <xdr:nvSpPr>
        <xdr:cNvPr id="55" name="TextBox 54">
          <a:extLst>
            <a:ext uri="{FF2B5EF4-FFF2-40B4-BE49-F238E27FC236}">
              <a16:creationId xmlns:a16="http://schemas.microsoft.com/office/drawing/2014/main" id="{2F7A9EDE-AD5F-804A-96A6-CDC34F3FCB18}"/>
            </a:ext>
          </a:extLst>
        </xdr:cNvPr>
        <xdr:cNvSpPr txBox="1"/>
      </xdr:nvSpPr>
      <xdr:spPr>
        <a:xfrm>
          <a:off x="2600769" y="2023045"/>
          <a:ext cx="396682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DELIVERY SUCCESS RATE (DSR)</a:t>
          </a:r>
        </a:p>
      </xdr:txBody>
    </xdr:sp>
    <xdr:clientData/>
  </xdr:twoCellAnchor>
  <xdr:twoCellAnchor>
    <xdr:from>
      <xdr:col>3</xdr:col>
      <xdr:colOff>136532</xdr:colOff>
      <xdr:row>11</xdr:row>
      <xdr:rowOff>98556</xdr:rowOff>
    </xdr:from>
    <xdr:to>
      <xdr:col>7</xdr:col>
      <xdr:colOff>808220</xdr:colOff>
      <xdr:row>13</xdr:row>
      <xdr:rowOff>136655</xdr:rowOff>
    </xdr:to>
    <xdr:sp macro="" textlink="">
      <xdr:nvSpPr>
        <xdr:cNvPr id="56" name="TextBox 55">
          <a:extLst>
            <a:ext uri="{FF2B5EF4-FFF2-40B4-BE49-F238E27FC236}">
              <a16:creationId xmlns:a16="http://schemas.microsoft.com/office/drawing/2014/main" id="{D3044E69-07D5-C544-9CEE-4A08A69A54BD}"/>
            </a:ext>
          </a:extLst>
        </xdr:cNvPr>
        <xdr:cNvSpPr txBox="1"/>
      </xdr:nvSpPr>
      <xdr:spPr>
        <a:xfrm>
          <a:off x="2607883" y="2363961"/>
          <a:ext cx="3966823" cy="44999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POSITIVE</a:t>
          </a:r>
          <a:r>
            <a:rPr lang="en-US" sz="1200" b="1" u="none" baseline="0">
              <a:solidFill>
                <a:schemeClr val="bg1"/>
              </a:solidFill>
              <a:latin typeface="Adelle Sans Devanagari" panose="02000503000000020004" pitchFamily="2" charset="-78"/>
              <a:cs typeface="Adelle Sans Devanagari" panose="02000503000000020004" pitchFamily="2" charset="-78"/>
            </a:rPr>
            <a:t> RESPONSE RATE (PRR)</a:t>
          </a:r>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3</xdr:col>
      <xdr:colOff>323924</xdr:colOff>
      <xdr:row>13</xdr:row>
      <xdr:rowOff>55117</xdr:rowOff>
    </xdr:from>
    <xdr:to>
      <xdr:col>8</xdr:col>
      <xdr:colOff>171828</xdr:colOff>
      <xdr:row>15</xdr:row>
      <xdr:rowOff>99869</xdr:rowOff>
    </xdr:to>
    <xdr:sp macro="" textlink="">
      <xdr:nvSpPr>
        <xdr:cNvPr id="57" name="TextBox 56">
          <a:extLst>
            <a:ext uri="{FF2B5EF4-FFF2-40B4-BE49-F238E27FC236}">
              <a16:creationId xmlns:a16="http://schemas.microsoft.com/office/drawing/2014/main" id="{FB10F6C5-D0AB-614D-8528-F85F706A2495}"/>
            </a:ext>
          </a:extLst>
        </xdr:cNvPr>
        <xdr:cNvSpPr txBox="1"/>
      </xdr:nvSpPr>
      <xdr:spPr>
        <a:xfrm>
          <a:off x="2795275" y="2732414"/>
          <a:ext cx="3966823" cy="456644"/>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CUSTOMER</a:t>
          </a:r>
          <a:r>
            <a:rPr lang="en-US" sz="1200" b="1" u="none" baseline="0">
              <a:solidFill>
                <a:schemeClr val="bg1"/>
              </a:solidFill>
              <a:latin typeface="Adelle Sans Devanagari" panose="02000503000000020004" pitchFamily="2" charset="-78"/>
              <a:cs typeface="Adelle Sans Devanagari" panose="02000503000000020004" pitchFamily="2" charset="-78"/>
            </a:rPr>
            <a:t> UNDERSTANDING (CCXU)</a:t>
          </a:r>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3</xdr:col>
      <xdr:colOff>138331</xdr:colOff>
      <xdr:row>15</xdr:row>
      <xdr:rowOff>30119</xdr:rowOff>
    </xdr:from>
    <xdr:to>
      <xdr:col>8</xdr:col>
      <xdr:colOff>1444</xdr:colOff>
      <xdr:row>17</xdr:row>
      <xdr:rowOff>70347</xdr:rowOff>
    </xdr:to>
    <xdr:sp macro="" textlink="">
      <xdr:nvSpPr>
        <xdr:cNvPr id="58" name="TextBox 57">
          <a:extLst>
            <a:ext uri="{FF2B5EF4-FFF2-40B4-BE49-F238E27FC236}">
              <a16:creationId xmlns:a16="http://schemas.microsoft.com/office/drawing/2014/main" id="{4F83985F-AB2E-0C45-AE8B-534497A9A31D}"/>
            </a:ext>
          </a:extLst>
        </xdr:cNvPr>
        <xdr:cNvSpPr txBox="1"/>
      </xdr:nvSpPr>
      <xdr:spPr>
        <a:xfrm>
          <a:off x="2609682" y="3119308"/>
          <a:ext cx="3982032" cy="452120"/>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solidFill>
                <a:schemeClr val="bg1"/>
              </a:solidFill>
              <a:latin typeface="Adelle Sans Devanagari" panose="02000503000000020004" pitchFamily="2" charset="-78"/>
              <a:cs typeface="Adelle Sans Devanagari" panose="02000503000000020004" pitchFamily="2" charset="-78"/>
            </a:rPr>
            <a:t>AVERAGE HANDLING</a:t>
          </a:r>
          <a:r>
            <a:rPr lang="en-US" sz="1200" b="1" u="none" baseline="0">
              <a:solidFill>
                <a:schemeClr val="bg1"/>
              </a:solidFill>
              <a:latin typeface="Adelle Sans Devanagari" panose="02000503000000020004" pitchFamily="2" charset="-78"/>
              <a:cs typeface="Adelle Sans Devanagari" panose="02000503000000020004" pitchFamily="2" charset="-78"/>
            </a:rPr>
            <a:t> TIME (AHT)</a:t>
          </a:r>
        </a:p>
        <a:p>
          <a:endParaRPr lang="en-US" sz="1200" b="1" u="none" baseline="0">
            <a:solidFill>
              <a:schemeClr val="bg1"/>
            </a:solidFill>
            <a:latin typeface="Adelle Sans Devanagari" panose="02000503000000020004" pitchFamily="2" charset="-78"/>
            <a:cs typeface="Adelle Sans Devanagari" panose="02000503000000020004" pitchFamily="2" charset="-78"/>
          </a:endParaRPr>
        </a:p>
        <a:p>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2</xdr:col>
      <xdr:colOff>556961</xdr:colOff>
      <xdr:row>16</xdr:row>
      <xdr:rowOff>165740</xdr:rowOff>
    </xdr:from>
    <xdr:to>
      <xdr:col>7</xdr:col>
      <xdr:colOff>420075</xdr:colOff>
      <xdr:row>19</xdr:row>
      <xdr:rowOff>2540</xdr:rowOff>
    </xdr:to>
    <xdr:sp macro="" textlink="">
      <xdr:nvSpPr>
        <xdr:cNvPr id="59" name="TextBox 58">
          <a:extLst>
            <a:ext uri="{FF2B5EF4-FFF2-40B4-BE49-F238E27FC236}">
              <a16:creationId xmlns:a16="http://schemas.microsoft.com/office/drawing/2014/main" id="{24325527-3745-8A43-9F9A-82E0AB5F3F5C}"/>
            </a:ext>
          </a:extLst>
        </xdr:cNvPr>
        <xdr:cNvSpPr txBox="1"/>
      </xdr:nvSpPr>
      <xdr:spPr>
        <a:xfrm>
          <a:off x="2204529" y="3460875"/>
          <a:ext cx="3982032" cy="454638"/>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baseline="0">
              <a:solidFill>
                <a:schemeClr val="bg1"/>
              </a:solidFill>
              <a:latin typeface="Adelle Sans Devanagari" panose="02000503000000020004" pitchFamily="2" charset="-78"/>
              <a:cs typeface="Adelle Sans Devanagari" panose="02000503000000020004" pitchFamily="2" charset="-78"/>
            </a:rPr>
            <a:t>ATTENDANCE (ATTD)</a:t>
          </a:r>
        </a:p>
        <a:p>
          <a:endParaRPr lang="en-US" sz="1200" b="1" u="none" baseline="0">
            <a:solidFill>
              <a:schemeClr val="bg1"/>
            </a:solidFill>
            <a:latin typeface="Adelle Sans Devanagari" panose="02000503000000020004" pitchFamily="2" charset="-78"/>
            <a:cs typeface="Adelle Sans Devanagari" panose="02000503000000020004" pitchFamily="2" charset="-78"/>
          </a:endParaRPr>
        </a:p>
        <a:p>
          <a:endParaRPr lang="en-US" sz="1200" b="1" u="none">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659386</xdr:colOff>
      <xdr:row>8</xdr:row>
      <xdr:rowOff>1571</xdr:rowOff>
    </xdr:from>
    <xdr:to>
      <xdr:col>8</xdr:col>
      <xdr:colOff>755135</xdr:colOff>
      <xdr:row>10</xdr:row>
      <xdr:rowOff>39670</xdr:rowOff>
    </xdr:to>
    <xdr:sp macro="" textlink="">
      <xdr:nvSpPr>
        <xdr:cNvPr id="60" name="TextBox 59">
          <a:extLst>
            <a:ext uri="{FF2B5EF4-FFF2-40B4-BE49-F238E27FC236}">
              <a16:creationId xmlns:a16="http://schemas.microsoft.com/office/drawing/2014/main" id="{836FE807-A252-B54C-915E-B3BEC364744C}"/>
            </a:ext>
          </a:extLst>
        </xdr:cNvPr>
        <xdr:cNvSpPr txBox="1"/>
      </xdr:nvSpPr>
      <xdr:spPr>
        <a:xfrm>
          <a:off x="6425872" y="1649139"/>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ACTUAL</a:t>
          </a:r>
        </a:p>
      </xdr:txBody>
    </xdr:sp>
    <xdr:clientData/>
  </xdr:twoCellAnchor>
  <xdr:twoCellAnchor>
    <xdr:from>
      <xdr:col>9</xdr:col>
      <xdr:colOff>228272</xdr:colOff>
      <xdr:row>8</xdr:row>
      <xdr:rowOff>5233</xdr:rowOff>
    </xdr:from>
    <xdr:to>
      <xdr:col>10</xdr:col>
      <xdr:colOff>324021</xdr:colOff>
      <xdr:row>10</xdr:row>
      <xdr:rowOff>43332</xdr:rowOff>
    </xdr:to>
    <xdr:sp macro="" textlink="">
      <xdr:nvSpPr>
        <xdr:cNvPr id="62" name="TextBox 61">
          <a:extLst>
            <a:ext uri="{FF2B5EF4-FFF2-40B4-BE49-F238E27FC236}">
              <a16:creationId xmlns:a16="http://schemas.microsoft.com/office/drawing/2014/main" id="{77BFA037-0065-C64C-B61F-F7B52B51FEFB}"/>
            </a:ext>
          </a:extLst>
        </xdr:cNvPr>
        <xdr:cNvSpPr txBox="1"/>
      </xdr:nvSpPr>
      <xdr:spPr>
        <a:xfrm>
          <a:off x="7642326" y="1652801"/>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NW</a:t>
          </a:r>
        </a:p>
      </xdr:txBody>
    </xdr:sp>
    <xdr:clientData/>
  </xdr:twoCellAnchor>
  <xdr:twoCellAnchor>
    <xdr:from>
      <xdr:col>10</xdr:col>
      <xdr:colOff>668295</xdr:colOff>
      <xdr:row>7</xdr:row>
      <xdr:rowOff>180516</xdr:rowOff>
    </xdr:from>
    <xdr:to>
      <xdr:col>11</xdr:col>
      <xdr:colOff>764044</xdr:colOff>
      <xdr:row>10</xdr:row>
      <xdr:rowOff>12669</xdr:rowOff>
    </xdr:to>
    <xdr:sp macro="" textlink="">
      <xdr:nvSpPr>
        <xdr:cNvPr id="63" name="TextBox 62">
          <a:extLst>
            <a:ext uri="{FF2B5EF4-FFF2-40B4-BE49-F238E27FC236}">
              <a16:creationId xmlns:a16="http://schemas.microsoft.com/office/drawing/2014/main" id="{24E9B227-50CA-3B4C-8606-28E127AD8BFE}"/>
            </a:ext>
          </a:extLst>
        </xdr:cNvPr>
        <xdr:cNvSpPr txBox="1"/>
      </xdr:nvSpPr>
      <xdr:spPr>
        <a:xfrm>
          <a:off x="8918660" y="1608107"/>
          <a:ext cx="920785"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a:t>
          </a:r>
          <a:r>
            <a:rPr lang="en-US" sz="1200" b="1" u="sng" baseline="0">
              <a:solidFill>
                <a:schemeClr val="bg1"/>
              </a:solidFill>
              <a:latin typeface="Adelle Sans Devanagari" panose="02000503000000020004" pitchFamily="2" charset="-78"/>
              <a:cs typeface="Adelle Sans Devanagari" panose="02000503000000020004" pitchFamily="2" charset="-78"/>
            </a:rPr>
            <a:t> GOAL</a:t>
          </a:r>
          <a:endParaRPr lang="en-US" sz="12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12</xdr:col>
      <xdr:colOff>452983</xdr:colOff>
      <xdr:row>7</xdr:row>
      <xdr:rowOff>161294</xdr:rowOff>
    </xdr:from>
    <xdr:to>
      <xdr:col>13</xdr:col>
      <xdr:colOff>548732</xdr:colOff>
      <xdr:row>9</xdr:row>
      <xdr:rowOff>199392</xdr:rowOff>
    </xdr:to>
    <xdr:sp macro="" textlink="">
      <xdr:nvSpPr>
        <xdr:cNvPr id="64" name="TextBox 63">
          <a:extLst>
            <a:ext uri="{FF2B5EF4-FFF2-40B4-BE49-F238E27FC236}">
              <a16:creationId xmlns:a16="http://schemas.microsoft.com/office/drawing/2014/main" id="{D1D7C742-D7F9-5140-8B6F-564CDAED60F2}"/>
            </a:ext>
          </a:extLst>
        </xdr:cNvPr>
        <xdr:cNvSpPr txBox="1"/>
      </xdr:nvSpPr>
      <xdr:spPr>
        <a:xfrm>
          <a:off x="10338388" y="1602916"/>
          <a:ext cx="919533" cy="449990"/>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solidFill>
                <a:schemeClr val="bg1"/>
              </a:solidFill>
              <a:latin typeface="Adelle Sans Devanagari" panose="02000503000000020004" pitchFamily="2" charset="-78"/>
              <a:cs typeface="Adelle Sans Devanagari" panose="02000503000000020004" pitchFamily="2" charset="-78"/>
            </a:rPr>
            <a:t>RATING</a:t>
          </a:r>
        </a:p>
      </xdr:txBody>
    </xdr:sp>
    <xdr:clientData/>
  </xdr:twoCellAnchor>
  <xdr:twoCellAnchor>
    <xdr:from>
      <xdr:col>9</xdr:col>
      <xdr:colOff>568775</xdr:colOff>
      <xdr:row>20</xdr:row>
      <xdr:rowOff>67236</xdr:rowOff>
    </xdr:from>
    <xdr:to>
      <xdr:col>14</xdr:col>
      <xdr:colOff>76200</xdr:colOff>
      <xdr:row>22</xdr:row>
      <xdr:rowOff>190356</xdr:rowOff>
    </xdr:to>
    <xdr:sp macro="" textlink="">
      <xdr:nvSpPr>
        <xdr:cNvPr id="65" name="TextBox 64">
          <a:extLst>
            <a:ext uri="{FF2B5EF4-FFF2-40B4-BE49-F238E27FC236}">
              <a16:creationId xmlns:a16="http://schemas.microsoft.com/office/drawing/2014/main" id="{A035615D-0CC5-EF44-AC80-27D4EA4176DF}"/>
            </a:ext>
          </a:extLst>
        </xdr:cNvPr>
        <xdr:cNvSpPr txBox="1"/>
      </xdr:nvSpPr>
      <xdr:spPr>
        <a:xfrm>
          <a:off x="7998275" y="4131236"/>
          <a:ext cx="3634925" cy="529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solidFill>
              <a:latin typeface="Adelle Sans Devanagari" panose="02000503000000020004" pitchFamily="2" charset="-78"/>
              <a:cs typeface="Adelle Sans Devanagari" panose="02000503000000020004" pitchFamily="2" charset="-78"/>
            </a:rPr>
            <a:t>TEAM  Wk to Wk PERFORMANCE </a:t>
          </a:r>
        </a:p>
        <a:p>
          <a:endParaRPr lang="en-US" sz="16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764530</xdr:colOff>
      <xdr:row>9</xdr:row>
      <xdr:rowOff>164508</xdr:rowOff>
    </xdr:from>
    <xdr:to>
      <xdr:col>8</xdr:col>
      <xdr:colOff>608567</xdr:colOff>
      <xdr:row>11</xdr:row>
      <xdr:rowOff>202607</xdr:rowOff>
    </xdr:to>
    <xdr:sp macro="" textlink="Sheet21!B12">
      <xdr:nvSpPr>
        <xdr:cNvPr id="68" name="TextBox 67">
          <a:extLst>
            <a:ext uri="{FF2B5EF4-FFF2-40B4-BE49-F238E27FC236}">
              <a16:creationId xmlns:a16="http://schemas.microsoft.com/office/drawing/2014/main" id="{775E75D5-D17B-7644-8AAF-659AD16B6CE2}"/>
            </a:ext>
          </a:extLst>
        </xdr:cNvPr>
        <xdr:cNvSpPr txBox="1"/>
      </xdr:nvSpPr>
      <xdr:spPr>
        <a:xfrm>
          <a:off x="6539785" y="1999982"/>
          <a:ext cx="669074" cy="445983"/>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E524F4-0456-994A-9F76-EC9E109DF27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59.00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7</xdr:col>
      <xdr:colOff>766020</xdr:colOff>
      <xdr:row>11</xdr:row>
      <xdr:rowOff>36802</xdr:rowOff>
    </xdr:from>
    <xdr:to>
      <xdr:col>8</xdr:col>
      <xdr:colOff>610057</xdr:colOff>
      <xdr:row>13</xdr:row>
      <xdr:rowOff>74900</xdr:rowOff>
    </xdr:to>
    <xdr:sp macro="" textlink="Sheet21!B13">
      <xdr:nvSpPr>
        <xdr:cNvPr id="69" name="TextBox 68">
          <a:extLst>
            <a:ext uri="{FF2B5EF4-FFF2-40B4-BE49-F238E27FC236}">
              <a16:creationId xmlns:a16="http://schemas.microsoft.com/office/drawing/2014/main" id="{4F51E9AA-F8DD-BA40-A257-4FA443E7F00F}"/>
            </a:ext>
          </a:extLst>
        </xdr:cNvPr>
        <xdr:cNvSpPr txBox="1"/>
      </xdr:nvSpPr>
      <xdr:spPr>
        <a:xfrm>
          <a:off x="6541275" y="228016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8F2A0B-1613-B846-B23E-76D3EDA5121E}"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74.90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758240</xdr:colOff>
      <xdr:row>13</xdr:row>
      <xdr:rowOff>6139</xdr:rowOff>
    </xdr:from>
    <xdr:to>
      <xdr:col>8</xdr:col>
      <xdr:colOff>602277</xdr:colOff>
      <xdr:row>15</xdr:row>
      <xdr:rowOff>44237</xdr:rowOff>
    </xdr:to>
    <xdr:sp macro="" textlink="Sheet21!B14">
      <xdr:nvSpPr>
        <xdr:cNvPr id="70" name="TextBox 69">
          <a:extLst>
            <a:ext uri="{FF2B5EF4-FFF2-40B4-BE49-F238E27FC236}">
              <a16:creationId xmlns:a16="http://schemas.microsoft.com/office/drawing/2014/main" id="{744F6284-703D-7A4D-B1CC-8DDDA870BD87}"/>
            </a:ext>
          </a:extLst>
        </xdr:cNvPr>
        <xdr:cNvSpPr txBox="1"/>
      </xdr:nvSpPr>
      <xdr:spPr>
        <a:xfrm>
          <a:off x="6533495" y="265738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66FF9B7-CBB9-C54F-B2A3-C665659DF2AC}"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71.30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759729</xdr:colOff>
      <xdr:row>15</xdr:row>
      <xdr:rowOff>12556</xdr:rowOff>
    </xdr:from>
    <xdr:to>
      <xdr:col>8</xdr:col>
      <xdr:colOff>603766</xdr:colOff>
      <xdr:row>17</xdr:row>
      <xdr:rowOff>50654</xdr:rowOff>
    </xdr:to>
    <xdr:sp macro="" textlink="Sheet21!B15">
      <xdr:nvSpPr>
        <xdr:cNvPr id="71" name="TextBox 70">
          <a:extLst>
            <a:ext uri="{FF2B5EF4-FFF2-40B4-BE49-F238E27FC236}">
              <a16:creationId xmlns:a16="http://schemas.microsoft.com/office/drawing/2014/main" id="{03CB2B04-386A-6B4C-B05E-727AB5153BBF}"/>
            </a:ext>
          </a:extLst>
        </xdr:cNvPr>
        <xdr:cNvSpPr txBox="1"/>
      </xdr:nvSpPr>
      <xdr:spPr>
        <a:xfrm>
          <a:off x="6534984" y="307168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971BA2-6E36-DA48-90F8-BC30765A2F7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7.50</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7</xdr:col>
      <xdr:colOff>744850</xdr:colOff>
      <xdr:row>16</xdr:row>
      <xdr:rowOff>151344</xdr:rowOff>
    </xdr:from>
    <xdr:to>
      <xdr:col>8</xdr:col>
      <xdr:colOff>588887</xdr:colOff>
      <xdr:row>18</xdr:row>
      <xdr:rowOff>189442</xdr:rowOff>
    </xdr:to>
    <xdr:sp macro="" textlink="Sheet21!B16">
      <xdr:nvSpPr>
        <xdr:cNvPr id="72" name="TextBox 71">
          <a:extLst>
            <a:ext uri="{FF2B5EF4-FFF2-40B4-BE49-F238E27FC236}">
              <a16:creationId xmlns:a16="http://schemas.microsoft.com/office/drawing/2014/main" id="{C2BFDCC0-DC3E-4D45-B3F3-0D2FE2C1D1B4}"/>
            </a:ext>
          </a:extLst>
        </xdr:cNvPr>
        <xdr:cNvSpPr txBox="1"/>
      </xdr:nvSpPr>
      <xdr:spPr>
        <a:xfrm>
          <a:off x="6520105" y="341441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BA24C9-7395-3442-9943-ED1FEE4B36B9}"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0.99</a:t>
          </a:fld>
          <a:endParaRPr lang="en-US" sz="1300" b="1" u="none">
            <a:solidFill>
              <a:schemeClr val="bg1"/>
            </a:solidFill>
            <a:effectLst>
              <a:outerShdw blurRad="50800" dist="38100" dir="5400000" algn="t" rotWithShape="0">
                <a:prstClr val="black">
                  <a:alpha val="40000"/>
                </a:prstClr>
              </a:outerShdw>
            </a:effectLst>
            <a:latin typeface="Adelle Sans Devanagari" panose="02000503000000020004" pitchFamily="2" charset="-78"/>
            <a:cs typeface="Adelle Sans Devanagari" panose="02000503000000020004" pitchFamily="2" charset="-78"/>
          </a:endParaRPr>
        </a:p>
      </xdr:txBody>
    </xdr:sp>
    <xdr:clientData/>
  </xdr:twoCellAnchor>
  <xdr:twoCellAnchor>
    <xdr:from>
      <xdr:col>9</xdr:col>
      <xdr:colOff>347613</xdr:colOff>
      <xdr:row>9</xdr:row>
      <xdr:rowOff>167585</xdr:rowOff>
    </xdr:from>
    <xdr:to>
      <xdr:col>10</xdr:col>
      <xdr:colOff>191650</xdr:colOff>
      <xdr:row>11</xdr:row>
      <xdr:rowOff>203679</xdr:rowOff>
    </xdr:to>
    <xdr:sp macro="" textlink="Sheet21!C12">
      <xdr:nvSpPr>
        <xdr:cNvPr id="73" name="TextBox 72">
          <a:extLst>
            <a:ext uri="{FF2B5EF4-FFF2-40B4-BE49-F238E27FC236}">
              <a16:creationId xmlns:a16="http://schemas.microsoft.com/office/drawing/2014/main" id="{DB508C19-F0F9-D145-B5B1-2B84BBA314EB}"/>
            </a:ext>
          </a:extLst>
        </xdr:cNvPr>
        <xdr:cNvSpPr txBox="1"/>
      </xdr:nvSpPr>
      <xdr:spPr>
        <a:xfrm>
          <a:off x="7772941" y="2003059"/>
          <a:ext cx="669074"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F2B34F-4A01-3247-A649-EE26004EC512}"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81.70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353446</xdr:colOff>
      <xdr:row>11</xdr:row>
      <xdr:rowOff>97087</xdr:rowOff>
    </xdr:from>
    <xdr:to>
      <xdr:col>10</xdr:col>
      <xdr:colOff>197483</xdr:colOff>
      <xdr:row>13</xdr:row>
      <xdr:rowOff>133180</xdr:rowOff>
    </xdr:to>
    <xdr:sp macro="" textlink="Sheet21!C13">
      <xdr:nvSpPr>
        <xdr:cNvPr id="74" name="TextBox 73">
          <a:extLst>
            <a:ext uri="{FF2B5EF4-FFF2-40B4-BE49-F238E27FC236}">
              <a16:creationId xmlns:a16="http://schemas.microsoft.com/office/drawing/2014/main" id="{A99CA0D5-2C51-F947-8789-5A2D250CC072}"/>
            </a:ext>
          </a:extLst>
        </xdr:cNvPr>
        <xdr:cNvSpPr txBox="1"/>
      </xdr:nvSpPr>
      <xdr:spPr>
        <a:xfrm>
          <a:off x="7778774" y="2340445"/>
          <a:ext cx="669074" cy="443976"/>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39F84D-000C-7C4F-A22D-8E579AD7950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88.30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338567</xdr:colOff>
      <xdr:row>13</xdr:row>
      <xdr:rowOff>54982</xdr:rowOff>
    </xdr:from>
    <xdr:to>
      <xdr:col>10</xdr:col>
      <xdr:colOff>182604</xdr:colOff>
      <xdr:row>15</xdr:row>
      <xdr:rowOff>93080</xdr:rowOff>
    </xdr:to>
    <xdr:sp macro="" textlink="Sheet21!C14">
      <xdr:nvSpPr>
        <xdr:cNvPr id="75" name="TextBox 74">
          <a:extLst>
            <a:ext uri="{FF2B5EF4-FFF2-40B4-BE49-F238E27FC236}">
              <a16:creationId xmlns:a16="http://schemas.microsoft.com/office/drawing/2014/main" id="{5F7CE6AB-AFDB-2B4A-BC30-9824F185F466}"/>
            </a:ext>
          </a:extLst>
        </xdr:cNvPr>
        <xdr:cNvSpPr txBox="1"/>
      </xdr:nvSpPr>
      <xdr:spPr>
        <a:xfrm>
          <a:off x="7763895" y="2706223"/>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0D7C29-F987-8048-B57C-502A4A3BF008}"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74.90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342229</xdr:colOff>
      <xdr:row>15</xdr:row>
      <xdr:rowOff>38516</xdr:rowOff>
    </xdr:from>
    <xdr:to>
      <xdr:col>10</xdr:col>
      <xdr:colOff>186266</xdr:colOff>
      <xdr:row>17</xdr:row>
      <xdr:rowOff>76614</xdr:rowOff>
    </xdr:to>
    <xdr:sp macro="" textlink="Sheet21!C15">
      <xdr:nvSpPr>
        <xdr:cNvPr id="76" name="TextBox 75">
          <a:extLst>
            <a:ext uri="{FF2B5EF4-FFF2-40B4-BE49-F238E27FC236}">
              <a16:creationId xmlns:a16="http://schemas.microsoft.com/office/drawing/2014/main" id="{CD2793F6-2B8C-6446-A159-F23EF31753C8}"/>
            </a:ext>
          </a:extLst>
        </xdr:cNvPr>
        <xdr:cNvSpPr txBox="1"/>
      </xdr:nvSpPr>
      <xdr:spPr>
        <a:xfrm>
          <a:off x="7767557" y="3097640"/>
          <a:ext cx="669074"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2EEC9E-2D69-084A-AC21-C814DD516B7D}"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5.42</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357916</xdr:colOff>
      <xdr:row>16</xdr:row>
      <xdr:rowOff>186740</xdr:rowOff>
    </xdr:from>
    <xdr:to>
      <xdr:col>10</xdr:col>
      <xdr:colOff>201953</xdr:colOff>
      <xdr:row>19</xdr:row>
      <xdr:rowOff>20897</xdr:rowOff>
    </xdr:to>
    <xdr:sp macro="" textlink="Sheet21!C16">
      <xdr:nvSpPr>
        <xdr:cNvPr id="77" name="TextBox 76">
          <a:extLst>
            <a:ext uri="{FF2B5EF4-FFF2-40B4-BE49-F238E27FC236}">
              <a16:creationId xmlns:a16="http://schemas.microsoft.com/office/drawing/2014/main" id="{D3D9C516-3E5D-9446-AFA6-A816F44C473E}"/>
            </a:ext>
          </a:extLst>
        </xdr:cNvPr>
        <xdr:cNvSpPr txBox="1"/>
      </xdr:nvSpPr>
      <xdr:spPr>
        <a:xfrm>
          <a:off x="7783244" y="3449806"/>
          <a:ext cx="669074" cy="445982"/>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6CDDB2-20A4-EF43-BADA-B289EC3F98DD}"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0.90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812804</xdr:colOff>
      <xdr:row>9</xdr:row>
      <xdr:rowOff>135197</xdr:rowOff>
    </xdr:from>
    <xdr:to>
      <xdr:col>11</xdr:col>
      <xdr:colOff>655589</xdr:colOff>
      <xdr:row>11</xdr:row>
      <xdr:rowOff>171291</xdr:rowOff>
    </xdr:to>
    <xdr:sp macro="" textlink="Sheet21!D12">
      <xdr:nvSpPr>
        <xdr:cNvPr id="78" name="TextBox 77">
          <a:extLst>
            <a:ext uri="{FF2B5EF4-FFF2-40B4-BE49-F238E27FC236}">
              <a16:creationId xmlns:a16="http://schemas.microsoft.com/office/drawing/2014/main" id="{19AF047F-FD7C-3447-BD50-E8EE126F27A5}"/>
            </a:ext>
          </a:extLst>
        </xdr:cNvPr>
        <xdr:cNvSpPr txBox="1"/>
      </xdr:nvSpPr>
      <xdr:spPr>
        <a:xfrm>
          <a:off x="9063169" y="1970671"/>
          <a:ext cx="667821"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BB3DFE-C09D-EB40-8788-030EB80CEB50}"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0.72</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818636</xdr:colOff>
      <xdr:row>11</xdr:row>
      <xdr:rowOff>95265</xdr:rowOff>
    </xdr:from>
    <xdr:to>
      <xdr:col>11</xdr:col>
      <xdr:colOff>661421</xdr:colOff>
      <xdr:row>13</xdr:row>
      <xdr:rowOff>133363</xdr:rowOff>
    </xdr:to>
    <xdr:sp macro="" textlink="Sheet21!D13">
      <xdr:nvSpPr>
        <xdr:cNvPr id="79" name="TextBox 78">
          <a:extLst>
            <a:ext uri="{FF2B5EF4-FFF2-40B4-BE49-F238E27FC236}">
              <a16:creationId xmlns:a16="http://schemas.microsoft.com/office/drawing/2014/main" id="{0C3BD42F-B0B2-8247-9471-A5AB174779D9}"/>
            </a:ext>
          </a:extLst>
        </xdr:cNvPr>
        <xdr:cNvSpPr txBox="1"/>
      </xdr:nvSpPr>
      <xdr:spPr>
        <a:xfrm>
          <a:off x="9069001" y="2338623"/>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66501AB-AF5B-A54A-A1A8-A2406A1C75E2}"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0.85</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817369</xdr:colOff>
      <xdr:row>13</xdr:row>
      <xdr:rowOff>50990</xdr:rowOff>
    </xdr:from>
    <xdr:to>
      <xdr:col>11</xdr:col>
      <xdr:colOff>660154</xdr:colOff>
      <xdr:row>15</xdr:row>
      <xdr:rowOff>89088</xdr:rowOff>
    </xdr:to>
    <xdr:sp macro="" textlink="Sheet21!D14">
      <xdr:nvSpPr>
        <xdr:cNvPr id="80" name="TextBox 79">
          <a:extLst>
            <a:ext uri="{FF2B5EF4-FFF2-40B4-BE49-F238E27FC236}">
              <a16:creationId xmlns:a16="http://schemas.microsoft.com/office/drawing/2014/main" id="{A8BA04D4-F7FD-B040-9068-2331047F0267}"/>
            </a:ext>
          </a:extLst>
        </xdr:cNvPr>
        <xdr:cNvSpPr txBox="1"/>
      </xdr:nvSpPr>
      <xdr:spPr>
        <a:xfrm>
          <a:off x="9067734" y="2702231"/>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5CA7CC-7E02-8A47-881E-182AD3919D77}"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0.95</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10</xdr:col>
      <xdr:colOff>821030</xdr:colOff>
      <xdr:row>14</xdr:row>
      <xdr:rowOff>203557</xdr:rowOff>
    </xdr:from>
    <xdr:to>
      <xdr:col>11</xdr:col>
      <xdr:colOff>663815</xdr:colOff>
      <xdr:row>17</xdr:row>
      <xdr:rowOff>37713</xdr:rowOff>
    </xdr:to>
    <xdr:sp macro="" textlink="Sheet21!D15">
      <xdr:nvSpPr>
        <xdr:cNvPr id="81" name="TextBox 80">
          <a:extLst>
            <a:ext uri="{FF2B5EF4-FFF2-40B4-BE49-F238E27FC236}">
              <a16:creationId xmlns:a16="http://schemas.microsoft.com/office/drawing/2014/main" id="{23035BA2-88F7-7941-AE94-87167957AABC}"/>
            </a:ext>
          </a:extLst>
        </xdr:cNvPr>
        <xdr:cNvSpPr txBox="1"/>
      </xdr:nvSpPr>
      <xdr:spPr>
        <a:xfrm>
          <a:off x="9071395" y="3058739"/>
          <a:ext cx="667821"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EC4171-B26F-4447-A13C-270AA2C2119A}"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0.72</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11</xdr:col>
      <xdr:colOff>4650</xdr:colOff>
      <xdr:row>16</xdr:row>
      <xdr:rowOff>170488</xdr:rowOff>
    </xdr:from>
    <xdr:to>
      <xdr:col>11</xdr:col>
      <xdr:colOff>672471</xdr:colOff>
      <xdr:row>19</xdr:row>
      <xdr:rowOff>2640</xdr:rowOff>
    </xdr:to>
    <xdr:sp macro="" textlink="Sheet21!D16">
      <xdr:nvSpPr>
        <xdr:cNvPr id="82" name="TextBox 81">
          <a:extLst>
            <a:ext uri="{FF2B5EF4-FFF2-40B4-BE49-F238E27FC236}">
              <a16:creationId xmlns:a16="http://schemas.microsoft.com/office/drawing/2014/main" id="{78381674-66EC-2E46-884E-385D72749D2B}"/>
            </a:ext>
          </a:extLst>
        </xdr:cNvPr>
        <xdr:cNvSpPr txBox="1"/>
      </xdr:nvSpPr>
      <xdr:spPr>
        <a:xfrm>
          <a:off x="9080051" y="3433554"/>
          <a:ext cx="667821" cy="443977"/>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2DDA5FD-416A-2842-A0EA-1C583E599331}"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1.10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594514</xdr:colOff>
      <xdr:row>9</xdr:row>
      <xdr:rowOff>142062</xdr:rowOff>
    </xdr:from>
    <xdr:to>
      <xdr:col>13</xdr:col>
      <xdr:colOff>438551</xdr:colOff>
      <xdr:row>11</xdr:row>
      <xdr:rowOff>178156</xdr:rowOff>
    </xdr:to>
    <xdr:sp macro="" textlink="Sheet21!E12">
      <xdr:nvSpPr>
        <xdr:cNvPr id="83" name="TextBox 82">
          <a:extLst>
            <a:ext uri="{FF2B5EF4-FFF2-40B4-BE49-F238E27FC236}">
              <a16:creationId xmlns:a16="http://schemas.microsoft.com/office/drawing/2014/main" id="{F5A6558F-D86C-9E46-BE84-49C7C8F8BE07}"/>
            </a:ext>
          </a:extLst>
        </xdr:cNvPr>
        <xdr:cNvSpPr txBox="1"/>
      </xdr:nvSpPr>
      <xdr:spPr>
        <a:xfrm>
          <a:off x="10494952" y="1977536"/>
          <a:ext cx="669073" cy="44397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F97824-6A9B-2B46-A812-77FED57367CA}"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577598</xdr:colOff>
      <xdr:row>11</xdr:row>
      <xdr:rowOff>58468</xdr:rowOff>
    </xdr:from>
    <xdr:to>
      <xdr:col>13</xdr:col>
      <xdr:colOff>421635</xdr:colOff>
      <xdr:row>13</xdr:row>
      <xdr:rowOff>96566</xdr:rowOff>
    </xdr:to>
    <xdr:sp macro="" textlink="Sheet21!E13">
      <xdr:nvSpPr>
        <xdr:cNvPr id="84" name="TextBox 83">
          <a:extLst>
            <a:ext uri="{FF2B5EF4-FFF2-40B4-BE49-F238E27FC236}">
              <a16:creationId xmlns:a16="http://schemas.microsoft.com/office/drawing/2014/main" id="{FC15792E-F84C-A14A-89FF-4968178C9AB8}"/>
            </a:ext>
          </a:extLst>
        </xdr:cNvPr>
        <xdr:cNvSpPr txBox="1"/>
      </xdr:nvSpPr>
      <xdr:spPr>
        <a:xfrm>
          <a:off x="10516728" y="2285569"/>
          <a:ext cx="672298" cy="443026"/>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FE0247-FE20-8746-A6AA-61BC56A7C359}"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599665</xdr:colOff>
      <xdr:row>14</xdr:row>
      <xdr:rowOff>196618</xdr:rowOff>
    </xdr:from>
    <xdr:to>
      <xdr:col>13</xdr:col>
      <xdr:colOff>443702</xdr:colOff>
      <xdr:row>17</xdr:row>
      <xdr:rowOff>32252</xdr:rowOff>
    </xdr:to>
    <xdr:sp macro="" textlink="Sheet21!E15">
      <xdr:nvSpPr>
        <xdr:cNvPr id="85" name="TextBox 84">
          <a:extLst>
            <a:ext uri="{FF2B5EF4-FFF2-40B4-BE49-F238E27FC236}">
              <a16:creationId xmlns:a16="http://schemas.microsoft.com/office/drawing/2014/main" id="{6DDAE57A-C030-5940-9978-F71341D0D6B2}"/>
            </a:ext>
          </a:extLst>
        </xdr:cNvPr>
        <xdr:cNvSpPr txBox="1"/>
      </xdr:nvSpPr>
      <xdr:spPr>
        <a:xfrm>
          <a:off x="10500103" y="3051800"/>
          <a:ext cx="669073" cy="447459"/>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2F22C6-3430-154C-A521-BD426AD384A6}"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1.00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591885</xdr:colOff>
      <xdr:row>13</xdr:row>
      <xdr:rowOff>22264</xdr:rowOff>
    </xdr:from>
    <xdr:to>
      <xdr:col>13</xdr:col>
      <xdr:colOff>435922</xdr:colOff>
      <xdr:row>15</xdr:row>
      <xdr:rowOff>60362</xdr:rowOff>
    </xdr:to>
    <xdr:sp macro="" textlink="Sheet21!E14">
      <xdr:nvSpPr>
        <xdr:cNvPr id="86" name="TextBox 85">
          <a:extLst>
            <a:ext uri="{FF2B5EF4-FFF2-40B4-BE49-F238E27FC236}">
              <a16:creationId xmlns:a16="http://schemas.microsoft.com/office/drawing/2014/main" id="{C2D26D3D-0BD2-D049-913F-84B4A51EBFAD}"/>
            </a:ext>
          </a:extLst>
        </xdr:cNvPr>
        <xdr:cNvSpPr txBox="1"/>
      </xdr:nvSpPr>
      <xdr:spPr>
        <a:xfrm>
          <a:off x="10492323" y="2673505"/>
          <a:ext cx="669073" cy="445981"/>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3689D8-7571-7642-809D-CC42A1AC72DE}"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2.56</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12</xdr:col>
      <xdr:colOff>600705</xdr:colOff>
      <xdr:row>16</xdr:row>
      <xdr:rowOff>160551</xdr:rowOff>
    </xdr:from>
    <xdr:to>
      <xdr:col>13</xdr:col>
      <xdr:colOff>444742</xdr:colOff>
      <xdr:row>18</xdr:row>
      <xdr:rowOff>195167</xdr:rowOff>
    </xdr:to>
    <xdr:sp macro="" textlink="Sheet21!E16">
      <xdr:nvSpPr>
        <xdr:cNvPr id="87" name="TextBox 86">
          <a:extLst>
            <a:ext uri="{FF2B5EF4-FFF2-40B4-BE49-F238E27FC236}">
              <a16:creationId xmlns:a16="http://schemas.microsoft.com/office/drawing/2014/main" id="{BA5FD460-7462-684C-A10A-18BEA34344E0}"/>
            </a:ext>
          </a:extLst>
        </xdr:cNvPr>
        <xdr:cNvSpPr txBox="1"/>
      </xdr:nvSpPr>
      <xdr:spPr>
        <a:xfrm>
          <a:off x="10501143" y="3423617"/>
          <a:ext cx="669073" cy="442499"/>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EE1E66-ABC6-3545-B570-C626D1E3FBE4}" type="TxLink">
            <a:rPr lang="en-US" sz="1300" b="1" i="0" u="none" strike="noStrike">
              <a:solidFill>
                <a:schemeClr val="bg1"/>
              </a:solidFill>
              <a:effectLst>
                <a:outerShdw blurRad="50800" dist="38100" dir="5400000" algn="t" rotWithShape="0">
                  <a:prstClr val="black">
                    <a:alpha val="40000"/>
                  </a:prstClr>
                </a:outerShdw>
              </a:effectLst>
              <a:latin typeface="Calibri"/>
              <a:cs typeface="Calibri"/>
            </a:rPr>
            <a:pPr algn="ctr"/>
            <a:t>7.00</a:t>
          </a:fld>
          <a:endParaRPr lang="en-US" sz="1300" b="1" u="none">
            <a:solidFill>
              <a:schemeClr val="bg1"/>
            </a:solidFill>
            <a:effectLst>
              <a:outerShdw blurRad="50800" dist="38100" dir="5400000" algn="t" rotWithShape="0">
                <a:prstClr val="black">
                  <a:alpha val="40000"/>
                </a:prstClr>
              </a:outerShdw>
            </a:effectLst>
          </a:endParaRPr>
        </a:p>
      </xdr:txBody>
    </xdr:sp>
    <xdr:clientData/>
  </xdr:twoCellAnchor>
  <xdr:twoCellAnchor>
    <xdr:from>
      <xdr:col>13</xdr:col>
      <xdr:colOff>438366</xdr:colOff>
      <xdr:row>5</xdr:row>
      <xdr:rowOff>129427</xdr:rowOff>
    </xdr:from>
    <xdr:to>
      <xdr:col>14</xdr:col>
      <xdr:colOff>234586</xdr:colOff>
      <xdr:row>7</xdr:row>
      <xdr:rowOff>77376</xdr:rowOff>
    </xdr:to>
    <xdr:sp macro="" textlink="Sheet21!E17">
      <xdr:nvSpPr>
        <xdr:cNvPr id="89" name="TextBox 88">
          <a:extLst>
            <a:ext uri="{FF2B5EF4-FFF2-40B4-BE49-F238E27FC236}">
              <a16:creationId xmlns:a16="http://schemas.microsoft.com/office/drawing/2014/main" id="{4421A0D3-CE1A-FA49-99D4-CC0D653E5682}"/>
            </a:ext>
          </a:extLst>
        </xdr:cNvPr>
        <xdr:cNvSpPr txBox="1"/>
      </xdr:nvSpPr>
      <xdr:spPr>
        <a:xfrm>
          <a:off x="11164608" y="1140573"/>
          <a:ext cx="621316" cy="35240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8D6AEA-64E0-7740-B420-652E123C717C}" type="TxLink">
            <a:rPr lang="en-US" sz="1600" b="1" i="0" u="sng" strike="noStrike">
              <a:solidFill>
                <a:schemeClr val="bg1"/>
              </a:solidFill>
              <a:effectLst>
                <a:outerShdw blurRad="50800" dist="38100" dir="5400000" algn="t" rotWithShape="0">
                  <a:prstClr val="black">
                    <a:alpha val="40000"/>
                  </a:prstClr>
                </a:outerShdw>
              </a:effectLst>
              <a:latin typeface="Calibri"/>
              <a:cs typeface="Calibri"/>
            </a:rPr>
            <a:pPr algn="ctr"/>
            <a:t>2.06</a:t>
          </a:fld>
          <a:endParaRPr lang="en-US" sz="1600" b="1" u="sng">
            <a:solidFill>
              <a:schemeClr val="bg1"/>
            </a:solidFill>
            <a:effectLst>
              <a:outerShdw blurRad="50800" dist="38100" dir="5400000" algn="t" rotWithShape="0">
                <a:prstClr val="black">
                  <a:alpha val="40000"/>
                </a:prstClr>
              </a:outerShdw>
            </a:effectLst>
          </a:endParaRPr>
        </a:p>
      </xdr:txBody>
    </xdr:sp>
    <xdr:clientData/>
  </xdr:twoCellAnchor>
  <xdr:twoCellAnchor>
    <xdr:from>
      <xdr:col>9</xdr:col>
      <xdr:colOff>546100</xdr:colOff>
      <xdr:row>5</xdr:row>
      <xdr:rowOff>87466</xdr:rowOff>
    </xdr:from>
    <xdr:to>
      <xdr:col>14</xdr:col>
      <xdr:colOff>583148</xdr:colOff>
      <xdr:row>8</xdr:row>
      <xdr:rowOff>4457</xdr:rowOff>
    </xdr:to>
    <xdr:sp macro="" textlink="">
      <xdr:nvSpPr>
        <xdr:cNvPr id="90" name="TextBox 89">
          <a:extLst>
            <a:ext uri="{FF2B5EF4-FFF2-40B4-BE49-F238E27FC236}">
              <a16:creationId xmlns:a16="http://schemas.microsoft.com/office/drawing/2014/main" id="{FD2E61F2-A792-6E40-9DBE-DA253AFAFC34}"/>
            </a:ext>
          </a:extLst>
        </xdr:cNvPr>
        <xdr:cNvSpPr txBox="1"/>
      </xdr:nvSpPr>
      <xdr:spPr>
        <a:xfrm>
          <a:off x="7975600" y="1103466"/>
          <a:ext cx="4164548" cy="526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1"/>
              </a:solidFill>
              <a:latin typeface="Adelle Sans Devanagari" panose="02000503000000020004" pitchFamily="2" charset="-78"/>
              <a:cs typeface="Adelle Sans Devanagari" panose="02000503000000020004" pitchFamily="2" charset="-78"/>
            </a:rPr>
            <a:t>AGENT'S CALCULATED SCORECARD:</a:t>
          </a:r>
          <a:endParaRPr lang="en-US" sz="1400" b="1">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9</xdr:col>
      <xdr:colOff>66261</xdr:colOff>
      <xdr:row>22</xdr:row>
      <xdr:rowOff>198782</xdr:rowOff>
    </xdr:from>
    <xdr:to>
      <xdr:col>14</xdr:col>
      <xdr:colOff>287130</xdr:colOff>
      <xdr:row>33</xdr:row>
      <xdr:rowOff>170070</xdr:rowOff>
    </xdr:to>
    <xdr:graphicFrame macro="">
      <xdr:nvGraphicFramePr>
        <xdr:cNvPr id="93" name="Chart 92">
          <a:extLst>
            <a:ext uri="{FF2B5EF4-FFF2-40B4-BE49-F238E27FC236}">
              <a16:creationId xmlns:a16="http://schemas.microsoft.com/office/drawing/2014/main" id="{39530E32-E0D7-3542-AD44-96AEE79BD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733196</xdr:colOff>
      <xdr:row>2</xdr:row>
      <xdr:rowOff>104742</xdr:rowOff>
    </xdr:from>
    <xdr:to>
      <xdr:col>11</xdr:col>
      <xdr:colOff>471340</xdr:colOff>
      <xdr:row>4</xdr:row>
      <xdr:rowOff>142841</xdr:rowOff>
    </xdr:to>
    <xdr:sp macro="" textlink="#REF!">
      <xdr:nvSpPr>
        <xdr:cNvPr id="95" name="TextBox 94">
          <a:extLst>
            <a:ext uri="{FF2B5EF4-FFF2-40B4-BE49-F238E27FC236}">
              <a16:creationId xmlns:a16="http://schemas.microsoft.com/office/drawing/2014/main" id="{C9D90EB2-4C2E-224B-BB6F-D5DD174B14C3}"/>
            </a:ext>
          </a:extLst>
        </xdr:cNvPr>
        <xdr:cNvSpPr txBox="1"/>
      </xdr:nvSpPr>
      <xdr:spPr>
        <a:xfrm>
          <a:off x="7331959" y="523711"/>
          <a:ext cx="2212680" cy="457068"/>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u="none" strike="noStrike">
              <a:solidFill>
                <a:schemeClr val="bg1"/>
              </a:solidFill>
              <a:latin typeface="Calibri"/>
              <a:cs typeface="Calibri"/>
            </a:rPr>
            <a:t>NAME</a:t>
          </a:r>
          <a:r>
            <a:rPr lang="en-US" sz="1600" b="0" i="0" u="none" strike="noStrike" baseline="0">
              <a:solidFill>
                <a:schemeClr val="bg1"/>
              </a:solidFill>
              <a:latin typeface="Calibri"/>
              <a:cs typeface="Calibri"/>
            </a:rPr>
            <a:t> OF THE AGENT:</a:t>
          </a:r>
          <a:endParaRPr lang="en-US" sz="1600" b="1" u="sng">
            <a:solidFill>
              <a:schemeClr val="bg1"/>
            </a:solidFill>
            <a:latin typeface="Adelle Sans Devanagari" panose="02000503000000020004" pitchFamily="2" charset="-78"/>
            <a:cs typeface="Adelle Sans Devanagari" panose="02000503000000020004" pitchFamily="2" charset="-78"/>
          </a:endParaRPr>
        </a:p>
      </xdr:txBody>
    </xdr:sp>
    <xdr:clientData/>
  </xdr:twoCellAnchor>
  <xdr:twoCellAnchor>
    <xdr:from>
      <xdr:col>10</xdr:col>
      <xdr:colOff>405875</xdr:colOff>
      <xdr:row>2</xdr:row>
      <xdr:rowOff>170206</xdr:rowOff>
    </xdr:from>
    <xdr:to>
      <xdr:col>14</xdr:col>
      <xdr:colOff>196389</xdr:colOff>
      <xdr:row>4</xdr:row>
      <xdr:rowOff>206300</xdr:rowOff>
    </xdr:to>
    <xdr:sp macro="" textlink="Sheet27!A8">
      <xdr:nvSpPr>
        <xdr:cNvPr id="96" name="TextBox 95">
          <a:extLst>
            <a:ext uri="{FF2B5EF4-FFF2-40B4-BE49-F238E27FC236}">
              <a16:creationId xmlns:a16="http://schemas.microsoft.com/office/drawing/2014/main" id="{9B702B12-499E-C04B-AB09-03984A5703D9}"/>
            </a:ext>
          </a:extLst>
        </xdr:cNvPr>
        <xdr:cNvSpPr txBox="1"/>
      </xdr:nvSpPr>
      <xdr:spPr>
        <a:xfrm>
          <a:off x="8654329" y="589175"/>
          <a:ext cx="3089895" cy="455063"/>
        </a:xfrm>
        <a:prstGeom prst="rect">
          <a:avLst/>
        </a:prstGeom>
        <a:noFill/>
        <a:ln w="9525" cmpd="sng">
          <a:noFill/>
        </a:ln>
        <a:effectLst>
          <a:outerShdw blurRad="50800" dist="38100" dir="2082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E30D8A-7AAF-3743-B470-0141B424E672}" type="TxLink">
            <a:rPr lang="en-US" sz="1600" b="1" i="0" u="none" strike="noStrike">
              <a:solidFill>
                <a:schemeClr val="bg1"/>
              </a:solidFill>
              <a:effectLst>
                <a:outerShdw blurRad="50800" dist="38100" dir="5400000" algn="t" rotWithShape="0">
                  <a:prstClr val="black">
                    <a:alpha val="40000"/>
                  </a:prstClr>
                </a:outerShdw>
              </a:effectLst>
              <a:latin typeface="Calibri"/>
              <a:cs typeface="Calibri"/>
            </a:rPr>
            <a:pPr algn="ctr"/>
            <a:t>Jamire Cosme</a:t>
          </a:fld>
          <a:endParaRPr lang="en-US" sz="1600" b="1" u="none">
            <a:solidFill>
              <a:schemeClr val="bg1"/>
            </a:solidFill>
            <a:effectLst>
              <a:outerShdw blurRad="50800" dist="38100" dir="5400000" algn="t" rotWithShape="0">
                <a:prstClr val="black">
                  <a:alpha val="40000"/>
                </a:prst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494710</xdr:colOff>
      <xdr:row>19</xdr:row>
      <xdr:rowOff>177208</xdr:rowOff>
    </xdr:from>
    <xdr:to>
      <xdr:col>42</xdr:col>
      <xdr:colOff>742803</xdr:colOff>
      <xdr:row>30</xdr:row>
      <xdr:rowOff>38837</xdr:rowOff>
    </xdr:to>
    <xdr:graphicFrame macro="">
      <xdr:nvGraphicFramePr>
        <xdr:cNvPr id="2" name="Chart 1">
          <a:extLst>
            <a:ext uri="{FF2B5EF4-FFF2-40B4-BE49-F238E27FC236}">
              <a16:creationId xmlns:a16="http://schemas.microsoft.com/office/drawing/2014/main" id="{9626BA82-4E01-70B4-74F3-E57E42908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3">
              <a:extLst>
                <a:ext uri="{FF2B5EF4-FFF2-40B4-BE49-F238E27FC236}">
                  <a16:creationId xmlns:a16="http://schemas.microsoft.com/office/drawing/2014/main" id="{999A3985-61EF-8C45-8813-7C560DB3B77C}"/>
                </a:ext>
              </a:extLst>
            </xdr:cNvPr>
            <xdr:cNvGraphicFramePr/>
          </xdr:nvGraphicFramePr>
          <xdr:xfrm>
            <a:off x="0" y="0"/>
            <a:ext cx="0" cy="0"/>
          </xdr:xfrm>
          <a:graphic>
            <a:graphicData uri="http://schemas.microsoft.com/office/drawing/2010/slicer">
              <sle:slicer xmlns:sle="http://schemas.microsoft.com/office/drawing/2010/slicer" name="Key Metrics 3"/>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139700</xdr:colOff>
      <xdr:row>13</xdr:row>
      <xdr:rowOff>196850</xdr:rowOff>
    </xdr:from>
    <xdr:to>
      <xdr:col>11</xdr:col>
      <xdr:colOff>584200</xdr:colOff>
      <xdr:row>27</xdr:row>
      <xdr:rowOff>95250</xdr:rowOff>
    </xdr:to>
    <xdr:graphicFrame macro="">
      <xdr:nvGraphicFramePr>
        <xdr:cNvPr id="3" name="Chart 2">
          <a:extLst>
            <a:ext uri="{FF2B5EF4-FFF2-40B4-BE49-F238E27FC236}">
              <a16:creationId xmlns:a16="http://schemas.microsoft.com/office/drawing/2014/main" id="{3A5D74FD-1441-5EA4-4F9D-7A0F6F38BC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4">
              <a:extLst>
                <a:ext uri="{FF2B5EF4-FFF2-40B4-BE49-F238E27FC236}">
                  <a16:creationId xmlns:a16="http://schemas.microsoft.com/office/drawing/2014/main" id="{EECD9A64-6193-C766-6E28-0A8741147836}"/>
                </a:ext>
              </a:extLst>
            </xdr:cNvPr>
            <xdr:cNvGraphicFramePr/>
          </xdr:nvGraphicFramePr>
          <xdr:xfrm>
            <a:off x="0" y="0"/>
            <a:ext cx="0" cy="0"/>
          </xdr:xfrm>
          <a:graphic>
            <a:graphicData uri="http://schemas.microsoft.com/office/drawing/2010/slicer">
              <sle:slicer xmlns:sle="http://schemas.microsoft.com/office/drawing/2010/slicer" name="Key Metrics 4"/>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139700</xdr:colOff>
      <xdr:row>13</xdr:row>
      <xdr:rowOff>196850</xdr:rowOff>
    </xdr:from>
    <xdr:to>
      <xdr:col>11</xdr:col>
      <xdr:colOff>584200</xdr:colOff>
      <xdr:row>27</xdr:row>
      <xdr:rowOff>95250</xdr:rowOff>
    </xdr:to>
    <xdr:graphicFrame macro="">
      <xdr:nvGraphicFramePr>
        <xdr:cNvPr id="3" name="Chart 2">
          <a:extLst>
            <a:ext uri="{FF2B5EF4-FFF2-40B4-BE49-F238E27FC236}">
              <a16:creationId xmlns:a16="http://schemas.microsoft.com/office/drawing/2014/main" id="{9818659A-39C0-05C5-58A9-35B1B2ABB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177799</xdr:colOff>
      <xdr:row>27</xdr:row>
      <xdr:rowOff>155572</xdr:rowOff>
    </xdr:to>
    <mc:AlternateContent xmlns:mc="http://schemas.openxmlformats.org/markup-compatibility/2006" xmlns:a14="http://schemas.microsoft.com/office/drawing/2010/main">
      <mc:Choice Requires="a14">
        <xdr:graphicFrame macro="">
          <xdr:nvGraphicFramePr>
            <xdr:cNvPr id="2" name="Key Metrics 5">
              <a:extLst>
                <a:ext uri="{FF2B5EF4-FFF2-40B4-BE49-F238E27FC236}">
                  <a16:creationId xmlns:a16="http://schemas.microsoft.com/office/drawing/2014/main" id="{DEE9DE86-70E8-B981-4A4A-A34DC2AB6B9A}"/>
                </a:ext>
              </a:extLst>
            </xdr:cNvPr>
            <xdr:cNvGraphicFramePr/>
          </xdr:nvGraphicFramePr>
          <xdr:xfrm>
            <a:off x="0" y="0"/>
            <a:ext cx="0" cy="0"/>
          </xdr:xfrm>
          <a:graphic>
            <a:graphicData uri="http://schemas.microsoft.com/office/drawing/2010/slicer">
              <sle:slicer xmlns:sle="http://schemas.microsoft.com/office/drawing/2010/slicer" name="Key Metrics 5"/>
            </a:graphicData>
          </a:graphic>
        </xdr:graphicFrame>
      </mc:Choice>
      <mc:Fallback xmlns="">
        <xdr:sp macro="" textlink="">
          <xdr:nvSpPr>
            <xdr:cNvPr id="0" name=""/>
            <xdr:cNvSpPr>
              <a:spLocks noTextEdit="1"/>
            </xdr:cNvSpPr>
          </xdr:nvSpPr>
          <xdr:spPr>
            <a:xfrm>
              <a:off x="6934200" y="3022600"/>
              <a:ext cx="1837266"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508000</xdr:colOff>
      <xdr:row>20</xdr:row>
      <xdr:rowOff>57150</xdr:rowOff>
    </xdr:from>
    <xdr:to>
      <xdr:col>9</xdr:col>
      <xdr:colOff>127000</xdr:colOff>
      <xdr:row>33</xdr:row>
      <xdr:rowOff>158750</xdr:rowOff>
    </xdr:to>
    <xdr:graphicFrame macro="">
      <xdr:nvGraphicFramePr>
        <xdr:cNvPr id="3" name="Chart 2">
          <a:extLst>
            <a:ext uri="{FF2B5EF4-FFF2-40B4-BE49-F238E27FC236}">
              <a16:creationId xmlns:a16="http://schemas.microsoft.com/office/drawing/2014/main" id="{FD5CAF07-5432-8774-5D1C-C0AFEEFDE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800100</xdr:colOff>
      <xdr:row>14</xdr:row>
      <xdr:rowOff>177800</xdr:rowOff>
    </xdr:from>
    <xdr:to>
      <xdr:col>10</xdr:col>
      <xdr:colOff>152400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6">
              <a:extLst>
                <a:ext uri="{FF2B5EF4-FFF2-40B4-BE49-F238E27FC236}">
                  <a16:creationId xmlns:a16="http://schemas.microsoft.com/office/drawing/2014/main" id="{E28C30F5-7729-3F6F-AAEA-B298979EBD83}"/>
                </a:ext>
              </a:extLst>
            </xdr:cNvPr>
            <xdr:cNvGraphicFramePr/>
          </xdr:nvGraphicFramePr>
          <xdr:xfrm>
            <a:off x="0" y="0"/>
            <a:ext cx="0" cy="0"/>
          </xdr:xfrm>
          <a:graphic>
            <a:graphicData uri="http://schemas.microsoft.com/office/drawing/2010/slicer">
              <sle:slicer xmlns:sle="http://schemas.microsoft.com/office/drawing/2010/slicer" name="Key Metrics 6"/>
            </a:graphicData>
          </a:graphic>
        </xdr:graphicFrame>
      </mc:Choice>
      <mc:Fallback xmlns="">
        <xdr:sp macro="" textlink="">
          <xdr:nvSpPr>
            <xdr:cNvPr id="0" name=""/>
            <xdr:cNvSpPr>
              <a:spLocks noTextEdit="1"/>
            </xdr:cNvSpPr>
          </xdr:nvSpPr>
          <xdr:spPr>
            <a:xfrm>
              <a:off x="69977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114300</xdr:colOff>
      <xdr:row>13</xdr:row>
      <xdr:rowOff>196850</xdr:rowOff>
    </xdr:from>
    <xdr:to>
      <xdr:col>11</xdr:col>
      <xdr:colOff>558800</xdr:colOff>
      <xdr:row>27</xdr:row>
      <xdr:rowOff>95250</xdr:rowOff>
    </xdr:to>
    <xdr:graphicFrame macro="">
      <xdr:nvGraphicFramePr>
        <xdr:cNvPr id="3" name="Chart 2">
          <a:extLst>
            <a:ext uri="{FF2B5EF4-FFF2-40B4-BE49-F238E27FC236}">
              <a16:creationId xmlns:a16="http://schemas.microsoft.com/office/drawing/2014/main" id="{394C637C-283F-7E95-1DD5-8F79DC9A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4233</xdr:colOff>
      <xdr:row>6</xdr:row>
      <xdr:rowOff>169333</xdr:rowOff>
    </xdr:from>
    <xdr:to>
      <xdr:col>6</xdr:col>
      <xdr:colOff>393700</xdr:colOff>
      <xdr:row>20</xdr:row>
      <xdr:rowOff>67733</xdr:rowOff>
    </xdr:to>
    <xdr:graphicFrame macro="">
      <xdr:nvGraphicFramePr>
        <xdr:cNvPr id="3" name="Chart 2">
          <a:extLst>
            <a:ext uri="{FF2B5EF4-FFF2-40B4-BE49-F238E27FC236}">
              <a16:creationId xmlns:a16="http://schemas.microsoft.com/office/drawing/2014/main" id="{D931F210-2A15-56EC-AC85-C62A86FF9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194671</xdr:colOff>
      <xdr:row>0</xdr:row>
      <xdr:rowOff>64891</xdr:rowOff>
    </xdr:from>
    <xdr:to>
      <xdr:col>8</xdr:col>
      <xdr:colOff>268831</xdr:colOff>
      <xdr:row>16</xdr:row>
      <xdr:rowOff>157592</xdr:rowOff>
    </xdr:to>
    <xdr:pic>
      <xdr:nvPicPr>
        <xdr:cNvPr id="3" name="Picture 2">
          <a:extLst>
            <a:ext uri="{FF2B5EF4-FFF2-40B4-BE49-F238E27FC236}">
              <a16:creationId xmlns:a16="http://schemas.microsoft.com/office/drawing/2014/main" id="{BA1E6182-EB81-D248-E6B4-DFC949ECD8A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656" t="23885" r="24679" b="4725"/>
        <a:stretch/>
      </xdr:blipFill>
      <xdr:spPr>
        <a:xfrm>
          <a:off x="2326788" y="64891"/>
          <a:ext cx="5024379" cy="33557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330200</xdr:colOff>
      <xdr:row>8</xdr:row>
      <xdr:rowOff>0</xdr:rowOff>
    </xdr:from>
    <xdr:to>
      <xdr:col>11</xdr:col>
      <xdr:colOff>660400</xdr:colOff>
      <xdr:row>20</xdr:row>
      <xdr:rowOff>180972</xdr:rowOff>
    </xdr:to>
    <mc:AlternateContent xmlns:mc="http://schemas.openxmlformats.org/markup-compatibility/2006" xmlns:a14="http://schemas.microsoft.com/office/drawing/2010/main">
      <mc:Choice Requires="a14">
        <xdr:graphicFrame macro="">
          <xdr:nvGraphicFramePr>
            <xdr:cNvPr id="2" name="Login">
              <a:extLst>
                <a:ext uri="{FF2B5EF4-FFF2-40B4-BE49-F238E27FC236}">
                  <a16:creationId xmlns:a16="http://schemas.microsoft.com/office/drawing/2014/main" id="{9CAC5538-48BC-B605-3971-154F52FF350D}"/>
                </a:ext>
              </a:extLst>
            </xdr:cNvPr>
            <xdr:cNvGraphicFramePr/>
          </xdr:nvGraphicFramePr>
          <xdr:xfrm>
            <a:off x="0" y="0"/>
            <a:ext cx="0" cy="0"/>
          </xdr:xfrm>
          <a:graphic>
            <a:graphicData uri="http://schemas.microsoft.com/office/drawing/2010/slicer">
              <sle:slicer xmlns:sle="http://schemas.microsoft.com/office/drawing/2010/slicer" name="Login"/>
            </a:graphicData>
          </a:graphic>
        </xdr:graphicFrame>
      </mc:Choice>
      <mc:Fallback xmlns="">
        <xdr:sp macro="" textlink="">
          <xdr:nvSpPr>
            <xdr:cNvPr id="0" name=""/>
            <xdr:cNvSpPr>
              <a:spLocks noTextEdit="1"/>
            </xdr:cNvSpPr>
          </xdr:nvSpPr>
          <xdr:spPr>
            <a:xfrm>
              <a:off x="7302500" y="1625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381000</xdr:colOff>
      <xdr:row>4</xdr:row>
      <xdr:rowOff>177800</xdr:rowOff>
    </xdr:from>
    <xdr:to>
      <xdr:col>8</xdr:col>
      <xdr:colOff>165100</xdr:colOff>
      <xdr:row>17</xdr:row>
      <xdr:rowOff>104772</xdr:rowOff>
    </xdr:to>
    <mc:AlternateContent xmlns:mc="http://schemas.openxmlformats.org/markup-compatibility/2006" xmlns:a14="http://schemas.microsoft.com/office/drawing/2010/main">
      <mc:Choice Requires="a14">
        <xdr:graphicFrame macro="">
          <xdr:nvGraphicFramePr>
            <xdr:cNvPr id="3" name="Key Metrics">
              <a:extLst>
                <a:ext uri="{FF2B5EF4-FFF2-40B4-BE49-F238E27FC236}">
                  <a16:creationId xmlns:a16="http://schemas.microsoft.com/office/drawing/2014/main" id="{68766247-5E58-4BE4-A049-731E0A19A51E}"/>
                </a:ext>
              </a:extLst>
            </xdr:cNvPr>
            <xdr:cNvGraphicFramePr/>
          </xdr:nvGraphicFramePr>
          <xdr:xfrm>
            <a:off x="0" y="0"/>
            <a:ext cx="0" cy="0"/>
          </xdr:xfrm>
          <a:graphic>
            <a:graphicData uri="http://schemas.microsoft.com/office/drawing/2010/slicer">
              <sle:slicer xmlns:sle="http://schemas.microsoft.com/office/drawing/2010/slicer" name="Key Metrics"/>
            </a:graphicData>
          </a:graphic>
        </xdr:graphicFrame>
      </mc:Choice>
      <mc:Fallback xmlns="">
        <xdr:sp macro="" textlink="">
          <xdr:nvSpPr>
            <xdr:cNvPr id="0" name=""/>
            <xdr:cNvSpPr>
              <a:spLocks noTextEdit="1"/>
            </xdr:cNvSpPr>
          </xdr:nvSpPr>
          <xdr:spPr>
            <a:xfrm>
              <a:off x="4584700" y="990600"/>
              <a:ext cx="1828800" cy="2568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482600</xdr:colOff>
      <xdr:row>10</xdr:row>
      <xdr:rowOff>158750</xdr:rowOff>
    </xdr:from>
    <xdr:to>
      <xdr:col>5</xdr:col>
      <xdr:colOff>622300</xdr:colOff>
      <xdr:row>24</xdr:row>
      <xdr:rowOff>57150</xdr:rowOff>
    </xdr:to>
    <xdr:graphicFrame macro="">
      <xdr:nvGraphicFramePr>
        <xdr:cNvPr id="4" name="Chart 3">
          <a:extLst>
            <a:ext uri="{FF2B5EF4-FFF2-40B4-BE49-F238E27FC236}">
              <a16:creationId xmlns:a16="http://schemas.microsoft.com/office/drawing/2014/main" id="{27D7A88D-B324-621D-C3EF-5AAEC9336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0</xdr:colOff>
      <xdr:row>14</xdr:row>
      <xdr:rowOff>177800</xdr:rowOff>
    </xdr:from>
    <xdr:to>
      <xdr:col>10</xdr:col>
      <xdr:colOff>177800</xdr:colOff>
      <xdr:row>27</xdr:row>
      <xdr:rowOff>155572</xdr:rowOff>
    </xdr:to>
    <mc:AlternateContent xmlns:mc="http://schemas.openxmlformats.org/markup-compatibility/2006" xmlns:a14="http://schemas.microsoft.com/office/drawing/2010/main">
      <mc:Choice Requires="a14">
        <xdr:graphicFrame macro="">
          <xdr:nvGraphicFramePr>
            <xdr:cNvPr id="2" name="Key Metrics 1">
              <a:extLst>
                <a:ext uri="{FF2B5EF4-FFF2-40B4-BE49-F238E27FC236}">
                  <a16:creationId xmlns:a16="http://schemas.microsoft.com/office/drawing/2014/main" id="{6B8A8706-44AA-D7EA-FAA0-B9E07AA36294}"/>
                </a:ext>
              </a:extLst>
            </xdr:cNvPr>
            <xdr:cNvGraphicFramePr/>
          </xdr:nvGraphicFramePr>
          <xdr:xfrm>
            <a:off x="0" y="0"/>
            <a:ext cx="0" cy="0"/>
          </xdr:xfrm>
          <a:graphic>
            <a:graphicData uri="http://schemas.microsoft.com/office/drawing/2010/slicer">
              <sle:slicer xmlns:sle="http://schemas.microsoft.com/office/drawing/2010/slicer" name="Key Metrics 1"/>
            </a:graphicData>
          </a:graphic>
        </xdr:graphicFrame>
      </mc:Choice>
      <mc:Fallback xmlns="">
        <xdr:sp macro="" textlink="">
          <xdr:nvSpPr>
            <xdr:cNvPr id="0" name=""/>
            <xdr:cNvSpPr>
              <a:spLocks noTextEdit="1"/>
            </xdr:cNvSpPr>
          </xdr:nvSpPr>
          <xdr:spPr>
            <a:xfrm>
              <a:off x="68961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520700</xdr:colOff>
      <xdr:row>25</xdr:row>
      <xdr:rowOff>127000</xdr:rowOff>
    </xdr:from>
    <xdr:to>
      <xdr:col>12</xdr:col>
      <xdr:colOff>101600</xdr:colOff>
      <xdr:row>31</xdr:row>
      <xdr:rowOff>95250</xdr:rowOff>
    </xdr:to>
    <xdr:graphicFrame macro="">
      <xdr:nvGraphicFramePr>
        <xdr:cNvPr id="3" name="Chart 2">
          <a:extLst>
            <a:ext uri="{FF2B5EF4-FFF2-40B4-BE49-F238E27FC236}">
              <a16:creationId xmlns:a16="http://schemas.microsoft.com/office/drawing/2014/main" id="{4D847B9B-8536-387D-B434-CB5650048C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203200</xdr:colOff>
      <xdr:row>30</xdr:row>
      <xdr:rowOff>12700</xdr:rowOff>
    </xdr:from>
    <xdr:to>
      <xdr:col>11</xdr:col>
      <xdr:colOff>12697</xdr:colOff>
      <xdr:row>42</xdr:row>
      <xdr:rowOff>193672</xdr:rowOff>
    </xdr:to>
    <mc:AlternateContent xmlns:mc="http://schemas.openxmlformats.org/markup-compatibility/2006" xmlns:a14="http://schemas.microsoft.com/office/drawing/2010/main">
      <mc:Choice Requires="a14">
        <xdr:graphicFrame macro="">
          <xdr:nvGraphicFramePr>
            <xdr:cNvPr id="2" name="Login 1">
              <a:extLst>
                <a:ext uri="{FF2B5EF4-FFF2-40B4-BE49-F238E27FC236}">
                  <a16:creationId xmlns:a16="http://schemas.microsoft.com/office/drawing/2014/main" id="{DCB262CA-C395-9F45-803C-746CD55D4FE4}"/>
                </a:ext>
              </a:extLst>
            </xdr:cNvPr>
            <xdr:cNvGraphicFramePr/>
          </xdr:nvGraphicFramePr>
          <xdr:xfrm>
            <a:off x="0" y="0"/>
            <a:ext cx="0" cy="0"/>
          </xdr:xfrm>
          <a:graphic>
            <a:graphicData uri="http://schemas.microsoft.com/office/drawing/2010/slicer">
              <sle:slicer xmlns:sle="http://schemas.microsoft.com/office/drawing/2010/slicer" name="Login 1"/>
            </a:graphicData>
          </a:graphic>
        </xdr:graphicFrame>
      </mc:Choice>
      <mc:Fallback xmlns="">
        <xdr:sp macro="" textlink="">
          <xdr:nvSpPr>
            <xdr:cNvPr id="0" name=""/>
            <xdr:cNvSpPr>
              <a:spLocks noTextEdit="1"/>
            </xdr:cNvSpPr>
          </xdr:nvSpPr>
          <xdr:spPr>
            <a:xfrm>
              <a:off x="7001933" y="6108700"/>
              <a:ext cx="1833031"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266700</xdr:colOff>
      <xdr:row>14</xdr:row>
      <xdr:rowOff>12700</xdr:rowOff>
    </xdr:from>
    <xdr:to>
      <xdr:col>13</xdr:col>
      <xdr:colOff>1346201</xdr:colOff>
      <xdr:row>26</xdr:row>
      <xdr:rowOff>193672</xdr:rowOff>
    </xdr:to>
    <mc:AlternateContent xmlns:mc="http://schemas.openxmlformats.org/markup-compatibility/2006" xmlns:a14="http://schemas.microsoft.com/office/drawing/2010/main">
      <mc:Choice Requires="a14">
        <xdr:graphicFrame macro="">
          <xdr:nvGraphicFramePr>
            <xdr:cNvPr id="5" name=" Week">
              <a:extLst>
                <a:ext uri="{FF2B5EF4-FFF2-40B4-BE49-F238E27FC236}">
                  <a16:creationId xmlns:a16="http://schemas.microsoft.com/office/drawing/2014/main" id="{9570E401-08D8-8A20-390E-AC715BB6D3A3}"/>
                </a:ext>
              </a:extLst>
            </xdr:cNvPr>
            <xdr:cNvGraphicFramePr/>
          </xdr:nvGraphicFramePr>
          <xdr:xfrm>
            <a:off x="0" y="0"/>
            <a:ext cx="0" cy="0"/>
          </xdr:xfrm>
          <a:graphic>
            <a:graphicData uri="http://schemas.microsoft.com/office/drawing/2010/slicer">
              <sle:slicer xmlns:sle="http://schemas.microsoft.com/office/drawing/2010/slicer" name=" Week"/>
            </a:graphicData>
          </a:graphic>
        </xdr:graphicFrame>
      </mc:Choice>
      <mc:Fallback xmlns="">
        <xdr:sp macro="" textlink="">
          <xdr:nvSpPr>
            <xdr:cNvPr id="0" name=""/>
            <xdr:cNvSpPr>
              <a:spLocks noTextEdit="1"/>
            </xdr:cNvSpPr>
          </xdr:nvSpPr>
          <xdr:spPr>
            <a:xfrm>
              <a:off x="9088967" y="2857500"/>
              <a:ext cx="1833034"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675555</xdr:colOff>
      <xdr:row>13</xdr:row>
      <xdr:rowOff>117395</xdr:rowOff>
    </xdr:from>
    <xdr:to>
      <xdr:col>5</xdr:col>
      <xdr:colOff>316966</xdr:colOff>
      <xdr:row>19</xdr:row>
      <xdr:rowOff>181642</xdr:rowOff>
    </xdr:to>
    <xdr:graphicFrame macro="">
      <xdr:nvGraphicFramePr>
        <xdr:cNvPr id="12" name="Chart 11">
          <a:extLst>
            <a:ext uri="{FF2B5EF4-FFF2-40B4-BE49-F238E27FC236}">
              <a16:creationId xmlns:a16="http://schemas.microsoft.com/office/drawing/2014/main" id="{17EA8DB0-41D9-B168-741F-3AFA988EB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and Dela Rosa" refreshedDate="45168.185913310183" createdVersion="8" refreshedVersion="8" minRefreshableVersion="3" recordCount="408" xr:uid="{67F794F6-9F84-6B40-95C6-7B0FB74CDFEF}">
  <cacheSource type="worksheet">
    <worksheetSource ref="A2:I410" sheet="DATASETS - CLEANED"/>
  </cacheSource>
  <cacheFields count="9">
    <cacheField name="Login" numFmtId="0">
      <sharedItems/>
    </cacheField>
    <cacheField name="Name" numFmtId="0">
      <sharedItems/>
    </cacheField>
    <cacheField name="Key Metrics" numFmtId="0">
      <sharedItems/>
    </cacheField>
    <cacheField name=" Week" numFmtId="0">
      <sharedItems/>
    </cacheField>
    <cacheField name="Actual" numFmtId="0">
      <sharedItems containsBlank="1" containsMixedTypes="1" containsNumber="1" minValue="0.4" maxValue="98.1"/>
    </cacheField>
    <cacheField name="NW" numFmtId="0">
      <sharedItems containsString="0" containsBlank="1" containsNumber="1" minValue="0.9" maxValue="95.9"/>
    </cacheField>
    <cacheField name="% Goal" numFmtId="0">
      <sharedItems containsString="0" containsBlank="1" containsNumber="1" minValue="0.44" maxValue="2.3573200992555834"/>
    </cacheField>
    <cacheField name="Rating" numFmtId="0">
      <sharedItems containsSemiMixedTypes="0" containsString="0" containsNumber="1" minValue="1" maxValue="7"/>
    </cacheField>
    <cacheField name="Maximum Rating" numFmtId="0">
      <sharedItems containsSemiMixedTypes="0" containsString="0" containsNumber="1" containsInteger="1" minValue="7" maxValue="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and Dela Rosa" refreshedDate="45168.476808217594" missingItemsLimit="1048576" createdVersion="8" refreshedVersion="8" minRefreshableVersion="3" recordCount="408" xr:uid="{9074A331-A272-4C48-A347-9B58E84DCE43}">
  <cacheSource type="worksheet">
    <worksheetSource ref="A2:H410" sheet="DATASETS - CLEANED"/>
  </cacheSource>
  <cacheFields count="8">
    <cacheField name="Login" numFmtId="0">
      <sharedItems count="17">
        <s v="cabkhian"/>
        <s v="charorfr"/>
        <s v="dellejan"/>
        <s v="drolandz"/>
        <s v="ericobng"/>
        <s v="gavinoii"/>
        <s v="jamireco"/>
        <s v="marmales"/>
        <s v="marmojac"/>
        <s v="marymaev"/>
        <s v="miguetam"/>
        <s v="ngeliec"/>
        <s v="paulomga"/>
        <s v="ramoangw"/>
        <s v="remorren"/>
        <s v="ricarcui"/>
        <s v="tycabale"/>
      </sharedItems>
    </cacheField>
    <cacheField name="Name" numFmtId="0">
      <sharedItems count="17">
        <s v="Khian Cabangis"/>
        <s v="Cha Orfrecio"/>
        <s v="Delle Jane Silva"/>
        <s v="Roland Dela Rosa"/>
        <s v="Rondel Quiban"/>
        <s v="Gavino Bobis"/>
        <s v="Jamire Cosme"/>
        <s v="Alex Marmojada"/>
        <s v="Jae Marmojada"/>
        <s v="Mae Villablanca"/>
        <s v="Miguel Tamondong"/>
        <s v="Angeli Rose Chan"/>
        <s v="Paulo Miguel Garcia"/>
        <s v="Angel Ramos"/>
        <s v="Phil De Ramos"/>
        <s v="Ricky Cui"/>
        <s v="Tyke Cabales"/>
      </sharedItems>
    </cacheField>
    <cacheField name="Key Metrics" numFmtId="0">
      <sharedItems count="6">
        <s v="DSR"/>
        <s v="PRR"/>
        <s v="CCXU"/>
        <s v="AHT"/>
        <s v="ATTD"/>
        <s v="Combined Rating"/>
      </sharedItems>
    </cacheField>
    <cacheField name=" Week" numFmtId="0">
      <sharedItems count="4">
        <s v="Week 36"/>
        <s v="Week 37"/>
        <s v="Week 38"/>
        <s v="Week 39"/>
      </sharedItems>
    </cacheField>
    <cacheField name="Actual" numFmtId="0">
      <sharedItems containsBlank="1" containsMixedTypes="1" containsNumber="1" minValue="0.4" maxValue="98.1"/>
    </cacheField>
    <cacheField name="NW" numFmtId="0">
      <sharedItems containsString="0" containsBlank="1" containsNumber="1" minValue="0.9" maxValue="95.9"/>
    </cacheField>
    <cacheField name="% Goal" numFmtId="0">
      <sharedItems containsString="0" containsBlank="1" containsNumber="1" minValue="0.44" maxValue="2.3573200992555834"/>
    </cacheField>
    <cacheField name="Rating" numFmtId="0">
      <sharedItems containsSemiMixedTypes="0" containsString="0" containsNumber="1" minValue="1" maxValue="7"/>
    </cacheField>
  </cacheFields>
  <extLst>
    <ext xmlns:x14="http://schemas.microsoft.com/office/spreadsheetml/2009/9/main" uri="{725AE2AE-9491-48be-B2B4-4EB974FC3084}">
      <x14:pivotCacheDefinition pivotCacheId="11665156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8">
  <r>
    <s v="cabkhian"/>
    <s v="Khian Cabangis"/>
    <s v="DSR"/>
    <s v="Week 36"/>
    <n v="87.6"/>
    <n v="77"/>
    <n v="1.1376623376623376"/>
    <n v="7"/>
    <n v="7"/>
  </r>
  <r>
    <s v="charorfr"/>
    <s v="Cha Orfrecio"/>
    <s v="DSR"/>
    <s v="Week 36"/>
    <n v="86.4"/>
    <n v="81"/>
    <n v="1.0666666666666667"/>
    <n v="6.0020020020020013"/>
    <n v="7"/>
  </r>
  <r>
    <s v="dellejan"/>
    <s v="Delle Jane Silva"/>
    <s v="DSR"/>
    <s v="Week 36"/>
    <n v="94.6"/>
    <n v="64"/>
    <n v="1.4781249999999999"/>
    <n v="7"/>
    <n v="7"/>
  </r>
  <r>
    <s v="drolandz"/>
    <s v="Roland Dela Rosa"/>
    <s v="DSR"/>
    <s v="Week 36"/>
    <n v="92.3"/>
    <n v="87.6"/>
    <n v="1.0536529680365296"/>
    <n v="5.6112002413372259"/>
    <n v="7"/>
  </r>
  <r>
    <s v="ericobng"/>
    <s v="Rondel Quiban"/>
    <s v="DSR"/>
    <s v="Week 36"/>
    <n v="86"/>
    <n v="83.4"/>
    <n v="1.0311750599520384"/>
    <n v="4.936187986547699"/>
    <n v="7"/>
  </r>
  <r>
    <s v="gavinoii"/>
    <s v="Gavino Bobis"/>
    <s v="DSR"/>
    <s v="Week 36"/>
    <n v="43"/>
    <n v="83.9"/>
    <n v="0.51251489868891531"/>
    <n v="1"/>
    <n v="7"/>
  </r>
  <r>
    <s v="jamireco"/>
    <s v="Jamire Cosme"/>
    <s v="DSR"/>
    <s v="Week 36"/>
    <n v="65"/>
    <n v="76"/>
    <n v="0.85526315789473684"/>
    <n v="1"/>
    <n v="7"/>
  </r>
  <r>
    <s v="marmales"/>
    <s v="Alex Marmojada"/>
    <s v="DSR"/>
    <s v="Week 36"/>
    <n v="78.3"/>
    <n v="68.7"/>
    <n v="1.1397379912663754"/>
    <n v="7"/>
    <n v="7"/>
  </r>
  <r>
    <s v="marmojac"/>
    <s v="Jae Marmojada"/>
    <s v="DSR"/>
    <s v="Week 36"/>
    <n v="87.45"/>
    <n v="93.2"/>
    <n v="0.93830472103004292"/>
    <n v="2.1472889198211087"/>
    <n v="7"/>
  </r>
  <r>
    <s v="marymaev"/>
    <s v="Mae Villablanca"/>
    <s v="DSR"/>
    <s v="Week 36"/>
    <n v="67.2"/>
    <n v="87.8"/>
    <n v="0.76537585421412302"/>
    <n v="1"/>
    <n v="7"/>
  </r>
  <r>
    <s v="miguetam"/>
    <s v="Miguel Tamondong"/>
    <s v="DSR"/>
    <s v="Week 36"/>
    <n v="54.6"/>
    <n v="89"/>
    <n v="0.61348314606741572"/>
    <n v="1"/>
    <n v="7"/>
  </r>
  <r>
    <s v="ngeliec"/>
    <s v="Angeli Rose Chan"/>
    <s v="DSR"/>
    <s v="Week 36"/>
    <n v="75.42"/>
    <n v="48.2"/>
    <n v="1.5647302904564315"/>
    <n v="7"/>
    <n v="7"/>
  </r>
  <r>
    <s v="paulomga"/>
    <s v="Paulo Miguel Garcia"/>
    <s v="DSR"/>
    <s v="Week 36"/>
    <n v="78.3"/>
    <n v="69"/>
    <n v="1.1347826086956521"/>
    <n v="7"/>
    <n v="7"/>
  </r>
  <r>
    <s v="ramoangw"/>
    <s v="Angel Ramos"/>
    <s v="DSR"/>
    <s v="Week 36"/>
    <n v="78.42"/>
    <n v="73.099999999999994"/>
    <n v="1.0727770177838578"/>
    <n v="6.1854960295452788"/>
    <n v="7"/>
  </r>
  <r>
    <s v="remorren"/>
    <s v="Phil De Ramos"/>
    <s v="DSR"/>
    <s v="Week 36"/>
    <n v="68"/>
    <n v="70"/>
    <n v="0.97142857142857142"/>
    <n v="3.1419991419991415"/>
    <n v="7"/>
  </r>
  <r>
    <s v="ricarcui"/>
    <s v="Ricky Cui"/>
    <s v="DSR"/>
    <s v="Week 36"/>
    <n v="81.599999999999994"/>
    <n v="80.5"/>
    <n v="1.0136645962732918"/>
    <n v="4.4103482364351869"/>
    <n v="7"/>
  </r>
  <r>
    <s v="tycabale"/>
    <s v="Tyke Cabales"/>
    <s v="DSR"/>
    <s v="Week 36"/>
    <n v="71"/>
    <n v="67.599999999999994"/>
    <n v="1.0502958579881658"/>
    <n v="5.5103861257707454"/>
    <n v="7"/>
  </r>
  <r>
    <s v="cabkhian"/>
    <s v="Khian Cabangis"/>
    <s v="PRR"/>
    <s v="Week 36"/>
    <n v="72.599999999999994"/>
    <n v="94.3"/>
    <n v="0.76988335100742311"/>
    <n v="1"/>
    <n v="7"/>
  </r>
  <r>
    <s v="charorfr"/>
    <s v="Cha Orfrecio"/>
    <s v="PRR"/>
    <s v="Week 36"/>
    <n v="88.7"/>
    <n v="90.4"/>
    <n v="0.98119469026548667"/>
    <n v="3.4352759839485483"/>
    <n v="7"/>
  </r>
  <r>
    <s v="dellejan"/>
    <s v="Delle Jane Silva"/>
    <s v="PRR"/>
    <s v="Week 36"/>
    <n v="83.2"/>
    <n v="89.3"/>
    <n v="0.93169092945128784"/>
    <n v="1"/>
    <n v="7"/>
  </r>
  <r>
    <s v="drolandz"/>
    <s v="Roland Dela Rosa"/>
    <s v="PRR"/>
    <s v="Week 36"/>
    <n v="96.5"/>
    <n v="87.9"/>
    <n v="1.0978384527872582"/>
    <n v="6.9380916752930393"/>
    <n v="7"/>
  </r>
  <r>
    <s v="ericobng"/>
    <s v="Rondel Quiban"/>
    <s v="PRR"/>
    <s v="Week 36"/>
    <n v="94.3"/>
    <n v="87"/>
    <n v="1.0839080459770114"/>
    <n v="6.5197611404507922"/>
    <n v="7"/>
  </r>
  <r>
    <s v="gavinoii"/>
    <s v="Gavino Bobis"/>
    <s v="PRR"/>
    <s v="Week 36"/>
    <n v="67.900000000000006"/>
    <n v="86.3"/>
    <n v="0.78679026651216699"/>
    <n v="1"/>
    <n v="7"/>
  </r>
  <r>
    <s v="jamireco"/>
    <s v="Jamire Cosme"/>
    <s v="PRR"/>
    <s v="Week 36"/>
    <n v="70.8"/>
    <n v="86.2"/>
    <n v="0.82134570765661252"/>
    <n v="1"/>
    <n v="7"/>
  </r>
  <r>
    <s v="marmales"/>
    <s v="Alex Marmojada"/>
    <s v="PRR"/>
    <s v="Week 36"/>
    <n v="97.9"/>
    <n v="86"/>
    <n v="1.1383720930232559"/>
    <n v="7"/>
    <n v="7"/>
  </r>
  <r>
    <s v="marmojac"/>
    <s v="Jae Marmojada"/>
    <s v="PRR"/>
    <s v="Week 36"/>
    <n v="82.4"/>
    <n v="81.599999999999994"/>
    <n v="1.0098039215686276"/>
    <n v="4.2944120591179464"/>
    <n v="7"/>
  </r>
  <r>
    <s v="marymaev"/>
    <s v="Mae Villablanca"/>
    <s v="PRR"/>
    <s v="Week 36"/>
    <n v="90.2"/>
    <n v="79.099999999999994"/>
    <n v="1.1403286978508218"/>
    <n v="7"/>
    <n v="7"/>
  </r>
  <r>
    <s v="miguetam"/>
    <s v="Miguel Tamondong"/>
    <s v="PRR"/>
    <s v="Week 36"/>
    <n v="69.5"/>
    <n v="76.400000000000006"/>
    <n v="0.90968586387434547"/>
    <n v="1"/>
    <n v="7"/>
  </r>
  <r>
    <s v="ngeliec"/>
    <s v="Angeli Rose Chan"/>
    <s v="PRR"/>
    <s v="Week 36"/>
    <n v="76.400000000000006"/>
    <n v="75"/>
    <n v="1.0186666666666668"/>
    <n v="4.5605605605605657"/>
    <n v="7"/>
  </r>
  <r>
    <s v="paulomga"/>
    <s v="Paulo Miguel Garcia"/>
    <s v="PRR"/>
    <s v="Week 36"/>
    <n v="86"/>
    <n v="71"/>
    <n v="1.2112676056338028"/>
    <n v="7"/>
    <n v="7"/>
  </r>
  <r>
    <s v="ramoangw"/>
    <s v="Angel Ramos"/>
    <s v="PRR"/>
    <s v="Week 36"/>
    <n v="73.7"/>
    <n v="69.5"/>
    <n v="1.0604316546762591"/>
    <n v="5.8147644046924647"/>
    <n v="7"/>
  </r>
  <r>
    <s v="remorren"/>
    <s v="Phil De Ramos"/>
    <s v="PRR"/>
    <s v="Week 36"/>
    <n v="75.3"/>
    <n v="68"/>
    <n v="1.1073529411764707"/>
    <n v="7"/>
    <n v="7"/>
  </r>
  <r>
    <s v="ricarcui"/>
    <s v="Ricky Cui"/>
    <s v="PRR"/>
    <s v="Week 36"/>
    <n v="92.6"/>
    <n v="59"/>
    <n v="1.5694915254237287"/>
    <n v="7"/>
    <n v="7"/>
  </r>
  <r>
    <s v="tycabale"/>
    <s v="Tyke Cabales"/>
    <s v="PRR"/>
    <s v="Week 36"/>
    <n v="87.5"/>
    <n v="40.299999999999997"/>
    <n v="2.1712158808933002"/>
    <n v="7"/>
    <n v="7"/>
  </r>
  <r>
    <s v="cabkhian"/>
    <s v="Khian Cabangis"/>
    <s v="CCXU"/>
    <s v="Week 36"/>
    <n v="95"/>
    <n v="83.3"/>
    <n v="1.1404561824729893"/>
    <n v="7"/>
    <n v="7"/>
  </r>
  <r>
    <s v="charorfr"/>
    <s v="Cha Orfrecio"/>
    <s v="CCXU"/>
    <s v="Week 36"/>
    <n v="68.3"/>
    <n v="74.599999999999994"/>
    <n v="0.91554959785522794"/>
    <n v="1"/>
    <n v="7"/>
  </r>
  <r>
    <s v="dellejan"/>
    <s v="Delle Jane Silva"/>
    <s v="CCXU"/>
    <s v="Week 36"/>
    <n v="75.099999999999994"/>
    <n v="72.7"/>
    <n v="1.0330123796423658"/>
    <n v="4.9913627520229973"/>
    <n v="7"/>
  </r>
  <r>
    <s v="drolandz"/>
    <s v="Roland Dela Rosa"/>
    <s v="CCXU"/>
    <s v="Week 36"/>
    <n v="75.8"/>
    <n v="83.7"/>
    <n v="0.90561529271206687"/>
    <n v="1"/>
    <n v="7"/>
  </r>
  <r>
    <s v="ericobng"/>
    <s v="Rondel Quiban"/>
    <s v="CCXU"/>
    <s v="Week 36"/>
    <n v="86.5"/>
    <n v="85.5"/>
    <n v="1.0116959064327486"/>
    <n v="4.3512284214038628"/>
    <n v="7"/>
  </r>
  <r>
    <s v="gavinoii"/>
    <s v="Gavino Bobis"/>
    <s v="CCXU"/>
    <s v="Week 36"/>
    <n v="74.5"/>
    <n v="79.900000000000006"/>
    <n v="0.93241551939924905"/>
    <n v="1"/>
    <n v="7"/>
  </r>
  <r>
    <s v="jamireco"/>
    <s v="Jamire Cosme"/>
    <s v="CCXU"/>
    <s v="Week 36"/>
    <n v="89.4"/>
    <n v="82.3"/>
    <n v="1.0862697448359662"/>
    <n v="6.5906830281070912"/>
    <n v="7"/>
  </r>
  <r>
    <s v="marmales"/>
    <s v="Alex Marmojada"/>
    <s v="CCXU"/>
    <s v="Week 36"/>
    <n v="95.5"/>
    <n v="72.5"/>
    <n v="1.3172413793103448"/>
    <n v="7"/>
    <n v="7"/>
  </r>
  <r>
    <s v="marmojac"/>
    <s v="Jae Marmojada"/>
    <s v="CCXU"/>
    <s v="Week 36"/>
    <n v="67.7"/>
    <n v="75.400000000000006"/>
    <n v="0.89787798408488062"/>
    <n v="1"/>
    <n v="7"/>
  </r>
  <r>
    <s v="marymaev"/>
    <s v="Mae Villablanca"/>
    <s v="CCXU"/>
    <s v="Week 36"/>
    <n v="95.9"/>
    <n v="80"/>
    <n v="1.19875"/>
    <n v="7"/>
    <n v="7"/>
  </r>
  <r>
    <s v="miguetam"/>
    <s v="Miguel Tamondong"/>
    <s v="CCXU"/>
    <s v="Week 36"/>
    <n v="89.3"/>
    <n v="89.3"/>
    <n v="1"/>
    <n v="3.9999999999999996"/>
    <n v="7"/>
  </r>
  <r>
    <s v="ngeliec"/>
    <s v="Angeli Rose Chan"/>
    <s v="CCXU"/>
    <s v="Week 36"/>
    <n v="71.5"/>
    <n v="76.3"/>
    <n v="0.93709043250327662"/>
    <n v="2.1108237988971954"/>
    <n v="7"/>
  </r>
  <r>
    <s v="paulomga"/>
    <s v="Paulo Miguel Garcia"/>
    <s v="CCXU"/>
    <s v="Week 36"/>
    <n v="95.9"/>
    <n v="81"/>
    <n v="1.1839506172839507"/>
    <n v="7"/>
    <n v="7"/>
  </r>
  <r>
    <s v="ramoangw"/>
    <s v="Angel Ramos"/>
    <s v="CCXU"/>
    <s v="Week 36"/>
    <n v="74.900000000000006"/>
    <n v="78.3"/>
    <n v="0.95657726692209466"/>
    <n v="2.6960140216845243"/>
    <n v="7"/>
  </r>
  <r>
    <s v="remorren"/>
    <s v="Phil De Ramos"/>
    <s v="CCXU"/>
    <s v="Week 36"/>
    <n v="67.8"/>
    <n v="75"/>
    <n v="0.90399999999999991"/>
    <n v="1"/>
    <n v="7"/>
  </r>
  <r>
    <s v="ricarcui"/>
    <s v="Ricky Cui"/>
    <s v="CCXU"/>
    <s v="Week 36"/>
    <n v="93.1"/>
    <n v="74.5"/>
    <n v="1.2496644295302013"/>
    <n v="7"/>
    <n v="7"/>
  </r>
  <r>
    <s v="tycabale"/>
    <s v="Tyke Cabales"/>
    <s v="CCXU"/>
    <s v="Week 36"/>
    <n v="85.7"/>
    <n v="78.400000000000006"/>
    <n v="1.0931122448979591"/>
    <n v="6.7961635104492215"/>
    <n v="7"/>
  </r>
  <r>
    <s v="cabkhian"/>
    <s v="Khian Cabangis"/>
    <s v="AHT"/>
    <s v="Week 36"/>
    <n v="5.24"/>
    <n v="6.45"/>
    <n v="1.23"/>
    <n v="7"/>
    <n v="7"/>
  </r>
  <r>
    <s v="charorfr"/>
    <s v="Cha Orfrecio"/>
    <s v="AHT"/>
    <s v="Week 36"/>
    <n v="5.53"/>
    <n v="6.42"/>
    <n v="1.1599999999999999"/>
    <n v="7"/>
    <n v="7"/>
  </r>
  <r>
    <s v="dellejan"/>
    <s v="Delle Jane Silva"/>
    <s v="AHT"/>
    <s v="Week 36"/>
    <n v="5.42"/>
    <n v="5.48"/>
    <n v="1.01"/>
    <n v="4.33"/>
    <n v="7"/>
  </r>
  <r>
    <s v="drolandz"/>
    <s v="Roland Dela Rosa"/>
    <s v="AHT"/>
    <s v="Week 36"/>
    <n v="84.1"/>
    <n v="5.24"/>
    <n v="0.87"/>
    <n v="1"/>
    <n v="7"/>
  </r>
  <r>
    <s v="ericobng"/>
    <s v="Rondel Quiban"/>
    <s v="AHT"/>
    <s v="Week 36"/>
    <n v="6.45"/>
    <n v="5.23"/>
    <n v="0.81"/>
    <n v="1"/>
    <n v="7"/>
  </r>
  <r>
    <s v="gavinoii"/>
    <s v="Gavino Bobis"/>
    <s v="AHT"/>
    <s v="Week 36"/>
    <n v="7.01"/>
    <n v="5.47"/>
    <n v="0.78"/>
    <n v="1"/>
    <n v="7"/>
  </r>
  <r>
    <s v="jamireco"/>
    <s v="Jamire Cosme"/>
    <s v="AHT"/>
    <s v="Week 36"/>
    <n v="7.1"/>
    <n v="7.5"/>
    <n v="1.06"/>
    <n v="5.69"/>
    <n v="7"/>
  </r>
  <r>
    <s v="marmales"/>
    <s v="Alex Marmojada"/>
    <s v="AHT"/>
    <s v="Week 36"/>
    <n v="8.1300000000000008"/>
    <n v="7.56"/>
    <n v="0.93"/>
    <n v="1"/>
    <n v="7"/>
  </r>
  <r>
    <s v="marmojac"/>
    <s v="Jae Marmojada"/>
    <s v="AHT"/>
    <s v="Week 36"/>
    <n v="65.099999999999994"/>
    <n v="5.9"/>
    <n v="1.0900000000000001"/>
    <n v="6.78"/>
    <n v="7"/>
  </r>
  <r>
    <s v="marymaev"/>
    <s v="Mae Villablanca"/>
    <s v="AHT"/>
    <s v="Week 36"/>
    <n v="8.26"/>
    <n v="5.36"/>
    <n v="0.65"/>
    <n v="1"/>
    <n v="7"/>
  </r>
  <r>
    <s v="miguetam"/>
    <s v="Miguel Tamondong"/>
    <s v="AHT"/>
    <s v="Week 36"/>
    <n v="5.23"/>
    <n v="7.47"/>
    <n v="1.43"/>
    <n v="7"/>
    <n v="7"/>
  </r>
  <r>
    <s v="ngeliec"/>
    <s v="Angeli Rose Chan"/>
    <s v="AHT"/>
    <s v="Week 36"/>
    <n v="5.46"/>
    <n v="5.56"/>
    <n v="1.02"/>
    <n v="4.55"/>
    <n v="7"/>
  </r>
  <r>
    <s v="paulomga"/>
    <s v="Paulo Miguel Garcia"/>
    <s v="AHT"/>
    <s v="Week 36"/>
    <n v="5.51"/>
    <n v="4.34"/>
    <n v="0.79"/>
    <n v="1"/>
    <n v="7"/>
  </r>
  <r>
    <s v="ramoangw"/>
    <s v="Angel Ramos"/>
    <s v="AHT"/>
    <s v="Week 36"/>
    <n v="86.1"/>
    <n v="5.45"/>
    <n v="0.97"/>
    <n v="3.25"/>
    <n v="7"/>
  </r>
  <r>
    <s v="remorren"/>
    <s v="Phil De Ramos"/>
    <s v="AHT"/>
    <s v="Week 36"/>
    <n v="5.3"/>
    <n v="6.54"/>
    <n v="1.23"/>
    <n v="7"/>
    <n v="7"/>
  </r>
  <r>
    <s v="ricarcui"/>
    <s v="Ricky Cui"/>
    <s v="AHT"/>
    <s v="Week 36"/>
    <n v="4.3"/>
    <n v="6.43"/>
    <n v="1.5"/>
    <n v="7"/>
    <n v="7"/>
  </r>
  <r>
    <s v="tycabale"/>
    <s v="Tyke Cabales"/>
    <s v="AHT"/>
    <s v="Week 36"/>
    <n v="5.28"/>
    <n v="6.37"/>
    <n v="1.21"/>
    <n v="7"/>
    <n v="7"/>
  </r>
  <r>
    <s v="cabkhian"/>
    <s v="Khian Cabangis"/>
    <s v="ATTD"/>
    <s v="Week 36"/>
    <n v="0.99"/>
    <n v="0.9"/>
    <n v="1.1000000000000001"/>
    <n v="7"/>
    <n v="7"/>
  </r>
  <r>
    <s v="charorfr"/>
    <s v="Cha Orfrecio"/>
    <s v="ATTD"/>
    <s v="Week 36"/>
    <n v="0.4"/>
    <n v="0.9"/>
    <n v="0.44"/>
    <n v="1"/>
    <n v="7"/>
  </r>
  <r>
    <s v="dellejan"/>
    <s v="Delle Jane Silva"/>
    <s v="ATTD"/>
    <s v="Week 36"/>
    <n v="0.98"/>
    <n v="0.9"/>
    <n v="1.08"/>
    <n v="6.5"/>
    <n v="7"/>
  </r>
  <r>
    <s v="drolandz"/>
    <s v="Roland Dela Rosa"/>
    <s v="ATTD"/>
    <s v="Week 36"/>
    <n v="0.8"/>
    <n v="0.9"/>
    <n v="0.89"/>
    <n v="1"/>
    <n v="7"/>
  </r>
  <r>
    <s v="ericobng"/>
    <s v="Rondel Quiban"/>
    <s v="ATTD"/>
    <s v="Week 36"/>
    <n v="0.8"/>
    <n v="0.9"/>
    <n v="0.89"/>
    <n v="1"/>
    <n v="7"/>
  </r>
  <r>
    <s v="gavinoii"/>
    <s v="Gavino Bobis"/>
    <s v="ATTD"/>
    <s v="Week 36"/>
    <n v="1"/>
    <n v="0.9"/>
    <n v="1.1100000000000001"/>
    <n v="7"/>
    <n v="7"/>
  </r>
  <r>
    <s v="jamireco"/>
    <s v="Jamire Cosme"/>
    <s v="ATTD"/>
    <s v="Week 36"/>
    <n v="0.99"/>
    <n v="0.9"/>
    <n v="1.1000000000000001"/>
    <n v="6.86"/>
    <n v="7"/>
  </r>
  <r>
    <s v="marmales"/>
    <s v="Alex Marmojada"/>
    <s v="ATTD"/>
    <s v="Week 36"/>
    <n v="0.59"/>
    <n v="0.9"/>
    <n v="0.66"/>
    <n v="1"/>
    <n v="7"/>
  </r>
  <r>
    <s v="marmojac"/>
    <s v="Jae Marmojada"/>
    <s v="ATTD"/>
    <s v="Week 36"/>
    <n v="1"/>
    <n v="0.9"/>
    <n v="1.1100000000000001"/>
    <n v="7"/>
    <n v="7"/>
  </r>
  <r>
    <s v="marymaev"/>
    <s v="Mae Villablanca"/>
    <s v="ATTD"/>
    <s v="Week 36"/>
    <n v="0.97"/>
    <n v="0.9"/>
    <n v="1.08"/>
    <n v="6.36"/>
    <n v="7"/>
  </r>
  <r>
    <s v="miguetam"/>
    <s v="Miguel Tamondong"/>
    <s v="ATTD"/>
    <s v="Week 36"/>
    <n v="0.9"/>
    <n v="0.9"/>
    <n v="1"/>
    <n v="4"/>
    <n v="7"/>
  </r>
  <r>
    <s v="ngeliec"/>
    <s v="Angeli Rose Chan"/>
    <s v="ATTD"/>
    <s v="Week 36"/>
    <n v="1"/>
    <n v="0.9"/>
    <n v="1.1100000000000001"/>
    <n v="7"/>
    <n v="7"/>
  </r>
  <r>
    <s v="paulomga"/>
    <s v="Paulo Miguel Garcia"/>
    <s v="ATTD"/>
    <s v="Week 36"/>
    <n v="0.8"/>
    <n v="0.9"/>
    <n v="0.89"/>
    <n v="1"/>
    <n v="7"/>
  </r>
  <r>
    <s v="ramoangw"/>
    <s v="Angel Ramos"/>
    <s v="ATTD"/>
    <s v="Week 36"/>
    <n v="0.95"/>
    <n v="0.9"/>
    <n v="1.06"/>
    <n v="5.67"/>
    <n v="7"/>
  </r>
  <r>
    <s v="remorren"/>
    <s v="Phil De Ramos"/>
    <s v="ATTD"/>
    <s v="Week 36"/>
    <n v="1"/>
    <n v="0.9"/>
    <n v="1.1100000000000001"/>
    <n v="7"/>
    <n v="7"/>
  </r>
  <r>
    <s v="ricarcui"/>
    <s v="Ricky Cui"/>
    <s v="ATTD"/>
    <s v="Week 36"/>
    <n v="0.8"/>
    <n v="0.9"/>
    <n v="0.89"/>
    <n v="1"/>
    <n v="7"/>
  </r>
  <r>
    <s v="tycabale"/>
    <s v="Tyke Cabales"/>
    <s v="ATTD"/>
    <s v="Week 36"/>
    <n v="1"/>
    <n v="0.9"/>
    <n v="1.1100000000000001"/>
    <n v="7"/>
    <n v="7"/>
  </r>
  <r>
    <s v="cabkhian"/>
    <s v="Khian Cabangis"/>
    <s v="Combined Rating"/>
    <s v="Week 36"/>
    <e v="#NAME?"/>
    <m/>
    <m/>
    <n v="5.7232011232011235"/>
    <n v="7"/>
  </r>
  <r>
    <s v="charorfr"/>
    <s v="Cha Orfrecio"/>
    <s v="Combined Rating"/>
    <s v="Week 36"/>
    <m/>
    <m/>
    <m/>
    <n v="4.7870551967897104"/>
    <n v="7"/>
  </r>
  <r>
    <s v="dellejan"/>
    <s v="Delle Jane Silva"/>
    <s v="Combined Rating"/>
    <s v="Week 36"/>
    <m/>
    <m/>
    <m/>
    <n v="5.157523021176158"/>
    <n v="7"/>
  </r>
  <r>
    <s v="drolandz"/>
    <s v="Roland Dela Rosa"/>
    <s v="Combined Rating"/>
    <s v="Week 36"/>
    <m/>
    <m/>
    <m/>
    <n v="2.187618335058608"/>
    <n v="7"/>
  </r>
  <r>
    <s v="ericobng"/>
    <s v="Rondel Quiban"/>
    <s v="Combined Rating"/>
    <s v="Week 36"/>
    <m/>
    <m/>
    <m/>
    <n v="3.0197507098989886"/>
    <n v="7"/>
  </r>
  <r>
    <s v="gavinoii"/>
    <s v="Gavino Bobis"/>
    <s v="Combined Rating"/>
    <s v="Week 36"/>
    <m/>
    <m/>
    <m/>
    <n v="3.8731211545275901"/>
    <n v="7"/>
  </r>
  <r>
    <s v="jamireco"/>
    <s v="Jamire Cosme"/>
    <s v="Combined Rating"/>
    <s v="Week 36"/>
    <m/>
    <m/>
    <m/>
    <n v="2.5833711645918211"/>
    <n v="7"/>
  </r>
  <r>
    <s v="marmales"/>
    <s v="Alex Marmojada"/>
    <s v="Combined Rating"/>
    <s v="Week 36"/>
    <m/>
    <m/>
    <m/>
    <n v="5.2000000000000011"/>
    <n v="7"/>
  </r>
  <r>
    <s v="marmojac"/>
    <s v="Jae Marmojada"/>
    <s v="Combined Rating"/>
    <s v="Week 36"/>
    <m/>
    <m/>
    <m/>
    <n v="4.2650902648840896"/>
    <n v="7"/>
  </r>
  <r>
    <s v="marymaev"/>
    <s v="Mae Villablanca"/>
    <s v="Combined Rating"/>
    <s v="Week 36"/>
    <m/>
    <m/>
    <m/>
    <n v="4.5582612605012001"/>
    <n v="7"/>
  </r>
  <r>
    <s v="miguetam"/>
    <s v="Miguel Tamondong"/>
    <s v="Combined Rating"/>
    <s v="Week 36"/>
    <m/>
    <m/>
    <m/>
    <n v="3.6342804239623447"/>
    <n v="7"/>
  </r>
  <r>
    <s v="ngeliec"/>
    <s v="Angeli Rose Chan"/>
    <s v="Combined Rating"/>
    <s v="Week 36"/>
    <m/>
    <m/>
    <m/>
    <n v="3.2556945745019146"/>
    <n v="7"/>
  </r>
  <r>
    <s v="paulomga"/>
    <s v="Paulo Miguel Garcia"/>
    <s v="Combined Rating"/>
    <s v="Week 36"/>
    <m/>
    <m/>
    <m/>
    <n v="5.2000000000000011"/>
    <n v="7"/>
  </r>
  <r>
    <s v="ramoangw"/>
    <s v="Angel Ramos"/>
    <s v="Combined Rating"/>
    <s v="Week 36"/>
    <m/>
    <m/>
    <m/>
    <n v="4.9122563991975738"/>
    <n v="7"/>
  </r>
  <r>
    <s v="remorren"/>
    <s v="Phil De Ramos"/>
    <s v="Combined Rating"/>
    <s v="Week 36"/>
    <m/>
    <m/>
    <m/>
    <n v="4.856799656799657"/>
    <n v="7"/>
  </r>
  <r>
    <s v="ricarcui"/>
    <s v="Ricky Cui"/>
    <s v="Combined Rating"/>
    <s v="Week 36"/>
    <m/>
    <m/>
    <m/>
    <n v="4.8528185778842312"/>
    <n v="7"/>
  </r>
  <r>
    <s v="tycabale"/>
    <s v="Tyke Cabales"/>
    <s v="Combined Rating"/>
    <s v="Week 36"/>
    <m/>
    <m/>
    <m/>
    <n v="6.3837708013532204"/>
    <n v="7"/>
  </r>
  <r>
    <s v="cabkhian"/>
    <s v="Khian Cabangis"/>
    <s v="DSR"/>
    <s v="Week 37"/>
    <n v="87"/>
    <n v="89.6"/>
    <n v="0.9709821428571429"/>
    <n v="3.1285928785928796"/>
    <n v="7"/>
  </r>
  <r>
    <s v="charorfr"/>
    <s v="Cha Orfrecio"/>
    <s v="DSR"/>
    <s v="Week 37"/>
    <n v="75.599999999999994"/>
    <n v="89"/>
    <n v="0.84943820224719091"/>
    <n v="1"/>
    <n v="7"/>
  </r>
  <r>
    <s v="dellejan"/>
    <s v="Delle Jane Silva"/>
    <s v="DSR"/>
    <s v="Week 37"/>
    <n v="67.400000000000006"/>
    <n v="87.8"/>
    <n v="0.76765375854214135"/>
    <n v="1"/>
    <n v="7"/>
  </r>
  <r>
    <s v="drolandz"/>
    <s v="Roland Dela Rosa"/>
    <s v="DSR"/>
    <s v="Week 37"/>
    <n v="67.2"/>
    <n v="87.6"/>
    <n v="0.76712328767123295"/>
    <n v="1"/>
    <n v="7"/>
  </r>
  <r>
    <s v="ericobng"/>
    <s v="Rondel Quiban"/>
    <s v="DSR"/>
    <s v="Week 37"/>
    <n v="67.5"/>
    <n v="87.5"/>
    <n v="0.77142857142857146"/>
    <n v="1"/>
    <n v="7"/>
  </r>
  <r>
    <s v="gavinoii"/>
    <s v="Gavino Bobis"/>
    <s v="DSR"/>
    <s v="Week 37"/>
    <n v="89.6"/>
    <n v="83.9"/>
    <n v="1.0679380214541119"/>
    <n v="6.0401808244478037"/>
    <n v="7"/>
  </r>
  <r>
    <s v="jamireco"/>
    <s v="Jamire Cosme"/>
    <s v="DSR"/>
    <s v="Week 37"/>
    <n v="76.8"/>
    <n v="83.4"/>
    <n v="0.92086330935251792"/>
    <n v="1"/>
    <n v="7"/>
  </r>
  <r>
    <s v="marmales"/>
    <s v="Alex Marmojada"/>
    <s v="DSR"/>
    <s v="Week 37"/>
    <n v="98.1"/>
    <n v="80.5"/>
    <n v="1.2186335403726707"/>
    <n v="7"/>
    <n v="7"/>
  </r>
  <r>
    <s v="marmojac"/>
    <s v="Jae Marmojada"/>
    <s v="DSR"/>
    <s v="Week 37"/>
    <n v="93.4"/>
    <n v="76.3"/>
    <n v="1.2241153342070774"/>
    <n v="7"/>
    <n v="7"/>
  </r>
  <r>
    <s v="marymaev"/>
    <s v="Mae Villablanca"/>
    <s v="DSR"/>
    <s v="Week 37"/>
    <n v="76.5"/>
    <n v="76"/>
    <n v="1.006578947368421"/>
    <n v="4.1975659870396695"/>
    <n v="7"/>
  </r>
  <r>
    <s v="miguetam"/>
    <s v="Miguel Tamondong"/>
    <s v="DSR"/>
    <s v="Week 37"/>
    <n v="78.3"/>
    <n v="74.5"/>
    <n v="1.0510067114093959"/>
    <n v="5.5317330753572351"/>
    <n v="7"/>
  </r>
  <r>
    <s v="ngeliec"/>
    <s v="Angeli Rose Chan"/>
    <s v="DSR"/>
    <s v="Week 37"/>
    <n v="67.099999999999994"/>
    <n v="73.099999999999994"/>
    <n v="0.91792065663474687"/>
    <n v="1"/>
    <n v="7"/>
  </r>
  <r>
    <s v="paulomga"/>
    <s v="Paulo Miguel Garcia"/>
    <s v="DSR"/>
    <s v="Week 37"/>
    <n v="78.400000000000006"/>
    <n v="70"/>
    <n v="1.1200000000000001"/>
    <n v="7"/>
    <n v="7"/>
  </r>
  <r>
    <s v="ramoangw"/>
    <s v="Angel Ramos"/>
    <s v="DSR"/>
    <s v="Week 37"/>
    <n v="71.3"/>
    <n v="69"/>
    <n v="1.0333333333333332"/>
    <n v="5.0010010010009971"/>
    <n v="7"/>
  </r>
  <r>
    <s v="remorren"/>
    <s v="Phil De Ramos"/>
    <s v="DSR"/>
    <s v="Week 37"/>
    <n v="67.099999999999994"/>
    <n v="68.7"/>
    <n v="0.97671033478893732"/>
    <n v="3.3006106543224414"/>
    <n v="7"/>
  </r>
  <r>
    <s v="ricarcui"/>
    <s v="Ricky Cui"/>
    <s v="DSR"/>
    <s v="Week 37"/>
    <n v="67.3"/>
    <n v="67.599999999999994"/>
    <n v="0.99556213017751483"/>
    <n v="3.8667306359614058"/>
    <n v="7"/>
  </r>
  <r>
    <s v="tycabale"/>
    <s v="Tyke Cabales"/>
    <s v="DSR"/>
    <s v="Week 37"/>
    <n v="67.400000000000006"/>
    <n v="48.2"/>
    <n v="1.3983402489626557"/>
    <n v="7"/>
    <n v="7"/>
  </r>
  <r>
    <s v="cabkhian"/>
    <s v="Khian Cabangis"/>
    <s v="PRR"/>
    <s v="Week 37"/>
    <n v="72.599999999999994"/>
    <n v="40.299999999999997"/>
    <n v="1.8014888337468982"/>
    <n v="7"/>
    <n v="7"/>
  </r>
  <r>
    <s v="charorfr"/>
    <s v="Cha Orfrecio"/>
    <s v="PRR"/>
    <s v="Week 37"/>
    <n v="88.7"/>
    <n v="59"/>
    <n v="1.5033898305084745"/>
    <n v="7"/>
    <n v="7"/>
  </r>
  <r>
    <s v="dellejan"/>
    <s v="Delle Jane Silva"/>
    <s v="PRR"/>
    <s v="Week 37"/>
    <n v="83.2"/>
    <n v="68"/>
    <n v="1.223529411764706"/>
    <n v="7"/>
    <n v="7"/>
  </r>
  <r>
    <s v="drolandz"/>
    <s v="Roland Dela Rosa"/>
    <s v="PRR"/>
    <s v="Week 37"/>
    <n v="96.5"/>
    <n v="69.5"/>
    <n v="1.3884892086330936"/>
    <n v="7"/>
    <n v="7"/>
  </r>
  <r>
    <s v="ericobng"/>
    <s v="Rondel Quiban"/>
    <s v="PRR"/>
    <s v="Week 37"/>
    <n v="94.3"/>
    <n v="71"/>
    <n v="1.328169014084507"/>
    <n v="7"/>
    <n v="7"/>
  </r>
  <r>
    <s v="gavinoii"/>
    <s v="Gavino Bobis"/>
    <s v="PRR"/>
    <s v="Week 37"/>
    <n v="67.900000000000006"/>
    <n v="75"/>
    <n v="0.90533333333333343"/>
    <n v="1"/>
    <n v="7"/>
  </r>
  <r>
    <s v="jamireco"/>
    <s v="Jamire Cosme"/>
    <s v="PRR"/>
    <s v="Week 37"/>
    <n v="70.8"/>
    <n v="76.400000000000006"/>
    <n v="0.92670157068062819"/>
    <n v="1"/>
    <n v="7"/>
  </r>
  <r>
    <s v="marmales"/>
    <s v="Alex Marmojada"/>
    <s v="PRR"/>
    <s v="Week 37"/>
    <n v="97.9"/>
    <n v="79.099999999999994"/>
    <n v="1.2376738305941848"/>
    <n v="7"/>
    <n v="7"/>
  </r>
  <r>
    <s v="marmojac"/>
    <s v="Jae Marmojada"/>
    <s v="PRR"/>
    <s v="Week 37"/>
    <n v="82.4"/>
    <n v="81.599999999999994"/>
    <n v="1.0098039215686276"/>
    <n v="4.2944120591179464"/>
    <n v="7"/>
  </r>
  <r>
    <s v="marymaev"/>
    <s v="Mae Villablanca"/>
    <s v="PRR"/>
    <s v="Week 37"/>
    <n v="90.2"/>
    <n v="86"/>
    <n v="1.0488372093023257"/>
    <n v="5.4665828619317027"/>
    <n v="7"/>
  </r>
  <r>
    <s v="miguetam"/>
    <s v="Miguel Tamondong"/>
    <s v="PRR"/>
    <s v="Week 37"/>
    <n v="69.5"/>
    <n v="86.2"/>
    <n v="0.80626450116009274"/>
    <n v="1"/>
    <n v="7"/>
  </r>
  <r>
    <s v="ngeliec"/>
    <s v="Angeli Rose Chan"/>
    <s v="PRR"/>
    <s v="Week 37"/>
    <n v="76.400000000000006"/>
    <n v="86.3"/>
    <n v="0.88528389339513336"/>
    <n v="1"/>
    <n v="7"/>
  </r>
  <r>
    <s v="paulomga"/>
    <s v="Paulo Miguel Garcia"/>
    <s v="PRR"/>
    <s v="Week 37"/>
    <n v="86"/>
    <n v="87"/>
    <n v="0.9885057471264368"/>
    <n v="3.6548272410341376"/>
    <n v="7"/>
  </r>
  <r>
    <s v="ramoangw"/>
    <s v="Angel Ramos"/>
    <s v="PRR"/>
    <s v="Week 37"/>
    <n v="73.7"/>
    <n v="87.9"/>
    <n v="0.83845278725824801"/>
    <n v="1"/>
    <n v="7"/>
  </r>
  <r>
    <s v="remorren"/>
    <s v="Phil De Ramos"/>
    <s v="PRR"/>
    <s v="Week 37"/>
    <n v="75.3"/>
    <n v="89.3"/>
    <n v="0.84322508398656215"/>
    <n v="1"/>
    <n v="7"/>
  </r>
  <r>
    <s v="ricarcui"/>
    <s v="Ricky Cui"/>
    <s v="PRR"/>
    <s v="Week 37"/>
    <n v="92.6"/>
    <n v="90.4"/>
    <n v="1.0243362831858407"/>
    <n v="4.7308193148901108"/>
    <n v="7"/>
  </r>
  <r>
    <s v="tycabale"/>
    <s v="Tyke Cabales"/>
    <s v="PRR"/>
    <s v="Week 37"/>
    <n v="87.5"/>
    <n v="94.3"/>
    <n v="0.92788971367974549"/>
    <n v="1"/>
    <n v="7"/>
  </r>
  <r>
    <s v="cabkhian"/>
    <s v="Khian Cabangis"/>
    <s v="CCXU"/>
    <s v="Week 37"/>
    <n v="95"/>
    <n v="83.3"/>
    <n v="1.1404561824729893"/>
    <n v="7"/>
    <n v="7"/>
  </r>
  <r>
    <s v="charorfr"/>
    <s v="Cha Orfrecio"/>
    <s v="CCXU"/>
    <s v="Week 37"/>
    <n v="68.3"/>
    <n v="74.599999999999994"/>
    <n v="0.91554959785522794"/>
    <n v="1"/>
    <n v="7"/>
  </r>
  <r>
    <s v="dellejan"/>
    <s v="Delle Jane Silva"/>
    <s v="CCXU"/>
    <s v="Week 37"/>
    <n v="84.7"/>
    <n v="72.7"/>
    <n v="1.1650618982118295"/>
    <n v="7"/>
    <n v="7"/>
  </r>
  <r>
    <s v="drolandz"/>
    <s v="Roland Dela Rosa"/>
    <s v="CCXU"/>
    <s v="Week 37"/>
    <n v="75.8"/>
    <n v="83.7"/>
    <n v="0.90561529271206687"/>
    <n v="1"/>
    <n v="7"/>
  </r>
  <r>
    <s v="ericobng"/>
    <s v="Rondel Quiban"/>
    <s v="CCXU"/>
    <s v="Week 37"/>
    <n v="86.5"/>
    <n v="85.5"/>
    <n v="1.0116959064327486"/>
    <n v="4.3512284214038628"/>
    <n v="7"/>
  </r>
  <r>
    <s v="gavinoii"/>
    <s v="Gavino Bobis"/>
    <s v="CCXU"/>
    <s v="Week 37"/>
    <n v="74.5"/>
    <n v="79.900000000000006"/>
    <n v="0.93241551939924905"/>
    <n v="1"/>
    <n v="7"/>
  </r>
  <r>
    <s v="jamireco"/>
    <s v="Jamire Cosme"/>
    <s v="CCXU"/>
    <s v="Week 37"/>
    <n v="71.3"/>
    <n v="82.3"/>
    <n v="0.86634264884568646"/>
    <n v="1"/>
    <n v="7"/>
  </r>
  <r>
    <s v="marmales"/>
    <s v="Alex Marmojada"/>
    <s v="CCXU"/>
    <s v="Week 37"/>
    <n v="95.5"/>
    <n v="72.5"/>
    <n v="1.3172413793103448"/>
    <n v="7"/>
    <n v="7"/>
  </r>
  <r>
    <s v="marmojac"/>
    <s v="Jae Marmojada"/>
    <s v="CCXU"/>
    <s v="Week 37"/>
    <n v="67.7"/>
    <n v="75.400000000000006"/>
    <n v="0.89787798408488062"/>
    <n v="1"/>
    <n v="7"/>
  </r>
  <r>
    <s v="marymaev"/>
    <s v="Mae Villablanca"/>
    <s v="CCXU"/>
    <s v="Week 37"/>
    <n v="95.9"/>
    <n v="80"/>
    <n v="1.19875"/>
    <n v="7"/>
    <n v="7"/>
  </r>
  <r>
    <s v="miguetam"/>
    <s v="Miguel Tamondong"/>
    <s v="CCXU"/>
    <s v="Week 37"/>
    <n v="87.3"/>
    <n v="89.3"/>
    <n v="0.97760358342665177"/>
    <n v="3.3274349377372898"/>
    <n v="7"/>
  </r>
  <r>
    <s v="ngeliec"/>
    <s v="Angeli Rose Chan"/>
    <s v="CCXU"/>
    <s v="Week 37"/>
    <n v="71.5"/>
    <n v="76.3"/>
    <n v="0.93709043250327662"/>
    <n v="2.1108237988971954"/>
    <n v="7"/>
  </r>
  <r>
    <s v="paulomga"/>
    <s v="Paulo Miguel Garcia"/>
    <s v="CCXU"/>
    <s v="Week 37"/>
    <n v="95.9"/>
    <n v="81"/>
    <n v="1.1839506172839507"/>
    <n v="7"/>
    <n v="7"/>
  </r>
  <r>
    <s v="ramoangw"/>
    <s v="Angel Ramos"/>
    <s v="CCXU"/>
    <s v="Week 37"/>
    <n v="74.900000000000006"/>
    <n v="78.3"/>
    <n v="0.95657726692209466"/>
    <n v="2.6960140216845243"/>
    <n v="7"/>
  </r>
  <r>
    <s v="remorren"/>
    <s v="Phil De Ramos"/>
    <s v="CCXU"/>
    <s v="Week 37"/>
    <n v="67.8"/>
    <n v="75"/>
    <n v="0.90399999999999991"/>
    <n v="1"/>
    <n v="7"/>
  </r>
  <r>
    <s v="ricarcui"/>
    <s v="Ricky Cui"/>
    <s v="CCXU"/>
    <s v="Week 37"/>
    <n v="76.7"/>
    <n v="74.5"/>
    <n v="1.029530201342282"/>
    <n v="4.8867928331015609"/>
    <n v="7"/>
  </r>
  <r>
    <s v="tycabale"/>
    <s v="Tyke Cabales"/>
    <s v="CCXU"/>
    <s v="Week 37"/>
    <n v="85.7"/>
    <n v="78.400000000000006"/>
    <n v="1.0931122448979591"/>
    <n v="6.7961635104492215"/>
    <n v="7"/>
  </r>
  <r>
    <s v="cabkhian"/>
    <s v="Khian Cabangis"/>
    <s v="AHT"/>
    <s v="Week 37"/>
    <n v="6.45"/>
    <n v="8.26"/>
    <n v="1.2806201550387597"/>
    <n v="7"/>
    <n v="7"/>
  </r>
  <r>
    <s v="charorfr"/>
    <s v="Cha Orfrecio"/>
    <s v="AHT"/>
    <s v="Week 37"/>
    <n v="6.42"/>
    <n v="8.1300000000000008"/>
    <n v="1.2663551401869162"/>
    <n v="7"/>
    <n v="7"/>
  </r>
  <r>
    <s v="dellejan"/>
    <s v="Delle Jane Silva"/>
    <s v="AHT"/>
    <s v="Week 37"/>
    <n v="5.48"/>
    <n v="7.1"/>
    <n v="1.2956204379562044"/>
    <n v="7"/>
    <n v="7"/>
  </r>
  <r>
    <s v="drolandz"/>
    <s v="Roland Dela Rosa"/>
    <s v="AHT"/>
    <s v="Week 37"/>
    <n v="5.24"/>
    <n v="7.01"/>
    <n v="1.3377862595419845"/>
    <n v="7"/>
    <n v="7"/>
  </r>
  <r>
    <s v="ericobng"/>
    <s v="Rondel Quiban"/>
    <s v="AHT"/>
    <s v="Week 37"/>
    <n v="5.23"/>
    <n v="6.45"/>
    <n v="1.2332695984703632"/>
    <n v="7"/>
    <n v="7"/>
  </r>
  <r>
    <s v="gavinoii"/>
    <s v="Gavino Bobis"/>
    <s v="AHT"/>
    <s v="Week 37"/>
    <n v="5.47"/>
    <n v="6.01"/>
    <n v="1.0987202925045703"/>
    <n v="6.964573348485593"/>
    <n v="7"/>
  </r>
  <r>
    <s v="jamireco"/>
    <s v="Jamire Cosme"/>
    <s v="AHT"/>
    <s v="Week 37"/>
    <n v="7.5"/>
    <n v="5.59"/>
    <n v="0.74533333333333329"/>
    <n v="1"/>
    <n v="7"/>
  </r>
  <r>
    <s v="marmales"/>
    <s v="Alex Marmojada"/>
    <s v="AHT"/>
    <s v="Week 37"/>
    <n v="7.56"/>
    <n v="5.53"/>
    <n v="0.73148148148148151"/>
    <n v="1"/>
    <n v="7"/>
  </r>
  <r>
    <s v="marmojac"/>
    <s v="Jae Marmojada"/>
    <s v="AHT"/>
    <s v="Week 37"/>
    <n v="5.9"/>
    <n v="5.51"/>
    <n v="0.93389830508474569"/>
    <n v="2.0149641166590295"/>
    <n v="7"/>
  </r>
  <r>
    <s v="marymaev"/>
    <s v="Mae Villablanca"/>
    <s v="AHT"/>
    <s v="Week 37"/>
    <n v="5.36"/>
    <n v="5.46"/>
    <n v="1.0186567164179106"/>
    <n v="4.5602617542916075"/>
    <n v="7"/>
  </r>
  <r>
    <s v="miguetam"/>
    <s v="Miguel Tamondong"/>
    <s v="AHT"/>
    <s v="Week 37"/>
    <n v="7.47"/>
    <n v="5.42"/>
    <n v="0.72556894243641235"/>
    <n v="1"/>
    <n v="7"/>
  </r>
  <r>
    <s v="ngeliec"/>
    <s v="Angeli Rose Chan"/>
    <s v="AHT"/>
    <s v="Week 37"/>
    <n v="5.56"/>
    <n v="5.4"/>
    <n v="0.97122302158273388"/>
    <n v="3.135826473955972"/>
    <n v="7"/>
  </r>
  <r>
    <s v="paulomga"/>
    <s v="Paulo Miguel Garcia"/>
    <s v="AHT"/>
    <s v="Week 37"/>
    <n v="4.34"/>
    <n v="5.3"/>
    <n v="1.2211981566820278"/>
    <n v="7"/>
    <n v="7"/>
  </r>
  <r>
    <s v="ramoangw"/>
    <s v="Angel Ramos"/>
    <s v="AHT"/>
    <s v="Week 37"/>
    <n v="5.45"/>
    <n v="5.28"/>
    <n v="0.96880733944954134"/>
    <n v="3.0632834669531928"/>
    <n v="7"/>
  </r>
  <r>
    <s v="remorren"/>
    <s v="Phil De Ramos"/>
    <s v="AHT"/>
    <s v="Week 37"/>
    <n v="6.54"/>
    <n v="5.24"/>
    <n v="0.80122324159021419"/>
    <n v="1"/>
    <n v="7"/>
  </r>
  <r>
    <s v="ricarcui"/>
    <s v="Ricky Cui"/>
    <s v="AHT"/>
    <s v="Week 37"/>
    <n v="6.43"/>
    <n v="5.23"/>
    <n v="0.81337480559875597"/>
    <n v="1"/>
    <n v="7"/>
  </r>
  <r>
    <s v="tycabale"/>
    <s v="Tyke Cabales"/>
    <s v="AHT"/>
    <s v="Week 37"/>
    <n v="6.37"/>
    <n v="4.3"/>
    <n v="0.67503924646781788"/>
    <n v="1"/>
    <n v="7"/>
  </r>
  <r>
    <s v="cabkhian"/>
    <s v="Khian Cabangis"/>
    <s v="ATTD"/>
    <s v="Week 37"/>
    <n v="0.99"/>
    <n v="0.9"/>
    <n v="1.0999999999999999"/>
    <n v="7"/>
    <n v="7"/>
  </r>
  <r>
    <s v="charorfr"/>
    <s v="Cha Orfrecio"/>
    <s v="ATTD"/>
    <s v="Week 37"/>
    <n v="0.4"/>
    <n v="0.9"/>
    <n v="0.44444444444444448"/>
    <n v="1"/>
    <n v="7"/>
  </r>
  <r>
    <s v="dellejan"/>
    <s v="Delle Jane Silva"/>
    <s v="ATTD"/>
    <s v="Week 37"/>
    <n v="0.98"/>
    <n v="0.9"/>
    <n v="1.0888888888888888"/>
    <n v="6.6693360026693327"/>
    <n v="7"/>
  </r>
  <r>
    <s v="drolandz"/>
    <s v="Roland Dela Rosa"/>
    <s v="ATTD"/>
    <s v="Week 37"/>
    <n v="0.8"/>
    <n v="0.9"/>
    <n v="0.88888888888888895"/>
    <n v="1"/>
    <n v="7"/>
  </r>
  <r>
    <s v="ericobng"/>
    <s v="Rondel Quiban"/>
    <s v="ATTD"/>
    <s v="Week 37"/>
    <n v="0.8"/>
    <n v="0.9"/>
    <n v="0.88888888888888895"/>
    <n v="1"/>
    <n v="7"/>
  </r>
  <r>
    <s v="gavinoii"/>
    <s v="Gavino Bobis"/>
    <s v="ATTD"/>
    <s v="Week 37"/>
    <n v="1"/>
    <n v="0.9"/>
    <n v="1.1111111111111112"/>
    <n v="7"/>
    <n v="7"/>
  </r>
  <r>
    <s v="jamireco"/>
    <s v="Jamire Cosme"/>
    <s v="ATTD"/>
    <s v="Week 37"/>
    <n v="0.99"/>
    <n v="0.9"/>
    <n v="1.0999999999999999"/>
    <n v="7"/>
    <n v="7"/>
  </r>
  <r>
    <s v="marmales"/>
    <s v="Alex Marmojada"/>
    <s v="ATTD"/>
    <s v="Week 37"/>
    <n v="0.59"/>
    <n v="0.9"/>
    <n v="0.65555555555555556"/>
    <n v="1"/>
    <n v="7"/>
  </r>
  <r>
    <s v="marmojac"/>
    <s v="Jae Marmojada"/>
    <s v="ATTD"/>
    <s v="Week 37"/>
    <n v="1"/>
    <n v="0.9"/>
    <n v="1.1111111111111112"/>
    <n v="7"/>
    <n v="7"/>
  </r>
  <r>
    <s v="marymaev"/>
    <s v="Mae Villablanca"/>
    <s v="ATTD"/>
    <s v="Week 37"/>
    <n v="0.97"/>
    <n v="0.9"/>
    <n v="1.0777777777777777"/>
    <n v="6.335669002335667"/>
    <n v="7"/>
  </r>
  <r>
    <s v="miguetam"/>
    <s v="Miguel Tamondong"/>
    <s v="ATTD"/>
    <s v="Week 37"/>
    <n v="0.9"/>
    <n v="0.9"/>
    <n v="1"/>
    <n v="3.9999999999999996"/>
    <n v="7"/>
  </r>
  <r>
    <s v="ngeliec"/>
    <s v="Angeli Rose Chan"/>
    <s v="ATTD"/>
    <s v="Week 37"/>
    <n v="1"/>
    <n v="0.9"/>
    <n v="1.1111111111111112"/>
    <n v="7"/>
    <n v="7"/>
  </r>
  <r>
    <s v="paulomga"/>
    <s v="Paulo Miguel Garcia"/>
    <s v="ATTD"/>
    <s v="Week 37"/>
    <n v="0.8"/>
    <n v="0.9"/>
    <n v="0.88888888888888895"/>
    <n v="1"/>
    <n v="7"/>
  </r>
  <r>
    <s v="ramoangw"/>
    <s v="Angel Ramos"/>
    <s v="ATTD"/>
    <s v="Week 37"/>
    <n v="0.95"/>
    <n v="0.9"/>
    <n v="1.0555555555555556"/>
    <n v="5.6683350016683356"/>
    <n v="7"/>
  </r>
  <r>
    <s v="remorren"/>
    <s v="Phil De Ramos"/>
    <s v="ATTD"/>
    <s v="Week 37"/>
    <n v="1"/>
    <n v="0.9"/>
    <n v="1.1111111111111112"/>
    <n v="7"/>
    <n v="7"/>
  </r>
  <r>
    <s v="ricarcui"/>
    <s v="Ricky Cui"/>
    <s v="ATTD"/>
    <s v="Week 37"/>
    <n v="0.8"/>
    <n v="0.9"/>
    <n v="0.88888888888888895"/>
    <n v="1"/>
    <n v="7"/>
  </r>
  <r>
    <s v="tycabale"/>
    <s v="Tyke Cabales"/>
    <s v="ATTD"/>
    <s v="Week 37"/>
    <n v="1"/>
    <n v="0.9"/>
    <n v="1.1111111111111112"/>
    <n v="7"/>
    <n v="7"/>
  </r>
  <r>
    <s v="cabkhian"/>
    <s v="Khian Cabangis"/>
    <s v="Combined Rating"/>
    <s v="Week 37"/>
    <m/>
    <m/>
    <m/>
    <n v="5.451437151437152"/>
    <n v="7"/>
  </r>
  <r>
    <s v="charorfr"/>
    <s v="Cha Orfrecio"/>
    <s v="Combined Rating"/>
    <s v="Week 37"/>
    <m/>
    <m/>
    <m/>
    <n v="3.1"/>
    <n v="7"/>
  </r>
  <r>
    <s v="dellejan"/>
    <s v="Delle Jane Silva"/>
    <s v="Combined Rating"/>
    <s v="Week 37"/>
    <m/>
    <m/>
    <m/>
    <n v="4.5504004004004006"/>
    <n v="7"/>
  </r>
  <r>
    <s v="drolandz"/>
    <s v="Roland Dela Rosa"/>
    <s v="Combined Rating"/>
    <s v="Week 37"/>
    <m/>
    <m/>
    <m/>
    <n v="3.1"/>
    <n v="7"/>
  </r>
  <r>
    <s v="ericobng"/>
    <s v="Rondel Quiban"/>
    <s v="Combined Rating"/>
    <s v="Week 37"/>
    <m/>
    <m/>
    <m/>
    <n v="3.4351228421403861"/>
    <n v="7"/>
  </r>
  <r>
    <s v="gavinoii"/>
    <s v="Gavino Bobis"/>
    <s v="Combined Rating"/>
    <s v="Week 37"/>
    <m/>
    <m/>
    <m/>
    <n v="4.8107583320519609"/>
    <n v="7"/>
  </r>
  <r>
    <s v="jamireco"/>
    <s v="Jamire Cosme"/>
    <s v="Combined Rating"/>
    <s v="Week 37"/>
    <m/>
    <m/>
    <m/>
    <n v="1.9000000000000001"/>
    <n v="7"/>
  </r>
  <r>
    <s v="marmales"/>
    <s v="Alex Marmojada"/>
    <s v="Combined Rating"/>
    <s v="Week 37"/>
    <m/>
    <m/>
    <m/>
    <n v="5.2000000000000011"/>
    <n v="7"/>
  </r>
  <r>
    <s v="marmojac"/>
    <s v="Jae Marmojada"/>
    <s v="Combined Rating"/>
    <s v="Week 37"/>
    <m/>
    <m/>
    <m/>
    <n v="5.1111270293224438"/>
    <n v="7"/>
  </r>
  <r>
    <s v="marymaev"/>
    <s v="Mae Villablanca"/>
    <s v="Combined Rating"/>
    <s v="Week 37"/>
    <m/>
    <m/>
    <m/>
    <n v="5.1067325806962991"/>
    <n v="7"/>
  </r>
  <r>
    <s v="miguetam"/>
    <s v="Miguel Tamondong"/>
    <s v="Combined Rating"/>
    <s v="Week 37"/>
    <m/>
    <m/>
    <m/>
    <n v="3.4954367239166233"/>
    <n v="7"/>
  </r>
  <r>
    <s v="ngeliec"/>
    <s v="Angeli Rose Chan"/>
    <s v="Combined Rating"/>
    <s v="Week 37"/>
    <m/>
    <m/>
    <m/>
    <n v="2.3314563509831157"/>
    <n v="7"/>
  </r>
  <r>
    <s v="paulomga"/>
    <s v="Paulo Miguel Garcia"/>
    <s v="Combined Rating"/>
    <s v="Week 37"/>
    <m/>
    <m/>
    <m/>
    <n v="5.4309654482068277"/>
    <n v="7"/>
  </r>
  <r>
    <s v="ramoangw"/>
    <s v="Angel Ramos"/>
    <s v="Combined Rating"/>
    <s v="Week 37"/>
    <m/>
    <m/>
    <m/>
    <n v="3.7797445728620809"/>
    <n v="7"/>
  </r>
  <r>
    <s v="remorren"/>
    <s v="Phil De Ramos"/>
    <s v="Combined Rating"/>
    <s v="Week 37"/>
    <m/>
    <m/>
    <m/>
    <n v="2.8202442617289769"/>
    <n v="7"/>
  </r>
  <r>
    <s v="ricarcui"/>
    <s v="Ricky Cui"/>
    <s v="Combined Rating"/>
    <s v="Week 37"/>
    <m/>
    <m/>
    <m/>
    <n v="3.2815354006727406"/>
    <n v="7"/>
  </r>
  <r>
    <s v="tycabale"/>
    <s v="Tyke Cabales"/>
    <s v="Combined Rating"/>
    <s v="Week 37"/>
    <m/>
    <m/>
    <m/>
    <n v="4.8796163510449224"/>
    <n v="7"/>
  </r>
  <r>
    <s v="cabkhian"/>
    <s v="Khian Cabangis"/>
    <s v="DSR"/>
    <s v="Week 38"/>
    <n v="90.4"/>
    <n v="83.4"/>
    <n v="1.0839328537170263"/>
    <n v="6.5205061176284165"/>
    <n v="7"/>
  </r>
  <r>
    <s v="charorfr"/>
    <s v="Cha Orfrecio"/>
    <s v="DSR"/>
    <s v="Week 38"/>
    <n v="89.4"/>
    <n v="82.5"/>
    <n v="1.0836363636363637"/>
    <n v="6.511602511602514"/>
    <n v="7"/>
  </r>
  <r>
    <s v="dellejan"/>
    <s v="Delle Jane Silva"/>
    <s v="DSR"/>
    <s v="Week 38"/>
    <n v="89.3"/>
    <n v="64"/>
    <n v="1.3953125"/>
    <n v="7"/>
    <n v="7"/>
  </r>
  <r>
    <s v="drolandz"/>
    <s v="Roland Dela Rosa"/>
    <s v="DSR"/>
    <s v="Week 38"/>
    <n v="87.9"/>
    <n v="87.4"/>
    <n v="1.005720823798627"/>
    <n v="4.1717965104692798"/>
    <n v="7"/>
  </r>
  <r>
    <s v="ericobng"/>
    <s v="Rondel Quiban"/>
    <s v="DSR"/>
    <s v="Week 38"/>
    <n v="86.3"/>
    <n v="83.4"/>
    <n v="1.0347721822541966"/>
    <n v="5.0442096773032024"/>
    <n v="7"/>
  </r>
  <r>
    <s v="gavinoii"/>
    <s v="Gavino Bobis"/>
    <s v="DSR"/>
    <s v="Week 38"/>
    <n v="86.2"/>
    <n v="83.9"/>
    <n v="1.0274135876042907"/>
    <n v="4.8232308589877082"/>
    <n v="7"/>
  </r>
  <r>
    <s v="jamireco"/>
    <s v="Jamire Cosme"/>
    <s v="DSR"/>
    <s v="Week 38"/>
    <n v="79.099999999999994"/>
    <n v="90.3"/>
    <n v="0.87596899224806202"/>
    <n v="1"/>
    <n v="7"/>
  </r>
  <r>
    <s v="marmales"/>
    <s v="Alex Marmojada"/>
    <s v="DSR"/>
    <s v="Week 38"/>
    <n v="78.400000000000006"/>
    <n v="68.7"/>
    <n v="1.1411935953420671"/>
    <n v="7"/>
    <n v="7"/>
  </r>
  <r>
    <s v="marmojac"/>
    <s v="Jae Marmojada"/>
    <s v="DSR"/>
    <s v="Week 38"/>
    <n v="78.400000000000006"/>
    <n v="93.2"/>
    <n v="0.84120171673819744"/>
    <n v="1"/>
    <n v="7"/>
  </r>
  <r>
    <s v="marymaev"/>
    <s v="Mae Villablanca"/>
    <s v="DSR"/>
    <s v="Week 38"/>
    <n v="78.34"/>
    <n v="87.8"/>
    <n v="0.89225512528473816"/>
    <n v="1"/>
    <n v="7"/>
  </r>
  <r>
    <s v="miguetam"/>
    <s v="Miguel Tamondong"/>
    <s v="DSR"/>
    <s v="Week 38"/>
    <n v="78.3"/>
    <n v="89.4"/>
    <n v="0.87583892617449655"/>
    <n v="1"/>
    <n v="7"/>
  </r>
  <r>
    <s v="ngeliec"/>
    <s v="Angeli Rose Chan"/>
    <s v="DSR"/>
    <s v="Week 38"/>
    <n v="78.099999999999994"/>
    <n v="48.2"/>
    <n v="1.6203319502074687"/>
    <n v="7"/>
    <n v="7"/>
  </r>
  <r>
    <s v="paulomga"/>
    <s v="Paulo Miguel Garcia"/>
    <s v="DSR"/>
    <s v="Week 38"/>
    <n v="76.400000000000006"/>
    <n v="69"/>
    <n v="1.1072463768115943"/>
    <n v="7"/>
    <n v="7"/>
  </r>
  <r>
    <s v="ramoangw"/>
    <s v="Angel Ramos"/>
    <s v="DSR"/>
    <s v="Week 38"/>
    <n v="75.599999999999994"/>
    <n v="89.1"/>
    <n v="0.84848484848484851"/>
    <n v="1"/>
    <n v="7"/>
  </r>
  <r>
    <s v="remorren"/>
    <s v="Phil De Ramos"/>
    <s v="DSR"/>
    <s v="Week 38"/>
    <n v="71"/>
    <n v="70"/>
    <n v="1.0142857142857142"/>
    <n v="4.4290004290004266"/>
    <n v="7"/>
  </r>
  <r>
    <s v="ricarcui"/>
    <s v="Ricky Cui"/>
    <s v="DSR"/>
    <s v="Week 38"/>
    <n v="67.400000000000006"/>
    <n v="80.5"/>
    <n v="0.83726708074534173"/>
    <n v="1"/>
    <n v="7"/>
  </r>
  <r>
    <s v="tycabale"/>
    <s v="Tyke Cabales"/>
    <s v="DSR"/>
    <s v="Week 38"/>
    <n v="59"/>
    <n v="67.599999999999994"/>
    <n v="0.87278106508875752"/>
    <n v="1"/>
    <n v="7"/>
  </r>
  <r>
    <s v="cabkhian"/>
    <s v="Khian Cabangis"/>
    <s v="PRR"/>
    <s v="Week 38"/>
    <n v="72.599999999999994"/>
    <n v="45"/>
    <n v="1.6133333333333333"/>
    <n v="7"/>
    <n v="7"/>
  </r>
  <r>
    <s v="charorfr"/>
    <s v="Cha Orfrecio"/>
    <s v="PRR"/>
    <s v="Week 38"/>
    <n v="87.5"/>
    <n v="66.2"/>
    <n v="1.3217522658610272"/>
    <n v="7"/>
    <n v="7"/>
  </r>
  <r>
    <s v="dellejan"/>
    <s v="Delle Jane Silva"/>
    <s v="PRR"/>
    <s v="Week 38"/>
    <n v="83.2"/>
    <n v="70"/>
    <n v="1.1885714285714286"/>
    <n v="7"/>
    <n v="7"/>
  </r>
  <r>
    <s v="drolandz"/>
    <s v="Roland Dela Rosa"/>
    <s v="PRR"/>
    <s v="Week 38"/>
    <n v="96.5"/>
    <n v="70.3"/>
    <n v="1.372688477951636"/>
    <n v="7"/>
    <n v="7"/>
  </r>
  <r>
    <s v="ericobng"/>
    <s v="Rondel Quiban"/>
    <s v="PRR"/>
    <s v="Week 38"/>
    <n v="87.1"/>
    <n v="72.400000000000006"/>
    <n v="1.2030386740331489"/>
    <n v="7"/>
    <n v="7"/>
  </r>
  <r>
    <s v="gavinoii"/>
    <s v="Gavino Bobis"/>
    <s v="PRR"/>
    <s v="Week 38"/>
    <n v="67.900000000000006"/>
    <n v="74.599999999999994"/>
    <n v="0.91018766756032188"/>
    <n v="1"/>
    <n v="7"/>
  </r>
  <r>
    <s v="jamireco"/>
    <s v="Jamire Cosme"/>
    <s v="PRR"/>
    <s v="Week 38"/>
    <n v="70.8"/>
    <n v="74.900000000000006"/>
    <n v="0.94526034712950591"/>
    <n v="2.3561665804656426"/>
    <n v="7"/>
  </r>
  <r>
    <s v="marmales"/>
    <s v="Alex Marmojada"/>
    <s v="PRR"/>
    <s v="Week 38"/>
    <n v="78.3"/>
    <n v="75.599999999999994"/>
    <n v="1.0357142857142858"/>
    <n v="5.0725010725010744"/>
    <n v="7"/>
  </r>
  <r>
    <s v="marmojac"/>
    <s v="Jae Marmojada"/>
    <s v="PRR"/>
    <s v="Week 38"/>
    <n v="82.4"/>
    <n v="76.900000000000006"/>
    <n v="1.0715214564369311"/>
    <n v="6.1477914845925241"/>
    <n v="7"/>
  </r>
  <r>
    <s v="marymaev"/>
    <s v="Mae Villablanca"/>
    <s v="PRR"/>
    <s v="Week 38"/>
    <n v="90.2"/>
    <n v="81.099999999999994"/>
    <n v="1.1122071516646117"/>
    <n v="7"/>
    <n v="7"/>
  </r>
  <r>
    <s v="miguetam"/>
    <s v="Miguel Tamondong"/>
    <s v="PRR"/>
    <s v="Week 38"/>
    <n v="78.2"/>
    <n v="81.7"/>
    <n v="0.95716034271725825"/>
    <n v="2.7135238053230704"/>
    <n v="7"/>
  </r>
  <r>
    <s v="ngeliec"/>
    <s v="Angeli Rose Chan"/>
    <s v="PRR"/>
    <s v="Week 38"/>
    <n v="76.400000000000006"/>
    <n v="83.5"/>
    <n v="0.91497005988023961"/>
    <n v="1"/>
    <n v="7"/>
  </r>
  <r>
    <s v="paulomga"/>
    <s v="Paulo Miguel Garcia"/>
    <s v="PRR"/>
    <s v="Week 38"/>
    <n v="86"/>
    <n v="84"/>
    <n v="1.0238095238095237"/>
    <n v="4.7150007150007118"/>
    <n v="7"/>
  </r>
  <r>
    <s v="ramoangw"/>
    <s v="Angel Ramos"/>
    <s v="PRR"/>
    <s v="Week 38"/>
    <n v="73.7"/>
    <n v="88.3"/>
    <n v="0.83465458663646663"/>
    <n v="1"/>
    <n v="7"/>
  </r>
  <r>
    <s v="remorren"/>
    <s v="Phil De Ramos"/>
    <s v="PRR"/>
    <s v="Week 38"/>
    <n v="75.3"/>
    <n v="91"/>
    <n v="0.82747252747252742"/>
    <n v="1"/>
    <n v="7"/>
  </r>
  <r>
    <s v="ricarcui"/>
    <s v="Ricky Cui"/>
    <s v="PRR"/>
    <s v="Week 38"/>
    <n v="92.6"/>
    <n v="92.1"/>
    <n v="1.00542888165038"/>
    <n v="4.1630294789903903"/>
    <n v="7"/>
  </r>
  <r>
    <s v="tycabale"/>
    <s v="Tyke Cabales"/>
    <s v="PRR"/>
    <s v="Week 38"/>
    <n v="87.5"/>
    <n v="93.8"/>
    <n v="0.93283582089552242"/>
    <n v="1"/>
    <n v="7"/>
  </r>
  <r>
    <s v="cabkhian"/>
    <s v="Khian Cabangis"/>
    <s v="CCXU"/>
    <s v="Week 38"/>
    <n v="95"/>
    <n v="40.299999999999997"/>
    <n v="2.3573200992555834"/>
    <n v="7"/>
    <n v="7"/>
  </r>
  <r>
    <s v="charorfr"/>
    <s v="Cha Orfrecio"/>
    <s v="CCXU"/>
    <s v="Week 38"/>
    <n v="68.3"/>
    <n v="59"/>
    <n v="1.1576271186440676"/>
    <n v="7"/>
    <n v="7"/>
  </r>
  <r>
    <s v="dellejan"/>
    <s v="Delle Jane Silva"/>
    <s v="CCXU"/>
    <s v="Week 38"/>
    <n v="84.7"/>
    <n v="68"/>
    <n v="1.2455882352941177"/>
    <n v="7"/>
    <n v="7"/>
  </r>
  <r>
    <s v="drolandz"/>
    <s v="Roland Dela Rosa"/>
    <s v="CCXU"/>
    <s v="Week 38"/>
    <n v="75.8"/>
    <n v="69.5"/>
    <n v="1.0906474820143885"/>
    <n v="6.7221466070386944"/>
    <n v="7"/>
  </r>
  <r>
    <s v="ericobng"/>
    <s v="Rondel Quiban"/>
    <s v="CCXU"/>
    <s v="Week 38"/>
    <n v="86.5"/>
    <n v="71"/>
    <n v="1.2183098591549295"/>
    <n v="7"/>
    <n v="7"/>
  </r>
  <r>
    <s v="gavinoii"/>
    <s v="Gavino Bobis"/>
    <s v="CCXU"/>
    <s v="Week 38"/>
    <n v="74.5"/>
    <n v="75"/>
    <n v="0.99333333333333329"/>
    <n v="3.7997997997997981"/>
    <n v="7"/>
  </r>
  <r>
    <s v="jamireco"/>
    <s v="Jamire Cosme"/>
    <s v="CCXU"/>
    <s v="Week 38"/>
    <n v="71.3"/>
    <n v="76.400000000000006"/>
    <n v="0.93324607329842924"/>
    <n v="1"/>
    <n v="7"/>
  </r>
  <r>
    <s v="marmales"/>
    <s v="Alex Marmojada"/>
    <s v="CCXU"/>
    <s v="Week 38"/>
    <n v="95.5"/>
    <n v="79.099999999999994"/>
    <n v="1.2073324905183314"/>
    <n v="7"/>
    <n v="7"/>
  </r>
  <r>
    <s v="marmojac"/>
    <s v="Jae Marmojada"/>
    <s v="CCXU"/>
    <s v="Week 38"/>
    <n v="67.7"/>
    <n v="81.599999999999994"/>
    <n v="0.82965686274509809"/>
    <n v="1"/>
    <n v="7"/>
  </r>
  <r>
    <s v="marymaev"/>
    <s v="Mae Villablanca"/>
    <s v="CCXU"/>
    <s v="Week 38"/>
    <n v="95.9"/>
    <n v="86"/>
    <n v="1.1151162790697675"/>
    <n v="7"/>
    <n v="7"/>
  </r>
  <r>
    <s v="miguetam"/>
    <s v="Miguel Tamondong"/>
    <s v="CCXU"/>
    <s v="Week 38"/>
    <n v="87.3"/>
    <n v="86.2"/>
    <n v="1.0127610208816704"/>
    <n v="4.3832138402904022"/>
    <n v="7"/>
  </r>
  <r>
    <s v="ngeliec"/>
    <s v="Angeli Rose Chan"/>
    <s v="CCXU"/>
    <s v="Week 38"/>
    <n v="71.5"/>
    <n v="86.3"/>
    <n v="0.82850521436848201"/>
    <n v="1"/>
    <n v="7"/>
  </r>
  <r>
    <s v="paulomga"/>
    <s v="Paulo Miguel Garcia"/>
    <s v="CCXU"/>
    <s v="Week 38"/>
    <n v="95.9"/>
    <n v="87"/>
    <n v="1.1022988505747127"/>
    <n v="7"/>
    <n v="7"/>
  </r>
  <r>
    <s v="ramoangw"/>
    <s v="Angel Ramos"/>
    <s v="CCXU"/>
    <s v="Week 38"/>
    <n v="74.900000000000006"/>
    <n v="87.9"/>
    <n v="0.85210466439135379"/>
    <n v="1"/>
    <n v="7"/>
  </r>
  <r>
    <s v="remorren"/>
    <s v="Phil De Ramos"/>
    <s v="CCXU"/>
    <s v="Week 38"/>
    <n v="67.8"/>
    <n v="89.3"/>
    <n v="0.7592385218365062"/>
    <n v="1"/>
    <n v="7"/>
  </r>
  <r>
    <s v="ricarcui"/>
    <s v="Ricky Cui"/>
    <s v="CCXU"/>
    <s v="Week 38"/>
    <n v="76.7"/>
    <n v="90.4"/>
    <n v="0.84845132743362828"/>
    <n v="1"/>
    <n v="7"/>
  </r>
  <r>
    <s v="tycabale"/>
    <s v="Tyke Cabales"/>
    <s v="CCXU"/>
    <s v="Week 38"/>
    <n v="85.7"/>
    <n v="94.3"/>
    <n v="0.90880169671261934"/>
    <n v="1"/>
    <n v="7"/>
  </r>
  <r>
    <s v="cabkhian"/>
    <s v="Khian Cabangis"/>
    <s v="AHT"/>
    <s v="Week 38"/>
    <n v="5.24"/>
    <n v="4.34"/>
    <n v="0.82824427480916019"/>
    <n v="1"/>
    <n v="7"/>
  </r>
  <r>
    <s v="charorfr"/>
    <s v="Cha Orfrecio"/>
    <s v="AHT"/>
    <s v="Week 38"/>
    <n v="5.53"/>
    <n v="5.23"/>
    <n v="0.94575045207956598"/>
    <n v="2.3708844468338128"/>
    <n v="7"/>
  </r>
  <r>
    <s v="dellejan"/>
    <s v="Delle Jane Silva"/>
    <s v="AHT"/>
    <s v="Week 38"/>
    <n v="5.42"/>
    <n v="5.24"/>
    <n v="0.96678966789667908"/>
    <n v="3.0026927296300023"/>
    <n v="7"/>
  </r>
  <r>
    <s v="drolandz"/>
    <s v="Roland Dela Rosa"/>
    <s v="AHT"/>
    <s v="Week 38"/>
    <n v="6.01"/>
    <n v="5.36"/>
    <n v="0.89184692179700509"/>
    <n v="1"/>
    <n v="7"/>
  </r>
  <r>
    <s v="ericobng"/>
    <s v="Rondel Quiban"/>
    <s v="AHT"/>
    <s v="Week 38"/>
    <n v="6.45"/>
    <n v="5.45"/>
    <n v="0.84496124031007747"/>
    <n v="1"/>
    <n v="7"/>
  </r>
  <r>
    <s v="gavinoii"/>
    <s v="Gavino Bobis"/>
    <s v="AHT"/>
    <s v="Week 38"/>
    <n v="7.01"/>
    <n v="5.47"/>
    <n v="0.78031383737517834"/>
    <n v="1"/>
    <n v="7"/>
  </r>
  <r>
    <s v="jamireco"/>
    <s v="Jamire Cosme"/>
    <s v="AHT"/>
    <s v="Week 38"/>
    <n v="7.1"/>
    <n v="5.48"/>
    <n v="0.77183098591549304"/>
    <n v="1"/>
    <n v="7"/>
  </r>
  <r>
    <s v="marmales"/>
    <s v="Alex Marmojada"/>
    <s v="AHT"/>
    <s v="Week 38"/>
    <n v="8.1300000000000008"/>
    <n v="5.56"/>
    <n v="0.68388683886838852"/>
    <n v="1"/>
    <n v="7"/>
  </r>
  <r>
    <s v="marmojac"/>
    <s v="Jae Marmojada"/>
    <s v="AHT"/>
    <s v="Week 38"/>
    <n v="5.4"/>
    <n v="5.9"/>
    <n v="1.0925925925925926"/>
    <n v="6.7805583361138897"/>
    <n v="7"/>
  </r>
  <r>
    <s v="marymaev"/>
    <s v="Mae Villablanca"/>
    <s v="AHT"/>
    <s v="Week 38"/>
    <n v="8.26"/>
    <n v="6.37"/>
    <n v="0.77118644067796616"/>
    <n v="1"/>
    <n v="7"/>
  </r>
  <r>
    <s v="miguetam"/>
    <s v="Miguel Tamondong"/>
    <s v="AHT"/>
    <s v="Week 38"/>
    <n v="5.23"/>
    <n v="6.42"/>
    <n v="1.2275334608030593"/>
    <n v="7"/>
    <n v="7"/>
  </r>
  <r>
    <s v="ngeliec"/>
    <s v="Angeli Rose Chan"/>
    <s v="AHT"/>
    <s v="Week 38"/>
    <n v="5.46"/>
    <n v="6.43"/>
    <n v="1.1776556776556775"/>
    <n v="7"/>
    <n v="7"/>
  </r>
  <r>
    <s v="paulomga"/>
    <s v="Paulo Miguel Garcia"/>
    <s v="AHT"/>
    <s v="Week 38"/>
    <n v="5.51"/>
    <n v="6.45"/>
    <n v="1.1705989110707806"/>
    <n v="7"/>
    <n v="7"/>
  </r>
  <r>
    <s v="ramoangw"/>
    <s v="Angel Ramos"/>
    <s v="AHT"/>
    <s v="Week 38"/>
    <n v="5.59"/>
    <n v="6.54"/>
    <n v="1.1699463327370305"/>
    <n v="7"/>
    <n v="7"/>
  </r>
  <r>
    <s v="remorren"/>
    <s v="Phil De Ramos"/>
    <s v="AHT"/>
    <s v="Week 38"/>
    <n v="5.3"/>
    <n v="7.47"/>
    <n v="1.409433962264151"/>
    <n v="7"/>
    <n v="7"/>
  </r>
  <r>
    <s v="ricarcui"/>
    <s v="Ricky Cui"/>
    <s v="AHT"/>
    <s v="Week 38"/>
    <n v="4.3"/>
    <n v="7.5"/>
    <n v="1.7441860465116279"/>
    <n v="7"/>
    <n v="7"/>
  </r>
  <r>
    <s v="tycabale"/>
    <s v="Tyke Cabales"/>
    <s v="AHT"/>
    <s v="Week 38"/>
    <n v="5.28"/>
    <n v="7.56"/>
    <n v="1.4318181818181817"/>
    <n v="7"/>
    <n v="7"/>
  </r>
  <r>
    <s v="cabkhian"/>
    <s v="Khian Cabangis"/>
    <s v="ATTD"/>
    <s v="Week 38"/>
    <n v="0.99"/>
    <n v="0.9"/>
    <n v="1.0999999999999999"/>
    <n v="7"/>
    <n v="7"/>
  </r>
  <r>
    <s v="charorfr"/>
    <s v="Cha Orfrecio"/>
    <s v="ATTD"/>
    <s v="Week 38"/>
    <n v="0.4"/>
    <n v="0.9"/>
    <n v="0.44444444444444448"/>
    <n v="1"/>
    <n v="7"/>
  </r>
  <r>
    <s v="dellejan"/>
    <s v="Delle Jane Silva"/>
    <s v="ATTD"/>
    <s v="Week 38"/>
    <n v="0.98"/>
    <n v="0.9"/>
    <n v="1.0888888888888888"/>
    <n v="6.6693360026693327"/>
    <n v="7"/>
  </r>
  <r>
    <s v="drolandz"/>
    <s v="Roland Dela Rosa"/>
    <s v="ATTD"/>
    <s v="Week 38"/>
    <n v="0.8"/>
    <n v="0.9"/>
    <n v="0.88888888888888895"/>
    <n v="1"/>
    <n v="7"/>
  </r>
  <r>
    <s v="ericobng"/>
    <s v="Rondel Quiban"/>
    <s v="ATTD"/>
    <s v="Week 38"/>
    <n v="0.8"/>
    <n v="0.9"/>
    <n v="0.88888888888888895"/>
    <n v="1"/>
    <n v="7"/>
  </r>
  <r>
    <s v="gavinoii"/>
    <s v="Gavino Bobis"/>
    <s v="ATTD"/>
    <s v="Week 38"/>
    <n v="1"/>
    <n v="0.9"/>
    <n v="1.1111111111111112"/>
    <n v="7"/>
    <n v="7"/>
  </r>
  <r>
    <s v="jamireco"/>
    <s v="Jamire Cosme"/>
    <s v="ATTD"/>
    <s v="Week 38"/>
    <n v="0.99"/>
    <n v="0.9"/>
    <n v="1.0999999999999999"/>
    <n v="7"/>
    <n v="7"/>
  </r>
  <r>
    <s v="marmales"/>
    <s v="Alex Marmojada"/>
    <s v="ATTD"/>
    <s v="Week 38"/>
    <n v="0.59"/>
    <n v="0.9"/>
    <n v="0.65555555555555556"/>
    <n v="1"/>
    <n v="7"/>
  </r>
  <r>
    <s v="marmojac"/>
    <s v="Jae Marmojada"/>
    <s v="ATTD"/>
    <s v="Week 38"/>
    <n v="1"/>
    <n v="0.9"/>
    <n v="1.1111111111111112"/>
    <n v="7"/>
    <n v="7"/>
  </r>
  <r>
    <s v="marymaev"/>
    <s v="Mae Villablanca"/>
    <s v="ATTD"/>
    <s v="Week 38"/>
    <n v="0.97"/>
    <n v="0.9"/>
    <n v="1.0777777777777777"/>
    <n v="6.335669002335667"/>
    <n v="7"/>
  </r>
  <r>
    <s v="miguetam"/>
    <s v="Miguel Tamondong"/>
    <s v="ATTD"/>
    <s v="Week 38"/>
    <n v="0.9"/>
    <n v="0.9"/>
    <n v="1"/>
    <n v="3.9999999999999996"/>
    <n v="7"/>
  </r>
  <r>
    <s v="ngeliec"/>
    <s v="Angeli Rose Chan"/>
    <s v="ATTD"/>
    <s v="Week 38"/>
    <n v="1"/>
    <n v="0.9"/>
    <n v="1.1111111111111112"/>
    <n v="7"/>
    <n v="7"/>
  </r>
  <r>
    <s v="paulomga"/>
    <s v="Paulo Miguel Garcia"/>
    <s v="ATTD"/>
    <s v="Week 38"/>
    <n v="0.8"/>
    <n v="0.9"/>
    <n v="0.88888888888888895"/>
    <n v="1"/>
    <n v="7"/>
  </r>
  <r>
    <s v="ramoangw"/>
    <s v="Angel Ramos"/>
    <s v="ATTD"/>
    <s v="Week 38"/>
    <n v="0.95"/>
    <n v="0.9"/>
    <n v="1.0555555555555556"/>
    <n v="5.6683350016683356"/>
    <n v="7"/>
  </r>
  <r>
    <s v="remorren"/>
    <s v="Phil De Ramos"/>
    <s v="ATTD"/>
    <s v="Week 38"/>
    <n v="1"/>
    <n v="0.9"/>
    <n v="1.1111111111111112"/>
    <n v="7"/>
    <n v="7"/>
  </r>
  <r>
    <s v="ricarcui"/>
    <s v="Ricky Cui"/>
    <s v="ATTD"/>
    <s v="Week 38"/>
    <n v="0.8"/>
    <n v="0.9"/>
    <n v="0.88888888888888895"/>
    <n v="1"/>
    <n v="7"/>
  </r>
  <r>
    <s v="tycabale"/>
    <s v="Tyke Cabales"/>
    <s v="ATTD"/>
    <s v="Week 38"/>
    <n v="1"/>
    <n v="0.9"/>
    <n v="1.1111111111111112"/>
    <n v="7"/>
    <n v="7"/>
  </r>
  <r>
    <s v="cabkhian"/>
    <s v="Khian Cabangis"/>
    <s v="Combined Rating"/>
    <s v="Week 38"/>
    <m/>
    <m/>
    <m/>
    <n v="5.9082024470513677"/>
    <n v="7"/>
  </r>
  <r>
    <s v="charorfr"/>
    <s v="Cha Orfrecio"/>
    <s v="Combined Rating"/>
    <s v="Week 38"/>
    <m/>
    <m/>
    <m/>
    <n v="5.2102736716660782"/>
    <n v="7"/>
  </r>
  <r>
    <s v="dellejan"/>
    <s v="Delle Jane Silva"/>
    <s v="Combined Rating"/>
    <s v="Week 38"/>
    <m/>
    <m/>
    <m/>
    <n v="6.350804309844901"/>
    <n v="7"/>
  </r>
  <r>
    <s v="drolandz"/>
    <s v="Roland Dela Rosa"/>
    <s v="Combined Rating"/>
    <s v="Week 38"/>
    <m/>
    <m/>
    <m/>
    <n v="4.0409332648915814"/>
    <n v="7"/>
  </r>
  <r>
    <s v="ericobng"/>
    <s v="Rondel Quiban"/>
    <s v="Combined Rating"/>
    <s v="Week 38"/>
    <m/>
    <m/>
    <m/>
    <n v="4.417683870921282"/>
    <n v="7"/>
  </r>
  <r>
    <s v="gavinoii"/>
    <s v="Gavino Bobis"/>
    <s v="Combined Rating"/>
    <s v="Week 38"/>
    <m/>
    <m/>
    <m/>
    <n v="3.7092723235750631"/>
    <n v="7"/>
  </r>
  <r>
    <s v="jamireco"/>
    <s v="Jamire Cosme"/>
    <s v="Combined Rating"/>
    <s v="Week 38"/>
    <m/>
    <m/>
    <m/>
    <n v="2.1712333160931285"/>
    <n v="7"/>
  </r>
  <r>
    <s v="marmales"/>
    <s v="Alex Marmojada"/>
    <s v="Combined Rating"/>
    <s v="Week 38"/>
    <m/>
    <m/>
    <m/>
    <n v="4.8145002145002156"/>
    <n v="7"/>
  </r>
  <r>
    <s v="marmojac"/>
    <s v="Jae Marmojada"/>
    <s v="Combined Rating"/>
    <s v="Week 38"/>
    <m/>
    <m/>
    <m/>
    <n v="3.7966420473355882"/>
    <n v="7"/>
  </r>
  <r>
    <s v="marymaev"/>
    <s v="Mae Villablanca"/>
    <s v="Combined Rating"/>
    <s v="Week 38"/>
    <m/>
    <m/>
    <m/>
    <n v="3.6003503503503502"/>
    <n v="7"/>
  </r>
  <r>
    <s v="miguetam"/>
    <s v="Miguel Tamondong"/>
    <s v="Combined Rating"/>
    <s v="Week 38"/>
    <m/>
    <m/>
    <m/>
    <n v="3.0310261450936542"/>
    <n v="7"/>
  </r>
  <r>
    <s v="ngeliec"/>
    <s v="Angeli Rose Chan"/>
    <s v="Combined Rating"/>
    <s v="Week 38"/>
    <m/>
    <m/>
    <m/>
    <n v="5.2"/>
    <n v="7"/>
  </r>
  <r>
    <s v="paulomga"/>
    <s v="Paulo Miguel Garcia"/>
    <s v="Combined Rating"/>
    <s v="Week 38"/>
    <m/>
    <m/>
    <m/>
    <n v="5.6430001430001431"/>
    <n v="7"/>
  </r>
  <r>
    <s v="ramoangw"/>
    <s v="Angel Ramos"/>
    <s v="Combined Rating"/>
    <s v="Week 38"/>
    <m/>
    <m/>
    <m/>
    <n v="2.6002502502502503"/>
    <n v="7"/>
  </r>
  <r>
    <s v="remorren"/>
    <s v="Phil De Ramos"/>
    <s v="Combined Rating"/>
    <s v="Week 38"/>
    <m/>
    <m/>
    <m/>
    <n v="4.1716001716001703"/>
    <n v="7"/>
  </r>
  <r>
    <s v="ricarcui"/>
    <s v="Ricky Cui"/>
    <s v="Combined Rating"/>
    <s v="Week 38"/>
    <m/>
    <m/>
    <m/>
    <n v="2.5326058957980782"/>
    <n v="7"/>
  </r>
  <r>
    <s v="tycabale"/>
    <s v="Tyke Cabales"/>
    <s v="Combined Rating"/>
    <s v="Week 38"/>
    <m/>
    <m/>
    <m/>
    <n v="2.8"/>
    <n v="7"/>
  </r>
  <r>
    <s v="cabkhian"/>
    <s v="Khian Cabangis"/>
    <s v="DSR"/>
    <s v="Week 39"/>
    <n v="87"/>
    <n v="93.8"/>
    <n v="0.92750533049040518"/>
    <n v="1"/>
    <n v="7"/>
  </r>
  <r>
    <s v="charorfr"/>
    <s v="Cha Orfrecio"/>
    <s v="DSR"/>
    <s v="Week 39"/>
    <n v="94.3"/>
    <n v="92.1"/>
    <n v="1.0238870792616721"/>
    <n v="4.7173297075577203"/>
    <n v="7"/>
  </r>
  <r>
    <s v="dellejan"/>
    <s v="Delle Jane Silva"/>
    <s v="DSR"/>
    <s v="Week 39"/>
    <n v="69.5"/>
    <n v="91"/>
    <n v="0.76373626373626369"/>
    <n v="1"/>
    <n v="7"/>
  </r>
  <r>
    <s v="drolandz"/>
    <s v="Roland Dela Rosa"/>
    <s v="DSR"/>
    <s v="Week 39"/>
    <n v="75"/>
    <n v="88.3"/>
    <n v="0.84937712344280858"/>
    <n v="1"/>
    <n v="7"/>
  </r>
  <r>
    <s v="ericobng"/>
    <s v="Rondel Quiban"/>
    <s v="DSR"/>
    <s v="Week 39"/>
    <n v="79.099999999999994"/>
    <n v="84"/>
    <n v="0.94166666666666665"/>
    <n v="2.2482482482482475"/>
    <n v="7"/>
  </r>
  <r>
    <s v="gavinoii"/>
    <s v="Gavino Bobis"/>
    <s v="DSR"/>
    <s v="Week 39"/>
    <n v="89.3"/>
    <n v="83.5"/>
    <n v="1.0694610778443114"/>
    <n v="6.0859182535829257"/>
    <n v="7"/>
  </r>
  <r>
    <s v="jamireco"/>
    <s v="Jamire Cosme"/>
    <s v="DSR"/>
    <s v="Week 39"/>
    <n v="59"/>
    <n v="81.7"/>
    <n v="0.72215422276621788"/>
    <n v="1"/>
    <n v="7"/>
  </r>
  <r>
    <s v="marmales"/>
    <s v="Alex Marmojada"/>
    <s v="DSR"/>
    <s v="Week 39"/>
    <n v="86.2"/>
    <n v="81.099999999999994"/>
    <n v="1.0628853267570901"/>
    <n v="5.8884482509636671"/>
    <n v="7"/>
  </r>
  <r>
    <s v="marmojac"/>
    <s v="Jae Marmojada"/>
    <s v="DSR"/>
    <s v="Week 39"/>
    <n v="90.4"/>
    <n v="76.900000000000006"/>
    <n v="1.1755526657997399"/>
    <n v="7"/>
    <n v="7"/>
  </r>
  <r>
    <s v="marymaev"/>
    <s v="Mae Villablanca"/>
    <s v="DSR"/>
    <s v="Week 39"/>
    <n v="86"/>
    <n v="75.599999999999994"/>
    <n v="1.1375661375661377"/>
    <n v="7"/>
    <n v="7"/>
  </r>
  <r>
    <s v="miguetam"/>
    <s v="Miguel Tamondong"/>
    <s v="DSR"/>
    <s v="Week 39"/>
    <n v="87.9"/>
    <n v="74.900000000000006"/>
    <n v="1.1735647530040054"/>
    <n v="7"/>
    <n v="7"/>
  </r>
  <r>
    <s v="ngeliec"/>
    <s v="Angeli Rose Chan"/>
    <s v="DSR"/>
    <s v="Week 39"/>
    <n v="40.299999999999997"/>
    <n v="74.599999999999994"/>
    <n v="0.54021447721179627"/>
    <n v="1"/>
    <n v="7"/>
  </r>
  <r>
    <s v="paulomga"/>
    <s v="Paulo Miguel Garcia"/>
    <s v="DSR"/>
    <s v="Week 39"/>
    <n v="86.3"/>
    <n v="72.400000000000006"/>
    <n v="1.1919889502762429"/>
    <n v="7"/>
    <n v="7"/>
  </r>
  <r>
    <s v="ramoangw"/>
    <s v="Angel Ramos"/>
    <s v="DSR"/>
    <s v="Week 39"/>
    <n v="76.400000000000006"/>
    <n v="70.3"/>
    <n v="1.0867709815078237"/>
    <n v="6.6057351804151256"/>
    <n v="7"/>
  </r>
  <r>
    <s v="remorren"/>
    <s v="Phil De Ramos"/>
    <s v="DSR"/>
    <s v="Week 39"/>
    <n v="68"/>
    <n v="70"/>
    <n v="0.97142857142857142"/>
    <n v="3.1419991419991415"/>
    <n v="7"/>
  </r>
  <r>
    <s v="ricarcui"/>
    <s v="Ricky Cui"/>
    <s v="DSR"/>
    <s v="Week 39"/>
    <n v="81.599999999999994"/>
    <n v="66.2"/>
    <n v="1.2326283987915407"/>
    <n v="7"/>
    <n v="7"/>
  </r>
  <r>
    <s v="tycabale"/>
    <s v="Tyke Cabales"/>
    <s v="DSR"/>
    <s v="Week 39"/>
    <n v="71"/>
    <n v="45"/>
    <n v="1.5777777777777777"/>
    <n v="7"/>
    <n v="7"/>
  </r>
  <r>
    <s v="cabkhian"/>
    <s v="Khian Cabangis"/>
    <s v="PRR"/>
    <s v="Week 39"/>
    <n v="45"/>
    <n v="93.8"/>
    <n v="0.47974413646055436"/>
    <n v="1"/>
    <n v="7"/>
  </r>
  <r>
    <s v="charorfr"/>
    <s v="Cha Orfrecio"/>
    <s v="PRR"/>
    <s v="Week 39"/>
    <n v="66.2"/>
    <n v="76.900000000000006"/>
    <n v="0.86085825747724309"/>
    <n v="1"/>
    <n v="7"/>
  </r>
  <r>
    <s v="dellejan"/>
    <s v="Delle Jane Silva"/>
    <s v="PRR"/>
    <s v="Week 39"/>
    <n v="70"/>
    <n v="70.3"/>
    <n v="0.99573257467994314"/>
    <n v="3.8718490894877817"/>
    <n v="7"/>
  </r>
  <r>
    <s v="drolandz"/>
    <s v="Roland Dela Rosa"/>
    <s v="PRR"/>
    <s v="Week 39"/>
    <n v="70.3"/>
    <n v="83.5"/>
    <n v="0.84191616766467059"/>
    <n v="1"/>
    <n v="7"/>
  </r>
  <r>
    <s v="ericobng"/>
    <s v="Rondel Quiban"/>
    <s v="PRR"/>
    <s v="Week 39"/>
    <n v="72.400000000000006"/>
    <n v="92.1"/>
    <n v="0.78610206297502727"/>
    <n v="1"/>
    <n v="7"/>
  </r>
  <r>
    <s v="gavinoii"/>
    <s v="Gavino Bobis"/>
    <s v="PRR"/>
    <s v="Week 39"/>
    <n v="74.599999999999994"/>
    <n v="45"/>
    <n v="1.6577777777777776"/>
    <n v="7"/>
    <n v="7"/>
  </r>
  <r>
    <s v="jamireco"/>
    <s v="Jamire Cosme"/>
    <s v="PRR"/>
    <s v="Week 39"/>
    <n v="74.900000000000006"/>
    <n v="88.3"/>
    <n v="0.84824462061155159"/>
    <n v="1"/>
    <n v="7"/>
  </r>
  <r>
    <s v="marmales"/>
    <s v="Alex Marmojada"/>
    <s v="PRR"/>
    <s v="Week 39"/>
    <n v="75.599999999999994"/>
    <n v="74.599999999999994"/>
    <n v="1.0134048257372654"/>
    <n v="4.4025473194373994"/>
    <n v="7"/>
  </r>
  <r>
    <s v="marmojac"/>
    <s v="Jae Marmojada"/>
    <s v="PRR"/>
    <s v="Week 39"/>
    <n v="76.900000000000006"/>
    <n v="75.599999999999994"/>
    <n v="1.0171957671957674"/>
    <n v="4.5163894052783009"/>
    <n v="7"/>
  </r>
  <r>
    <s v="marymaev"/>
    <s v="Mae Villablanca"/>
    <s v="PRR"/>
    <s v="Week 39"/>
    <n v="81.099999999999994"/>
    <n v="70"/>
    <n v="1.1585714285714286"/>
    <n v="7"/>
    <n v="7"/>
  </r>
  <r>
    <s v="miguetam"/>
    <s v="Miguel Tamondong"/>
    <s v="PRR"/>
    <s v="Week 39"/>
    <n v="81.7"/>
    <n v="91"/>
    <n v="0.89780219780219783"/>
    <n v="1"/>
    <n v="7"/>
  </r>
  <r>
    <s v="ngeliec"/>
    <s v="Angeli Rose Chan"/>
    <s v="PRR"/>
    <s v="Week 39"/>
    <n v="83.5"/>
    <n v="84"/>
    <n v="0.99404761904761907"/>
    <n v="3.8212498212498214"/>
    <n v="7"/>
  </r>
  <r>
    <s v="paulomga"/>
    <s v="Paulo Miguel Garcia"/>
    <s v="PRR"/>
    <s v="Week 39"/>
    <n v="84"/>
    <n v="81.099999999999994"/>
    <n v="1.0357583230579532"/>
    <n v="5.0738235152538502"/>
    <n v="7"/>
  </r>
  <r>
    <s v="ramoangw"/>
    <s v="Angel Ramos"/>
    <s v="PRR"/>
    <s v="Week 39"/>
    <n v="88.3"/>
    <n v="74.900000000000006"/>
    <n v="1.17890520694259"/>
    <n v="7"/>
    <n v="7"/>
  </r>
  <r>
    <s v="remorren"/>
    <s v="Phil De Ramos"/>
    <s v="PRR"/>
    <s v="Week 39"/>
    <n v="91"/>
    <n v="72.400000000000006"/>
    <n v="1.2569060773480663"/>
    <n v="7"/>
    <n v="7"/>
  </r>
  <r>
    <s v="ricarcui"/>
    <s v="Ricky Cui"/>
    <s v="PRR"/>
    <s v="Week 39"/>
    <n v="92.1"/>
    <n v="66.2"/>
    <n v="1.3912386706948638"/>
    <n v="7"/>
    <n v="7"/>
  </r>
  <r>
    <s v="tycabale"/>
    <s v="Tyke Cabales"/>
    <s v="PRR"/>
    <s v="Week 39"/>
    <n v="93.8"/>
    <n v="81.7"/>
    <n v="1.1481028151774786"/>
    <n v="7"/>
    <n v="7"/>
  </r>
  <r>
    <s v="cabkhian"/>
    <s v="Khian Cabangis"/>
    <s v="CCXU"/>
    <s v="Week 39"/>
    <n v="95"/>
    <n v="67.7"/>
    <n v="1.4032496307237814"/>
    <n v="7"/>
    <n v="7"/>
  </r>
  <r>
    <s v="charorfr"/>
    <s v="Cha Orfrecio"/>
    <s v="CCXU"/>
    <s v="Week 39"/>
    <n v="68.3"/>
    <n v="67.8"/>
    <n v="1.0073746312684366"/>
    <n v="4.2214603984515495"/>
    <n v="7"/>
  </r>
  <r>
    <s v="dellejan"/>
    <s v="Delle Jane Silva"/>
    <s v="CCXU"/>
    <s v="Week 39"/>
    <n v="84.7"/>
    <n v="68.3"/>
    <n v="1.2401171303074672"/>
    <n v="7"/>
    <n v="7"/>
  </r>
  <r>
    <s v="drolandz"/>
    <s v="Roland Dela Rosa"/>
    <s v="CCXU"/>
    <s v="Week 39"/>
    <n v="75.8"/>
    <n v="71.3"/>
    <n v="1.0631136044880785"/>
    <n v="5.8953034380804334"/>
    <n v="7"/>
  </r>
  <r>
    <s v="ericobng"/>
    <s v="Rondel Quiban"/>
    <s v="CCXU"/>
    <s v="Week 39"/>
    <n v="86.5"/>
    <n v="71.5"/>
    <n v="1.2097902097902098"/>
    <n v="7"/>
    <n v="7"/>
  </r>
  <r>
    <s v="gavinoii"/>
    <s v="Gavino Bobis"/>
    <s v="CCXU"/>
    <s v="Week 39"/>
    <n v="74.5"/>
    <n v="74.5"/>
    <n v="1"/>
    <n v="3.9999999999999996"/>
    <n v="7"/>
  </r>
  <r>
    <s v="jamireco"/>
    <s v="Jamire Cosme"/>
    <s v="CCXU"/>
    <s v="Week 39"/>
    <n v="71.3"/>
    <n v="74.900000000000006"/>
    <n v="0.95193591455273685"/>
    <n v="2.5566340706527582"/>
    <n v="7"/>
  </r>
  <r>
    <s v="marmales"/>
    <s v="Alex Marmojada"/>
    <s v="CCXU"/>
    <s v="Week 39"/>
    <n v="95.5"/>
    <n v="75.8"/>
    <n v="1.2598944591029024"/>
    <n v="7"/>
    <n v="7"/>
  </r>
  <r>
    <s v="marmojac"/>
    <s v="Jae Marmojada"/>
    <s v="CCXU"/>
    <s v="Week 39"/>
    <n v="67.7"/>
    <n v="76.7"/>
    <n v="0.8826597131681877"/>
    <n v="1"/>
    <n v="7"/>
  </r>
  <r>
    <s v="marymaev"/>
    <s v="Mae Villablanca"/>
    <s v="CCXU"/>
    <s v="Week 39"/>
    <n v="95.9"/>
    <n v="84.7"/>
    <n v="1.1322314049586777"/>
    <n v="7"/>
    <n v="7"/>
  </r>
  <r>
    <s v="miguetam"/>
    <s v="Miguel Tamondong"/>
    <s v="CCXU"/>
    <s v="Week 39"/>
    <n v="87.3"/>
    <n v="85.7"/>
    <n v="1.0186697782963827"/>
    <n v="4.5606540028943758"/>
    <n v="7"/>
  </r>
  <r>
    <s v="ngeliec"/>
    <s v="Angeli Rose Chan"/>
    <s v="CCXU"/>
    <s v="Week 39"/>
    <n v="71.5"/>
    <n v="86.5"/>
    <n v="0.82658959537572252"/>
    <n v="1"/>
    <n v="7"/>
  </r>
  <r>
    <s v="paulomga"/>
    <s v="Paulo Miguel Garcia"/>
    <s v="CCXU"/>
    <s v="Week 39"/>
    <n v="95.9"/>
    <n v="87.3"/>
    <n v="1.0985108820160367"/>
    <n v="6.9582847452263277"/>
    <n v="7"/>
  </r>
  <r>
    <s v="ramoangw"/>
    <s v="Angel Ramos"/>
    <s v="CCXU"/>
    <s v="Week 39"/>
    <n v="74.900000000000006"/>
    <n v="95"/>
    <n v="0.78842105263157902"/>
    <n v="1"/>
    <n v="7"/>
  </r>
  <r>
    <s v="remorren"/>
    <s v="Phil De Ramos"/>
    <s v="CCXU"/>
    <s v="Week 39"/>
    <n v="67.8"/>
    <n v="95.5"/>
    <n v="0.70994764397905752"/>
    <n v="1"/>
    <n v="7"/>
  </r>
  <r>
    <s v="ricarcui"/>
    <s v="Ricky Cui"/>
    <s v="CCXU"/>
    <s v="Week 39"/>
    <n v="76.7"/>
    <n v="95.9"/>
    <n v="0.79979144942648595"/>
    <n v="1"/>
    <n v="7"/>
  </r>
  <r>
    <s v="tycabale"/>
    <s v="Tyke Cabales"/>
    <s v="CCXU"/>
    <s v="Week 39"/>
    <n v="85.7"/>
    <n v="95.9"/>
    <n v="0.89363920750782067"/>
    <n v="1"/>
    <n v="7"/>
  </r>
  <r>
    <s v="cabkhian"/>
    <s v="Khian Cabangis"/>
    <s v="AHT"/>
    <s v="Week 39"/>
    <n v="6.45"/>
    <n v="4.3"/>
    <n v="0.66666666666666663"/>
    <n v="1"/>
    <n v="7"/>
  </r>
  <r>
    <s v="charorfr"/>
    <s v="Cha Orfrecio"/>
    <s v="AHT"/>
    <s v="Week 39"/>
    <n v="6.42"/>
    <n v="5.23"/>
    <n v="0.81464174454828664"/>
    <n v="1"/>
    <n v="7"/>
  </r>
  <r>
    <s v="dellejan"/>
    <s v="Delle Jane Silva"/>
    <s v="AHT"/>
    <s v="Week 39"/>
    <n v="5.48"/>
    <n v="5.24"/>
    <n v="0.95620437956204385"/>
    <n v="2.6848162030643796"/>
    <n v="7"/>
  </r>
  <r>
    <s v="drolandz"/>
    <s v="Roland Dela Rosa"/>
    <s v="AHT"/>
    <s v="Week 39"/>
    <n v="5.24"/>
    <n v="5.28"/>
    <n v="1.0076335877862594"/>
    <n v="4.2292368704582408"/>
    <n v="7"/>
  </r>
  <r>
    <s v="ericobng"/>
    <s v="Rondel Quiban"/>
    <s v="AHT"/>
    <s v="Week 39"/>
    <n v="5.23"/>
    <n v="5.3"/>
    <n v="1.0133843212237093"/>
    <n v="4.4019315682795561"/>
    <n v="7"/>
  </r>
  <r>
    <s v="gavinoii"/>
    <s v="Gavino Bobis"/>
    <s v="AHT"/>
    <s v="Week 39"/>
    <n v="5.47"/>
    <n v="5.4"/>
    <n v="0.98720292504570384"/>
    <n v="3.6157034548259408"/>
    <n v="7"/>
  </r>
  <r>
    <s v="jamireco"/>
    <s v="Jamire Cosme"/>
    <s v="AHT"/>
    <s v="Week 39"/>
    <n v="7.5"/>
    <n v="5.42"/>
    <n v="0.72266666666666668"/>
    <n v="1"/>
    <n v="7"/>
  </r>
  <r>
    <s v="marmales"/>
    <s v="Alex Marmojada"/>
    <s v="AHT"/>
    <s v="Week 39"/>
    <n v="7.56"/>
    <n v="5.46"/>
    <n v="0.72222222222222232"/>
    <n v="1"/>
    <n v="7"/>
  </r>
  <r>
    <s v="marmojac"/>
    <s v="Jae Marmojada"/>
    <s v="AHT"/>
    <s v="Week 39"/>
    <n v="5.9"/>
    <n v="5.51"/>
    <n v="0.93389830508474569"/>
    <n v="2.0149641166590295"/>
    <n v="7"/>
  </r>
  <r>
    <s v="marymaev"/>
    <s v="Mae Villablanca"/>
    <s v="AHT"/>
    <s v="Week 39"/>
    <n v="5.36"/>
    <n v="5.53"/>
    <n v="1.0317164179104477"/>
    <n v="4.9524449822957255"/>
    <n v="7"/>
  </r>
  <r>
    <s v="miguetam"/>
    <s v="Miguel Tamondong"/>
    <s v="AHT"/>
    <s v="Week 39"/>
    <n v="7.47"/>
    <n v="5.59"/>
    <n v="0.74832663989290493"/>
    <n v="1"/>
    <n v="7"/>
  </r>
  <r>
    <s v="ngeliec"/>
    <s v="Angeli Rose Chan"/>
    <s v="AHT"/>
    <s v="Week 39"/>
    <n v="5.56"/>
    <n v="6.01"/>
    <n v="1.0809352517985611"/>
    <n v="6.4304880419988306"/>
    <n v="7"/>
  </r>
  <r>
    <s v="paulomga"/>
    <s v="Paulo Miguel Garcia"/>
    <s v="AHT"/>
    <s v="Week 39"/>
    <n v="4.34"/>
    <n v="6.45"/>
    <n v="1.4861751152073734"/>
    <n v="7"/>
    <n v="7"/>
  </r>
  <r>
    <s v="ramoangw"/>
    <s v="Angel Ramos"/>
    <s v="AHT"/>
    <s v="Week 39"/>
    <n v="5.45"/>
    <n v="7.01"/>
    <n v="1.2862385321100915"/>
    <n v="7"/>
    <n v="7"/>
  </r>
  <r>
    <s v="remorren"/>
    <s v="Phil De Ramos"/>
    <s v="AHT"/>
    <s v="Week 39"/>
    <n v="6.54"/>
    <n v="7.1"/>
    <n v="1.0856269113149848"/>
    <n v="6.5713787181677104"/>
    <n v="7"/>
  </r>
  <r>
    <s v="ricarcui"/>
    <s v="Ricky Cui"/>
    <s v="AHT"/>
    <s v="Week 39"/>
    <n v="6.43"/>
    <n v="8.1300000000000008"/>
    <n v="1.2643856920684295"/>
    <n v="7"/>
    <n v="7"/>
  </r>
  <r>
    <s v="tycabale"/>
    <s v="Tyke Cabales"/>
    <s v="AHT"/>
    <s v="Week 39"/>
    <n v="6.37"/>
    <n v="8.26"/>
    <n v="1.2967032967032968"/>
    <n v="7"/>
    <n v="7"/>
  </r>
  <r>
    <s v="cabkhian"/>
    <s v="Khian Cabangis"/>
    <s v="ATTD"/>
    <s v="Week 39"/>
    <n v="0.99"/>
    <n v="0.9"/>
    <n v="1.0999999999999999"/>
    <n v="7"/>
    <n v="7"/>
  </r>
  <r>
    <s v="charorfr"/>
    <s v="Cha Orfrecio"/>
    <s v="ATTD"/>
    <s v="Week 39"/>
    <n v="0.4"/>
    <n v="0.9"/>
    <n v="0.44444444444444448"/>
    <n v="1"/>
    <n v="7"/>
  </r>
  <r>
    <s v="dellejan"/>
    <s v="Delle Jane Silva"/>
    <s v="ATTD"/>
    <s v="Week 39"/>
    <n v="0.98"/>
    <n v="0.9"/>
    <n v="1.0888888888888888"/>
    <n v="6.6693360026693327"/>
    <n v="7"/>
  </r>
  <r>
    <s v="drolandz"/>
    <s v="Roland Dela Rosa"/>
    <s v="ATTD"/>
    <s v="Week 39"/>
    <n v="0.8"/>
    <n v="0.9"/>
    <n v="0.88888888888888895"/>
    <n v="1"/>
    <n v="7"/>
  </r>
  <r>
    <s v="ericobng"/>
    <s v="Rondel Quiban"/>
    <s v="ATTD"/>
    <s v="Week 39"/>
    <n v="0.8"/>
    <n v="0.9"/>
    <n v="0.88888888888888895"/>
    <n v="1"/>
    <n v="7"/>
  </r>
  <r>
    <s v="gavinoii"/>
    <s v="Gavino Bobis"/>
    <s v="ATTD"/>
    <s v="Week 39"/>
    <n v="1"/>
    <n v="0.9"/>
    <n v="1.1111111111111112"/>
    <n v="7"/>
    <n v="7"/>
  </r>
  <r>
    <s v="jamireco"/>
    <s v="Jamire Cosme"/>
    <s v="ATTD"/>
    <s v="Week 39"/>
    <n v="0.99"/>
    <n v="0.9"/>
    <n v="1.0999999999999999"/>
    <n v="7"/>
    <n v="7"/>
  </r>
  <r>
    <s v="marmales"/>
    <s v="Alex Marmojada"/>
    <s v="ATTD"/>
    <s v="Week 39"/>
    <n v="0.59"/>
    <n v="0.9"/>
    <n v="0.65555555555555556"/>
    <n v="1"/>
    <n v="7"/>
  </r>
  <r>
    <s v="marmojac"/>
    <s v="Jae Marmojada"/>
    <s v="ATTD"/>
    <s v="Week 39"/>
    <n v="1"/>
    <n v="0.9"/>
    <n v="1.1111111111111112"/>
    <n v="7"/>
    <n v="7"/>
  </r>
  <r>
    <s v="marymaev"/>
    <s v="Mae Villablanca"/>
    <s v="ATTD"/>
    <s v="Week 39"/>
    <n v="0.97"/>
    <n v="0.9"/>
    <n v="1.0777777777777777"/>
    <n v="6.335669002335667"/>
    <n v="7"/>
  </r>
  <r>
    <s v="miguetam"/>
    <s v="Miguel Tamondong"/>
    <s v="ATTD"/>
    <s v="Week 39"/>
    <n v="0.9"/>
    <n v="0.9"/>
    <n v="1"/>
    <n v="3.9999999999999996"/>
    <n v="7"/>
  </r>
  <r>
    <s v="ngeliec"/>
    <s v="Angeli Rose Chan"/>
    <s v="ATTD"/>
    <s v="Week 39"/>
    <n v="1"/>
    <n v="0.9"/>
    <n v="1.1111111111111112"/>
    <n v="7"/>
    <n v="7"/>
  </r>
  <r>
    <s v="paulomga"/>
    <s v="Paulo Miguel Garcia"/>
    <s v="ATTD"/>
    <s v="Week 39"/>
    <n v="0.8"/>
    <n v="0.9"/>
    <n v="0.88888888888888895"/>
    <n v="1"/>
    <n v="7"/>
  </r>
  <r>
    <s v="ramoangw"/>
    <s v="Angel Ramos"/>
    <s v="ATTD"/>
    <s v="Week 39"/>
    <n v="0.95"/>
    <n v="0.9"/>
    <n v="1.0555555555555556"/>
    <n v="5.6683350016683356"/>
    <n v="7"/>
  </r>
  <r>
    <s v="remorren"/>
    <s v="Phil De Ramos"/>
    <s v="ATTD"/>
    <s v="Week 39"/>
    <n v="1"/>
    <n v="0.9"/>
    <n v="1.1111111111111112"/>
    <n v="7"/>
    <n v="7"/>
  </r>
  <r>
    <s v="ricarcui"/>
    <s v="Ricky Cui"/>
    <s v="ATTD"/>
    <s v="Week 39"/>
    <n v="0.8"/>
    <n v="0.9"/>
    <n v="0.88888888888888895"/>
    <n v="1"/>
    <n v="7"/>
  </r>
  <r>
    <s v="tycabale"/>
    <s v="Tyke Cabales"/>
    <s v="ATTD"/>
    <s v="Week 39"/>
    <n v="1"/>
    <n v="0.9"/>
    <n v="1.1111111111111112"/>
    <n v="7"/>
    <n v="7"/>
  </r>
  <r>
    <s v="cabkhian"/>
    <s v="Khian Cabangis"/>
    <s v="Combined Rating"/>
    <s v="Week 39"/>
    <m/>
    <m/>
    <m/>
    <n v="2.5"/>
    <n v="7"/>
  </r>
  <r>
    <s v="charorfr"/>
    <s v="Cha Orfrecio"/>
    <s v="Combined Rating"/>
    <s v="Week 39"/>
    <m/>
    <m/>
    <m/>
    <n v="2.809077922868243"/>
    <n v="7"/>
  </r>
  <r>
    <s v="dellejan"/>
    <s v="Delle Jane Silva"/>
    <s v="Combined Rating"/>
    <s v="Week 39"/>
    <m/>
    <m/>
    <m/>
    <n v="3.2774926487576135"/>
    <n v="7"/>
  </r>
  <r>
    <s v="drolandz"/>
    <s v="Roland Dela Rosa"/>
    <s v="Combined Rating"/>
    <s v="Week 39"/>
    <m/>
    <m/>
    <m/>
    <n v="1.9739158743767793"/>
    <n v="7"/>
  </r>
  <r>
    <s v="ericobng"/>
    <s v="Rondel Quiban"/>
    <s v="Combined Rating"/>
    <s v="Week 39"/>
    <m/>
    <m/>
    <m/>
    <n v="2.6095890345412323"/>
    <n v="7"/>
  </r>
  <r>
    <s v="gavinoii"/>
    <s v="Gavino Bobis"/>
    <s v="Combined Rating"/>
    <s v="Week 39"/>
    <m/>
    <m/>
    <m/>
    <n v="5.8267228196570615"/>
    <n v="7"/>
  </r>
  <r>
    <s v="jamireco"/>
    <s v="Jamire Cosme"/>
    <s v="Combined Rating"/>
    <s v="Week 39"/>
    <m/>
    <m/>
    <m/>
    <n v="2.0556634070652757"/>
    <n v="7"/>
  </r>
  <r>
    <s v="marmales"/>
    <s v="Alex Marmojada"/>
    <s v="Combined Rating"/>
    <s v="Week 39"/>
    <m/>
    <m/>
    <m/>
    <n v="4.2358887642729472"/>
    <n v="7"/>
  </r>
  <r>
    <s v="marmojac"/>
    <s v="Jae Marmojada"/>
    <s v="Combined Rating"/>
    <s v="Week 39"/>
    <m/>
    <m/>
    <m/>
    <n v="5.1555224985545145"/>
    <n v="7"/>
  </r>
  <r>
    <s v="marymaev"/>
    <s v="Mae Villablanca"/>
    <s v="Combined Rating"/>
    <s v="Week 39"/>
    <m/>
    <m/>
    <m/>
    <n v="6.5932170976947093"/>
    <n v="7"/>
  </r>
  <r>
    <s v="miguetam"/>
    <s v="Miguel Tamondong"/>
    <s v="Combined Rating"/>
    <s v="Week 39"/>
    <m/>
    <m/>
    <m/>
    <n v="4.2060654002894378"/>
    <n v="7"/>
  </r>
  <r>
    <s v="ngeliec"/>
    <s v="Angeli Rose Chan"/>
    <s v="Combined Rating"/>
    <s v="Week 39"/>
    <m/>
    <m/>
    <m/>
    <n v="3.2788231705497886"/>
    <n v="7"/>
  </r>
  <r>
    <s v="paulomga"/>
    <s v="Paulo Miguel Garcia"/>
    <s v="Combined Rating"/>
    <s v="Week 39"/>
    <m/>
    <m/>
    <m/>
    <n v="5.7105931775734033"/>
    <n v="7"/>
  </r>
  <r>
    <s v="ramoangw"/>
    <s v="Angel Ramos"/>
    <s v="Combined Rating"/>
    <s v="Week 39"/>
    <m/>
    <m/>
    <m/>
    <n v="6.0425443224163011"/>
    <n v="7"/>
  </r>
  <r>
    <s v="remorren"/>
    <s v="Phil De Ramos"/>
    <s v="Combined Rating"/>
    <s v="Week 39"/>
    <m/>
    <m/>
    <m/>
    <n v="4.7925064645248137"/>
    <n v="7"/>
  </r>
  <r>
    <s v="ricarcui"/>
    <s v="Ricky Cui"/>
    <s v="Combined Rating"/>
    <s v="Week 39"/>
    <m/>
    <m/>
    <m/>
    <n v="5.5"/>
    <n v="7"/>
  </r>
  <r>
    <s v="tycabale"/>
    <s v="Tyke Cabales"/>
    <s v="Combined Rating"/>
    <s v="Week 39"/>
    <m/>
    <m/>
    <m/>
    <n v="6.3999999999999995"/>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8">
  <r>
    <x v="0"/>
    <x v="0"/>
    <x v="0"/>
    <x v="0"/>
    <n v="87.6"/>
    <n v="77"/>
    <n v="1.1376623376623376"/>
    <n v="7"/>
  </r>
  <r>
    <x v="1"/>
    <x v="1"/>
    <x v="0"/>
    <x v="0"/>
    <n v="86.4"/>
    <n v="81"/>
    <n v="1.0666666666666667"/>
    <n v="6.0020020020020013"/>
  </r>
  <r>
    <x v="2"/>
    <x v="2"/>
    <x v="0"/>
    <x v="0"/>
    <n v="94.6"/>
    <n v="64"/>
    <n v="1.4781249999999999"/>
    <n v="7"/>
  </r>
  <r>
    <x v="3"/>
    <x v="3"/>
    <x v="0"/>
    <x v="0"/>
    <n v="92.3"/>
    <n v="87.6"/>
    <n v="1.0536529680365296"/>
    <n v="5.6112002413372259"/>
  </r>
  <r>
    <x v="4"/>
    <x v="4"/>
    <x v="0"/>
    <x v="0"/>
    <n v="86"/>
    <n v="83.4"/>
    <n v="1.0311750599520384"/>
    <n v="4.936187986547699"/>
  </r>
  <r>
    <x v="5"/>
    <x v="5"/>
    <x v="0"/>
    <x v="0"/>
    <n v="43"/>
    <n v="83.9"/>
    <n v="0.51251489868891531"/>
    <n v="1"/>
  </r>
  <r>
    <x v="6"/>
    <x v="6"/>
    <x v="0"/>
    <x v="0"/>
    <n v="65"/>
    <n v="76"/>
    <n v="0.85526315789473684"/>
    <n v="1"/>
  </r>
  <r>
    <x v="7"/>
    <x v="7"/>
    <x v="0"/>
    <x v="0"/>
    <n v="78.3"/>
    <n v="68.7"/>
    <n v="1.1397379912663754"/>
    <n v="7"/>
  </r>
  <r>
    <x v="8"/>
    <x v="8"/>
    <x v="0"/>
    <x v="0"/>
    <n v="87.45"/>
    <n v="93.2"/>
    <n v="0.93830472103004292"/>
    <n v="2.1472889198211087"/>
  </r>
  <r>
    <x v="9"/>
    <x v="9"/>
    <x v="0"/>
    <x v="0"/>
    <n v="67.2"/>
    <n v="87.8"/>
    <n v="0.76537585421412302"/>
    <n v="1"/>
  </r>
  <r>
    <x v="10"/>
    <x v="10"/>
    <x v="0"/>
    <x v="0"/>
    <n v="54.6"/>
    <n v="89"/>
    <n v="0.61348314606741572"/>
    <n v="1"/>
  </r>
  <r>
    <x v="11"/>
    <x v="11"/>
    <x v="0"/>
    <x v="0"/>
    <n v="75.42"/>
    <n v="48.2"/>
    <n v="1.5647302904564315"/>
    <n v="7"/>
  </r>
  <r>
    <x v="12"/>
    <x v="12"/>
    <x v="0"/>
    <x v="0"/>
    <n v="78.3"/>
    <n v="69"/>
    <n v="1.1347826086956521"/>
    <n v="7"/>
  </r>
  <r>
    <x v="13"/>
    <x v="13"/>
    <x v="0"/>
    <x v="0"/>
    <n v="78.42"/>
    <n v="73.099999999999994"/>
    <n v="1.0727770177838578"/>
    <n v="6.1854960295452788"/>
  </r>
  <r>
    <x v="14"/>
    <x v="14"/>
    <x v="0"/>
    <x v="0"/>
    <n v="68"/>
    <n v="70"/>
    <n v="0.97142857142857142"/>
    <n v="3.1419991419991415"/>
  </r>
  <r>
    <x v="15"/>
    <x v="15"/>
    <x v="0"/>
    <x v="0"/>
    <n v="81.599999999999994"/>
    <n v="80.5"/>
    <n v="1.0136645962732918"/>
    <n v="4.4103482364351869"/>
  </r>
  <r>
    <x v="16"/>
    <x v="16"/>
    <x v="0"/>
    <x v="0"/>
    <n v="71"/>
    <n v="67.599999999999994"/>
    <n v="1.0502958579881658"/>
    <n v="5.5103861257707454"/>
  </r>
  <r>
    <x v="0"/>
    <x v="0"/>
    <x v="1"/>
    <x v="0"/>
    <n v="72.599999999999994"/>
    <n v="94.3"/>
    <n v="0.76988335100742311"/>
    <n v="1"/>
  </r>
  <r>
    <x v="1"/>
    <x v="1"/>
    <x v="1"/>
    <x v="0"/>
    <n v="88.7"/>
    <n v="90.4"/>
    <n v="0.98119469026548667"/>
    <n v="3.4352759839485483"/>
  </r>
  <r>
    <x v="2"/>
    <x v="2"/>
    <x v="1"/>
    <x v="0"/>
    <n v="83.2"/>
    <n v="89.3"/>
    <n v="0.93169092945128784"/>
    <n v="1"/>
  </r>
  <r>
    <x v="3"/>
    <x v="3"/>
    <x v="1"/>
    <x v="0"/>
    <n v="96.5"/>
    <n v="87.9"/>
    <n v="1.0978384527872582"/>
    <n v="6.9380916752930393"/>
  </r>
  <r>
    <x v="4"/>
    <x v="4"/>
    <x v="1"/>
    <x v="0"/>
    <n v="94.3"/>
    <n v="87"/>
    <n v="1.0839080459770114"/>
    <n v="6.5197611404507922"/>
  </r>
  <r>
    <x v="5"/>
    <x v="5"/>
    <x v="1"/>
    <x v="0"/>
    <n v="67.900000000000006"/>
    <n v="86.3"/>
    <n v="0.78679026651216699"/>
    <n v="1"/>
  </r>
  <r>
    <x v="6"/>
    <x v="6"/>
    <x v="1"/>
    <x v="0"/>
    <n v="70.8"/>
    <n v="86.2"/>
    <n v="0.82134570765661252"/>
    <n v="1"/>
  </r>
  <r>
    <x v="7"/>
    <x v="7"/>
    <x v="1"/>
    <x v="0"/>
    <n v="97.9"/>
    <n v="86"/>
    <n v="1.1383720930232559"/>
    <n v="7"/>
  </r>
  <r>
    <x v="8"/>
    <x v="8"/>
    <x v="1"/>
    <x v="0"/>
    <n v="82.4"/>
    <n v="81.599999999999994"/>
    <n v="1.0098039215686276"/>
    <n v="4.2944120591179464"/>
  </r>
  <r>
    <x v="9"/>
    <x v="9"/>
    <x v="1"/>
    <x v="0"/>
    <n v="90.2"/>
    <n v="79.099999999999994"/>
    <n v="1.1403286978508218"/>
    <n v="7"/>
  </r>
  <r>
    <x v="10"/>
    <x v="10"/>
    <x v="1"/>
    <x v="0"/>
    <n v="69.5"/>
    <n v="76.400000000000006"/>
    <n v="0.90968586387434547"/>
    <n v="1"/>
  </r>
  <r>
    <x v="11"/>
    <x v="11"/>
    <x v="1"/>
    <x v="0"/>
    <n v="76.400000000000006"/>
    <n v="75"/>
    <n v="1.0186666666666668"/>
    <n v="4.5605605605605657"/>
  </r>
  <r>
    <x v="12"/>
    <x v="12"/>
    <x v="1"/>
    <x v="0"/>
    <n v="86"/>
    <n v="71"/>
    <n v="1.2112676056338028"/>
    <n v="7"/>
  </r>
  <r>
    <x v="13"/>
    <x v="13"/>
    <x v="1"/>
    <x v="0"/>
    <n v="73.7"/>
    <n v="69.5"/>
    <n v="1.0604316546762591"/>
    <n v="5.8147644046924647"/>
  </r>
  <r>
    <x v="14"/>
    <x v="14"/>
    <x v="1"/>
    <x v="0"/>
    <n v="75.3"/>
    <n v="68"/>
    <n v="1.1073529411764707"/>
    <n v="7"/>
  </r>
  <r>
    <x v="15"/>
    <x v="15"/>
    <x v="1"/>
    <x v="0"/>
    <n v="92.6"/>
    <n v="59"/>
    <n v="1.5694915254237287"/>
    <n v="7"/>
  </r>
  <r>
    <x v="16"/>
    <x v="16"/>
    <x v="1"/>
    <x v="0"/>
    <n v="87.5"/>
    <n v="40.299999999999997"/>
    <n v="2.1712158808933002"/>
    <n v="7"/>
  </r>
  <r>
    <x v="0"/>
    <x v="0"/>
    <x v="2"/>
    <x v="0"/>
    <n v="95"/>
    <n v="83.3"/>
    <n v="1.1404561824729893"/>
    <n v="7"/>
  </r>
  <r>
    <x v="1"/>
    <x v="1"/>
    <x v="2"/>
    <x v="0"/>
    <n v="68.3"/>
    <n v="74.599999999999994"/>
    <n v="0.91554959785522794"/>
    <n v="1"/>
  </r>
  <r>
    <x v="2"/>
    <x v="2"/>
    <x v="2"/>
    <x v="0"/>
    <n v="75.099999999999994"/>
    <n v="72.7"/>
    <n v="1.0330123796423658"/>
    <n v="4.9913627520229973"/>
  </r>
  <r>
    <x v="3"/>
    <x v="3"/>
    <x v="2"/>
    <x v="0"/>
    <n v="75.8"/>
    <n v="83.7"/>
    <n v="0.90561529271206687"/>
    <n v="1"/>
  </r>
  <r>
    <x v="4"/>
    <x v="4"/>
    <x v="2"/>
    <x v="0"/>
    <n v="86.5"/>
    <n v="85.5"/>
    <n v="1.0116959064327486"/>
    <n v="4.3512284214038628"/>
  </r>
  <r>
    <x v="5"/>
    <x v="5"/>
    <x v="2"/>
    <x v="0"/>
    <n v="74.5"/>
    <n v="79.900000000000006"/>
    <n v="0.93241551939924905"/>
    <n v="1"/>
  </r>
  <r>
    <x v="6"/>
    <x v="6"/>
    <x v="2"/>
    <x v="0"/>
    <n v="89.4"/>
    <n v="82.3"/>
    <n v="1.0862697448359662"/>
    <n v="6.5906830281070912"/>
  </r>
  <r>
    <x v="7"/>
    <x v="7"/>
    <x v="2"/>
    <x v="0"/>
    <n v="95.5"/>
    <n v="72.5"/>
    <n v="1.3172413793103448"/>
    <n v="7"/>
  </r>
  <r>
    <x v="8"/>
    <x v="8"/>
    <x v="2"/>
    <x v="0"/>
    <n v="67.7"/>
    <n v="75.400000000000006"/>
    <n v="0.89787798408488062"/>
    <n v="1"/>
  </r>
  <r>
    <x v="9"/>
    <x v="9"/>
    <x v="2"/>
    <x v="0"/>
    <n v="95.9"/>
    <n v="80"/>
    <n v="1.19875"/>
    <n v="7"/>
  </r>
  <r>
    <x v="10"/>
    <x v="10"/>
    <x v="2"/>
    <x v="0"/>
    <n v="89.3"/>
    <n v="89.3"/>
    <n v="1"/>
    <n v="3.9999999999999996"/>
  </r>
  <r>
    <x v="11"/>
    <x v="11"/>
    <x v="2"/>
    <x v="0"/>
    <n v="71.5"/>
    <n v="76.3"/>
    <n v="0.93709043250327662"/>
    <n v="2.1108237988971954"/>
  </r>
  <r>
    <x v="12"/>
    <x v="12"/>
    <x v="2"/>
    <x v="0"/>
    <n v="95.9"/>
    <n v="81"/>
    <n v="1.1839506172839507"/>
    <n v="7"/>
  </r>
  <r>
    <x v="13"/>
    <x v="13"/>
    <x v="2"/>
    <x v="0"/>
    <n v="74.900000000000006"/>
    <n v="78.3"/>
    <n v="0.95657726692209466"/>
    <n v="2.6960140216845243"/>
  </r>
  <r>
    <x v="14"/>
    <x v="14"/>
    <x v="2"/>
    <x v="0"/>
    <n v="67.8"/>
    <n v="75"/>
    <n v="0.90399999999999991"/>
    <n v="1"/>
  </r>
  <r>
    <x v="15"/>
    <x v="15"/>
    <x v="2"/>
    <x v="0"/>
    <n v="93.1"/>
    <n v="74.5"/>
    <n v="1.2496644295302013"/>
    <n v="7"/>
  </r>
  <r>
    <x v="16"/>
    <x v="16"/>
    <x v="2"/>
    <x v="0"/>
    <n v="85.7"/>
    <n v="78.400000000000006"/>
    <n v="1.0931122448979591"/>
    <n v="6.7961635104492215"/>
  </r>
  <r>
    <x v="0"/>
    <x v="0"/>
    <x v="3"/>
    <x v="0"/>
    <n v="5.24"/>
    <n v="6.45"/>
    <n v="1.23"/>
    <n v="7"/>
  </r>
  <r>
    <x v="1"/>
    <x v="1"/>
    <x v="3"/>
    <x v="0"/>
    <n v="5.53"/>
    <n v="6.42"/>
    <n v="1.1599999999999999"/>
    <n v="7"/>
  </r>
  <r>
    <x v="2"/>
    <x v="2"/>
    <x v="3"/>
    <x v="0"/>
    <n v="5.42"/>
    <n v="5.48"/>
    <n v="1.01"/>
    <n v="4.33"/>
  </r>
  <r>
    <x v="3"/>
    <x v="3"/>
    <x v="3"/>
    <x v="0"/>
    <n v="84.1"/>
    <n v="5.24"/>
    <n v="0.87"/>
    <n v="1"/>
  </r>
  <r>
    <x v="4"/>
    <x v="4"/>
    <x v="3"/>
    <x v="0"/>
    <n v="6.45"/>
    <n v="5.23"/>
    <n v="0.81"/>
    <n v="1"/>
  </r>
  <r>
    <x v="5"/>
    <x v="5"/>
    <x v="3"/>
    <x v="0"/>
    <n v="7.01"/>
    <n v="5.47"/>
    <n v="0.78"/>
    <n v="1"/>
  </r>
  <r>
    <x v="6"/>
    <x v="6"/>
    <x v="3"/>
    <x v="0"/>
    <n v="7.1"/>
    <n v="7.5"/>
    <n v="1.06"/>
    <n v="5.69"/>
  </r>
  <r>
    <x v="7"/>
    <x v="7"/>
    <x v="3"/>
    <x v="0"/>
    <n v="8.1300000000000008"/>
    <n v="7.56"/>
    <n v="0.93"/>
    <n v="1"/>
  </r>
  <r>
    <x v="8"/>
    <x v="8"/>
    <x v="3"/>
    <x v="0"/>
    <n v="65.099999999999994"/>
    <n v="5.9"/>
    <n v="1.0900000000000001"/>
    <n v="6.78"/>
  </r>
  <r>
    <x v="9"/>
    <x v="9"/>
    <x v="3"/>
    <x v="0"/>
    <n v="8.26"/>
    <n v="5.36"/>
    <n v="0.65"/>
    <n v="1"/>
  </r>
  <r>
    <x v="10"/>
    <x v="10"/>
    <x v="3"/>
    <x v="0"/>
    <n v="5.23"/>
    <n v="7.47"/>
    <n v="1.43"/>
    <n v="7"/>
  </r>
  <r>
    <x v="11"/>
    <x v="11"/>
    <x v="3"/>
    <x v="0"/>
    <n v="5.46"/>
    <n v="5.56"/>
    <n v="1.02"/>
    <n v="4.55"/>
  </r>
  <r>
    <x v="12"/>
    <x v="12"/>
    <x v="3"/>
    <x v="0"/>
    <n v="5.51"/>
    <n v="4.34"/>
    <n v="0.79"/>
    <n v="1"/>
  </r>
  <r>
    <x v="13"/>
    <x v="13"/>
    <x v="3"/>
    <x v="0"/>
    <n v="86.1"/>
    <n v="5.45"/>
    <n v="0.97"/>
    <n v="3.25"/>
  </r>
  <r>
    <x v="14"/>
    <x v="14"/>
    <x v="3"/>
    <x v="0"/>
    <n v="5.3"/>
    <n v="6.54"/>
    <n v="1.23"/>
    <n v="7"/>
  </r>
  <r>
    <x v="15"/>
    <x v="15"/>
    <x v="3"/>
    <x v="0"/>
    <n v="4.3"/>
    <n v="6.43"/>
    <n v="1.5"/>
    <n v="7"/>
  </r>
  <r>
    <x v="16"/>
    <x v="16"/>
    <x v="3"/>
    <x v="0"/>
    <n v="5.28"/>
    <n v="6.37"/>
    <n v="1.21"/>
    <n v="7"/>
  </r>
  <r>
    <x v="0"/>
    <x v="0"/>
    <x v="4"/>
    <x v="0"/>
    <n v="0.99"/>
    <n v="0.9"/>
    <n v="1.1000000000000001"/>
    <n v="7"/>
  </r>
  <r>
    <x v="1"/>
    <x v="1"/>
    <x v="4"/>
    <x v="0"/>
    <n v="0.4"/>
    <n v="0.9"/>
    <n v="0.44"/>
    <n v="1"/>
  </r>
  <r>
    <x v="2"/>
    <x v="2"/>
    <x v="4"/>
    <x v="0"/>
    <n v="0.98"/>
    <n v="0.9"/>
    <n v="1.08"/>
    <n v="6.5"/>
  </r>
  <r>
    <x v="3"/>
    <x v="3"/>
    <x v="4"/>
    <x v="0"/>
    <n v="0.8"/>
    <n v="0.9"/>
    <n v="0.89"/>
    <n v="1"/>
  </r>
  <r>
    <x v="4"/>
    <x v="4"/>
    <x v="4"/>
    <x v="0"/>
    <n v="0.8"/>
    <n v="0.9"/>
    <n v="0.89"/>
    <n v="1"/>
  </r>
  <r>
    <x v="5"/>
    <x v="5"/>
    <x v="4"/>
    <x v="0"/>
    <n v="1"/>
    <n v="0.9"/>
    <n v="1.1100000000000001"/>
    <n v="7"/>
  </r>
  <r>
    <x v="6"/>
    <x v="6"/>
    <x v="4"/>
    <x v="0"/>
    <n v="0.99"/>
    <n v="0.9"/>
    <n v="1.1000000000000001"/>
    <n v="6.86"/>
  </r>
  <r>
    <x v="7"/>
    <x v="7"/>
    <x v="4"/>
    <x v="0"/>
    <n v="0.59"/>
    <n v="0.9"/>
    <n v="0.66"/>
    <n v="1"/>
  </r>
  <r>
    <x v="8"/>
    <x v="8"/>
    <x v="4"/>
    <x v="0"/>
    <n v="1"/>
    <n v="0.9"/>
    <n v="1.1100000000000001"/>
    <n v="7"/>
  </r>
  <r>
    <x v="9"/>
    <x v="9"/>
    <x v="4"/>
    <x v="0"/>
    <n v="0.97"/>
    <n v="0.9"/>
    <n v="1.08"/>
    <n v="6.36"/>
  </r>
  <r>
    <x v="10"/>
    <x v="10"/>
    <x v="4"/>
    <x v="0"/>
    <n v="0.9"/>
    <n v="0.9"/>
    <n v="1"/>
    <n v="4"/>
  </r>
  <r>
    <x v="11"/>
    <x v="11"/>
    <x v="4"/>
    <x v="0"/>
    <n v="1"/>
    <n v="0.9"/>
    <n v="1.1100000000000001"/>
    <n v="7"/>
  </r>
  <r>
    <x v="12"/>
    <x v="12"/>
    <x v="4"/>
    <x v="0"/>
    <n v="0.8"/>
    <n v="0.9"/>
    <n v="0.89"/>
    <n v="1"/>
  </r>
  <r>
    <x v="13"/>
    <x v="13"/>
    <x v="4"/>
    <x v="0"/>
    <n v="0.95"/>
    <n v="0.9"/>
    <n v="1.06"/>
    <n v="5.67"/>
  </r>
  <r>
    <x v="14"/>
    <x v="14"/>
    <x v="4"/>
    <x v="0"/>
    <n v="1"/>
    <n v="0.9"/>
    <n v="1.1100000000000001"/>
    <n v="7"/>
  </r>
  <r>
    <x v="15"/>
    <x v="15"/>
    <x v="4"/>
    <x v="0"/>
    <n v="0.8"/>
    <n v="0.9"/>
    <n v="0.89"/>
    <n v="1"/>
  </r>
  <r>
    <x v="16"/>
    <x v="16"/>
    <x v="4"/>
    <x v="0"/>
    <n v="1"/>
    <n v="0.9"/>
    <n v="1.1100000000000001"/>
    <n v="7"/>
  </r>
  <r>
    <x v="0"/>
    <x v="0"/>
    <x v="5"/>
    <x v="0"/>
    <e v="#NAME?"/>
    <m/>
    <m/>
    <n v="5.7232011232011235"/>
  </r>
  <r>
    <x v="1"/>
    <x v="1"/>
    <x v="5"/>
    <x v="0"/>
    <m/>
    <m/>
    <m/>
    <n v="4.7870551967897104"/>
  </r>
  <r>
    <x v="2"/>
    <x v="2"/>
    <x v="5"/>
    <x v="0"/>
    <m/>
    <m/>
    <m/>
    <n v="5.157523021176158"/>
  </r>
  <r>
    <x v="3"/>
    <x v="3"/>
    <x v="5"/>
    <x v="0"/>
    <m/>
    <m/>
    <m/>
    <n v="2.187618335058608"/>
  </r>
  <r>
    <x v="4"/>
    <x v="4"/>
    <x v="5"/>
    <x v="0"/>
    <m/>
    <m/>
    <m/>
    <n v="3.0197507098989886"/>
  </r>
  <r>
    <x v="5"/>
    <x v="5"/>
    <x v="5"/>
    <x v="0"/>
    <m/>
    <m/>
    <m/>
    <n v="3.8731211545275901"/>
  </r>
  <r>
    <x v="6"/>
    <x v="6"/>
    <x v="5"/>
    <x v="0"/>
    <m/>
    <m/>
    <m/>
    <n v="2.5833711645918211"/>
  </r>
  <r>
    <x v="7"/>
    <x v="7"/>
    <x v="5"/>
    <x v="0"/>
    <m/>
    <m/>
    <m/>
    <n v="5.2000000000000011"/>
  </r>
  <r>
    <x v="8"/>
    <x v="8"/>
    <x v="5"/>
    <x v="0"/>
    <m/>
    <m/>
    <m/>
    <n v="4.2650902648840896"/>
  </r>
  <r>
    <x v="9"/>
    <x v="9"/>
    <x v="5"/>
    <x v="0"/>
    <m/>
    <m/>
    <m/>
    <n v="4.5582612605012001"/>
  </r>
  <r>
    <x v="10"/>
    <x v="10"/>
    <x v="5"/>
    <x v="0"/>
    <m/>
    <m/>
    <m/>
    <n v="3.6342804239623447"/>
  </r>
  <r>
    <x v="11"/>
    <x v="11"/>
    <x v="5"/>
    <x v="0"/>
    <m/>
    <m/>
    <m/>
    <n v="3.2556945745019146"/>
  </r>
  <r>
    <x v="12"/>
    <x v="12"/>
    <x v="5"/>
    <x v="0"/>
    <m/>
    <m/>
    <m/>
    <n v="5.2000000000000011"/>
  </r>
  <r>
    <x v="13"/>
    <x v="13"/>
    <x v="5"/>
    <x v="0"/>
    <m/>
    <m/>
    <m/>
    <n v="4.9122563991975738"/>
  </r>
  <r>
    <x v="14"/>
    <x v="14"/>
    <x v="5"/>
    <x v="0"/>
    <m/>
    <m/>
    <m/>
    <n v="4.856799656799657"/>
  </r>
  <r>
    <x v="15"/>
    <x v="15"/>
    <x v="5"/>
    <x v="0"/>
    <m/>
    <m/>
    <m/>
    <n v="4.8528185778842312"/>
  </r>
  <r>
    <x v="16"/>
    <x v="16"/>
    <x v="5"/>
    <x v="0"/>
    <m/>
    <m/>
    <m/>
    <n v="6.3837708013532204"/>
  </r>
  <r>
    <x v="0"/>
    <x v="0"/>
    <x v="0"/>
    <x v="1"/>
    <n v="87"/>
    <n v="89.6"/>
    <n v="0.9709821428571429"/>
    <n v="3.1285928785928796"/>
  </r>
  <r>
    <x v="1"/>
    <x v="1"/>
    <x v="0"/>
    <x v="1"/>
    <n v="75.599999999999994"/>
    <n v="89"/>
    <n v="0.84943820224719091"/>
    <n v="1"/>
  </r>
  <r>
    <x v="2"/>
    <x v="2"/>
    <x v="0"/>
    <x v="1"/>
    <n v="67.400000000000006"/>
    <n v="87.8"/>
    <n v="0.76765375854214135"/>
    <n v="1"/>
  </r>
  <r>
    <x v="3"/>
    <x v="3"/>
    <x v="0"/>
    <x v="1"/>
    <n v="67.2"/>
    <n v="87.6"/>
    <n v="0.76712328767123295"/>
    <n v="1"/>
  </r>
  <r>
    <x v="4"/>
    <x v="4"/>
    <x v="0"/>
    <x v="1"/>
    <n v="67.5"/>
    <n v="87.5"/>
    <n v="0.77142857142857146"/>
    <n v="1"/>
  </r>
  <r>
    <x v="5"/>
    <x v="5"/>
    <x v="0"/>
    <x v="1"/>
    <n v="89.6"/>
    <n v="83.9"/>
    <n v="1.0679380214541119"/>
    <n v="6.0401808244478037"/>
  </r>
  <r>
    <x v="6"/>
    <x v="6"/>
    <x v="0"/>
    <x v="1"/>
    <n v="76.8"/>
    <n v="83.4"/>
    <n v="0.92086330935251792"/>
    <n v="1"/>
  </r>
  <r>
    <x v="7"/>
    <x v="7"/>
    <x v="0"/>
    <x v="1"/>
    <n v="98.1"/>
    <n v="80.5"/>
    <n v="1.2186335403726707"/>
    <n v="7"/>
  </r>
  <r>
    <x v="8"/>
    <x v="8"/>
    <x v="0"/>
    <x v="1"/>
    <n v="93.4"/>
    <n v="76.3"/>
    <n v="1.2241153342070774"/>
    <n v="7"/>
  </r>
  <r>
    <x v="9"/>
    <x v="9"/>
    <x v="0"/>
    <x v="1"/>
    <n v="76.5"/>
    <n v="76"/>
    <n v="1.006578947368421"/>
    <n v="4.1975659870396695"/>
  </r>
  <r>
    <x v="10"/>
    <x v="10"/>
    <x v="0"/>
    <x v="1"/>
    <n v="78.3"/>
    <n v="74.5"/>
    <n v="1.0510067114093959"/>
    <n v="5.5317330753572351"/>
  </r>
  <r>
    <x v="11"/>
    <x v="11"/>
    <x v="0"/>
    <x v="1"/>
    <n v="67.099999999999994"/>
    <n v="73.099999999999994"/>
    <n v="0.91792065663474687"/>
    <n v="1"/>
  </r>
  <r>
    <x v="12"/>
    <x v="12"/>
    <x v="0"/>
    <x v="1"/>
    <n v="78.400000000000006"/>
    <n v="70"/>
    <n v="1.1200000000000001"/>
    <n v="7"/>
  </r>
  <r>
    <x v="13"/>
    <x v="13"/>
    <x v="0"/>
    <x v="1"/>
    <n v="71.3"/>
    <n v="69"/>
    <n v="1.0333333333333332"/>
    <n v="5.0010010010009971"/>
  </r>
  <r>
    <x v="14"/>
    <x v="14"/>
    <x v="0"/>
    <x v="1"/>
    <n v="67.099999999999994"/>
    <n v="68.7"/>
    <n v="0.97671033478893732"/>
    <n v="3.3006106543224414"/>
  </r>
  <r>
    <x v="15"/>
    <x v="15"/>
    <x v="0"/>
    <x v="1"/>
    <n v="67.3"/>
    <n v="67.599999999999994"/>
    <n v="0.99556213017751483"/>
    <n v="3.8667306359614058"/>
  </r>
  <r>
    <x v="16"/>
    <x v="16"/>
    <x v="0"/>
    <x v="1"/>
    <n v="67.400000000000006"/>
    <n v="48.2"/>
    <n v="1.3983402489626557"/>
    <n v="7"/>
  </r>
  <r>
    <x v="0"/>
    <x v="0"/>
    <x v="1"/>
    <x v="1"/>
    <n v="72.599999999999994"/>
    <n v="40.299999999999997"/>
    <n v="1.8014888337468982"/>
    <n v="7"/>
  </r>
  <r>
    <x v="1"/>
    <x v="1"/>
    <x v="1"/>
    <x v="1"/>
    <n v="88.7"/>
    <n v="59"/>
    <n v="1.5033898305084745"/>
    <n v="7"/>
  </r>
  <r>
    <x v="2"/>
    <x v="2"/>
    <x v="1"/>
    <x v="1"/>
    <n v="83.2"/>
    <n v="68"/>
    <n v="1.223529411764706"/>
    <n v="7"/>
  </r>
  <r>
    <x v="3"/>
    <x v="3"/>
    <x v="1"/>
    <x v="1"/>
    <n v="96.5"/>
    <n v="69.5"/>
    <n v="1.3884892086330936"/>
    <n v="7"/>
  </r>
  <r>
    <x v="4"/>
    <x v="4"/>
    <x v="1"/>
    <x v="1"/>
    <n v="94.3"/>
    <n v="71"/>
    <n v="1.328169014084507"/>
    <n v="7"/>
  </r>
  <r>
    <x v="5"/>
    <x v="5"/>
    <x v="1"/>
    <x v="1"/>
    <n v="67.900000000000006"/>
    <n v="75"/>
    <n v="0.90533333333333343"/>
    <n v="1"/>
  </r>
  <r>
    <x v="6"/>
    <x v="6"/>
    <x v="1"/>
    <x v="1"/>
    <n v="70.8"/>
    <n v="76.400000000000006"/>
    <n v="0.92670157068062819"/>
    <n v="1"/>
  </r>
  <r>
    <x v="7"/>
    <x v="7"/>
    <x v="1"/>
    <x v="1"/>
    <n v="97.9"/>
    <n v="79.099999999999994"/>
    <n v="1.2376738305941848"/>
    <n v="7"/>
  </r>
  <r>
    <x v="8"/>
    <x v="8"/>
    <x v="1"/>
    <x v="1"/>
    <n v="82.4"/>
    <n v="81.599999999999994"/>
    <n v="1.0098039215686276"/>
    <n v="4.2944120591179464"/>
  </r>
  <r>
    <x v="9"/>
    <x v="9"/>
    <x v="1"/>
    <x v="1"/>
    <n v="90.2"/>
    <n v="86"/>
    <n v="1.0488372093023257"/>
    <n v="5.4665828619317027"/>
  </r>
  <r>
    <x v="10"/>
    <x v="10"/>
    <x v="1"/>
    <x v="1"/>
    <n v="69.5"/>
    <n v="86.2"/>
    <n v="0.80626450116009274"/>
    <n v="1"/>
  </r>
  <r>
    <x v="11"/>
    <x v="11"/>
    <x v="1"/>
    <x v="1"/>
    <n v="76.400000000000006"/>
    <n v="86.3"/>
    <n v="0.88528389339513336"/>
    <n v="1"/>
  </r>
  <r>
    <x v="12"/>
    <x v="12"/>
    <x v="1"/>
    <x v="1"/>
    <n v="86"/>
    <n v="87"/>
    <n v="0.9885057471264368"/>
    <n v="3.6548272410341376"/>
  </r>
  <r>
    <x v="13"/>
    <x v="13"/>
    <x v="1"/>
    <x v="1"/>
    <n v="73.7"/>
    <n v="87.9"/>
    <n v="0.83845278725824801"/>
    <n v="1"/>
  </r>
  <r>
    <x v="14"/>
    <x v="14"/>
    <x v="1"/>
    <x v="1"/>
    <n v="75.3"/>
    <n v="89.3"/>
    <n v="0.84322508398656215"/>
    <n v="1"/>
  </r>
  <r>
    <x v="15"/>
    <x v="15"/>
    <x v="1"/>
    <x v="1"/>
    <n v="92.6"/>
    <n v="90.4"/>
    <n v="1.0243362831858407"/>
    <n v="4.7308193148901108"/>
  </r>
  <r>
    <x v="16"/>
    <x v="16"/>
    <x v="1"/>
    <x v="1"/>
    <n v="87.5"/>
    <n v="94.3"/>
    <n v="0.92788971367974549"/>
    <n v="1"/>
  </r>
  <r>
    <x v="0"/>
    <x v="0"/>
    <x v="2"/>
    <x v="1"/>
    <n v="95"/>
    <n v="83.3"/>
    <n v="1.1404561824729893"/>
    <n v="7"/>
  </r>
  <r>
    <x v="1"/>
    <x v="1"/>
    <x v="2"/>
    <x v="1"/>
    <n v="68.3"/>
    <n v="74.599999999999994"/>
    <n v="0.91554959785522794"/>
    <n v="1"/>
  </r>
  <r>
    <x v="2"/>
    <x v="2"/>
    <x v="2"/>
    <x v="1"/>
    <n v="84.7"/>
    <n v="72.7"/>
    <n v="1.1650618982118295"/>
    <n v="7"/>
  </r>
  <r>
    <x v="3"/>
    <x v="3"/>
    <x v="2"/>
    <x v="1"/>
    <n v="75.8"/>
    <n v="83.7"/>
    <n v="0.90561529271206687"/>
    <n v="1"/>
  </r>
  <r>
    <x v="4"/>
    <x v="4"/>
    <x v="2"/>
    <x v="1"/>
    <n v="86.5"/>
    <n v="85.5"/>
    <n v="1.0116959064327486"/>
    <n v="4.3512284214038628"/>
  </r>
  <r>
    <x v="5"/>
    <x v="5"/>
    <x v="2"/>
    <x v="1"/>
    <n v="74.5"/>
    <n v="79.900000000000006"/>
    <n v="0.93241551939924905"/>
    <n v="1"/>
  </r>
  <r>
    <x v="6"/>
    <x v="6"/>
    <x v="2"/>
    <x v="1"/>
    <n v="71.3"/>
    <n v="82.3"/>
    <n v="0.86634264884568646"/>
    <n v="1"/>
  </r>
  <r>
    <x v="7"/>
    <x v="7"/>
    <x v="2"/>
    <x v="1"/>
    <n v="95.5"/>
    <n v="72.5"/>
    <n v="1.3172413793103448"/>
    <n v="7"/>
  </r>
  <r>
    <x v="8"/>
    <x v="8"/>
    <x v="2"/>
    <x v="1"/>
    <n v="67.7"/>
    <n v="75.400000000000006"/>
    <n v="0.89787798408488062"/>
    <n v="1"/>
  </r>
  <r>
    <x v="9"/>
    <x v="9"/>
    <x v="2"/>
    <x v="1"/>
    <n v="95.9"/>
    <n v="80"/>
    <n v="1.19875"/>
    <n v="7"/>
  </r>
  <r>
    <x v="10"/>
    <x v="10"/>
    <x v="2"/>
    <x v="1"/>
    <n v="87.3"/>
    <n v="89.3"/>
    <n v="0.97760358342665177"/>
    <n v="3.3274349377372898"/>
  </r>
  <r>
    <x v="11"/>
    <x v="11"/>
    <x v="2"/>
    <x v="1"/>
    <n v="71.5"/>
    <n v="76.3"/>
    <n v="0.93709043250327662"/>
    <n v="2.1108237988971954"/>
  </r>
  <r>
    <x v="12"/>
    <x v="12"/>
    <x v="2"/>
    <x v="1"/>
    <n v="95.9"/>
    <n v="81"/>
    <n v="1.1839506172839507"/>
    <n v="7"/>
  </r>
  <r>
    <x v="13"/>
    <x v="13"/>
    <x v="2"/>
    <x v="1"/>
    <n v="74.900000000000006"/>
    <n v="78.3"/>
    <n v="0.95657726692209466"/>
    <n v="2.6960140216845243"/>
  </r>
  <r>
    <x v="14"/>
    <x v="14"/>
    <x v="2"/>
    <x v="1"/>
    <n v="67.8"/>
    <n v="75"/>
    <n v="0.90399999999999991"/>
    <n v="1"/>
  </r>
  <r>
    <x v="15"/>
    <x v="15"/>
    <x v="2"/>
    <x v="1"/>
    <n v="76.7"/>
    <n v="74.5"/>
    <n v="1.029530201342282"/>
    <n v="4.8867928331015609"/>
  </r>
  <r>
    <x v="16"/>
    <x v="16"/>
    <x v="2"/>
    <x v="1"/>
    <n v="85.7"/>
    <n v="78.400000000000006"/>
    <n v="1.0931122448979591"/>
    <n v="6.7961635104492215"/>
  </r>
  <r>
    <x v="0"/>
    <x v="0"/>
    <x v="3"/>
    <x v="1"/>
    <n v="6.45"/>
    <n v="8.26"/>
    <n v="1.2806201550387597"/>
    <n v="7"/>
  </r>
  <r>
    <x v="1"/>
    <x v="1"/>
    <x v="3"/>
    <x v="1"/>
    <n v="6.42"/>
    <n v="8.1300000000000008"/>
    <n v="1.2663551401869162"/>
    <n v="7"/>
  </r>
  <r>
    <x v="2"/>
    <x v="2"/>
    <x v="3"/>
    <x v="1"/>
    <n v="5.48"/>
    <n v="7.1"/>
    <n v="1.2956204379562044"/>
    <n v="7"/>
  </r>
  <r>
    <x v="3"/>
    <x v="3"/>
    <x v="3"/>
    <x v="1"/>
    <n v="5.24"/>
    <n v="7.01"/>
    <n v="1.3377862595419845"/>
    <n v="7"/>
  </r>
  <r>
    <x v="4"/>
    <x v="4"/>
    <x v="3"/>
    <x v="1"/>
    <n v="5.23"/>
    <n v="6.45"/>
    <n v="1.2332695984703632"/>
    <n v="7"/>
  </r>
  <r>
    <x v="5"/>
    <x v="5"/>
    <x v="3"/>
    <x v="1"/>
    <n v="5.47"/>
    <n v="6.01"/>
    <n v="1.0987202925045703"/>
    <n v="6.964573348485593"/>
  </r>
  <r>
    <x v="6"/>
    <x v="6"/>
    <x v="3"/>
    <x v="1"/>
    <n v="7.5"/>
    <n v="5.59"/>
    <n v="0.74533333333333329"/>
    <n v="1"/>
  </r>
  <r>
    <x v="7"/>
    <x v="7"/>
    <x v="3"/>
    <x v="1"/>
    <n v="7.56"/>
    <n v="5.53"/>
    <n v="0.73148148148148151"/>
    <n v="1"/>
  </r>
  <r>
    <x v="8"/>
    <x v="8"/>
    <x v="3"/>
    <x v="1"/>
    <n v="5.9"/>
    <n v="5.51"/>
    <n v="0.93389830508474569"/>
    <n v="2.0149641166590295"/>
  </r>
  <r>
    <x v="9"/>
    <x v="9"/>
    <x v="3"/>
    <x v="1"/>
    <n v="5.36"/>
    <n v="5.46"/>
    <n v="1.0186567164179106"/>
    <n v="4.5602617542916075"/>
  </r>
  <r>
    <x v="10"/>
    <x v="10"/>
    <x v="3"/>
    <x v="1"/>
    <n v="7.47"/>
    <n v="5.42"/>
    <n v="0.72556894243641235"/>
    <n v="1"/>
  </r>
  <r>
    <x v="11"/>
    <x v="11"/>
    <x v="3"/>
    <x v="1"/>
    <n v="5.56"/>
    <n v="5.4"/>
    <n v="0.97122302158273388"/>
    <n v="3.135826473955972"/>
  </r>
  <r>
    <x v="12"/>
    <x v="12"/>
    <x v="3"/>
    <x v="1"/>
    <n v="4.34"/>
    <n v="5.3"/>
    <n v="1.2211981566820278"/>
    <n v="7"/>
  </r>
  <r>
    <x v="13"/>
    <x v="13"/>
    <x v="3"/>
    <x v="1"/>
    <n v="5.45"/>
    <n v="5.28"/>
    <n v="0.96880733944954134"/>
    <n v="3.0632834669531928"/>
  </r>
  <r>
    <x v="14"/>
    <x v="14"/>
    <x v="3"/>
    <x v="1"/>
    <n v="6.54"/>
    <n v="5.24"/>
    <n v="0.80122324159021419"/>
    <n v="1"/>
  </r>
  <r>
    <x v="15"/>
    <x v="15"/>
    <x v="3"/>
    <x v="1"/>
    <n v="6.43"/>
    <n v="5.23"/>
    <n v="0.81337480559875597"/>
    <n v="1"/>
  </r>
  <r>
    <x v="16"/>
    <x v="16"/>
    <x v="3"/>
    <x v="1"/>
    <n v="6.37"/>
    <n v="4.3"/>
    <n v="0.67503924646781788"/>
    <n v="1"/>
  </r>
  <r>
    <x v="0"/>
    <x v="0"/>
    <x v="4"/>
    <x v="1"/>
    <n v="0.99"/>
    <n v="0.9"/>
    <n v="1.0999999999999999"/>
    <n v="7"/>
  </r>
  <r>
    <x v="1"/>
    <x v="1"/>
    <x v="4"/>
    <x v="1"/>
    <n v="0.4"/>
    <n v="0.9"/>
    <n v="0.44444444444444448"/>
    <n v="1"/>
  </r>
  <r>
    <x v="2"/>
    <x v="2"/>
    <x v="4"/>
    <x v="1"/>
    <n v="0.98"/>
    <n v="0.9"/>
    <n v="1.0888888888888888"/>
    <n v="6.6693360026693327"/>
  </r>
  <r>
    <x v="3"/>
    <x v="3"/>
    <x v="4"/>
    <x v="1"/>
    <n v="0.8"/>
    <n v="0.9"/>
    <n v="0.88888888888888895"/>
    <n v="1"/>
  </r>
  <r>
    <x v="4"/>
    <x v="4"/>
    <x v="4"/>
    <x v="1"/>
    <n v="0.8"/>
    <n v="0.9"/>
    <n v="0.88888888888888895"/>
    <n v="1"/>
  </r>
  <r>
    <x v="5"/>
    <x v="5"/>
    <x v="4"/>
    <x v="1"/>
    <n v="1"/>
    <n v="0.9"/>
    <n v="1.1111111111111112"/>
    <n v="7"/>
  </r>
  <r>
    <x v="6"/>
    <x v="6"/>
    <x v="4"/>
    <x v="1"/>
    <n v="0.99"/>
    <n v="0.9"/>
    <n v="1.0999999999999999"/>
    <n v="7"/>
  </r>
  <r>
    <x v="7"/>
    <x v="7"/>
    <x v="4"/>
    <x v="1"/>
    <n v="0.59"/>
    <n v="0.9"/>
    <n v="0.65555555555555556"/>
    <n v="1"/>
  </r>
  <r>
    <x v="8"/>
    <x v="8"/>
    <x v="4"/>
    <x v="1"/>
    <n v="1"/>
    <n v="0.9"/>
    <n v="1.1111111111111112"/>
    <n v="7"/>
  </r>
  <r>
    <x v="9"/>
    <x v="9"/>
    <x v="4"/>
    <x v="1"/>
    <n v="0.97"/>
    <n v="0.9"/>
    <n v="1.0777777777777777"/>
    <n v="6.335669002335667"/>
  </r>
  <r>
    <x v="10"/>
    <x v="10"/>
    <x v="4"/>
    <x v="1"/>
    <n v="0.9"/>
    <n v="0.9"/>
    <n v="1"/>
    <n v="3.9999999999999996"/>
  </r>
  <r>
    <x v="11"/>
    <x v="11"/>
    <x v="4"/>
    <x v="1"/>
    <n v="1"/>
    <n v="0.9"/>
    <n v="1.1111111111111112"/>
    <n v="7"/>
  </r>
  <r>
    <x v="12"/>
    <x v="12"/>
    <x v="4"/>
    <x v="1"/>
    <n v="0.8"/>
    <n v="0.9"/>
    <n v="0.88888888888888895"/>
    <n v="1"/>
  </r>
  <r>
    <x v="13"/>
    <x v="13"/>
    <x v="4"/>
    <x v="1"/>
    <n v="0.95"/>
    <n v="0.9"/>
    <n v="1.0555555555555556"/>
    <n v="5.6683350016683356"/>
  </r>
  <r>
    <x v="14"/>
    <x v="14"/>
    <x v="4"/>
    <x v="1"/>
    <n v="1"/>
    <n v="0.9"/>
    <n v="1.1111111111111112"/>
    <n v="7"/>
  </r>
  <r>
    <x v="15"/>
    <x v="15"/>
    <x v="4"/>
    <x v="1"/>
    <n v="0.8"/>
    <n v="0.9"/>
    <n v="0.88888888888888895"/>
    <n v="1"/>
  </r>
  <r>
    <x v="16"/>
    <x v="16"/>
    <x v="4"/>
    <x v="1"/>
    <n v="1"/>
    <n v="0.9"/>
    <n v="1.1111111111111112"/>
    <n v="7"/>
  </r>
  <r>
    <x v="0"/>
    <x v="0"/>
    <x v="5"/>
    <x v="1"/>
    <m/>
    <m/>
    <m/>
    <n v="5.451437151437152"/>
  </r>
  <r>
    <x v="1"/>
    <x v="1"/>
    <x v="5"/>
    <x v="1"/>
    <m/>
    <m/>
    <m/>
    <n v="3.1"/>
  </r>
  <r>
    <x v="2"/>
    <x v="2"/>
    <x v="5"/>
    <x v="1"/>
    <m/>
    <m/>
    <m/>
    <n v="4.5504004004004006"/>
  </r>
  <r>
    <x v="3"/>
    <x v="3"/>
    <x v="5"/>
    <x v="1"/>
    <m/>
    <m/>
    <m/>
    <n v="3.1"/>
  </r>
  <r>
    <x v="4"/>
    <x v="4"/>
    <x v="5"/>
    <x v="1"/>
    <m/>
    <m/>
    <m/>
    <n v="3.4351228421403861"/>
  </r>
  <r>
    <x v="5"/>
    <x v="5"/>
    <x v="5"/>
    <x v="1"/>
    <m/>
    <m/>
    <m/>
    <n v="4.8107583320519609"/>
  </r>
  <r>
    <x v="6"/>
    <x v="6"/>
    <x v="5"/>
    <x v="1"/>
    <m/>
    <m/>
    <m/>
    <n v="1.9000000000000001"/>
  </r>
  <r>
    <x v="7"/>
    <x v="7"/>
    <x v="5"/>
    <x v="1"/>
    <m/>
    <m/>
    <m/>
    <n v="5.2000000000000011"/>
  </r>
  <r>
    <x v="8"/>
    <x v="8"/>
    <x v="5"/>
    <x v="1"/>
    <m/>
    <m/>
    <m/>
    <n v="5.1111270293224438"/>
  </r>
  <r>
    <x v="9"/>
    <x v="9"/>
    <x v="5"/>
    <x v="1"/>
    <m/>
    <m/>
    <m/>
    <n v="5.1067325806962991"/>
  </r>
  <r>
    <x v="10"/>
    <x v="10"/>
    <x v="5"/>
    <x v="1"/>
    <m/>
    <m/>
    <m/>
    <n v="3.4954367239166233"/>
  </r>
  <r>
    <x v="11"/>
    <x v="11"/>
    <x v="5"/>
    <x v="1"/>
    <m/>
    <m/>
    <m/>
    <n v="2.3314563509831157"/>
  </r>
  <r>
    <x v="12"/>
    <x v="12"/>
    <x v="5"/>
    <x v="1"/>
    <m/>
    <m/>
    <m/>
    <n v="5.4309654482068277"/>
  </r>
  <r>
    <x v="13"/>
    <x v="13"/>
    <x v="5"/>
    <x v="1"/>
    <m/>
    <m/>
    <m/>
    <n v="3.7797445728620809"/>
  </r>
  <r>
    <x v="14"/>
    <x v="14"/>
    <x v="5"/>
    <x v="1"/>
    <m/>
    <m/>
    <m/>
    <n v="2.8202442617289769"/>
  </r>
  <r>
    <x v="15"/>
    <x v="15"/>
    <x v="5"/>
    <x v="1"/>
    <m/>
    <m/>
    <m/>
    <n v="3.2815354006727406"/>
  </r>
  <r>
    <x v="16"/>
    <x v="16"/>
    <x v="5"/>
    <x v="1"/>
    <m/>
    <m/>
    <m/>
    <n v="4.8796163510449224"/>
  </r>
  <r>
    <x v="0"/>
    <x v="0"/>
    <x v="0"/>
    <x v="2"/>
    <n v="90.4"/>
    <n v="83.4"/>
    <n v="1.0839328537170263"/>
    <n v="6.5205061176284165"/>
  </r>
  <r>
    <x v="1"/>
    <x v="1"/>
    <x v="0"/>
    <x v="2"/>
    <n v="89.4"/>
    <n v="82.5"/>
    <n v="1.0836363636363637"/>
    <n v="6.511602511602514"/>
  </r>
  <r>
    <x v="2"/>
    <x v="2"/>
    <x v="0"/>
    <x v="2"/>
    <n v="89.3"/>
    <n v="64"/>
    <n v="1.3953125"/>
    <n v="7"/>
  </r>
  <r>
    <x v="3"/>
    <x v="3"/>
    <x v="0"/>
    <x v="2"/>
    <n v="87.9"/>
    <n v="87.4"/>
    <n v="1.005720823798627"/>
    <n v="4.1717965104692798"/>
  </r>
  <r>
    <x v="4"/>
    <x v="4"/>
    <x v="0"/>
    <x v="2"/>
    <n v="86.3"/>
    <n v="83.4"/>
    <n v="1.0347721822541966"/>
    <n v="5.0442096773032024"/>
  </r>
  <r>
    <x v="5"/>
    <x v="5"/>
    <x v="0"/>
    <x v="2"/>
    <n v="86.2"/>
    <n v="83.9"/>
    <n v="1.0274135876042907"/>
    <n v="4.8232308589877082"/>
  </r>
  <r>
    <x v="6"/>
    <x v="6"/>
    <x v="0"/>
    <x v="2"/>
    <n v="79.099999999999994"/>
    <n v="90.3"/>
    <n v="0.87596899224806202"/>
    <n v="1"/>
  </r>
  <r>
    <x v="7"/>
    <x v="7"/>
    <x v="0"/>
    <x v="2"/>
    <n v="78.400000000000006"/>
    <n v="68.7"/>
    <n v="1.1411935953420671"/>
    <n v="7"/>
  </r>
  <r>
    <x v="8"/>
    <x v="8"/>
    <x v="0"/>
    <x v="2"/>
    <n v="78.400000000000006"/>
    <n v="93.2"/>
    <n v="0.84120171673819744"/>
    <n v="1"/>
  </r>
  <r>
    <x v="9"/>
    <x v="9"/>
    <x v="0"/>
    <x v="2"/>
    <n v="78.34"/>
    <n v="87.8"/>
    <n v="0.89225512528473816"/>
    <n v="1"/>
  </r>
  <r>
    <x v="10"/>
    <x v="10"/>
    <x v="0"/>
    <x v="2"/>
    <n v="78.3"/>
    <n v="89.4"/>
    <n v="0.87583892617449655"/>
    <n v="1"/>
  </r>
  <r>
    <x v="11"/>
    <x v="11"/>
    <x v="0"/>
    <x v="2"/>
    <n v="78.099999999999994"/>
    <n v="48.2"/>
    <n v="1.6203319502074687"/>
    <n v="7"/>
  </r>
  <r>
    <x v="12"/>
    <x v="12"/>
    <x v="0"/>
    <x v="2"/>
    <n v="76.400000000000006"/>
    <n v="69"/>
    <n v="1.1072463768115943"/>
    <n v="7"/>
  </r>
  <r>
    <x v="13"/>
    <x v="13"/>
    <x v="0"/>
    <x v="2"/>
    <n v="75.599999999999994"/>
    <n v="89.1"/>
    <n v="0.84848484848484851"/>
    <n v="1"/>
  </r>
  <r>
    <x v="14"/>
    <x v="14"/>
    <x v="0"/>
    <x v="2"/>
    <n v="71"/>
    <n v="70"/>
    <n v="1.0142857142857142"/>
    <n v="4.4290004290004266"/>
  </r>
  <r>
    <x v="15"/>
    <x v="15"/>
    <x v="0"/>
    <x v="2"/>
    <n v="67.400000000000006"/>
    <n v="80.5"/>
    <n v="0.83726708074534173"/>
    <n v="1"/>
  </r>
  <r>
    <x v="16"/>
    <x v="16"/>
    <x v="0"/>
    <x v="2"/>
    <n v="59"/>
    <n v="67.599999999999994"/>
    <n v="0.87278106508875752"/>
    <n v="1"/>
  </r>
  <r>
    <x v="0"/>
    <x v="0"/>
    <x v="1"/>
    <x v="2"/>
    <n v="72.599999999999994"/>
    <n v="45"/>
    <n v="1.6133333333333333"/>
    <n v="7"/>
  </r>
  <r>
    <x v="1"/>
    <x v="1"/>
    <x v="1"/>
    <x v="2"/>
    <n v="87.5"/>
    <n v="66.2"/>
    <n v="1.3217522658610272"/>
    <n v="7"/>
  </r>
  <r>
    <x v="2"/>
    <x v="2"/>
    <x v="1"/>
    <x v="2"/>
    <n v="83.2"/>
    <n v="70"/>
    <n v="1.1885714285714286"/>
    <n v="7"/>
  </r>
  <r>
    <x v="3"/>
    <x v="3"/>
    <x v="1"/>
    <x v="2"/>
    <n v="96.5"/>
    <n v="70.3"/>
    <n v="1.372688477951636"/>
    <n v="7"/>
  </r>
  <r>
    <x v="4"/>
    <x v="4"/>
    <x v="1"/>
    <x v="2"/>
    <n v="87.1"/>
    <n v="72.400000000000006"/>
    <n v="1.2030386740331489"/>
    <n v="7"/>
  </r>
  <r>
    <x v="5"/>
    <x v="5"/>
    <x v="1"/>
    <x v="2"/>
    <n v="67.900000000000006"/>
    <n v="74.599999999999994"/>
    <n v="0.91018766756032188"/>
    <n v="1"/>
  </r>
  <r>
    <x v="6"/>
    <x v="6"/>
    <x v="1"/>
    <x v="2"/>
    <n v="70.8"/>
    <n v="74.900000000000006"/>
    <n v="0.94526034712950591"/>
    <n v="2.3561665804656426"/>
  </r>
  <r>
    <x v="7"/>
    <x v="7"/>
    <x v="1"/>
    <x v="2"/>
    <n v="78.3"/>
    <n v="75.599999999999994"/>
    <n v="1.0357142857142858"/>
    <n v="5.0725010725010744"/>
  </r>
  <r>
    <x v="8"/>
    <x v="8"/>
    <x v="1"/>
    <x v="2"/>
    <n v="82.4"/>
    <n v="76.900000000000006"/>
    <n v="1.0715214564369311"/>
    <n v="6.1477914845925241"/>
  </r>
  <r>
    <x v="9"/>
    <x v="9"/>
    <x v="1"/>
    <x v="2"/>
    <n v="90.2"/>
    <n v="81.099999999999994"/>
    <n v="1.1122071516646117"/>
    <n v="7"/>
  </r>
  <r>
    <x v="10"/>
    <x v="10"/>
    <x v="1"/>
    <x v="2"/>
    <n v="78.2"/>
    <n v="81.7"/>
    <n v="0.95716034271725825"/>
    <n v="2.7135238053230704"/>
  </r>
  <r>
    <x v="11"/>
    <x v="11"/>
    <x v="1"/>
    <x v="2"/>
    <n v="76.400000000000006"/>
    <n v="83.5"/>
    <n v="0.91497005988023961"/>
    <n v="1"/>
  </r>
  <r>
    <x v="12"/>
    <x v="12"/>
    <x v="1"/>
    <x v="2"/>
    <n v="86"/>
    <n v="84"/>
    <n v="1.0238095238095237"/>
    <n v="4.7150007150007118"/>
  </r>
  <r>
    <x v="13"/>
    <x v="13"/>
    <x v="1"/>
    <x v="2"/>
    <n v="73.7"/>
    <n v="88.3"/>
    <n v="0.83465458663646663"/>
    <n v="1"/>
  </r>
  <r>
    <x v="14"/>
    <x v="14"/>
    <x v="1"/>
    <x v="2"/>
    <n v="75.3"/>
    <n v="91"/>
    <n v="0.82747252747252742"/>
    <n v="1"/>
  </r>
  <r>
    <x v="15"/>
    <x v="15"/>
    <x v="1"/>
    <x v="2"/>
    <n v="92.6"/>
    <n v="92.1"/>
    <n v="1.00542888165038"/>
    <n v="4.1630294789903903"/>
  </r>
  <r>
    <x v="16"/>
    <x v="16"/>
    <x v="1"/>
    <x v="2"/>
    <n v="87.5"/>
    <n v="93.8"/>
    <n v="0.93283582089552242"/>
    <n v="1"/>
  </r>
  <r>
    <x v="0"/>
    <x v="0"/>
    <x v="2"/>
    <x v="2"/>
    <n v="95"/>
    <n v="40.299999999999997"/>
    <n v="2.3573200992555834"/>
    <n v="7"/>
  </r>
  <r>
    <x v="1"/>
    <x v="1"/>
    <x v="2"/>
    <x v="2"/>
    <n v="68.3"/>
    <n v="59"/>
    <n v="1.1576271186440676"/>
    <n v="7"/>
  </r>
  <r>
    <x v="2"/>
    <x v="2"/>
    <x v="2"/>
    <x v="2"/>
    <n v="84.7"/>
    <n v="68"/>
    <n v="1.2455882352941177"/>
    <n v="7"/>
  </r>
  <r>
    <x v="3"/>
    <x v="3"/>
    <x v="2"/>
    <x v="2"/>
    <n v="75.8"/>
    <n v="69.5"/>
    <n v="1.0906474820143885"/>
    <n v="6.7221466070386944"/>
  </r>
  <r>
    <x v="4"/>
    <x v="4"/>
    <x v="2"/>
    <x v="2"/>
    <n v="86.5"/>
    <n v="71"/>
    <n v="1.2183098591549295"/>
    <n v="7"/>
  </r>
  <r>
    <x v="5"/>
    <x v="5"/>
    <x v="2"/>
    <x v="2"/>
    <n v="74.5"/>
    <n v="75"/>
    <n v="0.99333333333333329"/>
    <n v="3.7997997997997981"/>
  </r>
  <r>
    <x v="6"/>
    <x v="6"/>
    <x v="2"/>
    <x v="2"/>
    <n v="71.3"/>
    <n v="76.400000000000006"/>
    <n v="0.93324607329842924"/>
    <n v="1"/>
  </r>
  <r>
    <x v="7"/>
    <x v="7"/>
    <x v="2"/>
    <x v="2"/>
    <n v="95.5"/>
    <n v="79.099999999999994"/>
    <n v="1.2073324905183314"/>
    <n v="7"/>
  </r>
  <r>
    <x v="8"/>
    <x v="8"/>
    <x v="2"/>
    <x v="2"/>
    <n v="67.7"/>
    <n v="81.599999999999994"/>
    <n v="0.82965686274509809"/>
    <n v="1"/>
  </r>
  <r>
    <x v="9"/>
    <x v="9"/>
    <x v="2"/>
    <x v="2"/>
    <n v="95.9"/>
    <n v="86"/>
    <n v="1.1151162790697675"/>
    <n v="7"/>
  </r>
  <r>
    <x v="10"/>
    <x v="10"/>
    <x v="2"/>
    <x v="2"/>
    <n v="87.3"/>
    <n v="86.2"/>
    <n v="1.0127610208816704"/>
    <n v="4.3832138402904022"/>
  </r>
  <r>
    <x v="11"/>
    <x v="11"/>
    <x v="2"/>
    <x v="2"/>
    <n v="71.5"/>
    <n v="86.3"/>
    <n v="0.82850521436848201"/>
    <n v="1"/>
  </r>
  <r>
    <x v="12"/>
    <x v="12"/>
    <x v="2"/>
    <x v="2"/>
    <n v="95.9"/>
    <n v="87"/>
    <n v="1.1022988505747127"/>
    <n v="7"/>
  </r>
  <r>
    <x v="13"/>
    <x v="13"/>
    <x v="2"/>
    <x v="2"/>
    <n v="74.900000000000006"/>
    <n v="87.9"/>
    <n v="0.85210466439135379"/>
    <n v="1"/>
  </r>
  <r>
    <x v="14"/>
    <x v="14"/>
    <x v="2"/>
    <x v="2"/>
    <n v="67.8"/>
    <n v="89.3"/>
    <n v="0.7592385218365062"/>
    <n v="1"/>
  </r>
  <r>
    <x v="15"/>
    <x v="15"/>
    <x v="2"/>
    <x v="2"/>
    <n v="76.7"/>
    <n v="90.4"/>
    <n v="0.84845132743362828"/>
    <n v="1"/>
  </r>
  <r>
    <x v="16"/>
    <x v="16"/>
    <x v="2"/>
    <x v="2"/>
    <n v="85.7"/>
    <n v="94.3"/>
    <n v="0.90880169671261934"/>
    <n v="1"/>
  </r>
  <r>
    <x v="0"/>
    <x v="0"/>
    <x v="3"/>
    <x v="2"/>
    <n v="5.24"/>
    <n v="4.34"/>
    <n v="0.82824427480916019"/>
    <n v="1"/>
  </r>
  <r>
    <x v="1"/>
    <x v="1"/>
    <x v="3"/>
    <x v="2"/>
    <n v="5.53"/>
    <n v="5.23"/>
    <n v="0.94575045207956598"/>
    <n v="2.3708844468338128"/>
  </r>
  <r>
    <x v="2"/>
    <x v="2"/>
    <x v="3"/>
    <x v="2"/>
    <n v="5.42"/>
    <n v="5.24"/>
    <n v="0.96678966789667908"/>
    <n v="3.0026927296300023"/>
  </r>
  <r>
    <x v="3"/>
    <x v="3"/>
    <x v="3"/>
    <x v="2"/>
    <n v="6.01"/>
    <n v="5.36"/>
    <n v="0.89184692179700509"/>
    <n v="1"/>
  </r>
  <r>
    <x v="4"/>
    <x v="4"/>
    <x v="3"/>
    <x v="2"/>
    <n v="6.45"/>
    <n v="5.45"/>
    <n v="0.84496124031007747"/>
    <n v="1"/>
  </r>
  <r>
    <x v="5"/>
    <x v="5"/>
    <x v="3"/>
    <x v="2"/>
    <n v="7.01"/>
    <n v="5.47"/>
    <n v="0.78031383737517834"/>
    <n v="1"/>
  </r>
  <r>
    <x v="6"/>
    <x v="6"/>
    <x v="3"/>
    <x v="2"/>
    <n v="7.1"/>
    <n v="5.48"/>
    <n v="0.77183098591549304"/>
    <n v="1"/>
  </r>
  <r>
    <x v="7"/>
    <x v="7"/>
    <x v="3"/>
    <x v="2"/>
    <n v="8.1300000000000008"/>
    <n v="5.56"/>
    <n v="0.68388683886838852"/>
    <n v="1"/>
  </r>
  <r>
    <x v="8"/>
    <x v="8"/>
    <x v="3"/>
    <x v="2"/>
    <n v="5.4"/>
    <n v="5.9"/>
    <n v="1.0925925925925926"/>
    <n v="6.7805583361138897"/>
  </r>
  <r>
    <x v="9"/>
    <x v="9"/>
    <x v="3"/>
    <x v="2"/>
    <n v="8.26"/>
    <n v="6.37"/>
    <n v="0.77118644067796616"/>
    <n v="1"/>
  </r>
  <r>
    <x v="10"/>
    <x v="10"/>
    <x v="3"/>
    <x v="2"/>
    <n v="5.23"/>
    <n v="6.42"/>
    <n v="1.2275334608030593"/>
    <n v="7"/>
  </r>
  <r>
    <x v="11"/>
    <x v="11"/>
    <x v="3"/>
    <x v="2"/>
    <n v="5.46"/>
    <n v="6.43"/>
    <n v="1.1776556776556775"/>
    <n v="7"/>
  </r>
  <r>
    <x v="12"/>
    <x v="12"/>
    <x v="3"/>
    <x v="2"/>
    <n v="5.51"/>
    <n v="6.45"/>
    <n v="1.1705989110707806"/>
    <n v="7"/>
  </r>
  <r>
    <x v="13"/>
    <x v="13"/>
    <x v="3"/>
    <x v="2"/>
    <n v="5.59"/>
    <n v="6.54"/>
    <n v="1.1699463327370305"/>
    <n v="7"/>
  </r>
  <r>
    <x v="14"/>
    <x v="14"/>
    <x v="3"/>
    <x v="2"/>
    <n v="5.3"/>
    <n v="7.47"/>
    <n v="1.409433962264151"/>
    <n v="7"/>
  </r>
  <r>
    <x v="15"/>
    <x v="15"/>
    <x v="3"/>
    <x v="2"/>
    <n v="4.3"/>
    <n v="7.5"/>
    <n v="1.7441860465116279"/>
    <n v="7"/>
  </r>
  <r>
    <x v="16"/>
    <x v="16"/>
    <x v="3"/>
    <x v="2"/>
    <n v="5.28"/>
    <n v="7.56"/>
    <n v="1.4318181818181817"/>
    <n v="7"/>
  </r>
  <r>
    <x v="0"/>
    <x v="0"/>
    <x v="4"/>
    <x v="2"/>
    <n v="0.99"/>
    <n v="0.9"/>
    <n v="1.0999999999999999"/>
    <n v="7"/>
  </r>
  <r>
    <x v="1"/>
    <x v="1"/>
    <x v="4"/>
    <x v="2"/>
    <n v="0.4"/>
    <n v="0.9"/>
    <n v="0.44444444444444448"/>
    <n v="1"/>
  </r>
  <r>
    <x v="2"/>
    <x v="2"/>
    <x v="4"/>
    <x v="2"/>
    <n v="0.98"/>
    <n v="0.9"/>
    <n v="1.0888888888888888"/>
    <n v="6.6693360026693327"/>
  </r>
  <r>
    <x v="3"/>
    <x v="3"/>
    <x v="4"/>
    <x v="2"/>
    <n v="0.8"/>
    <n v="0.9"/>
    <n v="0.88888888888888895"/>
    <n v="1"/>
  </r>
  <r>
    <x v="4"/>
    <x v="4"/>
    <x v="4"/>
    <x v="2"/>
    <n v="0.8"/>
    <n v="0.9"/>
    <n v="0.88888888888888895"/>
    <n v="1"/>
  </r>
  <r>
    <x v="5"/>
    <x v="5"/>
    <x v="4"/>
    <x v="2"/>
    <n v="1"/>
    <n v="0.9"/>
    <n v="1.1111111111111112"/>
    <n v="7"/>
  </r>
  <r>
    <x v="6"/>
    <x v="6"/>
    <x v="4"/>
    <x v="2"/>
    <n v="0.99"/>
    <n v="0.9"/>
    <n v="1.0999999999999999"/>
    <n v="7"/>
  </r>
  <r>
    <x v="7"/>
    <x v="7"/>
    <x v="4"/>
    <x v="2"/>
    <n v="0.59"/>
    <n v="0.9"/>
    <n v="0.65555555555555556"/>
    <n v="1"/>
  </r>
  <r>
    <x v="8"/>
    <x v="8"/>
    <x v="4"/>
    <x v="2"/>
    <n v="1"/>
    <n v="0.9"/>
    <n v="1.1111111111111112"/>
    <n v="7"/>
  </r>
  <r>
    <x v="9"/>
    <x v="9"/>
    <x v="4"/>
    <x v="2"/>
    <n v="0.97"/>
    <n v="0.9"/>
    <n v="1.0777777777777777"/>
    <n v="6.335669002335667"/>
  </r>
  <r>
    <x v="10"/>
    <x v="10"/>
    <x v="4"/>
    <x v="2"/>
    <n v="0.9"/>
    <n v="0.9"/>
    <n v="1"/>
    <n v="3.9999999999999996"/>
  </r>
  <r>
    <x v="11"/>
    <x v="11"/>
    <x v="4"/>
    <x v="2"/>
    <n v="1"/>
    <n v="0.9"/>
    <n v="1.1111111111111112"/>
    <n v="7"/>
  </r>
  <r>
    <x v="12"/>
    <x v="12"/>
    <x v="4"/>
    <x v="2"/>
    <n v="0.8"/>
    <n v="0.9"/>
    <n v="0.88888888888888895"/>
    <n v="1"/>
  </r>
  <r>
    <x v="13"/>
    <x v="13"/>
    <x v="4"/>
    <x v="2"/>
    <n v="0.95"/>
    <n v="0.9"/>
    <n v="1.0555555555555556"/>
    <n v="5.6683350016683356"/>
  </r>
  <r>
    <x v="14"/>
    <x v="14"/>
    <x v="4"/>
    <x v="2"/>
    <n v="1"/>
    <n v="0.9"/>
    <n v="1.1111111111111112"/>
    <n v="7"/>
  </r>
  <r>
    <x v="15"/>
    <x v="15"/>
    <x v="4"/>
    <x v="2"/>
    <n v="0.8"/>
    <n v="0.9"/>
    <n v="0.88888888888888895"/>
    <n v="1"/>
  </r>
  <r>
    <x v="16"/>
    <x v="16"/>
    <x v="4"/>
    <x v="2"/>
    <n v="1"/>
    <n v="0.9"/>
    <n v="1.1111111111111112"/>
    <n v="7"/>
  </r>
  <r>
    <x v="0"/>
    <x v="0"/>
    <x v="5"/>
    <x v="2"/>
    <m/>
    <m/>
    <m/>
    <n v="5.9082024470513677"/>
  </r>
  <r>
    <x v="1"/>
    <x v="1"/>
    <x v="5"/>
    <x v="2"/>
    <m/>
    <m/>
    <m/>
    <n v="5.2102736716660782"/>
  </r>
  <r>
    <x v="2"/>
    <x v="2"/>
    <x v="5"/>
    <x v="2"/>
    <m/>
    <m/>
    <m/>
    <n v="6.350804309844901"/>
  </r>
  <r>
    <x v="3"/>
    <x v="3"/>
    <x v="5"/>
    <x v="2"/>
    <m/>
    <m/>
    <m/>
    <n v="4.0409332648915814"/>
  </r>
  <r>
    <x v="4"/>
    <x v="4"/>
    <x v="5"/>
    <x v="2"/>
    <m/>
    <m/>
    <m/>
    <n v="4.417683870921282"/>
  </r>
  <r>
    <x v="5"/>
    <x v="5"/>
    <x v="5"/>
    <x v="2"/>
    <m/>
    <m/>
    <m/>
    <n v="3.7092723235750631"/>
  </r>
  <r>
    <x v="6"/>
    <x v="6"/>
    <x v="5"/>
    <x v="2"/>
    <m/>
    <m/>
    <m/>
    <n v="2.1712333160931285"/>
  </r>
  <r>
    <x v="7"/>
    <x v="7"/>
    <x v="5"/>
    <x v="2"/>
    <m/>
    <m/>
    <m/>
    <n v="4.8145002145002156"/>
  </r>
  <r>
    <x v="8"/>
    <x v="8"/>
    <x v="5"/>
    <x v="2"/>
    <m/>
    <m/>
    <m/>
    <n v="3.7966420473355882"/>
  </r>
  <r>
    <x v="9"/>
    <x v="9"/>
    <x v="5"/>
    <x v="2"/>
    <m/>
    <m/>
    <m/>
    <n v="3.6003503503503502"/>
  </r>
  <r>
    <x v="10"/>
    <x v="10"/>
    <x v="5"/>
    <x v="2"/>
    <m/>
    <m/>
    <m/>
    <n v="3.0310261450936542"/>
  </r>
  <r>
    <x v="11"/>
    <x v="11"/>
    <x v="5"/>
    <x v="2"/>
    <m/>
    <m/>
    <m/>
    <n v="5.2"/>
  </r>
  <r>
    <x v="12"/>
    <x v="12"/>
    <x v="5"/>
    <x v="2"/>
    <m/>
    <m/>
    <m/>
    <n v="5.6430001430001431"/>
  </r>
  <r>
    <x v="13"/>
    <x v="13"/>
    <x v="5"/>
    <x v="2"/>
    <m/>
    <m/>
    <m/>
    <n v="2.6002502502502503"/>
  </r>
  <r>
    <x v="14"/>
    <x v="14"/>
    <x v="5"/>
    <x v="2"/>
    <m/>
    <m/>
    <m/>
    <n v="4.1716001716001703"/>
  </r>
  <r>
    <x v="15"/>
    <x v="15"/>
    <x v="5"/>
    <x v="2"/>
    <m/>
    <m/>
    <m/>
    <n v="2.5326058957980782"/>
  </r>
  <r>
    <x v="16"/>
    <x v="16"/>
    <x v="5"/>
    <x v="2"/>
    <m/>
    <m/>
    <m/>
    <n v="2.8"/>
  </r>
  <r>
    <x v="0"/>
    <x v="0"/>
    <x v="0"/>
    <x v="3"/>
    <n v="87"/>
    <n v="93.8"/>
    <n v="0.92750533049040518"/>
    <n v="1"/>
  </r>
  <r>
    <x v="1"/>
    <x v="1"/>
    <x v="0"/>
    <x v="3"/>
    <n v="94.3"/>
    <n v="92.1"/>
    <n v="1.0238870792616721"/>
    <n v="4.7173297075577203"/>
  </r>
  <r>
    <x v="2"/>
    <x v="2"/>
    <x v="0"/>
    <x v="3"/>
    <n v="69.5"/>
    <n v="91"/>
    <n v="0.76373626373626369"/>
    <n v="1"/>
  </r>
  <r>
    <x v="3"/>
    <x v="3"/>
    <x v="0"/>
    <x v="3"/>
    <n v="75"/>
    <n v="88.3"/>
    <n v="0.84937712344280858"/>
    <n v="1"/>
  </r>
  <r>
    <x v="4"/>
    <x v="4"/>
    <x v="0"/>
    <x v="3"/>
    <n v="79.099999999999994"/>
    <n v="84"/>
    <n v="0.94166666666666665"/>
    <n v="2.2482482482482475"/>
  </r>
  <r>
    <x v="5"/>
    <x v="5"/>
    <x v="0"/>
    <x v="3"/>
    <n v="89.3"/>
    <n v="83.5"/>
    <n v="1.0694610778443114"/>
    <n v="6.0859182535829257"/>
  </r>
  <r>
    <x v="6"/>
    <x v="6"/>
    <x v="0"/>
    <x v="3"/>
    <n v="59"/>
    <n v="81.7"/>
    <n v="0.72215422276621788"/>
    <n v="1"/>
  </r>
  <r>
    <x v="7"/>
    <x v="7"/>
    <x v="0"/>
    <x v="3"/>
    <n v="86.2"/>
    <n v="81.099999999999994"/>
    <n v="1.0628853267570901"/>
    <n v="5.8884482509636671"/>
  </r>
  <r>
    <x v="8"/>
    <x v="8"/>
    <x v="0"/>
    <x v="3"/>
    <n v="90.4"/>
    <n v="76.900000000000006"/>
    <n v="1.1755526657997399"/>
    <n v="7"/>
  </r>
  <r>
    <x v="9"/>
    <x v="9"/>
    <x v="0"/>
    <x v="3"/>
    <n v="86"/>
    <n v="75.599999999999994"/>
    <n v="1.1375661375661377"/>
    <n v="7"/>
  </r>
  <r>
    <x v="10"/>
    <x v="10"/>
    <x v="0"/>
    <x v="3"/>
    <n v="87.9"/>
    <n v="74.900000000000006"/>
    <n v="1.1735647530040054"/>
    <n v="7"/>
  </r>
  <r>
    <x v="11"/>
    <x v="11"/>
    <x v="0"/>
    <x v="3"/>
    <n v="40.299999999999997"/>
    <n v="74.599999999999994"/>
    <n v="0.54021447721179627"/>
    <n v="1"/>
  </r>
  <r>
    <x v="12"/>
    <x v="12"/>
    <x v="0"/>
    <x v="3"/>
    <n v="86.3"/>
    <n v="72.400000000000006"/>
    <n v="1.1919889502762429"/>
    <n v="7"/>
  </r>
  <r>
    <x v="13"/>
    <x v="13"/>
    <x v="0"/>
    <x v="3"/>
    <n v="76.400000000000006"/>
    <n v="70.3"/>
    <n v="1.0867709815078237"/>
    <n v="6.6057351804151256"/>
  </r>
  <r>
    <x v="14"/>
    <x v="14"/>
    <x v="0"/>
    <x v="3"/>
    <n v="68"/>
    <n v="70"/>
    <n v="0.97142857142857142"/>
    <n v="3.1419991419991415"/>
  </r>
  <r>
    <x v="15"/>
    <x v="15"/>
    <x v="0"/>
    <x v="3"/>
    <n v="81.599999999999994"/>
    <n v="66.2"/>
    <n v="1.2326283987915407"/>
    <n v="7"/>
  </r>
  <r>
    <x v="16"/>
    <x v="16"/>
    <x v="0"/>
    <x v="3"/>
    <n v="71"/>
    <n v="45"/>
    <n v="1.5777777777777777"/>
    <n v="7"/>
  </r>
  <r>
    <x v="0"/>
    <x v="0"/>
    <x v="1"/>
    <x v="3"/>
    <n v="45"/>
    <n v="93.8"/>
    <n v="0.47974413646055436"/>
    <n v="1"/>
  </r>
  <r>
    <x v="1"/>
    <x v="1"/>
    <x v="1"/>
    <x v="3"/>
    <n v="66.2"/>
    <n v="76.900000000000006"/>
    <n v="0.86085825747724309"/>
    <n v="1"/>
  </r>
  <r>
    <x v="2"/>
    <x v="2"/>
    <x v="1"/>
    <x v="3"/>
    <n v="70"/>
    <n v="70.3"/>
    <n v="0.99573257467994314"/>
    <n v="3.8718490894877817"/>
  </r>
  <r>
    <x v="3"/>
    <x v="3"/>
    <x v="1"/>
    <x v="3"/>
    <n v="70.3"/>
    <n v="83.5"/>
    <n v="0.84191616766467059"/>
    <n v="1"/>
  </r>
  <r>
    <x v="4"/>
    <x v="4"/>
    <x v="1"/>
    <x v="3"/>
    <n v="72.400000000000006"/>
    <n v="92.1"/>
    <n v="0.78610206297502727"/>
    <n v="1"/>
  </r>
  <r>
    <x v="5"/>
    <x v="5"/>
    <x v="1"/>
    <x v="3"/>
    <n v="74.599999999999994"/>
    <n v="45"/>
    <n v="1.6577777777777776"/>
    <n v="7"/>
  </r>
  <r>
    <x v="6"/>
    <x v="6"/>
    <x v="1"/>
    <x v="3"/>
    <n v="74.900000000000006"/>
    <n v="88.3"/>
    <n v="0.84824462061155159"/>
    <n v="1"/>
  </r>
  <r>
    <x v="7"/>
    <x v="7"/>
    <x v="1"/>
    <x v="3"/>
    <n v="75.599999999999994"/>
    <n v="74.599999999999994"/>
    <n v="1.0134048257372654"/>
    <n v="4.4025473194373994"/>
  </r>
  <r>
    <x v="8"/>
    <x v="8"/>
    <x v="1"/>
    <x v="3"/>
    <n v="76.900000000000006"/>
    <n v="75.599999999999994"/>
    <n v="1.0171957671957674"/>
    <n v="4.5163894052783009"/>
  </r>
  <r>
    <x v="9"/>
    <x v="9"/>
    <x v="1"/>
    <x v="3"/>
    <n v="81.099999999999994"/>
    <n v="70"/>
    <n v="1.1585714285714286"/>
    <n v="7"/>
  </r>
  <r>
    <x v="10"/>
    <x v="10"/>
    <x v="1"/>
    <x v="3"/>
    <n v="81.7"/>
    <n v="91"/>
    <n v="0.89780219780219783"/>
    <n v="1"/>
  </r>
  <r>
    <x v="11"/>
    <x v="11"/>
    <x v="1"/>
    <x v="3"/>
    <n v="83.5"/>
    <n v="84"/>
    <n v="0.99404761904761907"/>
    <n v="3.8212498212498214"/>
  </r>
  <r>
    <x v="12"/>
    <x v="12"/>
    <x v="1"/>
    <x v="3"/>
    <n v="84"/>
    <n v="81.099999999999994"/>
    <n v="1.0357583230579532"/>
    <n v="5.0738235152538502"/>
  </r>
  <r>
    <x v="13"/>
    <x v="13"/>
    <x v="1"/>
    <x v="3"/>
    <n v="88.3"/>
    <n v="74.900000000000006"/>
    <n v="1.17890520694259"/>
    <n v="7"/>
  </r>
  <r>
    <x v="14"/>
    <x v="14"/>
    <x v="1"/>
    <x v="3"/>
    <n v="91"/>
    <n v="72.400000000000006"/>
    <n v="1.2569060773480663"/>
    <n v="7"/>
  </r>
  <r>
    <x v="15"/>
    <x v="15"/>
    <x v="1"/>
    <x v="3"/>
    <n v="92.1"/>
    <n v="66.2"/>
    <n v="1.3912386706948638"/>
    <n v="7"/>
  </r>
  <r>
    <x v="16"/>
    <x v="16"/>
    <x v="1"/>
    <x v="3"/>
    <n v="93.8"/>
    <n v="81.7"/>
    <n v="1.1481028151774786"/>
    <n v="7"/>
  </r>
  <r>
    <x v="0"/>
    <x v="0"/>
    <x v="2"/>
    <x v="3"/>
    <n v="95"/>
    <n v="67.7"/>
    <n v="1.4032496307237814"/>
    <n v="7"/>
  </r>
  <r>
    <x v="1"/>
    <x v="1"/>
    <x v="2"/>
    <x v="3"/>
    <n v="68.3"/>
    <n v="67.8"/>
    <n v="1.0073746312684366"/>
    <n v="4.2214603984515495"/>
  </r>
  <r>
    <x v="2"/>
    <x v="2"/>
    <x v="2"/>
    <x v="3"/>
    <n v="84.7"/>
    <n v="68.3"/>
    <n v="1.2401171303074672"/>
    <n v="7"/>
  </r>
  <r>
    <x v="3"/>
    <x v="3"/>
    <x v="2"/>
    <x v="3"/>
    <n v="75.8"/>
    <n v="71.3"/>
    <n v="1.0631136044880785"/>
    <n v="5.8953034380804334"/>
  </r>
  <r>
    <x v="4"/>
    <x v="4"/>
    <x v="2"/>
    <x v="3"/>
    <n v="86.5"/>
    <n v="71.5"/>
    <n v="1.2097902097902098"/>
    <n v="7"/>
  </r>
  <r>
    <x v="5"/>
    <x v="5"/>
    <x v="2"/>
    <x v="3"/>
    <n v="74.5"/>
    <n v="74.5"/>
    <n v="1"/>
    <n v="3.9999999999999996"/>
  </r>
  <r>
    <x v="6"/>
    <x v="6"/>
    <x v="2"/>
    <x v="3"/>
    <n v="71.3"/>
    <n v="74.900000000000006"/>
    <n v="0.95193591455273685"/>
    <n v="2.5566340706527582"/>
  </r>
  <r>
    <x v="7"/>
    <x v="7"/>
    <x v="2"/>
    <x v="3"/>
    <n v="95.5"/>
    <n v="75.8"/>
    <n v="1.2598944591029024"/>
    <n v="7"/>
  </r>
  <r>
    <x v="8"/>
    <x v="8"/>
    <x v="2"/>
    <x v="3"/>
    <n v="67.7"/>
    <n v="76.7"/>
    <n v="0.8826597131681877"/>
    <n v="1"/>
  </r>
  <r>
    <x v="9"/>
    <x v="9"/>
    <x v="2"/>
    <x v="3"/>
    <n v="95.9"/>
    <n v="84.7"/>
    <n v="1.1322314049586777"/>
    <n v="7"/>
  </r>
  <r>
    <x v="10"/>
    <x v="10"/>
    <x v="2"/>
    <x v="3"/>
    <n v="87.3"/>
    <n v="85.7"/>
    <n v="1.0186697782963827"/>
    <n v="4.5606540028943758"/>
  </r>
  <r>
    <x v="11"/>
    <x v="11"/>
    <x v="2"/>
    <x v="3"/>
    <n v="71.5"/>
    <n v="86.5"/>
    <n v="0.82658959537572252"/>
    <n v="1"/>
  </r>
  <r>
    <x v="12"/>
    <x v="12"/>
    <x v="2"/>
    <x v="3"/>
    <n v="95.9"/>
    <n v="87.3"/>
    <n v="1.0985108820160367"/>
    <n v="6.9582847452263277"/>
  </r>
  <r>
    <x v="13"/>
    <x v="13"/>
    <x v="2"/>
    <x v="3"/>
    <n v="74.900000000000006"/>
    <n v="95"/>
    <n v="0.78842105263157902"/>
    <n v="1"/>
  </r>
  <r>
    <x v="14"/>
    <x v="14"/>
    <x v="2"/>
    <x v="3"/>
    <n v="67.8"/>
    <n v="95.5"/>
    <n v="0.70994764397905752"/>
    <n v="1"/>
  </r>
  <r>
    <x v="15"/>
    <x v="15"/>
    <x v="2"/>
    <x v="3"/>
    <n v="76.7"/>
    <n v="95.9"/>
    <n v="0.79979144942648595"/>
    <n v="1"/>
  </r>
  <r>
    <x v="16"/>
    <x v="16"/>
    <x v="2"/>
    <x v="3"/>
    <n v="85.7"/>
    <n v="95.9"/>
    <n v="0.89363920750782067"/>
    <n v="1"/>
  </r>
  <r>
    <x v="0"/>
    <x v="0"/>
    <x v="3"/>
    <x v="3"/>
    <n v="6.45"/>
    <n v="4.3"/>
    <n v="0.66666666666666663"/>
    <n v="1"/>
  </r>
  <r>
    <x v="1"/>
    <x v="1"/>
    <x v="3"/>
    <x v="3"/>
    <n v="6.42"/>
    <n v="5.23"/>
    <n v="0.81464174454828664"/>
    <n v="1"/>
  </r>
  <r>
    <x v="2"/>
    <x v="2"/>
    <x v="3"/>
    <x v="3"/>
    <n v="5.48"/>
    <n v="5.24"/>
    <n v="0.95620437956204385"/>
    <n v="2.6848162030643796"/>
  </r>
  <r>
    <x v="3"/>
    <x v="3"/>
    <x v="3"/>
    <x v="3"/>
    <n v="5.24"/>
    <n v="5.28"/>
    <n v="1.0076335877862594"/>
    <n v="4.2292368704582408"/>
  </r>
  <r>
    <x v="4"/>
    <x v="4"/>
    <x v="3"/>
    <x v="3"/>
    <n v="5.23"/>
    <n v="5.3"/>
    <n v="1.0133843212237093"/>
    <n v="4.4019315682795561"/>
  </r>
  <r>
    <x v="5"/>
    <x v="5"/>
    <x v="3"/>
    <x v="3"/>
    <n v="5.47"/>
    <n v="5.4"/>
    <n v="0.98720292504570384"/>
    <n v="3.6157034548259408"/>
  </r>
  <r>
    <x v="6"/>
    <x v="6"/>
    <x v="3"/>
    <x v="3"/>
    <n v="7.5"/>
    <n v="5.42"/>
    <n v="0.72266666666666668"/>
    <n v="1"/>
  </r>
  <r>
    <x v="7"/>
    <x v="7"/>
    <x v="3"/>
    <x v="3"/>
    <n v="7.56"/>
    <n v="5.46"/>
    <n v="0.72222222222222232"/>
    <n v="1"/>
  </r>
  <r>
    <x v="8"/>
    <x v="8"/>
    <x v="3"/>
    <x v="3"/>
    <n v="5.9"/>
    <n v="5.51"/>
    <n v="0.93389830508474569"/>
    <n v="2.0149641166590295"/>
  </r>
  <r>
    <x v="9"/>
    <x v="9"/>
    <x v="3"/>
    <x v="3"/>
    <n v="5.36"/>
    <n v="5.53"/>
    <n v="1.0317164179104477"/>
    <n v="4.9524449822957255"/>
  </r>
  <r>
    <x v="10"/>
    <x v="10"/>
    <x v="3"/>
    <x v="3"/>
    <n v="7.47"/>
    <n v="5.59"/>
    <n v="0.74832663989290493"/>
    <n v="1"/>
  </r>
  <r>
    <x v="11"/>
    <x v="11"/>
    <x v="3"/>
    <x v="3"/>
    <n v="5.56"/>
    <n v="6.01"/>
    <n v="1.0809352517985611"/>
    <n v="6.4304880419988306"/>
  </r>
  <r>
    <x v="12"/>
    <x v="12"/>
    <x v="3"/>
    <x v="3"/>
    <n v="4.34"/>
    <n v="6.45"/>
    <n v="1.4861751152073734"/>
    <n v="7"/>
  </r>
  <r>
    <x v="13"/>
    <x v="13"/>
    <x v="3"/>
    <x v="3"/>
    <n v="5.45"/>
    <n v="7.01"/>
    <n v="1.2862385321100915"/>
    <n v="7"/>
  </r>
  <r>
    <x v="14"/>
    <x v="14"/>
    <x v="3"/>
    <x v="3"/>
    <n v="6.54"/>
    <n v="7.1"/>
    <n v="1.0856269113149848"/>
    <n v="6.5713787181677104"/>
  </r>
  <r>
    <x v="15"/>
    <x v="15"/>
    <x v="3"/>
    <x v="3"/>
    <n v="6.43"/>
    <n v="8.1300000000000008"/>
    <n v="1.2643856920684295"/>
    <n v="7"/>
  </r>
  <r>
    <x v="16"/>
    <x v="16"/>
    <x v="3"/>
    <x v="3"/>
    <n v="6.37"/>
    <n v="8.26"/>
    <n v="1.2967032967032968"/>
    <n v="7"/>
  </r>
  <r>
    <x v="0"/>
    <x v="0"/>
    <x v="4"/>
    <x v="3"/>
    <n v="0.99"/>
    <n v="0.9"/>
    <n v="1.0999999999999999"/>
    <n v="7"/>
  </r>
  <r>
    <x v="1"/>
    <x v="1"/>
    <x v="4"/>
    <x v="3"/>
    <n v="0.4"/>
    <n v="0.9"/>
    <n v="0.44444444444444448"/>
    <n v="1"/>
  </r>
  <r>
    <x v="2"/>
    <x v="2"/>
    <x v="4"/>
    <x v="3"/>
    <n v="0.98"/>
    <n v="0.9"/>
    <n v="1.0888888888888888"/>
    <n v="6.6693360026693327"/>
  </r>
  <r>
    <x v="3"/>
    <x v="3"/>
    <x v="4"/>
    <x v="3"/>
    <n v="0.8"/>
    <n v="0.9"/>
    <n v="0.88888888888888895"/>
    <n v="1"/>
  </r>
  <r>
    <x v="4"/>
    <x v="4"/>
    <x v="4"/>
    <x v="3"/>
    <n v="0.8"/>
    <n v="0.9"/>
    <n v="0.88888888888888895"/>
    <n v="1"/>
  </r>
  <r>
    <x v="5"/>
    <x v="5"/>
    <x v="4"/>
    <x v="3"/>
    <n v="1"/>
    <n v="0.9"/>
    <n v="1.1111111111111112"/>
    <n v="7"/>
  </r>
  <r>
    <x v="6"/>
    <x v="6"/>
    <x v="4"/>
    <x v="3"/>
    <n v="0.99"/>
    <n v="0.9"/>
    <n v="1.0999999999999999"/>
    <n v="7"/>
  </r>
  <r>
    <x v="7"/>
    <x v="7"/>
    <x v="4"/>
    <x v="3"/>
    <n v="0.59"/>
    <n v="0.9"/>
    <n v="0.65555555555555556"/>
    <n v="1"/>
  </r>
  <r>
    <x v="8"/>
    <x v="8"/>
    <x v="4"/>
    <x v="3"/>
    <n v="1"/>
    <n v="0.9"/>
    <n v="1.1111111111111112"/>
    <n v="7"/>
  </r>
  <r>
    <x v="9"/>
    <x v="9"/>
    <x v="4"/>
    <x v="3"/>
    <n v="0.97"/>
    <n v="0.9"/>
    <n v="1.0777777777777777"/>
    <n v="6.335669002335667"/>
  </r>
  <r>
    <x v="10"/>
    <x v="10"/>
    <x v="4"/>
    <x v="3"/>
    <n v="0.9"/>
    <n v="0.9"/>
    <n v="1"/>
    <n v="3.9999999999999996"/>
  </r>
  <r>
    <x v="11"/>
    <x v="11"/>
    <x v="4"/>
    <x v="3"/>
    <n v="1"/>
    <n v="0.9"/>
    <n v="1.1111111111111112"/>
    <n v="7"/>
  </r>
  <r>
    <x v="12"/>
    <x v="12"/>
    <x v="4"/>
    <x v="3"/>
    <n v="0.8"/>
    <n v="0.9"/>
    <n v="0.88888888888888895"/>
    <n v="1"/>
  </r>
  <r>
    <x v="13"/>
    <x v="13"/>
    <x v="4"/>
    <x v="3"/>
    <n v="0.95"/>
    <n v="0.9"/>
    <n v="1.0555555555555556"/>
    <n v="5.6683350016683356"/>
  </r>
  <r>
    <x v="14"/>
    <x v="14"/>
    <x v="4"/>
    <x v="3"/>
    <n v="1"/>
    <n v="0.9"/>
    <n v="1.1111111111111112"/>
    <n v="7"/>
  </r>
  <r>
    <x v="15"/>
    <x v="15"/>
    <x v="4"/>
    <x v="3"/>
    <n v="0.8"/>
    <n v="0.9"/>
    <n v="0.88888888888888895"/>
    <n v="1"/>
  </r>
  <r>
    <x v="16"/>
    <x v="16"/>
    <x v="4"/>
    <x v="3"/>
    <n v="1"/>
    <n v="0.9"/>
    <n v="1.1111111111111112"/>
    <n v="7"/>
  </r>
  <r>
    <x v="0"/>
    <x v="0"/>
    <x v="5"/>
    <x v="3"/>
    <m/>
    <m/>
    <m/>
    <n v="2.5"/>
  </r>
  <r>
    <x v="1"/>
    <x v="1"/>
    <x v="5"/>
    <x v="3"/>
    <m/>
    <m/>
    <m/>
    <n v="2.809077922868243"/>
  </r>
  <r>
    <x v="2"/>
    <x v="2"/>
    <x v="5"/>
    <x v="3"/>
    <m/>
    <m/>
    <m/>
    <n v="3.2774926487576135"/>
  </r>
  <r>
    <x v="3"/>
    <x v="3"/>
    <x v="5"/>
    <x v="3"/>
    <m/>
    <m/>
    <m/>
    <n v="1.9739158743767793"/>
  </r>
  <r>
    <x v="4"/>
    <x v="4"/>
    <x v="5"/>
    <x v="3"/>
    <m/>
    <m/>
    <m/>
    <n v="2.6095890345412323"/>
  </r>
  <r>
    <x v="5"/>
    <x v="5"/>
    <x v="5"/>
    <x v="3"/>
    <m/>
    <m/>
    <m/>
    <n v="5.8267228196570615"/>
  </r>
  <r>
    <x v="6"/>
    <x v="6"/>
    <x v="5"/>
    <x v="3"/>
    <m/>
    <m/>
    <m/>
    <n v="2.0556634070652757"/>
  </r>
  <r>
    <x v="7"/>
    <x v="7"/>
    <x v="5"/>
    <x v="3"/>
    <m/>
    <m/>
    <m/>
    <n v="4.2358887642729472"/>
  </r>
  <r>
    <x v="8"/>
    <x v="8"/>
    <x v="5"/>
    <x v="3"/>
    <m/>
    <m/>
    <m/>
    <n v="5.1555224985545145"/>
  </r>
  <r>
    <x v="9"/>
    <x v="9"/>
    <x v="5"/>
    <x v="3"/>
    <m/>
    <m/>
    <m/>
    <n v="6.5932170976947093"/>
  </r>
  <r>
    <x v="10"/>
    <x v="10"/>
    <x v="5"/>
    <x v="3"/>
    <m/>
    <m/>
    <m/>
    <n v="4.2060654002894378"/>
  </r>
  <r>
    <x v="11"/>
    <x v="11"/>
    <x v="5"/>
    <x v="3"/>
    <m/>
    <m/>
    <m/>
    <n v="3.2788231705497886"/>
  </r>
  <r>
    <x v="12"/>
    <x v="12"/>
    <x v="5"/>
    <x v="3"/>
    <m/>
    <m/>
    <m/>
    <n v="5.7105931775734033"/>
  </r>
  <r>
    <x v="13"/>
    <x v="13"/>
    <x v="5"/>
    <x v="3"/>
    <m/>
    <m/>
    <m/>
    <n v="6.0425443224163011"/>
  </r>
  <r>
    <x v="14"/>
    <x v="14"/>
    <x v="5"/>
    <x v="3"/>
    <m/>
    <m/>
    <m/>
    <n v="4.7925064645248137"/>
  </r>
  <r>
    <x v="15"/>
    <x v="15"/>
    <x v="5"/>
    <x v="3"/>
    <m/>
    <m/>
    <m/>
    <n v="5.5"/>
  </r>
  <r>
    <x v="16"/>
    <x v="16"/>
    <x v="5"/>
    <x v="3"/>
    <m/>
    <m/>
    <m/>
    <n v="6.3999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8236D-C19F-8843-ABAF-C73FCFE675E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5" firstHeaderRow="0" firstDataRow="1" firstDataCol="1"/>
  <pivotFields count="8">
    <pivotField axis="axisRow" showAll="0">
      <items count="18">
        <item h="1" x="0"/>
        <item h="1" x="1"/>
        <item h="1" x="2"/>
        <item h="1" x="3"/>
        <item h="1" x="4"/>
        <item h="1" x="5"/>
        <item x="6"/>
        <item h="1" x="7"/>
        <item h="1" x="8"/>
        <item h="1" x="9"/>
        <item h="1" x="10"/>
        <item h="1" x="11"/>
        <item h="1" x="12"/>
        <item h="1" x="13"/>
        <item h="1" x="14"/>
        <item h="1" x="15"/>
        <item h="1" x="16"/>
        <item t="default"/>
      </items>
    </pivotField>
    <pivotField showAll="0"/>
    <pivotField showAll="0">
      <items count="7">
        <item h="1" x="3"/>
        <item h="1" x="4"/>
        <item h="1" x="2"/>
        <item h="1" x="5"/>
        <item h="1" x="0"/>
        <item x="1"/>
        <item t="default"/>
      </items>
    </pivotField>
    <pivotField showAll="0">
      <items count="5">
        <item h="1" x="0"/>
        <item h="1" x="1"/>
        <item h="1" x="2"/>
        <item x="3"/>
        <item t="default"/>
      </items>
    </pivotField>
    <pivotField dataField="1" showAll="0"/>
    <pivotField dataField="1" showAll="0"/>
    <pivotField showAll="0"/>
    <pivotField showAll="0"/>
  </pivotFields>
  <rowFields count="1">
    <field x="0"/>
  </rowFields>
  <rowItems count="2">
    <i>
      <x v="6"/>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2A49A6-9A30-C34E-9BA9-4029FD64B08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5" firstHeaderRow="0" firstDataRow="1" firstDataCol="1"/>
  <pivotFields count="8">
    <pivotField axis="axisRow" showAll="0">
      <items count="18">
        <item h="1" x="0"/>
        <item h="1" x="1"/>
        <item h="1" x="2"/>
        <item h="1" x="3"/>
        <item h="1" x="4"/>
        <item h="1" x="5"/>
        <item x="6"/>
        <item h="1" x="7"/>
        <item h="1" x="8"/>
        <item h="1" x="9"/>
        <item h="1" x="10"/>
        <item h="1" x="11"/>
        <item h="1" x="12"/>
        <item h="1" x="13"/>
        <item h="1" x="14"/>
        <item h="1" x="15"/>
        <item h="1" x="16"/>
        <item t="default"/>
      </items>
    </pivotField>
    <pivotField showAll="0"/>
    <pivotField showAll="0">
      <items count="7">
        <item h="1" x="3"/>
        <item h="1" x="4"/>
        <item x="2"/>
        <item h="1" x="5"/>
        <item h="1" x="0"/>
        <item h="1" x="1"/>
        <item t="default"/>
      </items>
    </pivotField>
    <pivotField showAll="0">
      <items count="5">
        <item h="1" x="0"/>
        <item h="1" x="1"/>
        <item h="1" x="2"/>
        <item x="3"/>
        <item t="default"/>
      </items>
    </pivotField>
    <pivotField dataField="1" showAll="0"/>
    <pivotField dataField="1" showAll="0"/>
    <pivotField showAll="0"/>
    <pivotField showAll="0"/>
  </pivotFields>
  <rowFields count="1">
    <field x="0"/>
  </rowFields>
  <rowItems count="2">
    <i>
      <x v="6"/>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D4B0F2-2D64-0346-9CC5-784A8CDE4B2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5" firstHeaderRow="0" firstDataRow="1" firstDataCol="1"/>
  <pivotFields count="8">
    <pivotField axis="axisRow" showAll="0">
      <items count="18">
        <item h="1" x="0"/>
        <item h="1" x="1"/>
        <item h="1" x="2"/>
        <item h="1" x="3"/>
        <item h="1" x="4"/>
        <item h="1" x="5"/>
        <item x="6"/>
        <item h="1" x="7"/>
        <item h="1" x="8"/>
        <item h="1" x="9"/>
        <item h="1" x="10"/>
        <item h="1" x="11"/>
        <item h="1" x="12"/>
        <item h="1" x="13"/>
        <item h="1" x="14"/>
        <item h="1" x="15"/>
        <item h="1" x="16"/>
        <item t="default"/>
      </items>
    </pivotField>
    <pivotField showAll="0"/>
    <pivotField showAll="0">
      <items count="7">
        <item h="1" x="3"/>
        <item x="4"/>
        <item h="1" x="2"/>
        <item h="1" x="5"/>
        <item h="1" x="0"/>
        <item h="1" x="1"/>
        <item t="default"/>
      </items>
    </pivotField>
    <pivotField showAll="0">
      <items count="5">
        <item h="1" x="0"/>
        <item h="1" x="1"/>
        <item h="1" x="2"/>
        <item x="3"/>
        <item t="default"/>
      </items>
    </pivotField>
    <pivotField dataField="1" showAll="0"/>
    <pivotField dataField="1" showAll="0"/>
    <pivotField showAll="0"/>
    <pivotField showAll="0"/>
  </pivotFields>
  <rowFields count="1">
    <field x="0"/>
  </rowFields>
  <rowItems count="2">
    <i>
      <x v="6"/>
    </i>
    <i t="grand">
      <x/>
    </i>
  </rowItems>
  <colFields count="1">
    <field x="-2"/>
  </colFields>
  <colItems count="2">
    <i>
      <x/>
    </i>
    <i i="1">
      <x v="1"/>
    </i>
  </colItems>
  <dataFields count="2">
    <dataField name="Sum of Actual" fld="4" baseField="0" baseItem="0"/>
    <dataField name="Sum of NW" fld="5" baseField="0" baseItem="0"/>
  </dataFields>
  <formats count="1">
    <format dxfId="56">
      <pivotArea collapsedLevelsAreSubtotals="1" fieldPosition="0">
        <references count="1">
          <reference field="0" count="0"/>
        </references>
      </pivotArea>
    </format>
  </formats>
  <chartFormats count="4">
    <chartFormat chart="0" format="22" series="1">
      <pivotArea type="data" outline="0" fieldPosition="0">
        <references count="1">
          <reference field="4294967294" count="1" selected="0">
            <x v="0"/>
          </reference>
        </references>
      </pivotArea>
    </chartFormat>
    <chartFormat chart="0" format="23"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0"/>
          </reference>
        </references>
      </pivotArea>
    </chartFormat>
    <chartFormat chart="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E09944-62C5-A844-8290-9256F8B9177F}" name="PivotTable1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B4" firstHeaderRow="1" firstDataRow="1" firstDataCol="1"/>
  <pivotFields count="8">
    <pivotField axis="axisRow" showAll="0">
      <items count="18">
        <item h="1" x="0"/>
        <item h="1" x="1"/>
        <item h="1" x="2"/>
        <item h="1" x="3"/>
        <item h="1" x="4"/>
        <item h="1" x="5"/>
        <item x="6"/>
        <item h="1" x="7"/>
        <item h="1" x="8"/>
        <item h="1" x="9"/>
        <item h="1" x="10"/>
        <item h="1" x="11"/>
        <item h="1" x="12"/>
        <item h="1" x="13"/>
        <item h="1" x="14"/>
        <item h="1" x="15"/>
        <item h="1" x="16"/>
        <item t="default"/>
      </items>
    </pivotField>
    <pivotField showAll="0"/>
    <pivotField showAll="0">
      <items count="7">
        <item h="1" x="3"/>
        <item h="1" x="4"/>
        <item h="1" x="2"/>
        <item x="5"/>
        <item h="1" x="0"/>
        <item h="1" x="1"/>
        <item t="default"/>
      </items>
    </pivotField>
    <pivotField showAll="0">
      <items count="5">
        <item h="1" x="0"/>
        <item h="1" x="1"/>
        <item h="1" x="2"/>
        <item x="3"/>
        <item t="default"/>
      </items>
    </pivotField>
    <pivotField showAll="0"/>
    <pivotField showAll="0"/>
    <pivotField showAll="0"/>
    <pivotField dataField="1" showAll="0"/>
  </pivotFields>
  <rowFields count="1">
    <field x="0"/>
  </rowFields>
  <rowItems count="1">
    <i>
      <x v="6"/>
    </i>
  </rowItems>
  <colItems count="1">
    <i/>
  </colItems>
  <dataFields count="1">
    <dataField name="Sum of Rating" fld="7"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FFA5DB-5DBF-4F48-8CBC-F4ECC716221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9">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88E5A-C2EB-D542-94E1-569179571C88}"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0" firstDataRow="1" firstDataCol="1"/>
  <pivotFields count="8">
    <pivotField showAll="0">
      <items count="18">
        <item h="1" x="0"/>
        <item h="1" x="1"/>
        <item h="1" x="2"/>
        <item h="1" x="3"/>
        <item h="1" x="4"/>
        <item h="1" x="5"/>
        <item x="6"/>
        <item h="1" x="7"/>
        <item h="1" x="8"/>
        <item h="1" x="9"/>
        <item h="1" x="10"/>
        <item h="1" x="11"/>
        <item h="1" x="12"/>
        <item h="1" x="13"/>
        <item h="1" x="14"/>
        <item h="1" x="15"/>
        <item h="1" x="16"/>
        <item t="default"/>
      </items>
    </pivotField>
    <pivotField showAll="0"/>
    <pivotField axis="axisRow" showAll="0">
      <items count="7">
        <item x="3"/>
        <item x="4"/>
        <item x="2"/>
        <item x="5"/>
        <item x="0"/>
        <item x="1"/>
        <item t="default"/>
      </items>
    </pivotField>
    <pivotField showAll="0">
      <items count="5">
        <item h="1" x="0"/>
        <item h="1" x="1"/>
        <item h="1" x="2"/>
        <item x="3"/>
        <item t="default"/>
      </items>
    </pivotField>
    <pivotField dataField="1" showAll="0"/>
    <pivotField dataField="1" showAll="0"/>
    <pivotField dataField="1" showAll="0"/>
    <pivotField dataField="1" showAll="0"/>
  </pivotFields>
  <rowFields count="1">
    <field x="2"/>
  </rowFields>
  <rowItems count="7">
    <i>
      <x/>
    </i>
    <i>
      <x v="1"/>
    </i>
    <i>
      <x v="2"/>
    </i>
    <i>
      <x v="3"/>
    </i>
    <i>
      <x v="4"/>
    </i>
    <i>
      <x v="5"/>
    </i>
    <i t="grand">
      <x/>
    </i>
  </rowItems>
  <colFields count="1">
    <field x="-2"/>
  </colFields>
  <colItems count="4">
    <i>
      <x/>
    </i>
    <i i="1">
      <x v="1"/>
    </i>
    <i i="2">
      <x v="2"/>
    </i>
    <i i="3">
      <x v="3"/>
    </i>
  </colItems>
  <dataFields count="4">
    <dataField name="Sum of Actual" fld="4" baseField="0" baseItem="0"/>
    <dataField name="Sum of NW" fld="5" baseField="0" baseItem="0"/>
    <dataField name="Sum of % Goal" fld="6" baseField="0" baseItem="0"/>
    <dataField name="Sum of Rating" fld="7" baseField="0" baseItem="0"/>
  </dataFields>
  <formats count="2">
    <format dxfId="55">
      <pivotArea outline="0" collapsedLevelsAreSubtotals="1" fieldPosition="0"/>
    </format>
    <format dxfId="54">
      <pivotArea collapsedLevelsAreSubtotals="1" fieldPosition="0">
        <references count="2">
          <reference field="4294967294" count="3" selected="0">
            <x v="0"/>
            <x v="1"/>
            <x v="2"/>
          </reference>
          <reference field="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9E4EC9-0322-8444-A516-3B8CBA857D47}" name="PivotTable20" cacheId="1"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C16" firstHeaderRow="1" firstDataRow="2" firstDataCol="1"/>
  <pivotFields count="8">
    <pivotField showAll="0">
      <items count="18">
        <item h="1" x="0"/>
        <item h="1" x="1"/>
        <item h="1" x="2"/>
        <item h="1" x="3"/>
        <item h="1" x="4"/>
        <item h="1" x="5"/>
        <item x="6"/>
        <item h="1" x="7"/>
        <item h="1" x="8"/>
        <item h="1" x="9"/>
        <item h="1" x="10"/>
        <item h="1" x="11"/>
        <item h="1" x="12"/>
        <item h="1" x="13"/>
        <item h="1" x="14"/>
        <item h="1" x="15"/>
        <item h="1" x="16"/>
        <item t="default"/>
      </items>
    </pivotField>
    <pivotField showAll="0"/>
    <pivotField axis="axisCol" showAll="0">
      <items count="7">
        <item h="1" x="3"/>
        <item h="1" x="4"/>
        <item h="1" x="2"/>
        <item h="1" x="5"/>
        <item h="1" x="0"/>
        <item x="1"/>
        <item t="default"/>
      </items>
    </pivotField>
    <pivotField axis="axisRow" showAll="0">
      <items count="5">
        <item x="0"/>
        <item x="1"/>
        <item x="2"/>
        <item x="3"/>
        <item t="default"/>
      </items>
    </pivotField>
    <pivotField dataField="1" showAll="0"/>
    <pivotField dataField="1" showAll="0"/>
    <pivotField showAll="0"/>
    <pivotField showAll="0"/>
  </pivotFields>
  <rowFields count="2">
    <field x="3"/>
    <field x="-2"/>
  </rowFields>
  <rowItems count="12">
    <i>
      <x/>
    </i>
    <i r="1">
      <x/>
    </i>
    <i r="1" i="1">
      <x v="1"/>
    </i>
    <i>
      <x v="1"/>
    </i>
    <i r="1">
      <x/>
    </i>
    <i r="1" i="1">
      <x v="1"/>
    </i>
    <i>
      <x v="2"/>
    </i>
    <i r="1">
      <x/>
    </i>
    <i r="1" i="1">
      <x v="1"/>
    </i>
    <i>
      <x v="3"/>
    </i>
    <i r="1">
      <x/>
    </i>
    <i r="1" i="1">
      <x v="1"/>
    </i>
  </rowItems>
  <colFields count="1">
    <field x="2"/>
  </colFields>
  <colItems count="2">
    <i>
      <x v="5"/>
    </i>
    <i t="grand">
      <x/>
    </i>
  </colItems>
  <dataFields count="2">
    <dataField name="Average of NW" fld="5" subtotal="average" baseField="0" baseItem="0"/>
    <dataField name="Average of Actual" fld="4" subtotal="average" baseField="0" baseItem="0"/>
  </dataFields>
  <formats count="1">
    <format dxfId="53">
      <pivotArea outline="0" collapsedLevelsAreSubtotals="1" fieldPosition="0"/>
    </format>
  </formats>
  <chartFormats count="77">
    <chartFormat chart="3" format="0" series="1">
      <pivotArea type="data" outline="0" fieldPosition="0">
        <references count="2">
          <reference field="4294967294" count="1" selected="0">
            <x v="0"/>
          </reference>
          <reference field="2" count="1" selected="0">
            <x v="2"/>
          </reference>
        </references>
      </pivotArea>
    </chartFormat>
    <chartFormat chart="3" format="1">
      <pivotArea type="data" outline="0" fieldPosition="0">
        <references count="3">
          <reference field="4294967294" count="1" selected="0">
            <x v="0"/>
          </reference>
          <reference field="2" count="1" selected="0">
            <x v="2"/>
          </reference>
          <reference field="3" count="1" selected="0">
            <x v="0"/>
          </reference>
        </references>
      </pivotArea>
    </chartFormat>
    <chartFormat chart="3" format="2" series="1">
      <pivotArea type="data" outline="0" fieldPosition="0">
        <references count="2">
          <reference field="4294967294" count="1" selected="0">
            <x v="1"/>
          </reference>
          <reference field="3" count="1" selected="0">
            <x v="0"/>
          </reference>
        </references>
      </pivotArea>
    </chartFormat>
    <chartFormat chart="3" format="3" series="1">
      <pivotArea type="data" outline="0" fieldPosition="0">
        <references count="2">
          <reference field="4294967294" count="1" selected="0">
            <x v="0"/>
          </reference>
          <reference field="3" count="1" selected="0">
            <x v="1"/>
          </reference>
        </references>
      </pivotArea>
    </chartFormat>
    <chartFormat chart="3" format="4" series="1">
      <pivotArea type="data" outline="0" fieldPosition="0">
        <references count="2">
          <reference field="4294967294" count="1" selected="0">
            <x v="1"/>
          </reference>
          <reference field="3" count="1" selected="0">
            <x v="1"/>
          </reference>
        </references>
      </pivotArea>
    </chartFormat>
    <chartFormat chart="3" format="5"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1"/>
          </reference>
          <reference field="3" count="1" selected="0">
            <x v="2"/>
          </reference>
        </references>
      </pivotArea>
    </chartFormat>
    <chartFormat chart="3" format="7"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1"/>
          </reference>
          <reference field="3" count="1" selected="0">
            <x v="3"/>
          </reference>
        </references>
      </pivotArea>
    </chartFormat>
    <chartFormat chart="3" format="9" series="1">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3">
          <reference field="4294967294" count="1" selected="0">
            <x v="1"/>
          </reference>
          <reference field="2" count="1" selected="0">
            <x v="2"/>
          </reference>
          <reference field="3" count="1" selected="0">
            <x v="0"/>
          </reference>
        </references>
      </pivotArea>
    </chartFormat>
    <chartFormat chart="3" format="11">
      <pivotArea type="data" outline="0" fieldPosition="0">
        <references count="3">
          <reference field="4294967294" count="1" selected="0">
            <x v="1"/>
          </reference>
          <reference field="2" count="1" selected="0">
            <x v="2"/>
          </reference>
          <reference field="3" count="1" selected="0">
            <x v="1"/>
          </reference>
        </references>
      </pivotArea>
    </chartFormat>
    <chartFormat chart="3" format="12">
      <pivotArea type="data" outline="0" fieldPosition="0">
        <references count="3">
          <reference field="4294967294" count="1" selected="0">
            <x v="0"/>
          </reference>
          <reference field="2" count="1" selected="0">
            <x v="2"/>
          </reference>
          <reference field="3" count="1" selected="0">
            <x v="1"/>
          </reference>
        </references>
      </pivotArea>
    </chartFormat>
    <chartFormat chart="3" format="13">
      <pivotArea type="data" outline="0" fieldPosition="0">
        <references count="3">
          <reference field="4294967294" count="1" selected="0">
            <x v="0"/>
          </reference>
          <reference field="2" count="1" selected="0">
            <x v="2"/>
          </reference>
          <reference field="3" count="1" selected="0">
            <x v="2"/>
          </reference>
        </references>
      </pivotArea>
    </chartFormat>
    <chartFormat chart="3" format="14">
      <pivotArea type="data" outline="0" fieldPosition="0">
        <references count="3">
          <reference field="4294967294" count="1" selected="0">
            <x v="1"/>
          </reference>
          <reference field="2" count="1" selected="0">
            <x v="2"/>
          </reference>
          <reference field="3" count="1" selected="0">
            <x v="2"/>
          </reference>
        </references>
      </pivotArea>
    </chartFormat>
    <chartFormat chart="3" format="15">
      <pivotArea type="data" outline="0" fieldPosition="0">
        <references count="3">
          <reference field="4294967294" count="1" selected="0">
            <x v="0"/>
          </reference>
          <reference field="2" count="1" selected="0">
            <x v="2"/>
          </reference>
          <reference field="3" count="1" selected="0">
            <x v="3"/>
          </reference>
        </references>
      </pivotArea>
    </chartFormat>
    <chartFormat chart="3" format="16">
      <pivotArea type="data" outline="0" fieldPosition="0">
        <references count="3">
          <reference field="4294967294" count="1" selected="0">
            <x v="1"/>
          </reference>
          <reference field="2" count="1" selected="0">
            <x v="2"/>
          </reference>
          <reference field="3" count="1" selected="0">
            <x v="3"/>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pivotArea type="data" outline="0" fieldPosition="0">
        <references count="3">
          <reference field="4294967294" count="1" selected="0">
            <x v="0"/>
          </reference>
          <reference field="2" count="1" selected="0">
            <x v="2"/>
          </reference>
          <reference field="3" count="1" selected="0">
            <x v="0"/>
          </reference>
        </references>
      </pivotArea>
    </chartFormat>
    <chartFormat chart="4" format="20">
      <pivotArea type="data" outline="0" fieldPosition="0">
        <references count="3">
          <reference field="4294967294" count="1" selected="0">
            <x v="1"/>
          </reference>
          <reference field="2" count="1" selected="0">
            <x v="2"/>
          </reference>
          <reference field="3" count="1" selected="0">
            <x v="0"/>
          </reference>
        </references>
      </pivotArea>
    </chartFormat>
    <chartFormat chart="4" format="21">
      <pivotArea type="data" outline="0" fieldPosition="0">
        <references count="3">
          <reference field="4294967294" count="1" selected="0">
            <x v="0"/>
          </reference>
          <reference field="2" count="1" selected="0">
            <x v="2"/>
          </reference>
          <reference field="3" count="1" selected="0">
            <x v="1"/>
          </reference>
        </references>
      </pivotArea>
    </chartFormat>
    <chartFormat chart="4" format="22">
      <pivotArea type="data" outline="0" fieldPosition="0">
        <references count="3">
          <reference field="4294967294" count="1" selected="0">
            <x v="1"/>
          </reference>
          <reference field="2" count="1" selected="0">
            <x v="2"/>
          </reference>
          <reference field="3" count="1" selected="0">
            <x v="1"/>
          </reference>
        </references>
      </pivotArea>
    </chartFormat>
    <chartFormat chart="4" format="23">
      <pivotArea type="data" outline="0" fieldPosition="0">
        <references count="3">
          <reference field="4294967294" count="1" selected="0">
            <x v="0"/>
          </reference>
          <reference field="2" count="1" selected="0">
            <x v="2"/>
          </reference>
          <reference field="3" count="1" selected="0">
            <x v="2"/>
          </reference>
        </references>
      </pivotArea>
    </chartFormat>
    <chartFormat chart="4" format="24">
      <pivotArea type="data" outline="0" fieldPosition="0">
        <references count="3">
          <reference field="4294967294" count="1" selected="0">
            <x v="1"/>
          </reference>
          <reference field="2" count="1" selected="0">
            <x v="2"/>
          </reference>
          <reference field="3" count="1" selected="0">
            <x v="2"/>
          </reference>
        </references>
      </pivotArea>
    </chartFormat>
    <chartFormat chart="4" format="25">
      <pivotArea type="data" outline="0" fieldPosition="0">
        <references count="3">
          <reference field="4294967294" count="1" selected="0">
            <x v="0"/>
          </reference>
          <reference field="2" count="1" selected="0">
            <x v="2"/>
          </reference>
          <reference field="3" count="1" selected="0">
            <x v="3"/>
          </reference>
        </references>
      </pivotArea>
    </chartFormat>
    <chartFormat chart="4" format="26">
      <pivotArea type="data" outline="0" fieldPosition="0">
        <references count="3">
          <reference field="4294967294" count="1" selected="0">
            <x v="1"/>
          </reference>
          <reference field="2" count="1" selected="0">
            <x v="2"/>
          </reference>
          <reference field="3" count="1" selected="0">
            <x v="3"/>
          </reference>
        </references>
      </pivotArea>
    </chartFormat>
    <chartFormat chart="7" format="27" series="1">
      <pivotArea type="data" outline="0" fieldPosition="0">
        <references count="2">
          <reference field="4294967294" count="1" selected="0">
            <x v="0"/>
          </reference>
          <reference field="2" count="1" selected="0">
            <x v="2"/>
          </reference>
        </references>
      </pivotArea>
    </chartFormat>
    <chartFormat chart="7" format="28">
      <pivotArea type="data" outline="0" fieldPosition="0">
        <references count="3">
          <reference field="4294967294" count="1" selected="0">
            <x v="0"/>
          </reference>
          <reference field="2" count="1" selected="0">
            <x v="2"/>
          </reference>
          <reference field="3" count="1" selected="0">
            <x v="0"/>
          </reference>
        </references>
      </pivotArea>
    </chartFormat>
    <chartFormat chart="7" format="29">
      <pivotArea type="data" outline="0" fieldPosition="0">
        <references count="3">
          <reference field="4294967294" count="1" selected="0">
            <x v="1"/>
          </reference>
          <reference field="2" count="1" selected="0">
            <x v="2"/>
          </reference>
          <reference field="3" count="1" selected="0">
            <x v="0"/>
          </reference>
        </references>
      </pivotArea>
    </chartFormat>
    <chartFormat chart="7" format="30">
      <pivotArea type="data" outline="0" fieldPosition="0">
        <references count="3">
          <reference field="4294967294" count="1" selected="0">
            <x v="0"/>
          </reference>
          <reference field="2" count="1" selected="0">
            <x v="2"/>
          </reference>
          <reference field="3" count="1" selected="0">
            <x v="1"/>
          </reference>
        </references>
      </pivotArea>
    </chartFormat>
    <chartFormat chart="7" format="31">
      <pivotArea type="data" outline="0" fieldPosition="0">
        <references count="3">
          <reference field="4294967294" count="1" selected="0">
            <x v="1"/>
          </reference>
          <reference field="2" count="1" selected="0">
            <x v="2"/>
          </reference>
          <reference field="3" count="1" selected="0">
            <x v="1"/>
          </reference>
        </references>
      </pivotArea>
    </chartFormat>
    <chartFormat chart="7" format="32">
      <pivotArea type="data" outline="0" fieldPosition="0">
        <references count="3">
          <reference field="4294967294" count="1" selected="0">
            <x v="0"/>
          </reference>
          <reference field="2" count="1" selected="0">
            <x v="2"/>
          </reference>
          <reference field="3" count="1" selected="0">
            <x v="2"/>
          </reference>
        </references>
      </pivotArea>
    </chartFormat>
    <chartFormat chart="7" format="33">
      <pivotArea type="data" outline="0" fieldPosition="0">
        <references count="3">
          <reference field="4294967294" count="1" selected="0">
            <x v="1"/>
          </reference>
          <reference field="2" count="1" selected="0">
            <x v="2"/>
          </reference>
          <reference field="3" count="1" selected="0">
            <x v="2"/>
          </reference>
        </references>
      </pivotArea>
    </chartFormat>
    <chartFormat chart="7" format="34">
      <pivotArea type="data" outline="0" fieldPosition="0">
        <references count="3">
          <reference field="4294967294" count="1" selected="0">
            <x v="0"/>
          </reference>
          <reference field="2" count="1" selected="0">
            <x v="2"/>
          </reference>
          <reference field="3" count="1" selected="0">
            <x v="3"/>
          </reference>
        </references>
      </pivotArea>
    </chartFormat>
    <chartFormat chart="7" format="35">
      <pivotArea type="data" outline="0" fieldPosition="0">
        <references count="3">
          <reference field="4294967294" count="1" selected="0">
            <x v="1"/>
          </reference>
          <reference field="2" count="1" selected="0">
            <x v="2"/>
          </reference>
          <reference field="3" count="1" selected="0">
            <x v="3"/>
          </reference>
        </references>
      </pivotArea>
    </chartFormat>
    <chartFormat chart="7" format="36" series="1">
      <pivotArea type="data" outline="0" fieldPosition="0">
        <references count="2">
          <reference field="4294967294" count="1" selected="0">
            <x v="0"/>
          </reference>
          <reference field="2" count="1" selected="0">
            <x v="0"/>
          </reference>
        </references>
      </pivotArea>
    </chartFormat>
    <chartFormat chart="3" format="18" series="1">
      <pivotArea type="data" outline="0" fieldPosition="0">
        <references count="2">
          <reference field="4294967294" count="1" selected="0">
            <x v="0"/>
          </reference>
          <reference field="2" count="1" selected="0">
            <x v="0"/>
          </reference>
        </references>
      </pivotArea>
    </chartFormat>
    <chartFormat chart="7" format="37">
      <pivotArea type="data" outline="0" fieldPosition="0">
        <references count="3">
          <reference field="4294967294" count="1" selected="0">
            <x v="0"/>
          </reference>
          <reference field="2" count="1" selected="0">
            <x v="0"/>
          </reference>
          <reference field="3" count="1" selected="0">
            <x v="0"/>
          </reference>
        </references>
      </pivotArea>
    </chartFormat>
    <chartFormat chart="7" format="38">
      <pivotArea type="data" outline="0" fieldPosition="0">
        <references count="3">
          <reference field="4294967294" count="1" selected="0">
            <x v="1"/>
          </reference>
          <reference field="2" count="1" selected="0">
            <x v="0"/>
          </reference>
          <reference field="3" count="1" selected="0">
            <x v="0"/>
          </reference>
        </references>
      </pivotArea>
    </chartFormat>
    <chartFormat chart="7" format="39">
      <pivotArea type="data" outline="0" fieldPosition="0">
        <references count="3">
          <reference field="4294967294" count="1" selected="0">
            <x v="0"/>
          </reference>
          <reference field="2" count="1" selected="0">
            <x v="0"/>
          </reference>
          <reference field="3" count="1" selected="0">
            <x v="1"/>
          </reference>
        </references>
      </pivotArea>
    </chartFormat>
    <chartFormat chart="7" format="40">
      <pivotArea type="data" outline="0" fieldPosition="0">
        <references count="3">
          <reference field="4294967294" count="1" selected="0">
            <x v="1"/>
          </reference>
          <reference field="2" count="1" selected="0">
            <x v="0"/>
          </reference>
          <reference field="3" count="1" selected="0">
            <x v="1"/>
          </reference>
        </references>
      </pivotArea>
    </chartFormat>
    <chartFormat chart="7" format="41">
      <pivotArea type="data" outline="0" fieldPosition="0">
        <references count="3">
          <reference field="4294967294" count="1" selected="0">
            <x v="0"/>
          </reference>
          <reference field="2" count="1" selected="0">
            <x v="0"/>
          </reference>
          <reference field="3" count="1" selected="0">
            <x v="2"/>
          </reference>
        </references>
      </pivotArea>
    </chartFormat>
    <chartFormat chart="7" format="42">
      <pivotArea type="data" outline="0" fieldPosition="0">
        <references count="3">
          <reference field="4294967294" count="1" selected="0">
            <x v="1"/>
          </reference>
          <reference field="2" count="1" selected="0">
            <x v="0"/>
          </reference>
          <reference field="3" count="1" selected="0">
            <x v="2"/>
          </reference>
        </references>
      </pivotArea>
    </chartFormat>
    <chartFormat chart="7" format="43">
      <pivotArea type="data" outline="0" fieldPosition="0">
        <references count="3">
          <reference field="4294967294" count="1" selected="0">
            <x v="0"/>
          </reference>
          <reference field="2" count="1" selected="0">
            <x v="0"/>
          </reference>
          <reference field="3" count="1" selected="0">
            <x v="3"/>
          </reference>
        </references>
      </pivotArea>
    </chartFormat>
    <chartFormat chart="7" format="44">
      <pivotArea type="data" outline="0" fieldPosition="0">
        <references count="3">
          <reference field="4294967294" count="1" selected="0">
            <x v="1"/>
          </reference>
          <reference field="2" count="1" selected="0">
            <x v="0"/>
          </reference>
          <reference field="3" count="1" selected="0">
            <x v="3"/>
          </reference>
        </references>
      </pivotArea>
    </chartFormat>
    <chartFormat chart="7" format="45" series="1">
      <pivotArea type="data" outline="0" fieldPosition="0">
        <references count="2">
          <reference field="4294967294" count="1" selected="0">
            <x v="0"/>
          </reference>
          <reference field="2" count="1" selected="0">
            <x v="1"/>
          </reference>
        </references>
      </pivotArea>
    </chartFormat>
    <chartFormat chart="7" format="46">
      <pivotArea type="data" outline="0" fieldPosition="0">
        <references count="3">
          <reference field="4294967294" count="1" selected="0">
            <x v="0"/>
          </reference>
          <reference field="2" count="1" selected="0">
            <x v="1"/>
          </reference>
          <reference field="3" count="1" selected="0">
            <x v="0"/>
          </reference>
        </references>
      </pivotArea>
    </chartFormat>
    <chartFormat chart="7" format="47">
      <pivotArea type="data" outline="0" fieldPosition="0">
        <references count="3">
          <reference field="4294967294" count="1" selected="0">
            <x v="1"/>
          </reference>
          <reference field="2" count="1" selected="0">
            <x v="1"/>
          </reference>
          <reference field="3" count="1" selected="0">
            <x v="0"/>
          </reference>
        </references>
      </pivotArea>
    </chartFormat>
    <chartFormat chart="7" format="48">
      <pivotArea type="data" outline="0" fieldPosition="0">
        <references count="3">
          <reference field="4294967294" count="1" selected="0">
            <x v="0"/>
          </reference>
          <reference field="2" count="1" selected="0">
            <x v="1"/>
          </reference>
          <reference field="3" count="1" selected="0">
            <x v="1"/>
          </reference>
        </references>
      </pivotArea>
    </chartFormat>
    <chartFormat chart="7" format="49">
      <pivotArea type="data" outline="0" fieldPosition="0">
        <references count="3">
          <reference field="4294967294" count="1" selected="0">
            <x v="1"/>
          </reference>
          <reference field="2" count="1" selected="0">
            <x v="1"/>
          </reference>
          <reference field="3" count="1" selected="0">
            <x v="1"/>
          </reference>
        </references>
      </pivotArea>
    </chartFormat>
    <chartFormat chart="7" format="50">
      <pivotArea type="data" outline="0" fieldPosition="0">
        <references count="3">
          <reference field="4294967294" count="1" selected="0">
            <x v="0"/>
          </reference>
          <reference field="2" count="1" selected="0">
            <x v="1"/>
          </reference>
          <reference field="3" count="1" selected="0">
            <x v="2"/>
          </reference>
        </references>
      </pivotArea>
    </chartFormat>
    <chartFormat chart="7" format="51">
      <pivotArea type="data" outline="0" fieldPosition="0">
        <references count="3">
          <reference field="4294967294" count="1" selected="0">
            <x v="1"/>
          </reference>
          <reference field="2" count="1" selected="0">
            <x v="1"/>
          </reference>
          <reference field="3" count="1" selected="0">
            <x v="2"/>
          </reference>
        </references>
      </pivotArea>
    </chartFormat>
    <chartFormat chart="7" format="52">
      <pivotArea type="data" outline="0" fieldPosition="0">
        <references count="3">
          <reference field="4294967294" count="1" selected="0">
            <x v="0"/>
          </reference>
          <reference field="2" count="1" selected="0">
            <x v="1"/>
          </reference>
          <reference field="3" count="1" selected="0">
            <x v="3"/>
          </reference>
        </references>
      </pivotArea>
    </chartFormat>
    <chartFormat chart="7" format="53">
      <pivotArea type="data" outline="0" fieldPosition="0">
        <references count="3">
          <reference field="4294967294" count="1" selected="0">
            <x v="1"/>
          </reference>
          <reference field="2" count="1" selected="0">
            <x v="1"/>
          </reference>
          <reference field="3" count="1" selected="0">
            <x v="3"/>
          </reference>
        </references>
      </pivotArea>
    </chartFormat>
    <chartFormat chart="7" format="54" series="1">
      <pivotArea type="data" outline="0" fieldPosition="0">
        <references count="2">
          <reference field="4294967294" count="1" selected="0">
            <x v="0"/>
          </reference>
          <reference field="2" count="1" selected="0">
            <x v="3"/>
          </reference>
        </references>
      </pivotArea>
    </chartFormat>
    <chartFormat chart="3" format="19" series="1">
      <pivotArea type="data" outline="0" fieldPosition="0">
        <references count="2">
          <reference field="4294967294" count="1" selected="0">
            <x v="0"/>
          </reference>
          <reference field="2" count="1" selected="0">
            <x v="3"/>
          </reference>
        </references>
      </pivotArea>
    </chartFormat>
    <chartFormat chart="7" format="55" series="1">
      <pivotArea type="data" outline="0" fieldPosition="0">
        <references count="2">
          <reference field="4294967294" count="1" selected="0">
            <x v="0"/>
          </reference>
          <reference field="2" count="1" selected="0">
            <x v="4"/>
          </reference>
        </references>
      </pivotArea>
    </chartFormat>
    <chartFormat chart="3" format="20" series="1">
      <pivotArea type="data" outline="0" fieldPosition="0">
        <references count="2">
          <reference field="4294967294" count="1" selected="0">
            <x v="0"/>
          </reference>
          <reference field="2" count="1" selected="0">
            <x v="4"/>
          </reference>
        </references>
      </pivotArea>
    </chartFormat>
    <chartFormat chart="7" format="56">
      <pivotArea type="data" outline="0" fieldPosition="0">
        <references count="3">
          <reference field="4294967294" count="1" selected="0">
            <x v="0"/>
          </reference>
          <reference field="2" count="1" selected="0">
            <x v="4"/>
          </reference>
          <reference field="3" count="1" selected="0">
            <x v="0"/>
          </reference>
        </references>
      </pivotArea>
    </chartFormat>
    <chartFormat chart="7" format="57">
      <pivotArea type="data" outline="0" fieldPosition="0">
        <references count="3">
          <reference field="4294967294" count="1" selected="0">
            <x v="1"/>
          </reference>
          <reference field="2" count="1" selected="0">
            <x v="4"/>
          </reference>
          <reference field="3" count="1" selected="0">
            <x v="0"/>
          </reference>
        </references>
      </pivotArea>
    </chartFormat>
    <chartFormat chart="7" format="58">
      <pivotArea type="data" outline="0" fieldPosition="0">
        <references count="3">
          <reference field="4294967294" count="1" selected="0">
            <x v="0"/>
          </reference>
          <reference field="2" count="1" selected="0">
            <x v="4"/>
          </reference>
          <reference field="3" count="1" selected="0">
            <x v="1"/>
          </reference>
        </references>
      </pivotArea>
    </chartFormat>
    <chartFormat chart="7" format="59">
      <pivotArea type="data" outline="0" fieldPosition="0">
        <references count="3">
          <reference field="4294967294" count="1" selected="0">
            <x v="1"/>
          </reference>
          <reference field="2" count="1" selected="0">
            <x v="4"/>
          </reference>
          <reference field="3" count="1" selected="0">
            <x v="1"/>
          </reference>
        </references>
      </pivotArea>
    </chartFormat>
    <chartFormat chart="7" format="60">
      <pivotArea type="data" outline="0" fieldPosition="0">
        <references count="3">
          <reference field="4294967294" count="1" selected="0">
            <x v="0"/>
          </reference>
          <reference field="2" count="1" selected="0">
            <x v="4"/>
          </reference>
          <reference field="3" count="1" selected="0">
            <x v="2"/>
          </reference>
        </references>
      </pivotArea>
    </chartFormat>
    <chartFormat chart="7" format="61">
      <pivotArea type="data" outline="0" fieldPosition="0">
        <references count="3">
          <reference field="4294967294" count="1" selected="0">
            <x v="1"/>
          </reference>
          <reference field="2" count="1" selected="0">
            <x v="4"/>
          </reference>
          <reference field="3" count="1" selected="0">
            <x v="2"/>
          </reference>
        </references>
      </pivotArea>
    </chartFormat>
    <chartFormat chart="7" format="62">
      <pivotArea type="data" outline="0" fieldPosition="0">
        <references count="3">
          <reference field="4294967294" count="1" selected="0">
            <x v="0"/>
          </reference>
          <reference field="2" count="1" selected="0">
            <x v="4"/>
          </reference>
          <reference field="3" count="1" selected="0">
            <x v="3"/>
          </reference>
        </references>
      </pivotArea>
    </chartFormat>
    <chartFormat chart="7" format="63">
      <pivotArea type="data" outline="0" fieldPosition="0">
        <references count="3">
          <reference field="4294967294" count="1" selected="0">
            <x v="1"/>
          </reference>
          <reference field="2" count="1" selected="0">
            <x v="4"/>
          </reference>
          <reference field="3" count="1" selected="0">
            <x v="3"/>
          </reference>
        </references>
      </pivotArea>
    </chartFormat>
    <chartFormat chart="7" format="64" series="1">
      <pivotArea type="data" outline="0" fieldPosition="0">
        <references count="2">
          <reference field="4294967294" count="1" selected="0">
            <x v="0"/>
          </reference>
          <reference field="2" count="1" selected="0">
            <x v="5"/>
          </reference>
        </references>
      </pivotArea>
    </chartFormat>
    <chartFormat chart="3" format="21" series="1">
      <pivotArea type="data" outline="0" fieldPosition="0">
        <references count="2">
          <reference field="4294967294" count="1" selected="0">
            <x v="0"/>
          </reference>
          <reference field="2" count="1" selected="0">
            <x v="5"/>
          </reference>
        </references>
      </pivotArea>
    </chartFormat>
    <chartFormat chart="7" format="65">
      <pivotArea type="data" outline="0" fieldPosition="0">
        <references count="3">
          <reference field="4294967294" count="1" selected="0">
            <x v="0"/>
          </reference>
          <reference field="2" count="1" selected="0">
            <x v="5"/>
          </reference>
          <reference field="3" count="1" selected="0">
            <x v="0"/>
          </reference>
        </references>
      </pivotArea>
    </chartFormat>
    <chartFormat chart="7" format="66">
      <pivotArea type="data" outline="0" fieldPosition="0">
        <references count="3">
          <reference field="4294967294" count="1" selected="0">
            <x v="1"/>
          </reference>
          <reference field="2" count="1" selected="0">
            <x v="5"/>
          </reference>
          <reference field="3" count="1" selected="0">
            <x v="0"/>
          </reference>
        </references>
      </pivotArea>
    </chartFormat>
    <chartFormat chart="7" format="67">
      <pivotArea type="data" outline="0" fieldPosition="0">
        <references count="3">
          <reference field="4294967294" count="1" selected="0">
            <x v="0"/>
          </reference>
          <reference field="2" count="1" selected="0">
            <x v="5"/>
          </reference>
          <reference field="3" count="1" selected="0">
            <x v="1"/>
          </reference>
        </references>
      </pivotArea>
    </chartFormat>
    <chartFormat chart="7" format="68">
      <pivotArea type="data" outline="0" fieldPosition="0">
        <references count="3">
          <reference field="4294967294" count="1" selected="0">
            <x v="1"/>
          </reference>
          <reference field="2" count="1" selected="0">
            <x v="5"/>
          </reference>
          <reference field="3" count="1" selected="0">
            <x v="1"/>
          </reference>
        </references>
      </pivotArea>
    </chartFormat>
    <chartFormat chart="7" format="69">
      <pivotArea type="data" outline="0" fieldPosition="0">
        <references count="3">
          <reference field="4294967294" count="1" selected="0">
            <x v="0"/>
          </reference>
          <reference field="2" count="1" selected="0">
            <x v="5"/>
          </reference>
          <reference field="3" count="1" selected="0">
            <x v="2"/>
          </reference>
        </references>
      </pivotArea>
    </chartFormat>
    <chartFormat chart="7" format="70">
      <pivotArea type="data" outline="0" fieldPosition="0">
        <references count="3">
          <reference field="4294967294" count="1" selected="0">
            <x v="1"/>
          </reference>
          <reference field="2" count="1" selected="0">
            <x v="5"/>
          </reference>
          <reference field="3" count="1" selected="0">
            <x v="2"/>
          </reference>
        </references>
      </pivotArea>
    </chartFormat>
    <chartFormat chart="7" format="71">
      <pivotArea type="data" outline="0" fieldPosition="0">
        <references count="3">
          <reference field="4294967294" count="1" selected="0">
            <x v="0"/>
          </reference>
          <reference field="2" count="1" selected="0">
            <x v="5"/>
          </reference>
          <reference field="3" count="1" selected="0">
            <x v="3"/>
          </reference>
        </references>
      </pivotArea>
    </chartFormat>
    <chartFormat chart="7" format="72">
      <pivotArea type="data" outline="0" fieldPosition="0">
        <references count="3">
          <reference field="4294967294" count="1" selected="0">
            <x v="1"/>
          </reference>
          <reference field="2" count="1" selected="0">
            <x v="5"/>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8770CE-E9B3-3247-9134-80253BDA5021}"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8">
    <pivotField dataField="1" showAll="0">
      <items count="18">
        <item h="1" x="0"/>
        <item h="1" x="1"/>
        <item h="1" x="2"/>
        <item h="1" x="3"/>
        <item h="1" x="4"/>
        <item h="1" x="5"/>
        <item x="6"/>
        <item h="1" x="7"/>
        <item h="1" x="8"/>
        <item h="1" x="9"/>
        <item h="1" x="10"/>
        <item h="1" x="11"/>
        <item h="1" x="12"/>
        <item h="1" x="13"/>
        <item h="1" x="14"/>
        <item h="1" x="15"/>
        <item h="1" x="16"/>
        <item t="default"/>
      </items>
    </pivotField>
    <pivotField axis="axisRow" showAll="0">
      <items count="18">
        <item x="7"/>
        <item x="13"/>
        <item x="11"/>
        <item x="1"/>
        <item x="2"/>
        <item x="5"/>
        <item x="8"/>
        <item x="6"/>
        <item x="0"/>
        <item x="9"/>
        <item x="10"/>
        <item x="12"/>
        <item x="14"/>
        <item x="15"/>
        <item x="3"/>
        <item x="4"/>
        <item x="16"/>
        <item t="default"/>
      </items>
    </pivotField>
    <pivotField showAll="0"/>
    <pivotField showAll="0"/>
    <pivotField showAll="0"/>
    <pivotField showAll="0"/>
    <pivotField showAll="0"/>
    <pivotField showAll="0"/>
  </pivotFields>
  <rowFields count="1">
    <field x="1"/>
  </rowFields>
  <rowItems count="2">
    <i>
      <x v="7"/>
    </i>
    <i t="grand">
      <x/>
    </i>
  </rowItems>
  <colItems count="1">
    <i/>
  </colItems>
  <dataFields count="1">
    <dataField name="Count of Logi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5600B4-7CBF-2F4D-8895-E57B094A3916}" name="PivotTable6" cacheId="1" applyNumberFormats="0" applyBorderFormats="0" applyFontFormats="0" applyPatternFormats="0" applyAlignmentFormats="0" applyWidthHeightFormats="1" dataCaption="Values" updatedVersion="8" minRefreshableVersion="3" showDrill="0" printDrill="1" useAutoFormatting="1" fieldPrintTitles="1" itemPrintTitles="1" createdVersion="8" indent="0" compact="0" compactData="0" gridDropZones="1" multipleFieldFilters="0" chartFormat="3">
  <location ref="A3:C9" firstHeaderRow="1" firstDataRow="2" firstDataCol="1"/>
  <pivotFields count="8">
    <pivotField compact="0" outline="0" showAll="0">
      <items count="18">
        <item h="1" x="0"/>
        <item h="1" x="1"/>
        <item h="1" x="2"/>
        <item h="1" x="3"/>
        <item h="1" x="4"/>
        <item h="1" x="5"/>
        <item x="6"/>
        <item h="1" x="7"/>
        <item h="1" x="8"/>
        <item h="1" x="9"/>
        <item h="1" x="10"/>
        <item h="1" x="11"/>
        <item h="1" x="12"/>
        <item h="1" x="13"/>
        <item h="1" x="14"/>
        <item h="1" x="15"/>
        <item h="1" x="16"/>
        <item t="default"/>
      </items>
    </pivotField>
    <pivotField compact="0" outline="0" showAll="0"/>
    <pivotField axis="axisCol" compact="0" outline="0" showAll="0">
      <items count="7">
        <item h="1" x="3"/>
        <item h="1" x="4"/>
        <item h="1" x="2"/>
        <item h="1" x="5"/>
        <item h="1" x="0"/>
        <item x="1"/>
        <item t="default"/>
      </items>
    </pivotField>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s>
  <rowFields count="1">
    <field x="3"/>
  </rowFields>
  <rowItems count="5">
    <i>
      <x/>
    </i>
    <i>
      <x v="1"/>
    </i>
    <i>
      <x v="2"/>
    </i>
    <i>
      <x v="3"/>
    </i>
    <i t="grand">
      <x/>
    </i>
  </rowItems>
  <colFields count="1">
    <field x="2"/>
  </colFields>
  <colItems count="2">
    <i>
      <x v="5"/>
    </i>
    <i t="grand">
      <x/>
    </i>
  </colItems>
  <dataFields count="1">
    <dataField name="Sum of Rating" fld="7" baseField="0" baseItem="0" numFmtId="2"/>
  </dataFields>
  <formats count="1">
    <format dxfId="0">
      <pivotArea outline="0" collapsedLevelsAreSubtotals="1" fieldPosition="0"/>
    </format>
  </formats>
  <chartFormats count="2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0" format="21" series="1">
      <pivotArea type="data" outline="0" fieldPosition="0">
        <references count="2">
          <reference field="4294967294" count="1" selected="0">
            <x v="0"/>
          </reference>
          <reference field="2" count="1" selected="0">
            <x v="1"/>
          </reference>
        </references>
      </pivotArea>
    </chartFormat>
    <chartFormat chart="2" format="27" series="1">
      <pivotArea type="data" outline="0" fieldPosition="0">
        <references count="2">
          <reference field="4294967294" count="1" selected="0">
            <x v="0"/>
          </reference>
          <reference field="2" count="1" selected="0">
            <x v="3"/>
          </reference>
        </references>
      </pivotArea>
    </chartFormat>
    <chartFormat chart="0" format="22" series="1">
      <pivotArea type="data" outline="0" fieldPosition="0">
        <references count="2">
          <reference field="4294967294" count="1" selected="0">
            <x v="0"/>
          </reference>
          <reference field="2" count="1" selected="0">
            <x v="3"/>
          </reference>
        </references>
      </pivotArea>
    </chartFormat>
    <chartFormat chart="2" format="28" series="1">
      <pivotArea type="data" outline="0" fieldPosition="0">
        <references count="2">
          <reference field="4294967294" count="1" selected="0">
            <x v="0"/>
          </reference>
          <reference field="2" count="1" selected="0">
            <x v="0"/>
          </reference>
        </references>
      </pivotArea>
    </chartFormat>
    <chartFormat chart="0" format="23" series="1">
      <pivotArea type="data" outline="0" fieldPosition="0">
        <references count="2">
          <reference field="4294967294" count="1" selected="0">
            <x v="0"/>
          </reference>
          <reference field="2" count="1" selected="0">
            <x v="0"/>
          </reference>
        </references>
      </pivotArea>
    </chartFormat>
    <chartFormat chart="2" format="29" series="1">
      <pivotArea type="data" outline="0" fieldPosition="0">
        <references count="2">
          <reference field="4294967294" count="1" selected="0">
            <x v="0"/>
          </reference>
          <reference field="2" count="1" selected="0">
            <x v="4"/>
          </reference>
        </references>
      </pivotArea>
    </chartFormat>
    <chartFormat chart="0" format="24" series="1">
      <pivotArea type="data" outline="0" fieldPosition="0">
        <references count="2">
          <reference field="4294967294" count="1" selected="0">
            <x v="0"/>
          </reference>
          <reference field="2" count="1" selected="0">
            <x v="4"/>
          </reference>
        </references>
      </pivotArea>
    </chartFormat>
    <chartFormat chart="2" format="30" series="1">
      <pivotArea type="data" outline="0" fieldPosition="0">
        <references count="2">
          <reference field="4294967294" count="1" selected="0">
            <x v="0"/>
          </reference>
          <reference field="2" count="1" selected="0">
            <x v="5"/>
          </reference>
        </references>
      </pivotArea>
    </chartFormat>
    <chartFormat chart="0" format="25" series="1">
      <pivotArea type="data" outline="0" fieldPosition="0">
        <references count="2">
          <reference field="4294967294" count="1" selected="0">
            <x v="0"/>
          </reference>
          <reference field="2" count="1" selected="0">
            <x v="5"/>
          </reference>
        </references>
      </pivotArea>
    </chartFormat>
    <chartFormat chart="2" format="31" series="1">
      <pivotArea type="data" outline="0" fieldPosition="0">
        <references count="2">
          <reference field="4294967294" count="1" selected="0">
            <x v="0"/>
          </reference>
          <reference field="2" count="1" selected="0">
            <x v="2"/>
          </reference>
        </references>
      </pivotArea>
    </chartFormat>
    <chartFormat chart="0" format="2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AD2843-1870-5A40-951F-50B19A92915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5" firstHeaderRow="0" firstDataRow="1" firstDataCol="1"/>
  <pivotFields count="8">
    <pivotField axis="axisRow" showAll="0">
      <items count="18">
        <item h="1" x="0"/>
        <item h="1" x="1"/>
        <item h="1" x="2"/>
        <item h="1" x="3"/>
        <item h="1" x="4"/>
        <item h="1" x="5"/>
        <item x="6"/>
        <item h="1" x="7"/>
        <item h="1" x="8"/>
        <item h="1" x="9"/>
        <item h="1" x="10"/>
        <item h="1" x="11"/>
        <item h="1" x="12"/>
        <item h="1" x="13"/>
        <item h="1" x="14"/>
        <item h="1" x="15"/>
        <item h="1" x="16"/>
        <item t="default"/>
      </items>
    </pivotField>
    <pivotField showAll="0"/>
    <pivotField showAll="0">
      <items count="7">
        <item h="1" x="3"/>
        <item h="1" x="4"/>
        <item h="1" x="2"/>
        <item h="1" x="5"/>
        <item x="0"/>
        <item h="1" x="1"/>
        <item t="default"/>
      </items>
    </pivotField>
    <pivotField showAll="0">
      <items count="5">
        <item h="1" x="0"/>
        <item h="1" x="1"/>
        <item h="1" x="2"/>
        <item x="3"/>
        <item t="default"/>
      </items>
    </pivotField>
    <pivotField dataField="1" showAll="0"/>
    <pivotField dataField="1" showAll="0"/>
    <pivotField showAll="0"/>
    <pivotField showAll="0"/>
  </pivotFields>
  <rowFields count="1">
    <field x="0"/>
  </rowFields>
  <rowItems count="2">
    <i>
      <x v="6"/>
    </i>
    <i t="grand">
      <x/>
    </i>
  </rowItems>
  <colFields count="1">
    <field x="-2"/>
  </colFields>
  <colItems count="2">
    <i>
      <x/>
    </i>
    <i i="1">
      <x v="1"/>
    </i>
  </colItems>
  <dataFields count="2">
    <dataField name="Sum of Actual" fld="4" baseField="0" baseItem="0"/>
    <dataField name="Sum of NW" fld="5" baseField="0" baseItem="0"/>
  </dataFields>
  <chartFormats count="4">
    <chartFormat chart="0" format="16"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1"/>
          </reference>
        </references>
      </pivotArea>
    </chartFormat>
    <chartFormat chart="4" format="20" series="1">
      <pivotArea type="data" outline="0" fieldPosition="0">
        <references count="1">
          <reference field="4294967294" count="1" selected="0">
            <x v="0"/>
          </reference>
        </references>
      </pivotArea>
    </chartFormat>
    <chartFormat chart="4" format="2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69857E-BC40-2A4E-A150-26D4AB1796F6}" name="PivotTable7" cacheId="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C6" firstHeaderRow="0" firstDataRow="1" firstDataCol="1"/>
  <pivotFields count="8">
    <pivotField axis="axisRow" showAll="0">
      <items count="18">
        <item h="1" x="0"/>
        <item h="1" x="1"/>
        <item h="1" sd="0" x="2"/>
        <item h="1" x="3"/>
        <item h="1" x="4"/>
        <item h="1" x="5"/>
        <item x="6"/>
        <item h="1" x="7"/>
        <item h="1" x="8"/>
        <item h="1" x="9"/>
        <item h="1" x="10"/>
        <item h="1" x="11"/>
        <item h="1" x="12"/>
        <item h="1" x="13"/>
        <item h="1" x="14"/>
        <item h="1" x="15"/>
        <item h="1" x="16"/>
        <item t="default"/>
      </items>
    </pivotField>
    <pivotField showAll="0"/>
    <pivotField axis="axisRow" showAll="0">
      <items count="7">
        <item x="3"/>
        <item h="1" x="4"/>
        <item h="1" x="2"/>
        <item h="1" x="5"/>
        <item h="1" x="0"/>
        <item h="1" x="1"/>
        <item t="default"/>
      </items>
    </pivotField>
    <pivotField showAll="0">
      <items count="5">
        <item h="1" x="0"/>
        <item h="1" x="1"/>
        <item h="1" x="2"/>
        <item x="3"/>
        <item t="default"/>
      </items>
    </pivotField>
    <pivotField dataField="1" showAll="0"/>
    <pivotField dataField="1" showAll="0"/>
    <pivotField showAll="0"/>
    <pivotField showAll="0"/>
  </pivotFields>
  <rowFields count="2">
    <field x="0"/>
    <field x="2"/>
  </rowFields>
  <rowItems count="3">
    <i>
      <x v="6"/>
    </i>
    <i r="1">
      <x/>
    </i>
    <i t="grand">
      <x/>
    </i>
  </rowItems>
  <colFields count="1">
    <field x="-2"/>
  </colFields>
  <colItems count="2">
    <i>
      <x/>
    </i>
    <i i="1">
      <x v="1"/>
    </i>
  </colItems>
  <dataFields count="2">
    <dataField name="Actual Score" fld="4" baseField="0" baseItem="0"/>
    <dataField name="Sum of NW" fld="5" baseField="0" baseItem="0"/>
  </dataFields>
  <chartFormats count="11">
    <chartFormat chart="5" format="0" series="1">
      <pivotArea type="data" outline="0" fieldPosition="0">
        <references count="3">
          <reference field="4294967294" count="1" selected="0">
            <x v="0"/>
          </reference>
          <reference field="0" count="1" selected="0">
            <x v="10"/>
          </reference>
          <reference field="2" count="1" selected="0">
            <x v="0"/>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pivotArea type="data" outline="0" fieldPosition="0">
        <references count="3">
          <reference field="4294967294" count="1" selected="0">
            <x v="0"/>
          </reference>
          <reference field="0" count="1" selected="0">
            <x v="10"/>
          </reference>
          <reference field="2" count="1" selected="0">
            <x v="0"/>
          </reference>
        </references>
      </pivotArea>
    </chartFormat>
    <chartFormat chart="5" format="6">
      <pivotArea type="data" outline="0" fieldPosition="0">
        <references count="3">
          <reference field="4294967294" count="1" selected="0">
            <x v="1"/>
          </reference>
          <reference field="0" count="1" selected="0">
            <x v="2"/>
          </reference>
          <reference field="2" count="1" selected="0">
            <x v="0"/>
          </reference>
        </references>
      </pivotArea>
    </chartFormat>
    <chartFormat chart="5" format="7">
      <pivotArea type="data" outline="0" fieldPosition="0">
        <references count="3">
          <reference field="4294967294" count="1" selected="0">
            <x v="0"/>
          </reference>
          <reference field="0" count="1" selected="0">
            <x v="6"/>
          </reference>
          <reference field="2" count="1" selected="0">
            <x v="0"/>
          </reference>
        </references>
      </pivotArea>
    </chartFormat>
    <chartFormat chart="18" format="11" series="1">
      <pivotArea type="data" outline="0" fieldPosition="0">
        <references count="1">
          <reference field="4294967294" count="1" selected="0">
            <x v="0"/>
          </reference>
        </references>
      </pivotArea>
    </chartFormat>
    <chartFormat chart="18" format="12">
      <pivotArea type="data" outline="0" fieldPosition="0">
        <references count="3">
          <reference field="4294967294" count="1" selected="0">
            <x v="0"/>
          </reference>
          <reference field="0" count="1" selected="0">
            <x v="6"/>
          </reference>
          <reference field="2" count="1" selected="0">
            <x v="0"/>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3">
          <reference field="4294967294" count="1" selected="0">
            <x v="0"/>
          </reference>
          <reference field="0" count="1" selected="0">
            <x v="7"/>
          </reference>
          <reference field="2" count="1" selected="0">
            <x v="0"/>
          </reference>
        </references>
      </pivotArea>
    </chartFormat>
    <chartFormat chart="18" format="15">
      <pivotArea type="data" outline="0" fieldPosition="0">
        <references count="3">
          <reference field="4294967294" count="1" selected="0">
            <x v="1"/>
          </reference>
          <reference field="0"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gin" xr10:uid="{0439BC09-0F7D-984F-BB02-087840430D8A}" sourceName="Login">
  <pivotTables>
    <pivotTable tabId="12" name="PivotTable6"/>
    <pivotTable tabId="13" name="PivotTable7"/>
    <pivotTable tabId="16" name="PivotTable8"/>
    <pivotTable tabId="18" name="PivotTable9"/>
    <pivotTable tabId="19" name="PivotTable10"/>
    <pivotTable tabId="20" name="PivotTable11"/>
    <pivotTable tabId="21" name="PivotTable12"/>
    <pivotTable tabId="27" name="PivotTable18"/>
    <pivotTable tabId="30" name="PivotTable20"/>
    <pivotTable tabId="33" name="PivotTable22"/>
  </pivotTables>
  <data>
    <tabular pivotCacheId="1166515654">
      <items count="17">
        <i x="0"/>
        <i x="1"/>
        <i x="2"/>
        <i x="3"/>
        <i x="4"/>
        <i x="5"/>
        <i x="6" s="1"/>
        <i x="7"/>
        <i x="8"/>
        <i x="9"/>
        <i x="10"/>
        <i x="11"/>
        <i x="12"/>
        <i x="13"/>
        <i x="14"/>
        <i x="15"/>
        <i x="16"/>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 xr10:uid="{D4432E12-43E3-B04B-A001-E975F3172833}" sourceName="Key Metrics">
  <pivotTables>
    <pivotTable tabId="12" name="PivotTable6"/>
    <pivotTable tabId="30" name="PivotTable20"/>
  </pivotTables>
  <data>
    <tabular pivotCacheId="1166515654">
      <items count="6">
        <i x="3"/>
        <i x="4"/>
        <i x="2"/>
        <i x="5"/>
        <i x="0"/>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A9D7D0CD-5657-B44D-8BA2-81FEE91BA9C5}" sourceName=" Week">
  <pivotTables>
    <pivotTable tabId="13" name="PivotTable7"/>
    <pivotTable tabId="16" name="PivotTable8"/>
    <pivotTable tabId="18" name="PivotTable9"/>
    <pivotTable tabId="19" name="PivotTable10"/>
    <pivotTable tabId="20" name="PivotTable11"/>
    <pivotTable tabId="21" name="PivotTable12"/>
    <pivotTable tabId="27" name="PivotTable18"/>
  </pivotTables>
  <data>
    <tabular pivotCacheId="1166515654">
      <items count="4">
        <i x="0"/>
        <i x="1"/>
        <i x="2"/>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1" xr10:uid="{B0AD13BD-0E9C-484F-A28F-FCCD058B2209}" sourceName="Key Metrics">
  <pivotTables>
    <pivotTable tabId="16" name="PivotTable8"/>
  </pivotTables>
  <data>
    <tabular pivotCacheId="1166515654">
      <items count="6">
        <i x="3"/>
        <i x="4"/>
        <i x="2"/>
        <i x="5"/>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2" xr10:uid="{198EA331-FBFC-EE4E-A30D-BB77D9E792A6}" sourceName="Key Metrics">
  <pivotTables>
    <pivotTable tabId="18" name="PivotTable9"/>
  </pivotTables>
  <data>
    <tabular pivotCacheId="1166515654">
      <items count="6">
        <i x="3"/>
        <i x="4"/>
        <i x="2"/>
        <i x="5"/>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3" xr10:uid="{21C384D2-039C-F848-A478-37CBEE30DC25}" sourceName="Key Metrics">
  <pivotTables>
    <pivotTable tabId="19" name="PivotTable10"/>
  </pivotTables>
  <data>
    <tabular pivotCacheId="1166515654">
      <items count="6">
        <i x="3"/>
        <i x="4"/>
        <i x="2" s="1"/>
        <i x="5"/>
        <i x="0"/>
        <i x="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4" xr10:uid="{6CDA3EB0-A952-AE49-B2AF-92F9468D618E}" sourceName="Key Metrics">
  <pivotTables>
    <pivotTable tabId="20" name="PivotTable11"/>
  </pivotTables>
  <data>
    <tabular pivotCacheId="1166515654">
      <items count="6">
        <i x="3"/>
        <i x="4" s="1"/>
        <i x="2"/>
        <i x="5"/>
        <i x="0"/>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Metrics5" xr10:uid="{677C8DD2-6F24-3F48-A1ED-76B1496B5C17}" sourceName="Key Metrics">
  <pivotTables>
    <pivotTable tabId="21" name="PivotTable12"/>
  </pivotTables>
  <data>
    <tabular pivotCacheId="1166515654">
      <items count="6">
        <i x="3"/>
        <i x="4"/>
        <i x="2"/>
        <i x="5"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2" xr10:uid="{BDD6D947-9E41-F044-BF4C-73A07F27613D}" cache="Slicer_Login" caption="Login" columnCount="6" showCaption="0" style="SlicerStyleDark5" rowHeight="251883"/>
  <slicer name="Key Metrics 2" xr10:uid="{2A425BDB-BECF-8B40-B849-76983FAE6E97}" cache="Slicer_Key_Metrics" caption="Key Metrics" columnCount="2" showCaption="0" style="SlicerStyleDark5" rowHeight="251883"/>
  <slicer name=" Week 1" xr10:uid="{CA91DB86-C061-0A42-BDAC-B5EAC85F4D68}" cache="Slicer_Week" caption=" Week" columnCount="2" showCaption="0" style="SlicerStyleDark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3" xr10:uid="{808C89F3-F975-8F43-A93D-4198355CE572}" cache="Slicer_Key_Metrics2" caption="Key Metrics"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4" xr10:uid="{378063C8-4E35-6B41-8235-91ED25AC5A41}" cache="Slicer_Key_Metrics3" caption="Key Metrics"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5" xr10:uid="{4448B481-7CBD-964F-A4C4-D2AAAB9FDEA1}" cache="Slicer_Key_Metrics4" caption="Key Metrics"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6" xr10:uid="{10E88388-FEB2-334D-993F-3A0E8BB0ECCA}" cache="Slicer_Key_Metrics5" caption="Key Metrics"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xr10:uid="{9B21D663-791F-3144-B817-18AC0FB72D20}" cache="Slicer_Login" caption="Login" startItem="5" style="SlicerStyleDark5" rowHeight="251883"/>
  <slicer name="Key Metrics" xr10:uid="{B3EE3433-D2CA-1744-A2D6-5883E3C08192}" cache="Slicer_Key_Metrics" caption="Key Metrics"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 Metrics 1" xr10:uid="{6EDB2823-F08E-2245-821C-1CEC762D132D}" cache="Slicer_Key_Metrics1" caption="Key Metrics" rowHeight="251883"/>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1" xr10:uid="{E4B868A5-C322-BF4F-A16C-7B4C8FF8450F}" cache="Slicer_Login" caption="Login" startItem="3" style="SlicerStyleDark5" rowHeight="251883"/>
  <slicer name=" Week" xr10:uid="{D1ED016C-5A89-2C49-A311-1B2933D699AB}" cache="Slicer_Week" caption=" Week" rowHeight="251883"/>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B6F2-B0A7-9042-B5C5-7B82C3737CF0}">
  <sheetPr codeName="Sheet2"/>
  <dimension ref="D36:T40"/>
  <sheetViews>
    <sheetView showGridLines="0" tabSelected="1" zoomScale="103" zoomScaleNormal="103" workbookViewId="0">
      <selection activeCell="A22" sqref="A22"/>
    </sheetView>
  </sheetViews>
  <sheetFormatPr baseColWidth="10" defaultRowHeight="16" x14ac:dyDescent="0.2"/>
  <sheetData>
    <row r="36" spans="4:20" x14ac:dyDescent="0.2">
      <c r="D36" s="74"/>
      <c r="E36" s="74"/>
      <c r="F36" s="74"/>
      <c r="G36" s="74"/>
      <c r="H36" s="74"/>
      <c r="I36" s="74"/>
      <c r="J36" s="74"/>
      <c r="K36" s="74"/>
      <c r="L36" s="74"/>
      <c r="M36" s="74"/>
      <c r="N36" s="74"/>
      <c r="O36" s="74"/>
      <c r="P36" s="74"/>
      <c r="Q36" s="74"/>
      <c r="R36" s="74"/>
      <c r="S36" s="74"/>
      <c r="T36" s="74"/>
    </row>
    <row r="37" spans="4:20" x14ac:dyDescent="0.2">
      <c r="D37" s="74"/>
      <c r="E37" s="74"/>
      <c r="F37" s="74"/>
      <c r="G37" s="74"/>
      <c r="H37" s="74"/>
      <c r="I37" s="74"/>
      <c r="J37" s="74"/>
      <c r="K37" s="74"/>
      <c r="L37" s="74"/>
      <c r="M37" s="74"/>
      <c r="N37" s="74"/>
      <c r="O37" s="74"/>
      <c r="P37" s="74"/>
      <c r="Q37" s="74"/>
      <c r="R37" s="74"/>
      <c r="S37" s="74"/>
      <c r="T37" s="74"/>
    </row>
    <row r="38" spans="4:20" x14ac:dyDescent="0.2">
      <c r="D38" s="74"/>
      <c r="E38" s="74"/>
      <c r="F38" s="74"/>
      <c r="G38" s="74"/>
      <c r="H38" s="74"/>
      <c r="I38" s="74"/>
      <c r="J38" s="74"/>
      <c r="K38" s="74"/>
      <c r="L38" s="74"/>
      <c r="M38" s="74"/>
      <c r="N38" s="74"/>
      <c r="O38" s="74"/>
      <c r="P38" s="74"/>
      <c r="Q38" s="74"/>
      <c r="R38" s="74"/>
      <c r="S38" s="74"/>
      <c r="T38" s="74"/>
    </row>
    <row r="39" spans="4:20" x14ac:dyDescent="0.2">
      <c r="D39" s="74"/>
      <c r="E39" s="74"/>
      <c r="F39" s="74"/>
      <c r="G39" s="74"/>
      <c r="H39" s="74"/>
      <c r="I39" s="74"/>
      <c r="J39" s="74"/>
      <c r="K39" s="74"/>
      <c r="L39" s="74"/>
      <c r="M39" s="74"/>
      <c r="N39" s="74"/>
      <c r="O39" s="74"/>
      <c r="P39" s="74"/>
      <c r="Q39" s="74"/>
      <c r="R39" s="74"/>
      <c r="S39" s="74"/>
      <c r="T39" s="74"/>
    </row>
    <row r="40" spans="4:20" x14ac:dyDescent="0.2">
      <c r="D40" s="74"/>
      <c r="E40" s="74"/>
      <c r="F40" s="74"/>
      <c r="G40" s="74"/>
      <c r="H40" s="74"/>
      <c r="I40" s="74"/>
      <c r="J40" s="74"/>
      <c r="K40" s="74"/>
      <c r="L40" s="74"/>
      <c r="M40" s="74"/>
      <c r="N40" s="74"/>
      <c r="O40" s="74"/>
      <c r="P40" s="74"/>
      <c r="Q40" s="74"/>
      <c r="R40" s="74"/>
      <c r="S40" s="74"/>
      <c r="T40" s="74"/>
    </row>
  </sheetData>
  <sheetProtection selectLockedCells="1"/>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B366-C220-1747-BEFF-80CBB4D3B395}">
  <sheetPr codeName="Sheet1">
    <tabColor theme="6" tint="0.79998168889431442"/>
  </sheetPr>
  <dimension ref="A1:CT42"/>
  <sheetViews>
    <sheetView topLeftCell="A2" zoomScale="172" zoomScaleNormal="214" workbookViewId="0">
      <pane xSplit="2" topLeftCell="C1" activePane="topRight" state="frozen"/>
      <selection activeCell="E224" sqref="E224"/>
      <selection pane="topRight" activeCell="I19" sqref="I19"/>
    </sheetView>
  </sheetViews>
  <sheetFormatPr baseColWidth="10" defaultRowHeight="16" x14ac:dyDescent="0.2"/>
  <cols>
    <col min="1" max="1" width="15.5" customWidth="1"/>
    <col min="2" max="2" width="17.6640625" customWidth="1"/>
    <col min="4" max="4" width="9.83203125" customWidth="1"/>
    <col min="5" max="5" width="12.6640625" bestFit="1" customWidth="1"/>
    <col min="26" max="26" width="11.1640625" customWidth="1"/>
    <col min="50" max="50" width="13.83203125" customWidth="1"/>
    <col min="74" max="74" width="12" customWidth="1"/>
    <col min="98" max="98" width="12.5" customWidth="1"/>
  </cols>
  <sheetData>
    <row r="1" spans="1:98" x14ac:dyDescent="0.2">
      <c r="C1" s="89" t="s">
        <v>45</v>
      </c>
      <c r="D1" s="90"/>
      <c r="E1" s="90"/>
      <c r="F1" s="90"/>
      <c r="G1" s="90"/>
      <c r="H1" s="90"/>
      <c r="I1" s="90"/>
      <c r="J1" s="90"/>
      <c r="K1" s="90"/>
      <c r="L1" s="90"/>
      <c r="M1" s="90"/>
      <c r="N1" s="90"/>
      <c r="O1" s="90"/>
      <c r="P1" s="90"/>
      <c r="Q1" s="90"/>
      <c r="R1" s="90"/>
      <c r="S1" s="90"/>
      <c r="T1" s="90"/>
      <c r="U1" s="90"/>
      <c r="V1" s="90"/>
      <c r="W1" s="90"/>
      <c r="X1" s="90"/>
      <c r="Y1" s="90"/>
      <c r="Z1" s="91"/>
      <c r="AA1" s="83" t="s">
        <v>46</v>
      </c>
      <c r="AB1" s="84"/>
      <c r="AC1" s="84"/>
      <c r="AD1" s="84"/>
      <c r="AE1" s="84"/>
      <c r="AF1" s="84"/>
      <c r="AG1" s="84"/>
      <c r="AH1" s="84"/>
      <c r="AI1" s="84"/>
      <c r="AJ1" s="84"/>
      <c r="AK1" s="84"/>
      <c r="AL1" s="84"/>
      <c r="AM1" s="84"/>
      <c r="AN1" s="84"/>
      <c r="AO1" s="84"/>
      <c r="AP1" s="84"/>
      <c r="AQ1" s="84"/>
      <c r="AR1" s="84"/>
      <c r="AS1" s="84"/>
      <c r="AT1" s="84"/>
      <c r="AU1" s="84"/>
      <c r="AV1" s="84"/>
      <c r="AW1" s="84"/>
      <c r="AX1" s="85"/>
      <c r="AY1" s="80" t="s">
        <v>47</v>
      </c>
      <c r="AZ1" s="81"/>
      <c r="BA1" s="81"/>
      <c r="BB1" s="81"/>
      <c r="BC1" s="81"/>
      <c r="BD1" s="81"/>
      <c r="BE1" s="81"/>
      <c r="BF1" s="81"/>
      <c r="BG1" s="81"/>
      <c r="BH1" s="81"/>
      <c r="BI1" s="81"/>
      <c r="BJ1" s="81"/>
      <c r="BK1" s="81"/>
      <c r="BL1" s="81"/>
      <c r="BM1" s="81"/>
      <c r="BN1" s="81"/>
      <c r="BO1" s="81"/>
      <c r="BP1" s="81"/>
      <c r="BQ1" s="81"/>
      <c r="BR1" s="81"/>
      <c r="BS1" s="81"/>
      <c r="BT1" s="81"/>
      <c r="BU1" s="81"/>
      <c r="BV1" s="82"/>
      <c r="BW1" s="78" t="s">
        <v>48</v>
      </c>
      <c r="BX1" s="79"/>
      <c r="BY1" s="79"/>
      <c r="BZ1" s="79"/>
      <c r="CA1" s="79"/>
      <c r="CB1" s="79"/>
      <c r="CC1" s="79"/>
      <c r="CD1" s="79"/>
      <c r="CE1" s="79"/>
      <c r="CF1" s="79"/>
      <c r="CG1" s="79"/>
      <c r="CH1" s="79"/>
      <c r="CI1" s="79"/>
      <c r="CJ1" s="79"/>
      <c r="CK1" s="79"/>
      <c r="CL1" s="79"/>
      <c r="CM1" s="79"/>
      <c r="CN1" s="79"/>
      <c r="CO1" s="79"/>
      <c r="CP1" s="79"/>
      <c r="CQ1" s="79"/>
      <c r="CR1" s="79"/>
      <c r="CS1" s="79"/>
      <c r="CT1" s="79"/>
    </row>
    <row r="2" spans="1:98" ht="40" customHeight="1" x14ac:dyDescent="0.2">
      <c r="C2" s="89" t="s">
        <v>23</v>
      </c>
      <c r="D2" s="90"/>
      <c r="E2" s="90"/>
      <c r="F2" s="91"/>
      <c r="G2" s="92" t="s">
        <v>27</v>
      </c>
      <c r="H2" s="92"/>
      <c r="I2" s="92"/>
      <c r="J2" s="92"/>
      <c r="K2" s="92" t="s">
        <v>43</v>
      </c>
      <c r="L2" s="93"/>
      <c r="M2" s="93"/>
      <c r="N2" s="93"/>
      <c r="O2" s="92" t="s">
        <v>44</v>
      </c>
      <c r="P2" s="92"/>
      <c r="Q2" s="92"/>
      <c r="R2" s="92"/>
      <c r="S2" s="94" t="s">
        <v>49</v>
      </c>
      <c r="T2" s="95"/>
      <c r="U2" s="95"/>
      <c r="V2" s="95"/>
      <c r="W2" s="95"/>
      <c r="X2" s="95"/>
      <c r="Y2" s="95"/>
      <c r="Z2" s="24" t="s">
        <v>50</v>
      </c>
      <c r="AA2" s="86" t="s">
        <v>23</v>
      </c>
      <c r="AB2" s="86"/>
      <c r="AC2" s="86"/>
      <c r="AD2" s="86"/>
      <c r="AE2" s="86" t="s">
        <v>27</v>
      </c>
      <c r="AF2" s="86"/>
      <c r="AG2" s="86"/>
      <c r="AH2" s="86"/>
      <c r="AI2" s="86" t="s">
        <v>43</v>
      </c>
      <c r="AJ2" s="88"/>
      <c r="AK2" s="88"/>
      <c r="AL2" s="88"/>
      <c r="AM2" s="86" t="s">
        <v>44</v>
      </c>
      <c r="AN2" s="86"/>
      <c r="AO2" s="86"/>
      <c r="AP2" s="86"/>
      <c r="AQ2" s="101" t="s">
        <v>49</v>
      </c>
      <c r="AR2" s="102"/>
      <c r="AS2" s="102"/>
      <c r="AT2" s="102"/>
      <c r="AU2" s="102"/>
      <c r="AV2" s="102"/>
      <c r="AW2" s="103"/>
      <c r="AX2" s="27" t="s">
        <v>50</v>
      </c>
      <c r="AY2" s="99" t="s">
        <v>23</v>
      </c>
      <c r="AZ2" s="99"/>
      <c r="BA2" s="99"/>
      <c r="BB2" s="99"/>
      <c r="BC2" s="99" t="s">
        <v>27</v>
      </c>
      <c r="BD2" s="99"/>
      <c r="BE2" s="99"/>
      <c r="BF2" s="99"/>
      <c r="BG2" s="99" t="s">
        <v>43</v>
      </c>
      <c r="BH2" s="100"/>
      <c r="BI2" s="100"/>
      <c r="BJ2" s="100"/>
      <c r="BK2" s="99" t="s">
        <v>44</v>
      </c>
      <c r="BL2" s="99"/>
      <c r="BM2" s="99"/>
      <c r="BN2" s="99"/>
      <c r="BO2" s="104" t="s">
        <v>49</v>
      </c>
      <c r="BP2" s="105"/>
      <c r="BQ2" s="105"/>
      <c r="BR2" s="105"/>
      <c r="BS2" s="105"/>
      <c r="BT2" s="105"/>
      <c r="BU2" s="106"/>
      <c r="BV2" s="34" t="s">
        <v>50</v>
      </c>
      <c r="BW2" s="97" t="s">
        <v>23</v>
      </c>
      <c r="BX2" s="97"/>
      <c r="BY2" s="97"/>
      <c r="BZ2" s="97"/>
      <c r="CA2" s="97" t="s">
        <v>27</v>
      </c>
      <c r="CB2" s="97"/>
      <c r="CC2" s="97"/>
      <c r="CD2" s="97"/>
      <c r="CE2" s="97" t="s">
        <v>43</v>
      </c>
      <c r="CF2" s="98"/>
      <c r="CG2" s="98"/>
      <c r="CH2" s="98"/>
      <c r="CI2" s="97" t="s">
        <v>44</v>
      </c>
      <c r="CJ2" s="97"/>
      <c r="CK2" s="97"/>
      <c r="CL2" s="97"/>
      <c r="CM2" s="75" t="s">
        <v>49</v>
      </c>
      <c r="CN2" s="76"/>
      <c r="CO2" s="76"/>
      <c r="CP2" s="76"/>
      <c r="CQ2" s="76"/>
      <c r="CR2" s="76"/>
      <c r="CS2" s="77"/>
      <c r="CT2" s="41" t="s">
        <v>50</v>
      </c>
    </row>
    <row r="3" spans="1:98" ht="34" x14ac:dyDescent="0.2">
      <c r="A3" s="48" t="s">
        <v>1</v>
      </c>
      <c r="B3" s="48" t="s">
        <v>0</v>
      </c>
      <c r="C3" s="6" t="s">
        <v>20</v>
      </c>
      <c r="D3" s="6" t="s">
        <v>21</v>
      </c>
      <c r="E3" s="6" t="s">
        <v>22</v>
      </c>
      <c r="F3" s="6" t="s">
        <v>28</v>
      </c>
      <c r="G3" s="6" t="s">
        <v>20</v>
      </c>
      <c r="H3" s="6" t="s">
        <v>21</v>
      </c>
      <c r="I3" s="6" t="s">
        <v>22</v>
      </c>
      <c r="J3" s="6" t="s">
        <v>28</v>
      </c>
      <c r="K3" s="6" t="s">
        <v>20</v>
      </c>
      <c r="L3" s="6" t="s">
        <v>21</v>
      </c>
      <c r="M3" s="6" t="s">
        <v>22</v>
      </c>
      <c r="N3" s="6" t="s">
        <v>28</v>
      </c>
      <c r="O3" s="6" t="s">
        <v>20</v>
      </c>
      <c r="P3" s="6" t="s">
        <v>21</v>
      </c>
      <c r="Q3" s="6" t="s">
        <v>22</v>
      </c>
      <c r="R3" s="6" t="s">
        <v>28</v>
      </c>
      <c r="S3" s="25" t="s">
        <v>55</v>
      </c>
      <c r="T3" s="25" t="s">
        <v>51</v>
      </c>
      <c r="U3" s="25" t="s">
        <v>52</v>
      </c>
      <c r="V3" s="25" t="s">
        <v>20</v>
      </c>
      <c r="W3" s="25" t="s">
        <v>21</v>
      </c>
      <c r="X3" s="25" t="s">
        <v>53</v>
      </c>
      <c r="Y3" s="25" t="s">
        <v>28</v>
      </c>
      <c r="Z3" s="25" t="s">
        <v>54</v>
      </c>
      <c r="AA3" s="7" t="s">
        <v>20</v>
      </c>
      <c r="AB3" s="7" t="s">
        <v>21</v>
      </c>
      <c r="AC3" s="7" t="s">
        <v>22</v>
      </c>
      <c r="AD3" s="7" t="s">
        <v>28</v>
      </c>
      <c r="AE3" s="7" t="s">
        <v>20</v>
      </c>
      <c r="AF3" s="7" t="s">
        <v>21</v>
      </c>
      <c r="AG3" s="7" t="s">
        <v>22</v>
      </c>
      <c r="AH3" s="7" t="s">
        <v>28</v>
      </c>
      <c r="AI3" s="7" t="s">
        <v>20</v>
      </c>
      <c r="AJ3" s="7" t="s">
        <v>21</v>
      </c>
      <c r="AK3" s="7" t="s">
        <v>22</v>
      </c>
      <c r="AL3" s="7" t="s">
        <v>28</v>
      </c>
      <c r="AM3" s="7" t="s">
        <v>20</v>
      </c>
      <c r="AN3" s="7" t="s">
        <v>21</v>
      </c>
      <c r="AO3" s="7" t="s">
        <v>22</v>
      </c>
      <c r="AP3" s="7" t="s">
        <v>28</v>
      </c>
      <c r="AQ3" s="28" t="s">
        <v>55</v>
      </c>
      <c r="AR3" s="29" t="s">
        <v>51</v>
      </c>
      <c r="AS3" s="29" t="s">
        <v>52</v>
      </c>
      <c r="AT3" s="29" t="s">
        <v>20</v>
      </c>
      <c r="AU3" s="29" t="s">
        <v>21</v>
      </c>
      <c r="AV3" s="29" t="s">
        <v>53</v>
      </c>
      <c r="AW3" s="29" t="s">
        <v>28</v>
      </c>
      <c r="AX3" s="29" t="s">
        <v>54</v>
      </c>
      <c r="AY3" s="8" t="s">
        <v>47</v>
      </c>
      <c r="AZ3" s="8" t="s">
        <v>21</v>
      </c>
      <c r="BA3" s="8" t="s">
        <v>22</v>
      </c>
      <c r="BB3" s="8" t="s">
        <v>28</v>
      </c>
      <c r="BC3" s="8" t="s">
        <v>20</v>
      </c>
      <c r="BD3" s="8" t="s">
        <v>21</v>
      </c>
      <c r="BE3" s="8" t="s">
        <v>22</v>
      </c>
      <c r="BF3" s="8" t="s">
        <v>28</v>
      </c>
      <c r="BG3" s="8" t="s">
        <v>20</v>
      </c>
      <c r="BH3" s="8" t="s">
        <v>21</v>
      </c>
      <c r="BI3" s="8" t="s">
        <v>22</v>
      </c>
      <c r="BJ3" s="8" t="s">
        <v>28</v>
      </c>
      <c r="BK3" s="8" t="s">
        <v>20</v>
      </c>
      <c r="BL3" s="8" t="s">
        <v>21</v>
      </c>
      <c r="BM3" s="8" t="s">
        <v>22</v>
      </c>
      <c r="BN3" s="8" t="s">
        <v>28</v>
      </c>
      <c r="BO3" s="35" t="s">
        <v>55</v>
      </c>
      <c r="BP3" s="36" t="s">
        <v>51</v>
      </c>
      <c r="BQ3" s="36" t="s">
        <v>52</v>
      </c>
      <c r="BR3" s="36" t="s">
        <v>20</v>
      </c>
      <c r="BS3" s="36" t="s">
        <v>21</v>
      </c>
      <c r="BT3" s="36" t="s">
        <v>53</v>
      </c>
      <c r="BU3" s="36" t="s">
        <v>28</v>
      </c>
      <c r="BV3" s="36" t="s">
        <v>54</v>
      </c>
      <c r="BW3" s="9" t="s">
        <v>20</v>
      </c>
      <c r="BX3" s="9" t="s">
        <v>21</v>
      </c>
      <c r="BY3" s="9" t="s">
        <v>22</v>
      </c>
      <c r="BZ3" s="9" t="s">
        <v>28</v>
      </c>
      <c r="CA3" s="9" t="s">
        <v>20</v>
      </c>
      <c r="CB3" s="9" t="s">
        <v>21</v>
      </c>
      <c r="CC3" s="9" t="s">
        <v>22</v>
      </c>
      <c r="CD3" s="9" t="s">
        <v>28</v>
      </c>
      <c r="CE3" s="9" t="s">
        <v>20</v>
      </c>
      <c r="CF3" s="9" t="s">
        <v>21</v>
      </c>
      <c r="CG3" s="9" t="s">
        <v>22</v>
      </c>
      <c r="CH3" s="9" t="s">
        <v>28</v>
      </c>
      <c r="CI3" s="9" t="s">
        <v>20</v>
      </c>
      <c r="CJ3" s="9" t="s">
        <v>21</v>
      </c>
      <c r="CK3" s="9" t="s">
        <v>22</v>
      </c>
      <c r="CL3" s="9" t="s">
        <v>28</v>
      </c>
      <c r="CM3" s="42" t="s">
        <v>55</v>
      </c>
      <c r="CN3" s="43" t="s">
        <v>51</v>
      </c>
      <c r="CO3" s="43" t="s">
        <v>52</v>
      </c>
      <c r="CP3" s="43" t="s">
        <v>20</v>
      </c>
      <c r="CQ3" s="43" t="s">
        <v>21</v>
      </c>
      <c r="CR3" s="43" t="s">
        <v>53</v>
      </c>
      <c r="CS3" s="43" t="s">
        <v>28</v>
      </c>
      <c r="CT3" s="43" t="s">
        <v>54</v>
      </c>
    </row>
    <row r="4" spans="1:98" x14ac:dyDescent="0.2">
      <c r="A4" s="19" t="s">
        <v>3</v>
      </c>
      <c r="B4" s="19" t="s">
        <v>19</v>
      </c>
      <c r="C4" s="10">
        <v>84.2</v>
      </c>
      <c r="D4" s="10">
        <v>77</v>
      </c>
      <c r="E4" s="20">
        <f t="shared" ref="E4:E20" si="0">C4/D4</f>
        <v>1.0935064935064935</v>
      </c>
      <c r="F4" s="11">
        <f>MIN(MAX(IF(E4 &lt; 0.9334, 1, IF(E4 &gt; 1.1, 7, (E4 - 0.9334) / 0.0333 + 2))), 7)</f>
        <v>6.8080028080028079</v>
      </c>
      <c r="G4" s="10">
        <v>72.599999999999994</v>
      </c>
      <c r="H4" s="10">
        <v>94.3</v>
      </c>
      <c r="I4" s="20">
        <f t="shared" ref="I4:I20" si="1">G4/H4</f>
        <v>0.76988335100742311</v>
      </c>
      <c r="J4" s="11">
        <f t="shared" ref="J4:J20" si="2">MIN(MAX(IF(I4 &lt; 0.9334, 1, IF(I4 &gt; 1.1, 7, (I4 - 0.9334) / 0.0333 + 2))), 7)</f>
        <v>1</v>
      </c>
      <c r="K4" s="10">
        <v>95</v>
      </c>
      <c r="L4" s="10">
        <v>83.3</v>
      </c>
      <c r="M4" s="20">
        <f t="shared" ref="M4:M20" si="3">K4/L4</f>
        <v>1.1404561824729893</v>
      </c>
      <c r="N4" s="11">
        <f t="shared" ref="N4:N20" si="4">MIN(MAX(IF(M4 &lt; 0.9334, 1, IF(M4 &gt; 1.1, 7, (M4 - 0.9334) / 0.0333 + 2))), 7)</f>
        <v>7</v>
      </c>
      <c r="O4" s="20">
        <v>5.24</v>
      </c>
      <c r="P4" s="20">
        <v>6.45</v>
      </c>
      <c r="Q4" s="20">
        <f t="shared" ref="Q4:Q20" si="5">(P4*60)/(O4*60)</f>
        <v>1.2309160305343509</v>
      </c>
      <c r="R4" s="11">
        <f t="shared" ref="R4:R20" si="6">MIN(MAX(IF(Q4 &lt; 0.9334, 1, IF(Q4 &gt; 1.1, 7, (Q4 - 0.9334) / 0.0333 + 2))), 7)</f>
        <v>7</v>
      </c>
      <c r="S4" s="61">
        <v>40</v>
      </c>
      <c r="T4" s="61">
        <v>0</v>
      </c>
      <c r="U4" s="61">
        <v>24</v>
      </c>
      <c r="V4" s="61">
        <f t="shared" ref="V4:V20" si="7">1-((T4*8*60)+U4)/(S4*60)</f>
        <v>0.99</v>
      </c>
      <c r="W4" s="61">
        <v>0.9</v>
      </c>
      <c r="X4" s="61">
        <f>V4/W4</f>
        <v>1.0999999999999999</v>
      </c>
      <c r="Y4" s="62">
        <f>MIN(MAX(IF(X4&lt; 0.9334, 1, IF(X4 &gt; 1.1, 7, (X4 - 0.9334) / 0.0333 + 2))), 7)</f>
        <v>7</v>
      </c>
      <c r="Z4" s="26">
        <f t="shared" ref="Z4:Z20" si="8">SUM(F4*40%,J4*20%,N4*10%,R4*15%,Y4*15%)</f>
        <v>5.7232011232011235</v>
      </c>
      <c r="AA4" s="12">
        <v>87</v>
      </c>
      <c r="AB4" s="12">
        <v>89.6</v>
      </c>
      <c r="AC4" s="23">
        <f t="shared" ref="AC4:AC20" si="9">AA4/AB4</f>
        <v>0.9709821428571429</v>
      </c>
      <c r="AD4" s="13">
        <f t="shared" ref="AD4:AD20" si="10">MIN(MAX(IF(AC4 &lt; 0.9334, 1, IF(AC4 &gt; 1.1, 7, (AC4 - 0.9334) / 0.0333 + 2))), 7)</f>
        <v>3.1285928785928796</v>
      </c>
      <c r="AE4" s="12">
        <v>72.599999999999994</v>
      </c>
      <c r="AF4" s="12">
        <v>40.299999999999997</v>
      </c>
      <c r="AG4" s="23">
        <f t="shared" ref="AG4:AG20" si="11">AE4/AF4</f>
        <v>1.8014888337468982</v>
      </c>
      <c r="AH4" s="13">
        <f t="shared" ref="AH4:AH20" si="12">MIN(MAX(IF(AG4 &lt; 0.9334, 1, IF(AG4 &gt; 1.1, 7, (AG4 - 0.9334) / 0.0333 + 2))), 7)</f>
        <v>7</v>
      </c>
      <c r="AI4" s="12">
        <v>95</v>
      </c>
      <c r="AJ4" s="12">
        <v>83.3</v>
      </c>
      <c r="AK4" s="23">
        <f t="shared" ref="AK4:AK20" si="13">AI4/AJ4</f>
        <v>1.1404561824729893</v>
      </c>
      <c r="AL4" s="13">
        <f t="shared" ref="AL4:AL20" si="14">MIN(MAX(IF(AK4 &lt; 0.9334, 1, IF(AK4 &gt; 1.1, 7, (AK4 - 0.9334) / 0.0333 + 2))), 7)</f>
        <v>7</v>
      </c>
      <c r="AM4" s="23">
        <v>6.45</v>
      </c>
      <c r="AN4" s="23">
        <v>8.26</v>
      </c>
      <c r="AO4" s="23">
        <f t="shared" ref="AO4:AO20" si="15">(AN4*60)/(AM4*60)</f>
        <v>1.2806201550387597</v>
      </c>
      <c r="AP4" s="13">
        <f t="shared" ref="AP4:AP20" si="16">MIN(MAX(IF(AO4 &lt; 0.9334, 1, IF(AO4 &gt; 1.1, 7, (AO4 - 0.9334) / 0.0333 + 2))), 7)</f>
        <v>7</v>
      </c>
      <c r="AQ4" s="30">
        <v>40</v>
      </c>
      <c r="AR4" s="31">
        <v>0</v>
      </c>
      <c r="AS4" s="31">
        <v>24</v>
      </c>
      <c r="AT4" s="31">
        <v>0.99</v>
      </c>
      <c r="AU4" s="31">
        <v>0.9</v>
      </c>
      <c r="AV4" s="32">
        <f>AT4/AU4</f>
        <v>1.0999999999999999</v>
      </c>
      <c r="AW4" s="33">
        <f>MIN(MAX(IF(AV4&lt; 0.9334, 1, IF(AV4 &gt; 1.1, 7, (AV4 - 0.9334) / 0.0333 + 2))), 7)</f>
        <v>7</v>
      </c>
      <c r="AX4" s="33">
        <f t="shared" ref="AX4:AX20" si="17">SUM(AD4*40%,AH4*20%,AL4*10%,AP4*15%,AW4*15%)</f>
        <v>5.451437151437152</v>
      </c>
      <c r="AY4" s="14">
        <v>90.4</v>
      </c>
      <c r="AZ4" s="14">
        <v>83.4</v>
      </c>
      <c r="BA4" s="21">
        <f t="shared" ref="BA4:BA20" si="18">AY4/AZ4</f>
        <v>1.0839328537170263</v>
      </c>
      <c r="BB4" s="15">
        <f t="shared" ref="BB4:BB20" si="19">MIN(MAX(IF(BA4 &lt; 0.9334, 1, IF(BA4 &gt; 1.1, 7, (BA4 - 0.9334) / 0.0333 + 2))), 7)</f>
        <v>6.5205061176284165</v>
      </c>
      <c r="BC4" s="14">
        <v>72.599999999999994</v>
      </c>
      <c r="BD4" s="14">
        <v>45</v>
      </c>
      <c r="BE4" s="21">
        <f t="shared" ref="BE4:BE20" si="20">BC4/BD4</f>
        <v>1.6133333333333333</v>
      </c>
      <c r="BF4" s="15">
        <f t="shared" ref="BF4:BF20" si="21">MIN(MAX(IF(BE4 &lt; 0.9334, 1, IF(BE4 &gt; 1.1, 7, (BE4 - 0.9334) / 0.0333 + 2))), 7)</f>
        <v>7</v>
      </c>
      <c r="BG4" s="14">
        <v>95</v>
      </c>
      <c r="BH4" s="14">
        <v>40.299999999999997</v>
      </c>
      <c r="BI4" s="21">
        <f t="shared" ref="BI4:BI20" si="22">BG4/BH4</f>
        <v>2.3573200992555834</v>
      </c>
      <c r="BJ4" s="15">
        <f t="shared" ref="BJ4:BJ20" si="23">MIN(MAX(IF(BI4 &lt; 0.9334, 1, IF(BI4 &gt; 1.1, 7, (BI4 - 0.9334) / 0.0333 + 2))), 7)</f>
        <v>7</v>
      </c>
      <c r="BK4" s="21">
        <v>5.24</v>
      </c>
      <c r="BL4" s="21">
        <v>4.34</v>
      </c>
      <c r="BM4" s="21">
        <f t="shared" ref="BM4:BM20" si="24">(BL4*60)/(BK4*60)</f>
        <v>0.82824427480916019</v>
      </c>
      <c r="BN4" s="15">
        <f t="shared" ref="BN4:BN20" si="25">MIN(MAX(IF(BM4 &lt; 0.9334, 1, IF(BM4 &gt; 1.1, 7, (BM4 - 0.9334) / 0.0333 + 2))), 7)</f>
        <v>1</v>
      </c>
      <c r="BO4" s="37">
        <v>40</v>
      </c>
      <c r="BP4" s="38">
        <v>0</v>
      </c>
      <c r="BQ4" s="38">
        <v>24</v>
      </c>
      <c r="BR4" s="38">
        <v>0.99</v>
      </c>
      <c r="BS4" s="38">
        <v>0.9</v>
      </c>
      <c r="BT4" s="39">
        <f>BR4/BS4</f>
        <v>1.0999999999999999</v>
      </c>
      <c r="BU4" s="40">
        <f>MIN(MAX(IF(BT4&lt; 0.9334, 1, IF(BT4 &gt; 1.1, 7, (BT4 - 0.9334) / 0.0333 + 2))), 7)</f>
        <v>7</v>
      </c>
      <c r="BV4" s="40">
        <f>SUM(BB4*40%,BF4*20%,BJ4*10%,BN4*15%,BU4*15%)</f>
        <v>5.9082024470513677</v>
      </c>
      <c r="BW4" s="16">
        <v>87</v>
      </c>
      <c r="BX4" s="16">
        <v>93.8</v>
      </c>
      <c r="BY4" s="22">
        <f t="shared" ref="BY4:BY20" si="26">BW4/BX4</f>
        <v>0.92750533049040518</v>
      </c>
      <c r="BZ4" s="17">
        <f t="shared" ref="BZ4:BZ20" si="27">MIN(MAX(IF(BY4 &lt; 0.9334, 1, IF(BY4 &gt; 1.1, 7, (BY4 - 0.9334) / 0.0333 + 2))), 7)</f>
        <v>1</v>
      </c>
      <c r="CA4" s="16">
        <v>45</v>
      </c>
      <c r="CB4" s="16">
        <v>93.8</v>
      </c>
      <c r="CC4" s="22">
        <f t="shared" ref="CC4:CC20" si="28">CA4/CB4</f>
        <v>0.47974413646055436</v>
      </c>
      <c r="CD4" s="17">
        <f t="shared" ref="CD4:CD20" si="29">MIN(MAX(IF(CC4 &lt; 0.9334, 1, IF(CC4 &gt; 1.1, 7, (CC4 - 0.9334) / 0.0333 + 2))), 7)</f>
        <v>1</v>
      </c>
      <c r="CE4" s="16">
        <v>95</v>
      </c>
      <c r="CF4" s="16">
        <v>67.7</v>
      </c>
      <c r="CG4" s="22">
        <f t="shared" ref="CG4:CG20" si="30">CE4/CF4</f>
        <v>1.4032496307237814</v>
      </c>
      <c r="CH4" s="17">
        <f t="shared" ref="CH4:CH20" si="31">MIN(MAX(IF(CG4 &lt; 0.9334, 1, IF(CG4 &gt; 1.1, 7, (CG4 - 0.9334) / 0.0333 + 2))), 7)</f>
        <v>7</v>
      </c>
      <c r="CI4" s="18">
        <v>6.45</v>
      </c>
      <c r="CJ4" s="22">
        <v>4.3</v>
      </c>
      <c r="CK4" s="22">
        <f t="shared" ref="CK4:CK20" si="32">(CJ4*60)/(CI4*60)</f>
        <v>0.66666666666666663</v>
      </c>
      <c r="CL4" s="17">
        <f t="shared" ref="CL4:CL20" si="33">MIN(MAX(IF(CK4 &lt; 0.9334, 1, IF(CK4 &gt; 1.1, 7, (CK4 - 0.9334) / 0.0333 + 2))), 7)</f>
        <v>1</v>
      </c>
      <c r="CM4" s="44">
        <v>40</v>
      </c>
      <c r="CN4" s="45">
        <v>0</v>
      </c>
      <c r="CO4" s="45">
        <v>24</v>
      </c>
      <c r="CP4" s="45">
        <v>0.99</v>
      </c>
      <c r="CQ4" s="45">
        <v>0.9</v>
      </c>
      <c r="CR4" s="46">
        <f>CP4/CQ4</f>
        <v>1.0999999999999999</v>
      </c>
      <c r="CS4" s="47">
        <f>MIN(MAX(IF(CR4&lt; 0.9334, 1, IF(CR4 &gt; 1.1, 7, (CR4 - 0.9334) / 0.0333 + 2))), 7)</f>
        <v>7</v>
      </c>
      <c r="CT4" s="47">
        <f>SUM(BZ4*40%,CD4*20%,CH4*10%,CL4*15%,CS4*15%)</f>
        <v>2.5</v>
      </c>
    </row>
    <row r="5" spans="1:98" x14ac:dyDescent="0.2">
      <c r="A5" s="19" t="s">
        <v>4</v>
      </c>
      <c r="B5" s="19" t="s">
        <v>56</v>
      </c>
      <c r="C5" s="10">
        <v>94.3</v>
      </c>
      <c r="D5" s="10">
        <v>81</v>
      </c>
      <c r="E5" s="20">
        <f t="shared" si="0"/>
        <v>1.1641975308641974</v>
      </c>
      <c r="F5" s="11">
        <f t="shared" ref="F5:F20" si="34">MIN(MAX(IF(E5 &lt; 0.9334, 1, IF(E5 &gt; 1.1, 7, (E5 - 0.9334) / 0.0333 + 2))), 7)</f>
        <v>7</v>
      </c>
      <c r="G5" s="10">
        <v>88.7</v>
      </c>
      <c r="H5" s="10">
        <v>90.4</v>
      </c>
      <c r="I5" s="20">
        <f t="shared" si="1"/>
        <v>0.98119469026548667</v>
      </c>
      <c r="J5" s="11">
        <f t="shared" si="2"/>
        <v>3.4352759839485483</v>
      </c>
      <c r="K5" s="10">
        <v>68.3</v>
      </c>
      <c r="L5" s="10">
        <v>74.599999999999994</v>
      </c>
      <c r="M5" s="20">
        <f t="shared" si="3"/>
        <v>0.91554959785522794</v>
      </c>
      <c r="N5" s="11">
        <f t="shared" si="4"/>
        <v>1</v>
      </c>
      <c r="O5" s="20">
        <v>5.53</v>
      </c>
      <c r="P5" s="20">
        <v>6.42</v>
      </c>
      <c r="Q5" s="20">
        <f t="shared" si="5"/>
        <v>1.1609403254972874</v>
      </c>
      <c r="R5" s="11">
        <f t="shared" si="6"/>
        <v>7</v>
      </c>
      <c r="S5" s="61">
        <v>40</v>
      </c>
      <c r="T5" s="61">
        <v>3</v>
      </c>
      <c r="U5" s="61">
        <v>7</v>
      </c>
      <c r="V5" s="61">
        <f t="shared" si="7"/>
        <v>0.39708333333333334</v>
      </c>
      <c r="W5" s="61">
        <v>0.9</v>
      </c>
      <c r="X5" s="61">
        <f>V5/W5</f>
        <v>0.44120370370370371</v>
      </c>
      <c r="Y5" s="62">
        <f t="shared" ref="Y5:Y20" si="35">MIN(MAX(IF(X5&lt; 0.9334, 1, IF(X5 &gt; 1.1, 7, (X5 - 0.9334) / 0.0333 + 2))), 7)</f>
        <v>1</v>
      </c>
      <c r="Z5" s="26">
        <f t="shared" si="8"/>
        <v>4.7870551967897104</v>
      </c>
      <c r="AA5" s="12">
        <v>75.599999999999994</v>
      </c>
      <c r="AB5" s="12">
        <v>89</v>
      </c>
      <c r="AC5" s="23">
        <f t="shared" si="9"/>
        <v>0.84943820224719091</v>
      </c>
      <c r="AD5" s="13">
        <f t="shared" si="10"/>
        <v>1</v>
      </c>
      <c r="AE5" s="12">
        <v>88.7</v>
      </c>
      <c r="AF5" s="12">
        <v>59</v>
      </c>
      <c r="AG5" s="23">
        <f t="shared" si="11"/>
        <v>1.5033898305084745</v>
      </c>
      <c r="AH5" s="13">
        <f t="shared" si="12"/>
        <v>7</v>
      </c>
      <c r="AI5" s="12">
        <v>68.3</v>
      </c>
      <c r="AJ5" s="12">
        <v>74.599999999999994</v>
      </c>
      <c r="AK5" s="23">
        <f t="shared" si="13"/>
        <v>0.91554959785522794</v>
      </c>
      <c r="AL5" s="13">
        <f t="shared" si="14"/>
        <v>1</v>
      </c>
      <c r="AM5" s="23">
        <v>6.42</v>
      </c>
      <c r="AN5" s="23">
        <v>8.1300000000000008</v>
      </c>
      <c r="AO5" s="23">
        <f t="shared" si="15"/>
        <v>1.2663551401869162</v>
      </c>
      <c r="AP5" s="13">
        <f t="shared" si="16"/>
        <v>7</v>
      </c>
      <c r="AQ5" s="30">
        <v>40</v>
      </c>
      <c r="AR5" s="31">
        <v>3</v>
      </c>
      <c r="AS5" s="31">
        <v>7</v>
      </c>
      <c r="AT5" s="31">
        <v>0.4</v>
      </c>
      <c r="AU5" s="31">
        <v>0.9</v>
      </c>
      <c r="AV5" s="32">
        <f>AT5/AU5</f>
        <v>0.44444444444444448</v>
      </c>
      <c r="AW5" s="33">
        <f t="shared" ref="AW5:AW20" si="36">MIN(MAX(IF(AV5&lt; 0.9334, 1, IF(AV5 &gt; 1.1, 7, (AV5 - 0.9334) / 0.0333 + 2))), 7)</f>
        <v>1</v>
      </c>
      <c r="AX5" s="33">
        <f t="shared" si="17"/>
        <v>3.1</v>
      </c>
      <c r="AY5" s="14">
        <v>89.4</v>
      </c>
      <c r="AZ5" s="14">
        <v>82.5</v>
      </c>
      <c r="BA5" s="21">
        <f t="shared" si="18"/>
        <v>1.0836363636363637</v>
      </c>
      <c r="BB5" s="15">
        <f t="shared" si="19"/>
        <v>6.511602511602514</v>
      </c>
      <c r="BC5" s="14">
        <v>87.5</v>
      </c>
      <c r="BD5" s="14">
        <v>66.2</v>
      </c>
      <c r="BE5" s="21">
        <f t="shared" si="20"/>
        <v>1.3217522658610272</v>
      </c>
      <c r="BF5" s="15">
        <f t="shared" si="21"/>
        <v>7</v>
      </c>
      <c r="BG5" s="14">
        <v>68.3</v>
      </c>
      <c r="BH5" s="14">
        <v>59</v>
      </c>
      <c r="BI5" s="21">
        <f t="shared" si="22"/>
        <v>1.1576271186440676</v>
      </c>
      <c r="BJ5" s="15">
        <f t="shared" si="23"/>
        <v>7</v>
      </c>
      <c r="BK5" s="21">
        <v>5.53</v>
      </c>
      <c r="BL5" s="21">
        <v>5.23</v>
      </c>
      <c r="BM5" s="21">
        <f t="shared" si="24"/>
        <v>0.94575045207956598</v>
      </c>
      <c r="BN5" s="15">
        <f t="shared" si="25"/>
        <v>2.3708844468338128</v>
      </c>
      <c r="BO5" s="37">
        <v>40</v>
      </c>
      <c r="BP5" s="38">
        <v>3</v>
      </c>
      <c r="BQ5" s="38">
        <v>7</v>
      </c>
      <c r="BR5" s="38">
        <v>0.4</v>
      </c>
      <c r="BS5" s="38">
        <v>0.9</v>
      </c>
      <c r="BT5" s="39">
        <f>BR5/BS5</f>
        <v>0.44444444444444448</v>
      </c>
      <c r="BU5" s="40">
        <f t="shared" ref="BU5:BU20" si="37">MIN(MAX(IF(BT5&lt; 0.9334, 1, IF(BT5 &gt; 1.1, 7, (BT5 - 0.9334) / 0.0333 + 2))), 7)</f>
        <v>1</v>
      </c>
      <c r="BV5" s="40">
        <f t="shared" ref="BV5:BV6" si="38">SUM(BB5*40%,BF5*20%,BJ5*10%,BN5*15%,BU5*15%)</f>
        <v>5.2102736716660782</v>
      </c>
      <c r="BW5" s="16">
        <v>94.3</v>
      </c>
      <c r="BX5" s="16">
        <v>92.1</v>
      </c>
      <c r="BY5" s="22">
        <f t="shared" si="26"/>
        <v>1.0238870792616721</v>
      </c>
      <c r="BZ5" s="17">
        <f t="shared" si="27"/>
        <v>4.7173297075577203</v>
      </c>
      <c r="CA5" s="16">
        <v>66.2</v>
      </c>
      <c r="CB5" s="16">
        <v>76.900000000000006</v>
      </c>
      <c r="CC5" s="22">
        <f t="shared" si="28"/>
        <v>0.86085825747724309</v>
      </c>
      <c r="CD5" s="17">
        <f t="shared" si="29"/>
        <v>1</v>
      </c>
      <c r="CE5" s="16">
        <v>68.3</v>
      </c>
      <c r="CF5" s="16">
        <v>67.8</v>
      </c>
      <c r="CG5" s="22">
        <f t="shared" si="30"/>
        <v>1.0073746312684366</v>
      </c>
      <c r="CH5" s="17">
        <f t="shared" si="31"/>
        <v>4.2214603984515495</v>
      </c>
      <c r="CI5" s="18">
        <v>6.42</v>
      </c>
      <c r="CJ5" s="22">
        <v>5.23</v>
      </c>
      <c r="CK5" s="22">
        <f t="shared" si="32"/>
        <v>0.81464174454828664</v>
      </c>
      <c r="CL5" s="17">
        <f t="shared" si="33"/>
        <v>1</v>
      </c>
      <c r="CM5" s="44">
        <v>40</v>
      </c>
      <c r="CN5" s="45">
        <v>3</v>
      </c>
      <c r="CO5" s="45">
        <v>7</v>
      </c>
      <c r="CP5" s="45">
        <v>0.4</v>
      </c>
      <c r="CQ5" s="45">
        <v>0.9</v>
      </c>
      <c r="CR5" s="46">
        <f>CP5/CQ5</f>
        <v>0.44444444444444448</v>
      </c>
      <c r="CS5" s="47">
        <f t="shared" ref="CS5:CS20" si="39">MIN(MAX(IF(CR5&lt; 0.9334, 1, IF(CR5 &gt; 1.1, 7, (CR5 - 0.9334) / 0.0333 + 2))), 7)</f>
        <v>1</v>
      </c>
      <c r="CT5" s="47">
        <f t="shared" ref="CT5:CT6" si="40">SUM(BZ5*40%,CD5*20%,CH5*10%,CL5*15%,CS5*15%)</f>
        <v>2.809077922868243</v>
      </c>
    </row>
    <row r="6" spans="1:98" x14ac:dyDescent="0.2">
      <c r="A6" s="19" t="s">
        <v>5</v>
      </c>
      <c r="B6" s="19" t="s">
        <v>60</v>
      </c>
      <c r="C6" s="10">
        <v>69.5</v>
      </c>
      <c r="D6" s="10">
        <v>64</v>
      </c>
      <c r="E6" s="20">
        <f>C6/D6</f>
        <v>1.0859375</v>
      </c>
      <c r="F6" s="11">
        <f t="shared" si="34"/>
        <v>6.5807057057057055</v>
      </c>
      <c r="G6" s="10">
        <v>83.2</v>
      </c>
      <c r="H6" s="10">
        <v>89.3</v>
      </c>
      <c r="I6" s="20">
        <f t="shared" si="1"/>
        <v>0.93169092945128784</v>
      </c>
      <c r="J6" s="11">
        <f t="shared" si="2"/>
        <v>1</v>
      </c>
      <c r="K6" s="10">
        <v>84.7</v>
      </c>
      <c r="L6" s="10">
        <v>72.7</v>
      </c>
      <c r="M6" s="20">
        <f t="shared" si="3"/>
        <v>1.1650618982118295</v>
      </c>
      <c r="N6" s="11">
        <f t="shared" si="4"/>
        <v>7</v>
      </c>
      <c r="O6" s="20">
        <v>5.42</v>
      </c>
      <c r="P6" s="20">
        <v>5.48</v>
      </c>
      <c r="Q6" s="20">
        <f t="shared" si="5"/>
        <v>1.0110701107011071</v>
      </c>
      <c r="R6" s="11">
        <f t="shared" si="6"/>
        <v>4.3324357567900016</v>
      </c>
      <c r="S6" s="61">
        <v>40</v>
      </c>
      <c r="T6" s="61">
        <v>0</v>
      </c>
      <c r="U6" s="61">
        <v>60</v>
      </c>
      <c r="V6" s="61">
        <f t="shared" si="7"/>
        <v>0.97499999999999998</v>
      </c>
      <c r="W6" s="61">
        <v>0.9</v>
      </c>
      <c r="X6" s="61">
        <f t="shared" ref="X6:X20" si="41">V6/W6</f>
        <v>1.0833333333333333</v>
      </c>
      <c r="Y6" s="62">
        <f t="shared" si="35"/>
        <v>6.5025025025024998</v>
      </c>
      <c r="Z6" s="26">
        <f t="shared" si="8"/>
        <v>5.157523021176158</v>
      </c>
      <c r="AA6" s="12">
        <v>67.400000000000006</v>
      </c>
      <c r="AB6" s="12">
        <v>87.8</v>
      </c>
      <c r="AC6" s="23">
        <f t="shared" si="9"/>
        <v>0.76765375854214135</v>
      </c>
      <c r="AD6" s="13">
        <f t="shared" si="10"/>
        <v>1</v>
      </c>
      <c r="AE6" s="12">
        <v>83.2</v>
      </c>
      <c r="AF6" s="12">
        <v>68</v>
      </c>
      <c r="AG6" s="23">
        <f t="shared" si="11"/>
        <v>1.223529411764706</v>
      </c>
      <c r="AH6" s="13">
        <f t="shared" si="12"/>
        <v>7</v>
      </c>
      <c r="AI6" s="12">
        <v>84.7</v>
      </c>
      <c r="AJ6" s="12">
        <v>72.7</v>
      </c>
      <c r="AK6" s="23">
        <f t="shared" si="13"/>
        <v>1.1650618982118295</v>
      </c>
      <c r="AL6" s="13">
        <f t="shared" si="14"/>
        <v>7</v>
      </c>
      <c r="AM6" s="23">
        <v>5.48</v>
      </c>
      <c r="AN6" s="23">
        <v>7.1</v>
      </c>
      <c r="AO6" s="23">
        <f t="shared" si="15"/>
        <v>1.2956204379562044</v>
      </c>
      <c r="AP6" s="13">
        <f t="shared" si="16"/>
        <v>7</v>
      </c>
      <c r="AQ6" s="30">
        <v>40</v>
      </c>
      <c r="AR6" s="31">
        <v>0</v>
      </c>
      <c r="AS6" s="31">
        <v>60</v>
      </c>
      <c r="AT6" s="31">
        <v>0.98</v>
      </c>
      <c r="AU6" s="31">
        <v>0.9</v>
      </c>
      <c r="AV6" s="32">
        <f t="shared" ref="AV6:AV7" si="42">AT6/AU6</f>
        <v>1.0888888888888888</v>
      </c>
      <c r="AW6" s="33">
        <f t="shared" si="36"/>
        <v>6.6693360026693327</v>
      </c>
      <c r="AX6" s="33">
        <f t="shared" si="17"/>
        <v>4.5504004004004006</v>
      </c>
      <c r="AY6" s="14">
        <v>89.3</v>
      </c>
      <c r="AZ6" s="14">
        <v>64</v>
      </c>
      <c r="BA6" s="21">
        <f t="shared" si="18"/>
        <v>1.3953125</v>
      </c>
      <c r="BB6" s="15">
        <f t="shared" si="19"/>
        <v>7</v>
      </c>
      <c r="BC6" s="14">
        <v>83.2</v>
      </c>
      <c r="BD6" s="14">
        <v>70</v>
      </c>
      <c r="BE6" s="21">
        <f t="shared" si="20"/>
        <v>1.1885714285714286</v>
      </c>
      <c r="BF6" s="15">
        <f t="shared" si="21"/>
        <v>7</v>
      </c>
      <c r="BG6" s="14">
        <v>84.7</v>
      </c>
      <c r="BH6" s="14">
        <v>68</v>
      </c>
      <c r="BI6" s="21">
        <f t="shared" si="22"/>
        <v>1.2455882352941177</v>
      </c>
      <c r="BJ6" s="15">
        <f t="shared" si="23"/>
        <v>7</v>
      </c>
      <c r="BK6" s="21">
        <v>5.42</v>
      </c>
      <c r="BL6" s="21">
        <v>5.24</v>
      </c>
      <c r="BM6" s="21">
        <f t="shared" si="24"/>
        <v>0.96678966789667908</v>
      </c>
      <c r="BN6" s="15">
        <f t="shared" si="25"/>
        <v>3.0026927296300023</v>
      </c>
      <c r="BO6" s="37">
        <v>40</v>
      </c>
      <c r="BP6" s="38">
        <v>0</v>
      </c>
      <c r="BQ6" s="38">
        <v>60</v>
      </c>
      <c r="BR6" s="38">
        <v>0.98</v>
      </c>
      <c r="BS6" s="38">
        <v>0.9</v>
      </c>
      <c r="BT6" s="39">
        <f t="shared" ref="BT6:BT7" si="43">BR6/BS6</f>
        <v>1.0888888888888888</v>
      </c>
      <c r="BU6" s="40">
        <f t="shared" si="37"/>
        <v>6.6693360026693327</v>
      </c>
      <c r="BV6" s="40">
        <f t="shared" si="38"/>
        <v>6.350804309844901</v>
      </c>
      <c r="BW6" s="16">
        <v>69.5</v>
      </c>
      <c r="BX6" s="16">
        <v>91</v>
      </c>
      <c r="BY6" s="22">
        <f t="shared" si="26"/>
        <v>0.76373626373626369</v>
      </c>
      <c r="BZ6" s="17">
        <f t="shared" si="27"/>
        <v>1</v>
      </c>
      <c r="CA6" s="16">
        <v>70</v>
      </c>
      <c r="CB6" s="16">
        <v>70.3</v>
      </c>
      <c r="CC6" s="22">
        <f t="shared" si="28"/>
        <v>0.99573257467994314</v>
      </c>
      <c r="CD6" s="17">
        <f t="shared" si="29"/>
        <v>3.8718490894877817</v>
      </c>
      <c r="CE6" s="16">
        <v>84.7</v>
      </c>
      <c r="CF6" s="16">
        <v>68.3</v>
      </c>
      <c r="CG6" s="22">
        <f t="shared" si="30"/>
        <v>1.2401171303074672</v>
      </c>
      <c r="CH6" s="17">
        <f t="shared" si="31"/>
        <v>7</v>
      </c>
      <c r="CI6" s="18">
        <v>5.48</v>
      </c>
      <c r="CJ6" s="22">
        <v>5.24</v>
      </c>
      <c r="CK6" s="22">
        <f t="shared" si="32"/>
        <v>0.95620437956204385</v>
      </c>
      <c r="CL6" s="17">
        <f t="shared" si="33"/>
        <v>2.6848162030643796</v>
      </c>
      <c r="CM6" s="44">
        <v>40</v>
      </c>
      <c r="CN6" s="45">
        <v>0</v>
      </c>
      <c r="CO6" s="45">
        <v>60</v>
      </c>
      <c r="CP6" s="45">
        <v>0.98</v>
      </c>
      <c r="CQ6" s="45">
        <v>0.9</v>
      </c>
      <c r="CR6" s="46">
        <f t="shared" ref="CR6:CR7" si="44">CP6/CQ6</f>
        <v>1.0888888888888888</v>
      </c>
      <c r="CS6" s="47">
        <f t="shared" si="39"/>
        <v>6.6693360026693327</v>
      </c>
      <c r="CT6" s="47">
        <f t="shared" si="40"/>
        <v>3.2774926487576135</v>
      </c>
    </row>
    <row r="7" spans="1:98" x14ac:dyDescent="0.2">
      <c r="A7" s="19" t="s">
        <v>2</v>
      </c>
      <c r="B7" s="19" t="s">
        <v>24</v>
      </c>
      <c r="C7" s="10">
        <v>75</v>
      </c>
      <c r="D7" s="10">
        <v>87.6</v>
      </c>
      <c r="E7" s="20">
        <f t="shared" si="0"/>
        <v>0.85616438356164393</v>
      </c>
      <c r="F7" s="11">
        <f t="shared" si="34"/>
        <v>1</v>
      </c>
      <c r="G7" s="10">
        <v>96.5</v>
      </c>
      <c r="H7" s="10">
        <v>87.9</v>
      </c>
      <c r="I7" s="20">
        <f t="shared" si="1"/>
        <v>1.0978384527872582</v>
      </c>
      <c r="J7" s="11">
        <f t="shared" si="2"/>
        <v>6.9380916752930393</v>
      </c>
      <c r="K7" s="10">
        <v>75.8</v>
      </c>
      <c r="L7" s="10">
        <v>83.7</v>
      </c>
      <c r="M7" s="20">
        <f t="shared" si="3"/>
        <v>0.90561529271206687</v>
      </c>
      <c r="N7" s="11">
        <f t="shared" si="4"/>
        <v>1</v>
      </c>
      <c r="O7" s="20">
        <v>6.01</v>
      </c>
      <c r="P7" s="20">
        <v>5.24</v>
      </c>
      <c r="Q7" s="20">
        <f t="shared" si="5"/>
        <v>0.87188019966722152</v>
      </c>
      <c r="R7" s="11">
        <f t="shared" si="6"/>
        <v>1</v>
      </c>
      <c r="S7" s="61">
        <v>40</v>
      </c>
      <c r="T7" s="61">
        <v>1</v>
      </c>
      <c r="U7" s="61">
        <v>3</v>
      </c>
      <c r="V7" s="61">
        <f t="shared" si="7"/>
        <v>0.79874999999999996</v>
      </c>
      <c r="W7" s="61">
        <v>0.9</v>
      </c>
      <c r="X7" s="61">
        <f t="shared" si="41"/>
        <v>0.88749999999999996</v>
      </c>
      <c r="Y7" s="62">
        <f t="shared" si="35"/>
        <v>1</v>
      </c>
      <c r="Z7" s="26">
        <f t="shared" si="8"/>
        <v>2.187618335058608</v>
      </c>
      <c r="AA7" s="12">
        <v>67.2</v>
      </c>
      <c r="AB7" s="12">
        <v>87.6</v>
      </c>
      <c r="AC7" s="23">
        <f t="shared" si="9"/>
        <v>0.76712328767123295</v>
      </c>
      <c r="AD7" s="13">
        <f t="shared" si="10"/>
        <v>1</v>
      </c>
      <c r="AE7" s="12">
        <v>96.5</v>
      </c>
      <c r="AF7" s="12">
        <v>69.5</v>
      </c>
      <c r="AG7" s="23">
        <f t="shared" si="11"/>
        <v>1.3884892086330936</v>
      </c>
      <c r="AH7" s="13">
        <f t="shared" si="12"/>
        <v>7</v>
      </c>
      <c r="AI7" s="12">
        <v>75.8</v>
      </c>
      <c r="AJ7" s="12">
        <v>83.7</v>
      </c>
      <c r="AK7" s="23">
        <f t="shared" si="13"/>
        <v>0.90561529271206687</v>
      </c>
      <c r="AL7" s="13">
        <f t="shared" si="14"/>
        <v>1</v>
      </c>
      <c r="AM7" s="23">
        <v>5.24</v>
      </c>
      <c r="AN7" s="23">
        <v>7.01</v>
      </c>
      <c r="AO7" s="23">
        <f t="shared" si="15"/>
        <v>1.3377862595419845</v>
      </c>
      <c r="AP7" s="13">
        <f t="shared" si="16"/>
        <v>7</v>
      </c>
      <c r="AQ7" s="30">
        <v>40</v>
      </c>
      <c r="AR7" s="31">
        <v>1</v>
      </c>
      <c r="AS7" s="31">
        <v>3</v>
      </c>
      <c r="AT7" s="31">
        <v>0.8</v>
      </c>
      <c r="AU7" s="31">
        <v>0.9</v>
      </c>
      <c r="AV7" s="32">
        <f t="shared" si="42"/>
        <v>0.88888888888888895</v>
      </c>
      <c r="AW7" s="33">
        <f>MIN(MAX(IF(AV7&lt; 0.9334, 1, IF(AV7 &gt; 1.1, 7, (AV7 - 0.9334) / 0.0333 + 2))), 7)</f>
        <v>1</v>
      </c>
      <c r="AX7" s="33">
        <f>SUM(AD7*40%,AH7*20%,AL7*10%,AP7*15%,AW7*15%)</f>
        <v>3.1</v>
      </c>
      <c r="AY7" s="14">
        <v>87.9</v>
      </c>
      <c r="AZ7" s="14">
        <v>87.4</v>
      </c>
      <c r="BA7" s="21">
        <f t="shared" si="18"/>
        <v>1.005720823798627</v>
      </c>
      <c r="BB7" s="15">
        <f t="shared" si="19"/>
        <v>4.1717965104692798</v>
      </c>
      <c r="BC7" s="14">
        <v>96.5</v>
      </c>
      <c r="BD7" s="14">
        <v>70.3</v>
      </c>
      <c r="BE7" s="21">
        <f t="shared" si="20"/>
        <v>1.372688477951636</v>
      </c>
      <c r="BF7" s="15">
        <f t="shared" si="21"/>
        <v>7</v>
      </c>
      <c r="BG7" s="14">
        <v>75.8</v>
      </c>
      <c r="BH7" s="14">
        <v>69.5</v>
      </c>
      <c r="BI7" s="21">
        <f t="shared" si="22"/>
        <v>1.0906474820143885</v>
      </c>
      <c r="BJ7" s="15">
        <f t="shared" si="23"/>
        <v>6.7221466070386944</v>
      </c>
      <c r="BK7" s="21">
        <v>6.01</v>
      </c>
      <c r="BL7" s="21">
        <v>5.36</v>
      </c>
      <c r="BM7" s="21">
        <f t="shared" si="24"/>
        <v>0.89184692179700509</v>
      </c>
      <c r="BN7" s="15">
        <f t="shared" si="25"/>
        <v>1</v>
      </c>
      <c r="BO7" s="37">
        <v>40</v>
      </c>
      <c r="BP7" s="38">
        <v>1</v>
      </c>
      <c r="BQ7" s="38">
        <v>3</v>
      </c>
      <c r="BR7" s="38">
        <v>0.8</v>
      </c>
      <c r="BS7" s="38">
        <v>0.9</v>
      </c>
      <c r="BT7" s="39">
        <f t="shared" si="43"/>
        <v>0.88888888888888895</v>
      </c>
      <c r="BU7" s="40">
        <f>MIN(MAX(IF(BT7&lt; 0.9334, 1, IF(BT7 &gt; 1.1, 7, (BT7 - 0.9334) / 0.0333 + 2))), 7)</f>
        <v>1</v>
      </c>
      <c r="BV7" s="40">
        <f>SUM(BB7*40%,BF7*20%,BJ7*10%,BN7*15%,BU7*15%)</f>
        <v>4.0409332648915814</v>
      </c>
      <c r="BW7" s="16">
        <v>75</v>
      </c>
      <c r="BX7" s="16">
        <v>88.3</v>
      </c>
      <c r="BY7" s="22">
        <f t="shared" si="26"/>
        <v>0.84937712344280858</v>
      </c>
      <c r="BZ7" s="17">
        <f t="shared" si="27"/>
        <v>1</v>
      </c>
      <c r="CA7" s="16">
        <v>70.3</v>
      </c>
      <c r="CB7" s="16">
        <v>83.5</v>
      </c>
      <c r="CC7" s="22">
        <f t="shared" si="28"/>
        <v>0.84191616766467059</v>
      </c>
      <c r="CD7" s="17">
        <f t="shared" si="29"/>
        <v>1</v>
      </c>
      <c r="CE7" s="16">
        <v>75.8</v>
      </c>
      <c r="CF7" s="16">
        <v>71.3</v>
      </c>
      <c r="CG7" s="22">
        <f t="shared" si="30"/>
        <v>1.0631136044880785</v>
      </c>
      <c r="CH7" s="17">
        <f t="shared" si="31"/>
        <v>5.8953034380804334</v>
      </c>
      <c r="CI7" s="18">
        <v>5.24</v>
      </c>
      <c r="CJ7" s="22">
        <v>5.28</v>
      </c>
      <c r="CK7" s="22">
        <f t="shared" si="32"/>
        <v>1.0076335877862594</v>
      </c>
      <c r="CL7" s="17">
        <f t="shared" si="33"/>
        <v>4.2292368704582408</v>
      </c>
      <c r="CM7" s="44">
        <v>40</v>
      </c>
      <c r="CN7" s="45">
        <v>1</v>
      </c>
      <c r="CO7" s="45">
        <v>3</v>
      </c>
      <c r="CP7" s="45">
        <v>0.8</v>
      </c>
      <c r="CQ7" s="45">
        <v>0.9</v>
      </c>
      <c r="CR7" s="46">
        <f t="shared" si="44"/>
        <v>0.88888888888888895</v>
      </c>
      <c r="CS7" s="47">
        <f>MIN(MAX(IF(CR7&lt; 0.9334, 1, IF(CR7 &gt; 1.1, 7, (CR7 - 0.9334) / 0.0333 + 2))), 7)</f>
        <v>1</v>
      </c>
      <c r="CT7" s="47">
        <f>SUM(BZ7*40%,CD7*20%,CH7*10%,CL7*15%,CS7*15%)</f>
        <v>1.9739158743767793</v>
      </c>
    </row>
    <row r="8" spans="1:98" x14ac:dyDescent="0.2">
      <c r="A8" s="19" t="s">
        <v>6</v>
      </c>
      <c r="B8" s="19" t="s">
        <v>42</v>
      </c>
      <c r="C8" s="10">
        <v>79.099999999999994</v>
      </c>
      <c r="D8" s="10">
        <v>83.4</v>
      </c>
      <c r="E8" s="20">
        <f t="shared" si="0"/>
        <v>0.94844124700239796</v>
      </c>
      <c r="F8" s="11">
        <f t="shared" si="34"/>
        <v>2.4516890991711096</v>
      </c>
      <c r="G8" s="10">
        <v>94.3</v>
      </c>
      <c r="H8" s="10">
        <v>87</v>
      </c>
      <c r="I8" s="20">
        <f t="shared" si="1"/>
        <v>1.0839080459770114</v>
      </c>
      <c r="J8" s="11">
        <f t="shared" si="2"/>
        <v>6.5197611404507922</v>
      </c>
      <c r="K8" s="10">
        <v>86.5</v>
      </c>
      <c r="L8" s="10">
        <v>85.5</v>
      </c>
      <c r="M8" s="20">
        <f t="shared" si="3"/>
        <v>1.0116959064327486</v>
      </c>
      <c r="N8" s="11">
        <f t="shared" si="4"/>
        <v>4.3512284214038628</v>
      </c>
      <c r="O8" s="20">
        <v>6.45</v>
      </c>
      <c r="P8" s="20">
        <v>5.23</v>
      </c>
      <c r="Q8" s="20">
        <f t="shared" si="5"/>
        <v>0.81085271317829455</v>
      </c>
      <c r="R8" s="11">
        <f t="shared" si="6"/>
        <v>1</v>
      </c>
      <c r="S8" s="61">
        <v>40</v>
      </c>
      <c r="T8" s="61">
        <v>1</v>
      </c>
      <c r="U8" s="61">
        <v>0</v>
      </c>
      <c r="V8" s="61">
        <f t="shared" si="7"/>
        <v>0.8</v>
      </c>
      <c r="W8" s="61">
        <v>0.9</v>
      </c>
      <c r="X8" s="61">
        <f>V8/W8</f>
        <v>0.88888888888888895</v>
      </c>
      <c r="Y8" s="62">
        <f t="shared" si="35"/>
        <v>1</v>
      </c>
      <c r="Z8" s="26">
        <f t="shared" si="8"/>
        <v>3.0197507098989886</v>
      </c>
      <c r="AA8" s="12">
        <v>67.5</v>
      </c>
      <c r="AB8" s="12">
        <v>87.5</v>
      </c>
      <c r="AC8" s="23">
        <f t="shared" si="9"/>
        <v>0.77142857142857146</v>
      </c>
      <c r="AD8" s="13">
        <f t="shared" si="10"/>
        <v>1</v>
      </c>
      <c r="AE8" s="12">
        <v>94.3</v>
      </c>
      <c r="AF8" s="12">
        <v>71</v>
      </c>
      <c r="AG8" s="23">
        <f t="shared" si="11"/>
        <v>1.328169014084507</v>
      </c>
      <c r="AH8" s="13">
        <f t="shared" si="12"/>
        <v>7</v>
      </c>
      <c r="AI8" s="12">
        <v>86.5</v>
      </c>
      <c r="AJ8" s="12">
        <v>85.5</v>
      </c>
      <c r="AK8" s="23">
        <f t="shared" si="13"/>
        <v>1.0116959064327486</v>
      </c>
      <c r="AL8" s="13">
        <f t="shared" si="14"/>
        <v>4.3512284214038628</v>
      </c>
      <c r="AM8" s="23">
        <v>5.23</v>
      </c>
      <c r="AN8" s="23">
        <v>6.45</v>
      </c>
      <c r="AO8" s="23">
        <f t="shared" si="15"/>
        <v>1.2332695984703632</v>
      </c>
      <c r="AP8" s="13">
        <f t="shared" si="16"/>
        <v>7</v>
      </c>
      <c r="AQ8" s="30">
        <v>40</v>
      </c>
      <c r="AR8" s="31">
        <v>1</v>
      </c>
      <c r="AS8" s="31">
        <v>0</v>
      </c>
      <c r="AT8" s="31">
        <v>0.8</v>
      </c>
      <c r="AU8" s="31">
        <v>0.9</v>
      </c>
      <c r="AV8" s="32">
        <f>AT8/AU8</f>
        <v>0.88888888888888895</v>
      </c>
      <c r="AW8" s="33">
        <f t="shared" si="36"/>
        <v>1</v>
      </c>
      <c r="AX8" s="33">
        <f t="shared" si="17"/>
        <v>3.4351228421403861</v>
      </c>
      <c r="AY8" s="14">
        <v>86.3</v>
      </c>
      <c r="AZ8" s="14">
        <v>83.4</v>
      </c>
      <c r="BA8" s="21">
        <f t="shared" si="18"/>
        <v>1.0347721822541966</v>
      </c>
      <c r="BB8" s="15">
        <f t="shared" si="19"/>
        <v>5.0442096773032024</v>
      </c>
      <c r="BC8" s="14">
        <v>87.1</v>
      </c>
      <c r="BD8" s="14">
        <v>72.400000000000006</v>
      </c>
      <c r="BE8" s="21">
        <f t="shared" si="20"/>
        <v>1.2030386740331489</v>
      </c>
      <c r="BF8" s="15">
        <f t="shared" si="21"/>
        <v>7</v>
      </c>
      <c r="BG8" s="14">
        <v>86.5</v>
      </c>
      <c r="BH8" s="14">
        <v>71</v>
      </c>
      <c r="BI8" s="21">
        <f t="shared" si="22"/>
        <v>1.2183098591549295</v>
      </c>
      <c r="BJ8" s="15">
        <f t="shared" si="23"/>
        <v>7</v>
      </c>
      <c r="BK8" s="21">
        <v>6.45</v>
      </c>
      <c r="BL8" s="21">
        <v>5.45</v>
      </c>
      <c r="BM8" s="21">
        <f t="shared" si="24"/>
        <v>0.84496124031007747</v>
      </c>
      <c r="BN8" s="15">
        <f t="shared" si="25"/>
        <v>1</v>
      </c>
      <c r="BO8" s="37">
        <v>40</v>
      </c>
      <c r="BP8" s="38">
        <v>1</v>
      </c>
      <c r="BQ8" s="38">
        <v>0</v>
      </c>
      <c r="BR8" s="38">
        <v>0.8</v>
      </c>
      <c r="BS8" s="38">
        <v>0.9</v>
      </c>
      <c r="BT8" s="39">
        <f>BR8/BS8</f>
        <v>0.88888888888888895</v>
      </c>
      <c r="BU8" s="40">
        <f t="shared" si="37"/>
        <v>1</v>
      </c>
      <c r="BV8" s="40">
        <f t="shared" ref="BV8:BV20" si="45">SUM(BB8*40%,BF8*20%,BJ8*10%,BN8*15%,BU8*15%)</f>
        <v>4.417683870921282</v>
      </c>
      <c r="BW8" s="16">
        <v>79.099999999999994</v>
      </c>
      <c r="BX8" s="16">
        <v>84</v>
      </c>
      <c r="BY8" s="22">
        <f t="shared" si="26"/>
        <v>0.94166666666666665</v>
      </c>
      <c r="BZ8" s="17">
        <f t="shared" si="27"/>
        <v>2.2482482482482475</v>
      </c>
      <c r="CA8" s="16">
        <v>72.400000000000006</v>
      </c>
      <c r="CB8" s="16">
        <v>92.1</v>
      </c>
      <c r="CC8" s="22">
        <f t="shared" si="28"/>
        <v>0.78610206297502727</v>
      </c>
      <c r="CD8" s="17">
        <f t="shared" si="29"/>
        <v>1</v>
      </c>
      <c r="CE8" s="16">
        <v>86.5</v>
      </c>
      <c r="CF8" s="16">
        <v>71.5</v>
      </c>
      <c r="CG8" s="22">
        <f t="shared" si="30"/>
        <v>1.2097902097902098</v>
      </c>
      <c r="CH8" s="17">
        <f t="shared" si="31"/>
        <v>7</v>
      </c>
      <c r="CI8" s="18">
        <v>5.23</v>
      </c>
      <c r="CJ8" s="22">
        <v>5.3</v>
      </c>
      <c r="CK8" s="22">
        <f t="shared" si="32"/>
        <v>1.0133843212237093</v>
      </c>
      <c r="CL8" s="17">
        <f t="shared" si="33"/>
        <v>4.4019315682795561</v>
      </c>
      <c r="CM8" s="44">
        <v>40</v>
      </c>
      <c r="CN8" s="45">
        <v>1</v>
      </c>
      <c r="CO8" s="45">
        <v>0</v>
      </c>
      <c r="CP8" s="45">
        <v>0.8</v>
      </c>
      <c r="CQ8" s="45">
        <v>0.9</v>
      </c>
      <c r="CR8" s="46">
        <f>CP8/CQ8</f>
        <v>0.88888888888888895</v>
      </c>
      <c r="CS8" s="47">
        <f t="shared" si="39"/>
        <v>1</v>
      </c>
      <c r="CT8" s="47">
        <f t="shared" ref="CT8:CT20" si="46">SUM(BZ8*40%,CD8*20%,CH8*10%,CL8*15%,CS8*15%)</f>
        <v>2.6095890345412323</v>
      </c>
    </row>
    <row r="9" spans="1:98" x14ac:dyDescent="0.2">
      <c r="A9" s="19" t="s">
        <v>7</v>
      </c>
      <c r="B9" s="19" t="s">
        <v>36</v>
      </c>
      <c r="C9" s="10">
        <v>89.3</v>
      </c>
      <c r="D9" s="10">
        <v>83.9</v>
      </c>
      <c r="E9" s="20">
        <f t="shared" si="0"/>
        <v>1.0643623361144219</v>
      </c>
      <c r="F9" s="11">
        <f t="shared" si="34"/>
        <v>5.9328028863189743</v>
      </c>
      <c r="G9" s="10">
        <v>67.900000000000006</v>
      </c>
      <c r="H9" s="10">
        <v>86.3</v>
      </c>
      <c r="I9" s="20">
        <f t="shared" si="1"/>
        <v>0.78679026651216699</v>
      </c>
      <c r="J9" s="11">
        <f t="shared" si="2"/>
        <v>1</v>
      </c>
      <c r="K9" s="10">
        <v>74.5</v>
      </c>
      <c r="L9" s="10">
        <v>79.900000000000006</v>
      </c>
      <c r="M9" s="20">
        <f t="shared" si="3"/>
        <v>0.93241551939924905</v>
      </c>
      <c r="N9" s="11">
        <f t="shared" si="4"/>
        <v>1</v>
      </c>
      <c r="O9" s="20">
        <v>7.01</v>
      </c>
      <c r="P9" s="20">
        <v>5.47</v>
      </c>
      <c r="Q9" s="20">
        <f t="shared" si="5"/>
        <v>0.78031383737517834</v>
      </c>
      <c r="R9" s="11">
        <f t="shared" si="6"/>
        <v>1</v>
      </c>
      <c r="S9" s="61">
        <v>40</v>
      </c>
      <c r="T9" s="61">
        <v>0</v>
      </c>
      <c r="U9" s="61">
        <v>3</v>
      </c>
      <c r="V9" s="61">
        <f t="shared" si="7"/>
        <v>0.99875000000000003</v>
      </c>
      <c r="W9" s="61">
        <v>0.9</v>
      </c>
      <c r="X9" s="61">
        <f t="shared" si="41"/>
        <v>1.1097222222222223</v>
      </c>
      <c r="Y9" s="62">
        <f t="shared" si="35"/>
        <v>7</v>
      </c>
      <c r="Z9" s="26">
        <f t="shared" si="8"/>
        <v>3.8731211545275901</v>
      </c>
      <c r="AA9" s="12">
        <v>89.6</v>
      </c>
      <c r="AB9" s="12">
        <v>83.9</v>
      </c>
      <c r="AC9" s="23">
        <f t="shared" si="9"/>
        <v>1.0679380214541119</v>
      </c>
      <c r="AD9" s="13">
        <f t="shared" si="10"/>
        <v>6.0401808244478037</v>
      </c>
      <c r="AE9" s="12">
        <v>67.900000000000006</v>
      </c>
      <c r="AF9" s="12">
        <v>75</v>
      </c>
      <c r="AG9" s="23">
        <f t="shared" si="11"/>
        <v>0.90533333333333343</v>
      </c>
      <c r="AH9" s="13">
        <f t="shared" si="12"/>
        <v>1</v>
      </c>
      <c r="AI9" s="12">
        <v>74.5</v>
      </c>
      <c r="AJ9" s="12">
        <v>79.900000000000006</v>
      </c>
      <c r="AK9" s="23">
        <f t="shared" si="13"/>
        <v>0.93241551939924905</v>
      </c>
      <c r="AL9" s="13">
        <f t="shared" si="14"/>
        <v>1</v>
      </c>
      <c r="AM9" s="23">
        <v>5.47</v>
      </c>
      <c r="AN9" s="23">
        <v>6.01</v>
      </c>
      <c r="AO9" s="23">
        <f t="shared" si="15"/>
        <v>1.0987202925045703</v>
      </c>
      <c r="AP9" s="13">
        <f t="shared" si="16"/>
        <v>6.964573348485593</v>
      </c>
      <c r="AQ9" s="30">
        <v>40</v>
      </c>
      <c r="AR9" s="31">
        <v>0</v>
      </c>
      <c r="AS9" s="31">
        <v>3</v>
      </c>
      <c r="AT9" s="31">
        <v>1</v>
      </c>
      <c r="AU9" s="31">
        <v>0.9</v>
      </c>
      <c r="AV9" s="32">
        <f t="shared" ref="AV9:AV20" si="47">AT9/AU9</f>
        <v>1.1111111111111112</v>
      </c>
      <c r="AW9" s="33">
        <f t="shared" si="36"/>
        <v>7</v>
      </c>
      <c r="AX9" s="33">
        <f t="shared" si="17"/>
        <v>4.8107583320519609</v>
      </c>
      <c r="AY9" s="14">
        <v>86.2</v>
      </c>
      <c r="AZ9" s="14">
        <v>83.9</v>
      </c>
      <c r="BA9" s="21">
        <f t="shared" si="18"/>
        <v>1.0274135876042907</v>
      </c>
      <c r="BB9" s="15">
        <f t="shared" si="19"/>
        <v>4.8232308589877082</v>
      </c>
      <c r="BC9" s="14">
        <v>67.900000000000006</v>
      </c>
      <c r="BD9" s="14">
        <v>74.599999999999994</v>
      </c>
      <c r="BE9" s="21">
        <f t="shared" si="20"/>
        <v>0.91018766756032188</v>
      </c>
      <c r="BF9" s="15">
        <f t="shared" si="21"/>
        <v>1</v>
      </c>
      <c r="BG9" s="14">
        <v>74.5</v>
      </c>
      <c r="BH9" s="14">
        <v>75</v>
      </c>
      <c r="BI9" s="21">
        <f t="shared" si="22"/>
        <v>0.99333333333333329</v>
      </c>
      <c r="BJ9" s="15">
        <f t="shared" si="23"/>
        <v>3.7997997997997981</v>
      </c>
      <c r="BK9" s="21">
        <v>7.01</v>
      </c>
      <c r="BL9" s="21">
        <v>5.47</v>
      </c>
      <c r="BM9" s="21">
        <f t="shared" si="24"/>
        <v>0.78031383737517834</v>
      </c>
      <c r="BN9" s="15">
        <f t="shared" si="25"/>
        <v>1</v>
      </c>
      <c r="BO9" s="37">
        <v>40</v>
      </c>
      <c r="BP9" s="38">
        <v>0</v>
      </c>
      <c r="BQ9" s="38">
        <v>3</v>
      </c>
      <c r="BR9" s="38">
        <v>1</v>
      </c>
      <c r="BS9" s="38">
        <v>0.9</v>
      </c>
      <c r="BT9" s="39">
        <f t="shared" ref="BT9:BT20" si="48">BR9/BS9</f>
        <v>1.1111111111111112</v>
      </c>
      <c r="BU9" s="40">
        <f t="shared" si="37"/>
        <v>7</v>
      </c>
      <c r="BV9" s="40">
        <f t="shared" si="45"/>
        <v>3.7092723235750631</v>
      </c>
      <c r="BW9" s="16">
        <v>89.3</v>
      </c>
      <c r="BX9" s="16">
        <v>83.5</v>
      </c>
      <c r="BY9" s="22">
        <f t="shared" si="26"/>
        <v>1.0694610778443114</v>
      </c>
      <c r="BZ9" s="17">
        <f t="shared" si="27"/>
        <v>6.0859182535829257</v>
      </c>
      <c r="CA9" s="16">
        <v>74.599999999999994</v>
      </c>
      <c r="CB9" s="16">
        <v>45</v>
      </c>
      <c r="CC9" s="22">
        <f t="shared" si="28"/>
        <v>1.6577777777777776</v>
      </c>
      <c r="CD9" s="17">
        <f t="shared" si="29"/>
        <v>7</v>
      </c>
      <c r="CE9" s="16">
        <v>74.5</v>
      </c>
      <c r="CF9" s="16">
        <v>74.5</v>
      </c>
      <c r="CG9" s="22">
        <f t="shared" si="30"/>
        <v>1</v>
      </c>
      <c r="CH9" s="17">
        <f t="shared" si="31"/>
        <v>3.9999999999999996</v>
      </c>
      <c r="CI9" s="18">
        <v>5.47</v>
      </c>
      <c r="CJ9" s="22">
        <v>5.4</v>
      </c>
      <c r="CK9" s="22">
        <f t="shared" si="32"/>
        <v>0.98720292504570384</v>
      </c>
      <c r="CL9" s="17">
        <f t="shared" si="33"/>
        <v>3.6157034548259408</v>
      </c>
      <c r="CM9" s="44">
        <v>40</v>
      </c>
      <c r="CN9" s="45">
        <v>0</v>
      </c>
      <c r="CO9" s="45">
        <v>3</v>
      </c>
      <c r="CP9" s="45">
        <v>1</v>
      </c>
      <c r="CQ9" s="45">
        <v>0.9</v>
      </c>
      <c r="CR9" s="46">
        <f t="shared" ref="CR9:CR20" si="49">CP9/CQ9</f>
        <v>1.1111111111111112</v>
      </c>
      <c r="CS9" s="47">
        <f t="shared" si="39"/>
        <v>7</v>
      </c>
      <c r="CT9" s="47">
        <f t="shared" si="46"/>
        <v>5.8267228196570615</v>
      </c>
    </row>
    <row r="10" spans="1:98" x14ac:dyDescent="0.2">
      <c r="A10" s="19" t="s">
        <v>8</v>
      </c>
      <c r="B10" s="19" t="s">
        <v>37</v>
      </c>
      <c r="C10" s="10">
        <v>59</v>
      </c>
      <c r="D10" s="10">
        <v>76</v>
      </c>
      <c r="E10" s="20">
        <f t="shared" si="0"/>
        <v>0.77631578947368418</v>
      </c>
      <c r="F10" s="11">
        <f t="shared" si="34"/>
        <v>1</v>
      </c>
      <c r="G10" s="10">
        <v>70.8</v>
      </c>
      <c r="H10" s="10">
        <v>86.2</v>
      </c>
      <c r="I10" s="20">
        <f t="shared" si="1"/>
        <v>0.82134570765661252</v>
      </c>
      <c r="J10" s="11">
        <f t="shared" si="2"/>
        <v>1</v>
      </c>
      <c r="K10" s="10">
        <v>71.3</v>
      </c>
      <c r="L10" s="10">
        <v>82.3</v>
      </c>
      <c r="M10" s="20">
        <f t="shared" si="3"/>
        <v>0.86634264884568646</v>
      </c>
      <c r="N10" s="11">
        <f t="shared" si="4"/>
        <v>1</v>
      </c>
      <c r="O10" s="20">
        <v>7.1</v>
      </c>
      <c r="P10" s="20">
        <v>7.5</v>
      </c>
      <c r="Q10" s="20">
        <f t="shared" si="5"/>
        <v>1.056338028169014</v>
      </c>
      <c r="R10" s="11">
        <f t="shared" si="6"/>
        <v>5.6918326777481685</v>
      </c>
      <c r="S10" s="61">
        <v>40</v>
      </c>
      <c r="T10" s="61">
        <v>0</v>
      </c>
      <c r="U10" s="61">
        <v>34</v>
      </c>
      <c r="V10" s="61">
        <f t="shared" si="7"/>
        <v>0.98583333333333334</v>
      </c>
      <c r="W10" s="61">
        <v>0.9</v>
      </c>
      <c r="X10" s="61">
        <f t="shared" si="41"/>
        <v>1.0953703703703703</v>
      </c>
      <c r="Y10" s="62">
        <f t="shared" si="35"/>
        <v>6.8639750861973061</v>
      </c>
      <c r="Z10" s="26">
        <f t="shared" si="8"/>
        <v>2.5833711645918211</v>
      </c>
      <c r="AA10" s="12">
        <v>76.8</v>
      </c>
      <c r="AB10" s="12">
        <v>83.4</v>
      </c>
      <c r="AC10" s="23">
        <f t="shared" si="9"/>
        <v>0.92086330935251792</v>
      </c>
      <c r="AD10" s="13">
        <f t="shared" si="10"/>
        <v>1</v>
      </c>
      <c r="AE10" s="12">
        <v>70.8</v>
      </c>
      <c r="AF10" s="12">
        <v>76.400000000000006</v>
      </c>
      <c r="AG10" s="23">
        <f t="shared" si="11"/>
        <v>0.92670157068062819</v>
      </c>
      <c r="AH10" s="13">
        <f t="shared" si="12"/>
        <v>1</v>
      </c>
      <c r="AI10" s="12">
        <v>71.3</v>
      </c>
      <c r="AJ10" s="12">
        <v>82.3</v>
      </c>
      <c r="AK10" s="23">
        <f t="shared" si="13"/>
        <v>0.86634264884568646</v>
      </c>
      <c r="AL10" s="13">
        <f t="shared" si="14"/>
        <v>1</v>
      </c>
      <c r="AM10" s="23">
        <v>7.5</v>
      </c>
      <c r="AN10" s="23">
        <v>5.59</v>
      </c>
      <c r="AO10" s="23">
        <f t="shared" si="15"/>
        <v>0.74533333333333329</v>
      </c>
      <c r="AP10" s="13">
        <f t="shared" si="16"/>
        <v>1</v>
      </c>
      <c r="AQ10" s="30">
        <v>40</v>
      </c>
      <c r="AR10" s="31">
        <v>0</v>
      </c>
      <c r="AS10" s="31">
        <v>34</v>
      </c>
      <c r="AT10" s="31">
        <v>0.99</v>
      </c>
      <c r="AU10" s="31">
        <v>0.9</v>
      </c>
      <c r="AV10" s="32">
        <f t="shared" si="47"/>
        <v>1.0999999999999999</v>
      </c>
      <c r="AW10" s="33">
        <f t="shared" si="36"/>
        <v>7</v>
      </c>
      <c r="AX10" s="33">
        <f t="shared" si="17"/>
        <v>1.9000000000000001</v>
      </c>
      <c r="AY10" s="14">
        <v>79.099999999999994</v>
      </c>
      <c r="AZ10" s="14">
        <v>90.3</v>
      </c>
      <c r="BA10" s="21">
        <f t="shared" si="18"/>
        <v>0.87596899224806202</v>
      </c>
      <c r="BB10" s="15">
        <f t="shared" si="19"/>
        <v>1</v>
      </c>
      <c r="BC10" s="14">
        <v>70.8</v>
      </c>
      <c r="BD10" s="14">
        <v>74.900000000000006</v>
      </c>
      <c r="BE10" s="21">
        <f t="shared" si="20"/>
        <v>0.94526034712950591</v>
      </c>
      <c r="BF10" s="15">
        <f t="shared" si="21"/>
        <v>2.3561665804656426</v>
      </c>
      <c r="BG10" s="14">
        <v>71.3</v>
      </c>
      <c r="BH10" s="14">
        <v>76.400000000000006</v>
      </c>
      <c r="BI10" s="21">
        <f t="shared" si="22"/>
        <v>0.93324607329842924</v>
      </c>
      <c r="BJ10" s="15">
        <f t="shared" si="23"/>
        <v>1</v>
      </c>
      <c r="BK10" s="21">
        <v>7.1</v>
      </c>
      <c r="BL10" s="21">
        <v>5.48</v>
      </c>
      <c r="BM10" s="21">
        <f t="shared" si="24"/>
        <v>0.77183098591549304</v>
      </c>
      <c r="BN10" s="15">
        <f t="shared" si="25"/>
        <v>1</v>
      </c>
      <c r="BO10" s="37">
        <v>40</v>
      </c>
      <c r="BP10" s="38">
        <v>0</v>
      </c>
      <c r="BQ10" s="38">
        <v>34</v>
      </c>
      <c r="BR10" s="38">
        <v>0.99</v>
      </c>
      <c r="BS10" s="38">
        <v>0.9</v>
      </c>
      <c r="BT10" s="39">
        <f t="shared" si="48"/>
        <v>1.0999999999999999</v>
      </c>
      <c r="BU10" s="40">
        <f t="shared" si="37"/>
        <v>7</v>
      </c>
      <c r="BV10" s="40">
        <f t="shared" si="45"/>
        <v>2.1712333160931285</v>
      </c>
      <c r="BW10" s="16">
        <v>59</v>
      </c>
      <c r="BX10" s="16">
        <v>81.7</v>
      </c>
      <c r="BY10" s="22">
        <f t="shared" si="26"/>
        <v>0.72215422276621788</v>
      </c>
      <c r="BZ10" s="17">
        <f t="shared" si="27"/>
        <v>1</v>
      </c>
      <c r="CA10" s="16">
        <v>74.900000000000006</v>
      </c>
      <c r="CB10" s="16">
        <v>88.3</v>
      </c>
      <c r="CC10" s="22">
        <f t="shared" si="28"/>
        <v>0.84824462061155159</v>
      </c>
      <c r="CD10" s="17">
        <f t="shared" si="29"/>
        <v>1</v>
      </c>
      <c r="CE10" s="16">
        <v>71.3</v>
      </c>
      <c r="CF10" s="16">
        <v>74.900000000000006</v>
      </c>
      <c r="CG10" s="22">
        <f t="shared" si="30"/>
        <v>0.95193591455273685</v>
      </c>
      <c r="CH10" s="17">
        <f t="shared" si="31"/>
        <v>2.5566340706527582</v>
      </c>
      <c r="CI10" s="18">
        <v>7.5</v>
      </c>
      <c r="CJ10" s="22">
        <v>5.42</v>
      </c>
      <c r="CK10" s="22">
        <f t="shared" si="32"/>
        <v>0.72266666666666668</v>
      </c>
      <c r="CL10" s="17">
        <f t="shared" si="33"/>
        <v>1</v>
      </c>
      <c r="CM10" s="44">
        <v>40</v>
      </c>
      <c r="CN10" s="45">
        <v>0</v>
      </c>
      <c r="CO10" s="45">
        <v>34</v>
      </c>
      <c r="CP10" s="45">
        <v>0.99</v>
      </c>
      <c r="CQ10" s="45">
        <v>0.9</v>
      </c>
      <c r="CR10" s="46">
        <f t="shared" si="49"/>
        <v>1.0999999999999999</v>
      </c>
      <c r="CS10" s="47">
        <f t="shared" si="39"/>
        <v>7</v>
      </c>
      <c r="CT10" s="47">
        <f t="shared" si="46"/>
        <v>2.0556634070652757</v>
      </c>
    </row>
    <row r="11" spans="1:98" x14ac:dyDescent="0.2">
      <c r="A11" s="19" t="s">
        <v>9</v>
      </c>
      <c r="B11" s="19" t="s">
        <v>57</v>
      </c>
      <c r="C11" s="10">
        <v>86.2</v>
      </c>
      <c r="D11" s="10">
        <v>68.7</v>
      </c>
      <c r="E11" s="20">
        <f t="shared" si="0"/>
        <v>1.2547307132459971</v>
      </c>
      <c r="F11" s="11">
        <f t="shared" si="34"/>
        <v>7</v>
      </c>
      <c r="G11" s="10">
        <v>97.9</v>
      </c>
      <c r="H11" s="10">
        <v>86</v>
      </c>
      <c r="I11" s="20">
        <f t="shared" si="1"/>
        <v>1.1383720930232559</v>
      </c>
      <c r="J11" s="11">
        <f t="shared" si="2"/>
        <v>7</v>
      </c>
      <c r="K11" s="10">
        <v>95.5</v>
      </c>
      <c r="L11" s="10">
        <v>72.5</v>
      </c>
      <c r="M11" s="20">
        <f t="shared" si="3"/>
        <v>1.3172413793103448</v>
      </c>
      <c r="N11" s="11">
        <f t="shared" si="4"/>
        <v>7</v>
      </c>
      <c r="O11" s="20">
        <v>8.1300000000000008</v>
      </c>
      <c r="P11" s="20">
        <v>7.56</v>
      </c>
      <c r="Q11" s="20">
        <f t="shared" si="5"/>
        <v>0.92988929889298877</v>
      </c>
      <c r="R11" s="11">
        <f t="shared" si="6"/>
        <v>1</v>
      </c>
      <c r="S11" s="61">
        <v>40</v>
      </c>
      <c r="T11" s="61">
        <v>2</v>
      </c>
      <c r="U11" s="61">
        <v>23</v>
      </c>
      <c r="V11" s="61">
        <f t="shared" si="7"/>
        <v>0.59041666666666659</v>
      </c>
      <c r="W11" s="61">
        <v>0.9</v>
      </c>
      <c r="X11" s="61">
        <f t="shared" si="41"/>
        <v>0.65601851851851845</v>
      </c>
      <c r="Y11" s="62">
        <f t="shared" si="35"/>
        <v>1</v>
      </c>
      <c r="Z11" s="26">
        <f t="shared" si="8"/>
        <v>5.2000000000000011</v>
      </c>
      <c r="AA11" s="12">
        <v>98.1</v>
      </c>
      <c r="AB11" s="12">
        <v>80.5</v>
      </c>
      <c r="AC11" s="23">
        <f t="shared" si="9"/>
        <v>1.2186335403726707</v>
      </c>
      <c r="AD11" s="13">
        <f t="shared" si="10"/>
        <v>7</v>
      </c>
      <c r="AE11" s="12">
        <v>97.9</v>
      </c>
      <c r="AF11" s="12">
        <v>79.099999999999994</v>
      </c>
      <c r="AG11" s="23">
        <f t="shared" si="11"/>
        <v>1.2376738305941848</v>
      </c>
      <c r="AH11" s="13">
        <f t="shared" si="12"/>
        <v>7</v>
      </c>
      <c r="AI11" s="12">
        <v>95.5</v>
      </c>
      <c r="AJ11" s="12">
        <v>72.5</v>
      </c>
      <c r="AK11" s="23">
        <f t="shared" si="13"/>
        <v>1.3172413793103448</v>
      </c>
      <c r="AL11" s="13">
        <f t="shared" si="14"/>
        <v>7</v>
      </c>
      <c r="AM11" s="23">
        <v>7.56</v>
      </c>
      <c r="AN11" s="23">
        <v>5.53</v>
      </c>
      <c r="AO11" s="23">
        <f t="shared" si="15"/>
        <v>0.73148148148148151</v>
      </c>
      <c r="AP11" s="13">
        <f t="shared" si="16"/>
        <v>1</v>
      </c>
      <c r="AQ11" s="30">
        <v>40</v>
      </c>
      <c r="AR11" s="31">
        <v>2</v>
      </c>
      <c r="AS11" s="31">
        <v>23</v>
      </c>
      <c r="AT11" s="31">
        <v>0.59</v>
      </c>
      <c r="AU11" s="31">
        <v>0.9</v>
      </c>
      <c r="AV11" s="32">
        <f t="shared" si="47"/>
        <v>0.65555555555555556</v>
      </c>
      <c r="AW11" s="33">
        <f t="shared" si="36"/>
        <v>1</v>
      </c>
      <c r="AX11" s="33">
        <f t="shared" si="17"/>
        <v>5.2000000000000011</v>
      </c>
      <c r="AY11" s="14">
        <v>78.400000000000006</v>
      </c>
      <c r="AZ11" s="14">
        <v>68.7</v>
      </c>
      <c r="BA11" s="21">
        <f t="shared" si="18"/>
        <v>1.1411935953420671</v>
      </c>
      <c r="BB11" s="15">
        <f t="shared" si="19"/>
        <v>7</v>
      </c>
      <c r="BC11" s="14">
        <v>78.3</v>
      </c>
      <c r="BD11" s="14">
        <v>75.599999999999994</v>
      </c>
      <c r="BE11" s="21">
        <f t="shared" si="20"/>
        <v>1.0357142857142858</v>
      </c>
      <c r="BF11" s="15">
        <f t="shared" si="21"/>
        <v>5.0725010725010744</v>
      </c>
      <c r="BG11" s="14">
        <v>95.5</v>
      </c>
      <c r="BH11" s="14">
        <v>79.099999999999994</v>
      </c>
      <c r="BI11" s="21">
        <f t="shared" si="22"/>
        <v>1.2073324905183314</v>
      </c>
      <c r="BJ11" s="15">
        <f t="shared" si="23"/>
        <v>7</v>
      </c>
      <c r="BK11" s="21">
        <v>8.1300000000000008</v>
      </c>
      <c r="BL11" s="21">
        <v>5.56</v>
      </c>
      <c r="BM11" s="21">
        <f t="shared" si="24"/>
        <v>0.68388683886838852</v>
      </c>
      <c r="BN11" s="15">
        <f t="shared" si="25"/>
        <v>1</v>
      </c>
      <c r="BO11" s="37">
        <v>40</v>
      </c>
      <c r="BP11" s="38">
        <v>2</v>
      </c>
      <c r="BQ11" s="38">
        <v>23</v>
      </c>
      <c r="BR11" s="38">
        <v>0.59</v>
      </c>
      <c r="BS11" s="38">
        <v>0.9</v>
      </c>
      <c r="BT11" s="39">
        <f t="shared" si="48"/>
        <v>0.65555555555555556</v>
      </c>
      <c r="BU11" s="40">
        <f t="shared" si="37"/>
        <v>1</v>
      </c>
      <c r="BV11" s="40">
        <f t="shared" si="45"/>
        <v>4.8145002145002156</v>
      </c>
      <c r="BW11" s="16">
        <v>86.2</v>
      </c>
      <c r="BX11" s="16">
        <v>81.099999999999994</v>
      </c>
      <c r="BY11" s="22">
        <f t="shared" si="26"/>
        <v>1.0628853267570901</v>
      </c>
      <c r="BZ11" s="17">
        <f t="shared" si="27"/>
        <v>5.8884482509636671</v>
      </c>
      <c r="CA11" s="16">
        <v>75.599999999999994</v>
      </c>
      <c r="CB11" s="16">
        <v>74.599999999999994</v>
      </c>
      <c r="CC11" s="22">
        <f t="shared" si="28"/>
        <v>1.0134048257372654</v>
      </c>
      <c r="CD11" s="17">
        <f t="shared" si="29"/>
        <v>4.4025473194373994</v>
      </c>
      <c r="CE11" s="16">
        <v>95.5</v>
      </c>
      <c r="CF11" s="16">
        <v>75.8</v>
      </c>
      <c r="CG11" s="22">
        <f t="shared" si="30"/>
        <v>1.2598944591029024</v>
      </c>
      <c r="CH11" s="17">
        <f t="shared" si="31"/>
        <v>7</v>
      </c>
      <c r="CI11" s="18">
        <v>7.56</v>
      </c>
      <c r="CJ11" s="22">
        <v>5.46</v>
      </c>
      <c r="CK11" s="22">
        <f t="shared" si="32"/>
        <v>0.72222222222222232</v>
      </c>
      <c r="CL11" s="17">
        <f t="shared" si="33"/>
        <v>1</v>
      </c>
      <c r="CM11" s="44">
        <v>40</v>
      </c>
      <c r="CN11" s="45">
        <v>2</v>
      </c>
      <c r="CO11" s="45">
        <v>23</v>
      </c>
      <c r="CP11" s="45">
        <v>0.59</v>
      </c>
      <c r="CQ11" s="45">
        <v>0.9</v>
      </c>
      <c r="CR11" s="46">
        <f t="shared" si="49"/>
        <v>0.65555555555555556</v>
      </c>
      <c r="CS11" s="47">
        <f t="shared" si="39"/>
        <v>1</v>
      </c>
      <c r="CT11" s="47">
        <f t="shared" si="46"/>
        <v>4.2358887642729472</v>
      </c>
    </row>
    <row r="12" spans="1:98" x14ac:dyDescent="0.2">
      <c r="A12" s="19" t="s">
        <v>10</v>
      </c>
      <c r="B12" s="19" t="s">
        <v>58</v>
      </c>
      <c r="C12" s="10">
        <v>90.4</v>
      </c>
      <c r="D12" s="10">
        <v>93.2</v>
      </c>
      <c r="E12" s="20">
        <f t="shared" si="0"/>
        <v>0.96995708154506444</v>
      </c>
      <c r="F12" s="11">
        <f t="shared" si="34"/>
        <v>3.0978102566085415</v>
      </c>
      <c r="G12" s="10">
        <v>82.4</v>
      </c>
      <c r="H12" s="10">
        <v>81.599999999999994</v>
      </c>
      <c r="I12" s="20">
        <f t="shared" si="1"/>
        <v>1.0098039215686276</v>
      </c>
      <c r="J12" s="11">
        <f t="shared" si="2"/>
        <v>4.2944120591179464</v>
      </c>
      <c r="K12" s="10">
        <v>67.7</v>
      </c>
      <c r="L12" s="10">
        <v>75.400000000000006</v>
      </c>
      <c r="M12" s="20">
        <f t="shared" si="3"/>
        <v>0.89787798408488062</v>
      </c>
      <c r="N12" s="11">
        <f t="shared" si="4"/>
        <v>1</v>
      </c>
      <c r="O12" s="20">
        <v>5.4</v>
      </c>
      <c r="P12" s="20">
        <v>5.9</v>
      </c>
      <c r="Q12" s="20">
        <f t="shared" si="5"/>
        <v>1.0925925925925926</v>
      </c>
      <c r="R12" s="11">
        <f t="shared" si="6"/>
        <v>6.7805583361138897</v>
      </c>
      <c r="S12" s="61">
        <v>40</v>
      </c>
      <c r="T12" s="61">
        <v>0</v>
      </c>
      <c r="U12" s="61">
        <v>0</v>
      </c>
      <c r="V12" s="61">
        <f t="shared" si="7"/>
        <v>1</v>
      </c>
      <c r="W12" s="61">
        <v>0.9</v>
      </c>
      <c r="X12" s="61">
        <f t="shared" si="41"/>
        <v>1.1111111111111112</v>
      </c>
      <c r="Y12" s="62">
        <f t="shared" si="35"/>
        <v>7</v>
      </c>
      <c r="Z12" s="26">
        <f t="shared" si="8"/>
        <v>4.2650902648840896</v>
      </c>
      <c r="AA12" s="12">
        <v>93.4</v>
      </c>
      <c r="AB12" s="12">
        <v>76.3</v>
      </c>
      <c r="AC12" s="23">
        <f t="shared" si="9"/>
        <v>1.2241153342070774</v>
      </c>
      <c r="AD12" s="13">
        <f t="shared" si="10"/>
        <v>7</v>
      </c>
      <c r="AE12" s="12">
        <v>82.4</v>
      </c>
      <c r="AF12" s="12">
        <v>81.599999999999994</v>
      </c>
      <c r="AG12" s="23">
        <f t="shared" si="11"/>
        <v>1.0098039215686276</v>
      </c>
      <c r="AH12" s="13">
        <f t="shared" si="12"/>
        <v>4.2944120591179464</v>
      </c>
      <c r="AI12" s="12">
        <v>67.7</v>
      </c>
      <c r="AJ12" s="12">
        <v>75.400000000000006</v>
      </c>
      <c r="AK12" s="23">
        <f t="shared" si="13"/>
        <v>0.89787798408488062</v>
      </c>
      <c r="AL12" s="13">
        <f t="shared" si="14"/>
        <v>1</v>
      </c>
      <c r="AM12" s="23">
        <v>5.9</v>
      </c>
      <c r="AN12" s="23">
        <v>5.51</v>
      </c>
      <c r="AO12" s="23">
        <f t="shared" si="15"/>
        <v>0.93389830508474569</v>
      </c>
      <c r="AP12" s="13">
        <f t="shared" si="16"/>
        <v>2.0149641166590295</v>
      </c>
      <c r="AQ12" s="30">
        <v>40</v>
      </c>
      <c r="AR12" s="31">
        <v>0</v>
      </c>
      <c r="AS12" s="31">
        <v>0</v>
      </c>
      <c r="AT12" s="31">
        <v>1</v>
      </c>
      <c r="AU12" s="31">
        <v>0.9</v>
      </c>
      <c r="AV12" s="32">
        <f t="shared" si="47"/>
        <v>1.1111111111111112</v>
      </c>
      <c r="AW12" s="33">
        <f t="shared" si="36"/>
        <v>7</v>
      </c>
      <c r="AX12" s="33">
        <f t="shared" si="17"/>
        <v>5.1111270293224438</v>
      </c>
      <c r="AY12" s="14">
        <v>78.400000000000006</v>
      </c>
      <c r="AZ12" s="14">
        <v>93.2</v>
      </c>
      <c r="BA12" s="21">
        <f t="shared" si="18"/>
        <v>0.84120171673819744</v>
      </c>
      <c r="BB12" s="15">
        <f t="shared" si="19"/>
        <v>1</v>
      </c>
      <c r="BC12" s="14">
        <v>82.4</v>
      </c>
      <c r="BD12" s="14">
        <v>76.900000000000006</v>
      </c>
      <c r="BE12" s="21">
        <f t="shared" si="20"/>
        <v>1.0715214564369311</v>
      </c>
      <c r="BF12" s="15">
        <f t="shared" si="21"/>
        <v>6.1477914845925241</v>
      </c>
      <c r="BG12" s="14">
        <v>67.7</v>
      </c>
      <c r="BH12" s="14">
        <v>81.599999999999994</v>
      </c>
      <c r="BI12" s="21">
        <f t="shared" si="22"/>
        <v>0.82965686274509809</v>
      </c>
      <c r="BJ12" s="15">
        <f t="shared" si="23"/>
        <v>1</v>
      </c>
      <c r="BK12" s="21">
        <v>5.4</v>
      </c>
      <c r="BL12" s="21">
        <v>5.9</v>
      </c>
      <c r="BM12" s="21">
        <f t="shared" si="24"/>
        <v>1.0925925925925926</v>
      </c>
      <c r="BN12" s="15">
        <f t="shared" si="25"/>
        <v>6.7805583361138897</v>
      </c>
      <c r="BO12" s="37">
        <v>40</v>
      </c>
      <c r="BP12" s="38">
        <v>0</v>
      </c>
      <c r="BQ12" s="38">
        <v>0</v>
      </c>
      <c r="BR12" s="38">
        <v>1</v>
      </c>
      <c r="BS12" s="38">
        <v>0.9</v>
      </c>
      <c r="BT12" s="39">
        <f t="shared" si="48"/>
        <v>1.1111111111111112</v>
      </c>
      <c r="BU12" s="40">
        <f t="shared" si="37"/>
        <v>7</v>
      </c>
      <c r="BV12" s="40">
        <f t="shared" si="45"/>
        <v>3.7966420473355882</v>
      </c>
      <c r="BW12" s="16">
        <v>90.4</v>
      </c>
      <c r="BX12" s="16">
        <v>76.900000000000006</v>
      </c>
      <c r="BY12" s="22">
        <f t="shared" si="26"/>
        <v>1.1755526657997399</v>
      </c>
      <c r="BZ12" s="17">
        <f t="shared" si="27"/>
        <v>7</v>
      </c>
      <c r="CA12" s="16">
        <v>76.900000000000006</v>
      </c>
      <c r="CB12" s="16">
        <v>75.599999999999994</v>
      </c>
      <c r="CC12" s="22">
        <f t="shared" si="28"/>
        <v>1.0171957671957674</v>
      </c>
      <c r="CD12" s="17">
        <f t="shared" si="29"/>
        <v>4.5163894052783009</v>
      </c>
      <c r="CE12" s="16">
        <v>67.7</v>
      </c>
      <c r="CF12" s="16">
        <v>76.7</v>
      </c>
      <c r="CG12" s="22">
        <f t="shared" si="30"/>
        <v>0.8826597131681877</v>
      </c>
      <c r="CH12" s="17">
        <f t="shared" si="31"/>
        <v>1</v>
      </c>
      <c r="CI12" s="18">
        <v>5.9</v>
      </c>
      <c r="CJ12" s="22">
        <v>5.51</v>
      </c>
      <c r="CK12" s="22">
        <f t="shared" si="32"/>
        <v>0.93389830508474569</v>
      </c>
      <c r="CL12" s="17">
        <f t="shared" si="33"/>
        <v>2.0149641166590295</v>
      </c>
      <c r="CM12" s="44">
        <v>40</v>
      </c>
      <c r="CN12" s="45">
        <v>0</v>
      </c>
      <c r="CO12" s="45">
        <v>0</v>
      </c>
      <c r="CP12" s="45">
        <v>1</v>
      </c>
      <c r="CQ12" s="45">
        <v>0.9</v>
      </c>
      <c r="CR12" s="46">
        <f t="shared" si="49"/>
        <v>1.1111111111111112</v>
      </c>
      <c r="CS12" s="47">
        <f t="shared" si="39"/>
        <v>7</v>
      </c>
      <c r="CT12" s="47">
        <f t="shared" si="46"/>
        <v>5.1555224985545145</v>
      </c>
    </row>
    <row r="13" spans="1:98" x14ac:dyDescent="0.2">
      <c r="A13" s="19" t="s">
        <v>11</v>
      </c>
      <c r="B13" s="19" t="s">
        <v>38</v>
      </c>
      <c r="C13" s="10">
        <v>86</v>
      </c>
      <c r="D13" s="10">
        <v>87.8</v>
      </c>
      <c r="E13" s="20">
        <f t="shared" si="0"/>
        <v>0.97949886104783601</v>
      </c>
      <c r="F13" s="11">
        <f t="shared" si="34"/>
        <v>3.3843501816166968</v>
      </c>
      <c r="G13" s="10">
        <v>90.2</v>
      </c>
      <c r="H13" s="10">
        <v>79.099999999999994</v>
      </c>
      <c r="I13" s="20">
        <f t="shared" si="1"/>
        <v>1.1403286978508218</v>
      </c>
      <c r="J13" s="11">
        <f t="shared" si="2"/>
        <v>7</v>
      </c>
      <c r="K13" s="10">
        <v>95.9</v>
      </c>
      <c r="L13" s="10">
        <v>80</v>
      </c>
      <c r="M13" s="20">
        <f t="shared" si="3"/>
        <v>1.19875</v>
      </c>
      <c r="N13" s="11">
        <f t="shared" si="4"/>
        <v>7</v>
      </c>
      <c r="O13" s="20">
        <v>8.26</v>
      </c>
      <c r="P13" s="20">
        <v>5.36</v>
      </c>
      <c r="Q13" s="20">
        <f t="shared" si="5"/>
        <v>0.64891041162227614</v>
      </c>
      <c r="R13" s="11">
        <f t="shared" si="6"/>
        <v>1</v>
      </c>
      <c r="S13" s="61">
        <v>40</v>
      </c>
      <c r="T13" s="61">
        <v>0</v>
      </c>
      <c r="U13" s="61">
        <v>70</v>
      </c>
      <c r="V13" s="61">
        <f t="shared" si="7"/>
        <v>0.97083333333333333</v>
      </c>
      <c r="W13" s="61">
        <v>0.9</v>
      </c>
      <c r="X13" s="61">
        <f t="shared" si="41"/>
        <v>1.0787037037037037</v>
      </c>
      <c r="Y13" s="62">
        <f t="shared" si="35"/>
        <v>6.3634745856968076</v>
      </c>
      <c r="Z13" s="26">
        <f t="shared" si="8"/>
        <v>4.5582612605012001</v>
      </c>
      <c r="AA13" s="12">
        <v>76.5</v>
      </c>
      <c r="AB13" s="12">
        <v>76</v>
      </c>
      <c r="AC13" s="23">
        <f t="shared" si="9"/>
        <v>1.006578947368421</v>
      </c>
      <c r="AD13" s="13">
        <f t="shared" si="10"/>
        <v>4.1975659870396695</v>
      </c>
      <c r="AE13" s="12">
        <v>90.2</v>
      </c>
      <c r="AF13" s="12">
        <v>86</v>
      </c>
      <c r="AG13" s="23">
        <f t="shared" si="11"/>
        <v>1.0488372093023257</v>
      </c>
      <c r="AH13" s="13">
        <f t="shared" si="12"/>
        <v>5.4665828619317027</v>
      </c>
      <c r="AI13" s="12">
        <v>95.9</v>
      </c>
      <c r="AJ13" s="12">
        <v>80</v>
      </c>
      <c r="AK13" s="23">
        <f t="shared" si="13"/>
        <v>1.19875</v>
      </c>
      <c r="AL13" s="13">
        <f t="shared" si="14"/>
        <v>7</v>
      </c>
      <c r="AM13" s="23">
        <v>5.36</v>
      </c>
      <c r="AN13" s="23">
        <v>5.46</v>
      </c>
      <c r="AO13" s="23">
        <f t="shared" si="15"/>
        <v>1.0186567164179106</v>
      </c>
      <c r="AP13" s="13">
        <f t="shared" si="16"/>
        <v>4.5602617542916075</v>
      </c>
      <c r="AQ13" s="30">
        <v>40</v>
      </c>
      <c r="AR13" s="31">
        <v>0</v>
      </c>
      <c r="AS13" s="31">
        <v>70</v>
      </c>
      <c r="AT13" s="31">
        <v>0.97</v>
      </c>
      <c r="AU13" s="31">
        <v>0.9</v>
      </c>
      <c r="AV13" s="32">
        <f t="shared" si="47"/>
        <v>1.0777777777777777</v>
      </c>
      <c r="AW13" s="33">
        <f t="shared" si="36"/>
        <v>6.335669002335667</v>
      </c>
      <c r="AX13" s="33">
        <f t="shared" si="17"/>
        <v>5.1067325806962991</v>
      </c>
      <c r="AY13" s="14">
        <v>78.34</v>
      </c>
      <c r="AZ13" s="14">
        <v>87.8</v>
      </c>
      <c r="BA13" s="21">
        <f t="shared" si="18"/>
        <v>0.89225512528473816</v>
      </c>
      <c r="BB13" s="15">
        <f t="shared" si="19"/>
        <v>1</v>
      </c>
      <c r="BC13" s="14">
        <v>90.2</v>
      </c>
      <c r="BD13" s="14">
        <v>81.099999999999994</v>
      </c>
      <c r="BE13" s="21">
        <f t="shared" si="20"/>
        <v>1.1122071516646117</v>
      </c>
      <c r="BF13" s="15">
        <f t="shared" si="21"/>
        <v>7</v>
      </c>
      <c r="BG13" s="14">
        <v>95.9</v>
      </c>
      <c r="BH13" s="14">
        <v>86</v>
      </c>
      <c r="BI13" s="21">
        <f t="shared" si="22"/>
        <v>1.1151162790697675</v>
      </c>
      <c r="BJ13" s="15">
        <f t="shared" si="23"/>
        <v>7</v>
      </c>
      <c r="BK13" s="21">
        <v>8.26</v>
      </c>
      <c r="BL13" s="21">
        <v>6.37</v>
      </c>
      <c r="BM13" s="21">
        <f t="shared" si="24"/>
        <v>0.77118644067796616</v>
      </c>
      <c r="BN13" s="15">
        <f t="shared" si="25"/>
        <v>1</v>
      </c>
      <c r="BO13" s="37">
        <v>40</v>
      </c>
      <c r="BP13" s="38">
        <v>0</v>
      </c>
      <c r="BQ13" s="38">
        <v>70</v>
      </c>
      <c r="BR13" s="38">
        <v>0.97</v>
      </c>
      <c r="BS13" s="38">
        <v>0.9</v>
      </c>
      <c r="BT13" s="39">
        <f t="shared" si="48"/>
        <v>1.0777777777777777</v>
      </c>
      <c r="BU13" s="40">
        <f t="shared" si="37"/>
        <v>6.335669002335667</v>
      </c>
      <c r="BV13" s="40">
        <f t="shared" si="45"/>
        <v>3.6003503503503502</v>
      </c>
      <c r="BW13" s="16">
        <v>86</v>
      </c>
      <c r="BX13" s="16">
        <v>75.599999999999994</v>
      </c>
      <c r="BY13" s="22">
        <f t="shared" si="26"/>
        <v>1.1375661375661377</v>
      </c>
      <c r="BZ13" s="17">
        <f t="shared" si="27"/>
        <v>7</v>
      </c>
      <c r="CA13" s="16">
        <v>81.099999999999994</v>
      </c>
      <c r="CB13" s="16">
        <v>70</v>
      </c>
      <c r="CC13" s="22">
        <f t="shared" si="28"/>
        <v>1.1585714285714286</v>
      </c>
      <c r="CD13" s="17">
        <f t="shared" si="29"/>
        <v>7</v>
      </c>
      <c r="CE13" s="16">
        <v>95.9</v>
      </c>
      <c r="CF13" s="16">
        <v>84.7</v>
      </c>
      <c r="CG13" s="22">
        <f t="shared" si="30"/>
        <v>1.1322314049586777</v>
      </c>
      <c r="CH13" s="17">
        <f t="shared" si="31"/>
        <v>7</v>
      </c>
      <c r="CI13" s="18">
        <v>5.36</v>
      </c>
      <c r="CJ13" s="22">
        <v>5.53</v>
      </c>
      <c r="CK13" s="22">
        <f t="shared" si="32"/>
        <v>1.0317164179104477</v>
      </c>
      <c r="CL13" s="17">
        <f t="shared" si="33"/>
        <v>4.9524449822957255</v>
      </c>
      <c r="CM13" s="44">
        <v>40</v>
      </c>
      <c r="CN13" s="45">
        <v>0</v>
      </c>
      <c r="CO13" s="45">
        <v>70</v>
      </c>
      <c r="CP13" s="45">
        <v>0.97</v>
      </c>
      <c r="CQ13" s="45">
        <v>0.9</v>
      </c>
      <c r="CR13" s="46">
        <f t="shared" si="49"/>
        <v>1.0777777777777777</v>
      </c>
      <c r="CS13" s="47">
        <f t="shared" si="39"/>
        <v>6.335669002335667</v>
      </c>
      <c r="CT13" s="47">
        <f t="shared" si="46"/>
        <v>6.5932170976947093</v>
      </c>
    </row>
    <row r="14" spans="1:98" x14ac:dyDescent="0.2">
      <c r="A14" s="19" t="s">
        <v>12</v>
      </c>
      <c r="B14" s="19" t="s">
        <v>39</v>
      </c>
      <c r="C14" s="10">
        <v>87.9</v>
      </c>
      <c r="D14" s="10">
        <v>89</v>
      </c>
      <c r="E14" s="20">
        <f t="shared" si="0"/>
        <v>0.98764044943820228</v>
      </c>
      <c r="F14" s="11">
        <f t="shared" si="34"/>
        <v>3.6288423254715396</v>
      </c>
      <c r="G14" s="10">
        <v>69.5</v>
      </c>
      <c r="H14" s="10">
        <v>76.400000000000006</v>
      </c>
      <c r="I14" s="20">
        <f t="shared" si="1"/>
        <v>0.90968586387434547</v>
      </c>
      <c r="J14" s="11">
        <f t="shared" si="2"/>
        <v>1</v>
      </c>
      <c r="K14" s="10">
        <v>87.3</v>
      </c>
      <c r="L14" s="10">
        <v>89.3</v>
      </c>
      <c r="M14" s="20">
        <f t="shared" si="3"/>
        <v>0.97760358342665177</v>
      </c>
      <c r="N14" s="11">
        <f t="shared" si="4"/>
        <v>3.3274349377372898</v>
      </c>
      <c r="O14" s="20">
        <v>5.23</v>
      </c>
      <c r="P14" s="20">
        <v>7.47</v>
      </c>
      <c r="Q14" s="20">
        <f t="shared" si="5"/>
        <v>1.4282982791586998</v>
      </c>
      <c r="R14" s="11">
        <f t="shared" si="6"/>
        <v>7</v>
      </c>
      <c r="S14" s="61">
        <v>40</v>
      </c>
      <c r="T14" s="61">
        <v>0.5</v>
      </c>
      <c r="U14" s="61">
        <v>0</v>
      </c>
      <c r="V14" s="61">
        <f t="shared" si="7"/>
        <v>0.9</v>
      </c>
      <c r="W14" s="61">
        <v>0.9</v>
      </c>
      <c r="X14" s="61">
        <f t="shared" si="41"/>
        <v>1</v>
      </c>
      <c r="Y14" s="62">
        <f t="shared" si="35"/>
        <v>3.9999999999999996</v>
      </c>
      <c r="Z14" s="26">
        <f t="shared" si="8"/>
        <v>3.6342804239623447</v>
      </c>
      <c r="AA14" s="12">
        <v>78.3</v>
      </c>
      <c r="AB14" s="12">
        <v>74.5</v>
      </c>
      <c r="AC14" s="23">
        <f t="shared" si="9"/>
        <v>1.0510067114093959</v>
      </c>
      <c r="AD14" s="13">
        <f t="shared" si="10"/>
        <v>5.5317330753572351</v>
      </c>
      <c r="AE14" s="12">
        <v>69.5</v>
      </c>
      <c r="AF14" s="12">
        <v>86.2</v>
      </c>
      <c r="AG14" s="23">
        <f t="shared" si="11"/>
        <v>0.80626450116009274</v>
      </c>
      <c r="AH14" s="13">
        <f t="shared" si="12"/>
        <v>1</v>
      </c>
      <c r="AI14" s="12">
        <v>87.3</v>
      </c>
      <c r="AJ14" s="12">
        <v>89.3</v>
      </c>
      <c r="AK14" s="23">
        <f t="shared" si="13"/>
        <v>0.97760358342665177</v>
      </c>
      <c r="AL14" s="13">
        <f t="shared" si="14"/>
        <v>3.3274349377372898</v>
      </c>
      <c r="AM14" s="23">
        <v>7.47</v>
      </c>
      <c r="AN14" s="23">
        <v>5.42</v>
      </c>
      <c r="AO14" s="23">
        <f t="shared" si="15"/>
        <v>0.72556894243641235</v>
      </c>
      <c r="AP14" s="13">
        <f t="shared" si="16"/>
        <v>1</v>
      </c>
      <c r="AQ14" s="30">
        <v>40</v>
      </c>
      <c r="AR14" s="31">
        <v>0.5</v>
      </c>
      <c r="AS14" s="31">
        <v>0</v>
      </c>
      <c r="AT14" s="31">
        <v>0.9</v>
      </c>
      <c r="AU14" s="31">
        <v>0.9</v>
      </c>
      <c r="AV14" s="32">
        <f t="shared" si="47"/>
        <v>1</v>
      </c>
      <c r="AW14" s="33">
        <f t="shared" si="36"/>
        <v>3.9999999999999996</v>
      </c>
      <c r="AX14" s="33">
        <f t="shared" si="17"/>
        <v>3.4954367239166233</v>
      </c>
      <c r="AY14" s="14">
        <v>78.3</v>
      </c>
      <c r="AZ14" s="14">
        <v>89.4</v>
      </c>
      <c r="BA14" s="21">
        <f t="shared" si="18"/>
        <v>0.87583892617449655</v>
      </c>
      <c r="BB14" s="15">
        <f t="shared" si="19"/>
        <v>1</v>
      </c>
      <c r="BC14" s="14">
        <v>78.2</v>
      </c>
      <c r="BD14" s="14">
        <v>81.7</v>
      </c>
      <c r="BE14" s="21">
        <f t="shared" si="20"/>
        <v>0.95716034271725825</v>
      </c>
      <c r="BF14" s="15">
        <f t="shared" si="21"/>
        <v>2.7135238053230704</v>
      </c>
      <c r="BG14" s="14">
        <v>87.3</v>
      </c>
      <c r="BH14" s="14">
        <v>86.2</v>
      </c>
      <c r="BI14" s="21">
        <f t="shared" si="22"/>
        <v>1.0127610208816704</v>
      </c>
      <c r="BJ14" s="15">
        <f t="shared" si="23"/>
        <v>4.3832138402904022</v>
      </c>
      <c r="BK14" s="21">
        <v>5.23</v>
      </c>
      <c r="BL14" s="21">
        <v>6.42</v>
      </c>
      <c r="BM14" s="21">
        <f t="shared" si="24"/>
        <v>1.2275334608030593</v>
      </c>
      <c r="BN14" s="15">
        <f t="shared" si="25"/>
        <v>7</v>
      </c>
      <c r="BO14" s="37">
        <v>40</v>
      </c>
      <c r="BP14" s="38">
        <v>0.5</v>
      </c>
      <c r="BQ14" s="38">
        <v>0</v>
      </c>
      <c r="BR14" s="38">
        <v>0.9</v>
      </c>
      <c r="BS14" s="38">
        <v>0.9</v>
      </c>
      <c r="BT14" s="39">
        <f t="shared" si="48"/>
        <v>1</v>
      </c>
      <c r="BU14" s="40">
        <f t="shared" si="37"/>
        <v>3.9999999999999996</v>
      </c>
      <c r="BV14" s="40">
        <f t="shared" si="45"/>
        <v>3.0310261450936542</v>
      </c>
      <c r="BW14" s="16">
        <v>87.9</v>
      </c>
      <c r="BX14" s="16">
        <v>74.900000000000006</v>
      </c>
      <c r="BY14" s="22">
        <f t="shared" si="26"/>
        <v>1.1735647530040054</v>
      </c>
      <c r="BZ14" s="17">
        <f t="shared" si="27"/>
        <v>7</v>
      </c>
      <c r="CA14" s="16">
        <v>81.7</v>
      </c>
      <c r="CB14" s="16">
        <v>91</v>
      </c>
      <c r="CC14" s="22">
        <f t="shared" si="28"/>
        <v>0.89780219780219783</v>
      </c>
      <c r="CD14" s="17">
        <f t="shared" si="29"/>
        <v>1</v>
      </c>
      <c r="CE14" s="16">
        <v>87.3</v>
      </c>
      <c r="CF14" s="16">
        <v>85.7</v>
      </c>
      <c r="CG14" s="22">
        <f t="shared" si="30"/>
        <v>1.0186697782963827</v>
      </c>
      <c r="CH14" s="17">
        <f t="shared" si="31"/>
        <v>4.5606540028943758</v>
      </c>
      <c r="CI14" s="18">
        <v>7.47</v>
      </c>
      <c r="CJ14" s="22">
        <v>5.59</v>
      </c>
      <c r="CK14" s="22">
        <f t="shared" si="32"/>
        <v>0.74832663989290493</v>
      </c>
      <c r="CL14" s="17">
        <f t="shared" si="33"/>
        <v>1</v>
      </c>
      <c r="CM14" s="44">
        <v>40</v>
      </c>
      <c r="CN14" s="45">
        <v>0.5</v>
      </c>
      <c r="CO14" s="45">
        <v>0</v>
      </c>
      <c r="CP14" s="45">
        <v>0.9</v>
      </c>
      <c r="CQ14" s="45">
        <v>0.9</v>
      </c>
      <c r="CR14" s="46">
        <f t="shared" si="49"/>
        <v>1</v>
      </c>
      <c r="CS14" s="47">
        <f t="shared" si="39"/>
        <v>3.9999999999999996</v>
      </c>
      <c r="CT14" s="47">
        <f t="shared" si="46"/>
        <v>4.2060654002894378</v>
      </c>
    </row>
    <row r="15" spans="1:98" x14ac:dyDescent="0.2">
      <c r="A15" s="19" t="s">
        <v>13</v>
      </c>
      <c r="B15" s="19" t="s">
        <v>59</v>
      </c>
      <c r="C15" s="10">
        <v>40.299999999999997</v>
      </c>
      <c r="D15" s="10">
        <v>48.2</v>
      </c>
      <c r="E15" s="20">
        <f t="shared" si="0"/>
        <v>0.83609958506224058</v>
      </c>
      <c r="F15" s="11">
        <f t="shared" si="34"/>
        <v>1</v>
      </c>
      <c r="G15" s="10">
        <v>76.400000000000006</v>
      </c>
      <c r="H15" s="10">
        <v>75</v>
      </c>
      <c r="I15" s="20">
        <f t="shared" si="1"/>
        <v>1.0186666666666668</v>
      </c>
      <c r="J15" s="11">
        <f t="shared" si="2"/>
        <v>4.5605605605605657</v>
      </c>
      <c r="K15" s="10">
        <v>71.5</v>
      </c>
      <c r="L15" s="10">
        <v>76.3</v>
      </c>
      <c r="M15" s="20">
        <f t="shared" si="3"/>
        <v>0.93709043250327662</v>
      </c>
      <c r="N15" s="11">
        <f t="shared" si="4"/>
        <v>2.1108237988971954</v>
      </c>
      <c r="O15" s="20">
        <v>5.46</v>
      </c>
      <c r="P15" s="20">
        <v>5.56</v>
      </c>
      <c r="Q15" s="20">
        <f t="shared" si="5"/>
        <v>1.0183150183150182</v>
      </c>
      <c r="R15" s="11">
        <f t="shared" si="6"/>
        <v>4.5500005500005472</v>
      </c>
      <c r="S15" s="61">
        <v>40</v>
      </c>
      <c r="T15" s="61">
        <v>0</v>
      </c>
      <c r="U15" s="61">
        <v>12</v>
      </c>
      <c r="V15" s="61">
        <f t="shared" si="7"/>
        <v>0.995</v>
      </c>
      <c r="W15" s="61">
        <v>0.9</v>
      </c>
      <c r="X15" s="61">
        <f t="shared" si="41"/>
        <v>1.1055555555555556</v>
      </c>
      <c r="Y15" s="62">
        <f t="shared" si="35"/>
        <v>7</v>
      </c>
      <c r="Z15" s="26">
        <f t="shared" si="8"/>
        <v>3.2556945745019146</v>
      </c>
      <c r="AA15" s="12">
        <v>67.099999999999994</v>
      </c>
      <c r="AB15" s="12">
        <v>73.099999999999994</v>
      </c>
      <c r="AC15" s="23">
        <f t="shared" si="9"/>
        <v>0.91792065663474687</v>
      </c>
      <c r="AD15" s="13">
        <f t="shared" si="10"/>
        <v>1</v>
      </c>
      <c r="AE15" s="12">
        <v>76.400000000000006</v>
      </c>
      <c r="AF15" s="12">
        <v>86.3</v>
      </c>
      <c r="AG15" s="23">
        <f t="shared" si="11"/>
        <v>0.88528389339513336</v>
      </c>
      <c r="AH15" s="13">
        <f t="shared" si="12"/>
        <v>1</v>
      </c>
      <c r="AI15" s="12">
        <v>71.5</v>
      </c>
      <c r="AJ15" s="12">
        <v>76.3</v>
      </c>
      <c r="AK15" s="23">
        <f t="shared" si="13"/>
        <v>0.93709043250327662</v>
      </c>
      <c r="AL15" s="13">
        <f t="shared" si="14"/>
        <v>2.1108237988971954</v>
      </c>
      <c r="AM15" s="23">
        <v>5.56</v>
      </c>
      <c r="AN15" s="23">
        <v>5.4</v>
      </c>
      <c r="AO15" s="23">
        <f t="shared" si="15"/>
        <v>0.97122302158273388</v>
      </c>
      <c r="AP15" s="13">
        <f t="shared" si="16"/>
        <v>3.135826473955972</v>
      </c>
      <c r="AQ15" s="30">
        <v>40</v>
      </c>
      <c r="AR15" s="31">
        <v>0</v>
      </c>
      <c r="AS15" s="31">
        <v>12</v>
      </c>
      <c r="AT15" s="31">
        <v>1</v>
      </c>
      <c r="AU15" s="31">
        <v>0.9</v>
      </c>
      <c r="AV15" s="32">
        <f t="shared" si="47"/>
        <v>1.1111111111111112</v>
      </c>
      <c r="AW15" s="33">
        <f t="shared" si="36"/>
        <v>7</v>
      </c>
      <c r="AX15" s="33">
        <f t="shared" si="17"/>
        <v>2.3314563509831157</v>
      </c>
      <c r="AY15" s="14">
        <v>78.099999999999994</v>
      </c>
      <c r="AZ15" s="14">
        <v>48.2</v>
      </c>
      <c r="BA15" s="21">
        <f t="shared" si="18"/>
        <v>1.6203319502074687</v>
      </c>
      <c r="BB15" s="15">
        <f t="shared" si="19"/>
        <v>7</v>
      </c>
      <c r="BC15" s="14">
        <v>76.400000000000006</v>
      </c>
      <c r="BD15" s="14">
        <v>83.5</v>
      </c>
      <c r="BE15" s="21">
        <f t="shared" si="20"/>
        <v>0.91497005988023961</v>
      </c>
      <c r="BF15" s="15">
        <f t="shared" si="21"/>
        <v>1</v>
      </c>
      <c r="BG15" s="14">
        <v>71.5</v>
      </c>
      <c r="BH15" s="14">
        <v>86.3</v>
      </c>
      <c r="BI15" s="21">
        <f t="shared" si="22"/>
        <v>0.82850521436848201</v>
      </c>
      <c r="BJ15" s="15">
        <f t="shared" si="23"/>
        <v>1</v>
      </c>
      <c r="BK15" s="21">
        <v>5.46</v>
      </c>
      <c r="BL15" s="21">
        <v>6.43</v>
      </c>
      <c r="BM15" s="21">
        <f t="shared" si="24"/>
        <v>1.1776556776556775</v>
      </c>
      <c r="BN15" s="15">
        <f t="shared" si="25"/>
        <v>7</v>
      </c>
      <c r="BO15" s="37">
        <v>40</v>
      </c>
      <c r="BP15" s="38">
        <v>0</v>
      </c>
      <c r="BQ15" s="38">
        <v>12</v>
      </c>
      <c r="BR15" s="38">
        <v>1</v>
      </c>
      <c r="BS15" s="38">
        <v>0.9</v>
      </c>
      <c r="BT15" s="39">
        <f t="shared" si="48"/>
        <v>1.1111111111111112</v>
      </c>
      <c r="BU15" s="40">
        <f t="shared" si="37"/>
        <v>7</v>
      </c>
      <c r="BV15" s="40">
        <f t="shared" si="45"/>
        <v>5.2</v>
      </c>
      <c r="BW15" s="16">
        <v>40.299999999999997</v>
      </c>
      <c r="BX15" s="16">
        <v>74.599999999999994</v>
      </c>
      <c r="BY15" s="22">
        <f t="shared" si="26"/>
        <v>0.54021447721179627</v>
      </c>
      <c r="BZ15" s="17">
        <f t="shared" si="27"/>
        <v>1</v>
      </c>
      <c r="CA15" s="16">
        <v>83.5</v>
      </c>
      <c r="CB15" s="16">
        <v>84</v>
      </c>
      <c r="CC15" s="22">
        <f t="shared" si="28"/>
        <v>0.99404761904761907</v>
      </c>
      <c r="CD15" s="17">
        <f t="shared" si="29"/>
        <v>3.8212498212498214</v>
      </c>
      <c r="CE15" s="16">
        <v>71.5</v>
      </c>
      <c r="CF15" s="16">
        <v>86.5</v>
      </c>
      <c r="CG15" s="22">
        <f t="shared" si="30"/>
        <v>0.82658959537572252</v>
      </c>
      <c r="CH15" s="17">
        <f t="shared" si="31"/>
        <v>1</v>
      </c>
      <c r="CI15" s="18">
        <v>5.56</v>
      </c>
      <c r="CJ15" s="22">
        <v>6.01</v>
      </c>
      <c r="CK15" s="22">
        <f t="shared" si="32"/>
        <v>1.0809352517985611</v>
      </c>
      <c r="CL15" s="17">
        <f t="shared" si="33"/>
        <v>6.4304880419988306</v>
      </c>
      <c r="CM15" s="44">
        <v>40</v>
      </c>
      <c r="CN15" s="45">
        <v>0</v>
      </c>
      <c r="CO15" s="45">
        <v>12</v>
      </c>
      <c r="CP15" s="45">
        <v>1</v>
      </c>
      <c r="CQ15" s="45">
        <v>0.9</v>
      </c>
      <c r="CR15" s="46">
        <f t="shared" si="49"/>
        <v>1.1111111111111112</v>
      </c>
      <c r="CS15" s="47">
        <f t="shared" si="39"/>
        <v>7</v>
      </c>
      <c r="CT15" s="47">
        <f t="shared" si="46"/>
        <v>3.2788231705497886</v>
      </c>
    </row>
    <row r="16" spans="1:98" x14ac:dyDescent="0.2">
      <c r="A16" s="19" t="s">
        <v>14</v>
      </c>
      <c r="B16" s="19" t="s">
        <v>40</v>
      </c>
      <c r="C16" s="10">
        <v>86.3</v>
      </c>
      <c r="D16" s="10">
        <v>69</v>
      </c>
      <c r="E16" s="20">
        <f t="shared" si="0"/>
        <v>1.2507246376811594</v>
      </c>
      <c r="F16" s="11">
        <f t="shared" si="34"/>
        <v>7</v>
      </c>
      <c r="G16" s="10">
        <v>86</v>
      </c>
      <c r="H16" s="10">
        <v>71</v>
      </c>
      <c r="I16" s="20">
        <f t="shared" si="1"/>
        <v>1.2112676056338028</v>
      </c>
      <c r="J16" s="11">
        <f t="shared" si="2"/>
        <v>7</v>
      </c>
      <c r="K16" s="10">
        <v>95.9</v>
      </c>
      <c r="L16" s="10">
        <v>81</v>
      </c>
      <c r="M16" s="20">
        <f t="shared" si="3"/>
        <v>1.1839506172839507</v>
      </c>
      <c r="N16" s="11">
        <f t="shared" si="4"/>
        <v>7</v>
      </c>
      <c r="O16" s="20">
        <v>5.51</v>
      </c>
      <c r="P16" s="20">
        <v>4.34</v>
      </c>
      <c r="Q16" s="20">
        <f t="shared" si="5"/>
        <v>0.78765880217785844</v>
      </c>
      <c r="R16" s="11">
        <f t="shared" si="6"/>
        <v>1</v>
      </c>
      <c r="S16" s="61">
        <v>40</v>
      </c>
      <c r="T16" s="61">
        <v>1</v>
      </c>
      <c r="U16" s="61">
        <v>0</v>
      </c>
      <c r="V16" s="61">
        <f t="shared" si="7"/>
        <v>0.8</v>
      </c>
      <c r="W16" s="61">
        <v>0.9</v>
      </c>
      <c r="X16" s="61">
        <f t="shared" si="41"/>
        <v>0.88888888888888895</v>
      </c>
      <c r="Y16" s="62">
        <f t="shared" si="35"/>
        <v>1</v>
      </c>
      <c r="Z16" s="26">
        <f t="shared" si="8"/>
        <v>5.2000000000000011</v>
      </c>
      <c r="AA16" s="12">
        <v>78.400000000000006</v>
      </c>
      <c r="AB16" s="12">
        <v>70</v>
      </c>
      <c r="AC16" s="23">
        <f t="shared" si="9"/>
        <v>1.1200000000000001</v>
      </c>
      <c r="AD16" s="13">
        <f t="shared" si="10"/>
        <v>7</v>
      </c>
      <c r="AE16" s="12">
        <v>86</v>
      </c>
      <c r="AF16" s="12">
        <v>87</v>
      </c>
      <c r="AG16" s="23">
        <f t="shared" si="11"/>
        <v>0.9885057471264368</v>
      </c>
      <c r="AH16" s="13">
        <f t="shared" si="12"/>
        <v>3.6548272410341376</v>
      </c>
      <c r="AI16" s="12">
        <v>95.9</v>
      </c>
      <c r="AJ16" s="12">
        <v>81</v>
      </c>
      <c r="AK16" s="23">
        <f t="shared" si="13"/>
        <v>1.1839506172839507</v>
      </c>
      <c r="AL16" s="13">
        <f t="shared" si="14"/>
        <v>7</v>
      </c>
      <c r="AM16" s="23">
        <v>4.34</v>
      </c>
      <c r="AN16" s="23">
        <v>5.3</v>
      </c>
      <c r="AO16" s="23">
        <f t="shared" si="15"/>
        <v>1.2211981566820278</v>
      </c>
      <c r="AP16" s="13">
        <f t="shared" si="16"/>
        <v>7</v>
      </c>
      <c r="AQ16" s="30">
        <v>40</v>
      </c>
      <c r="AR16" s="31">
        <v>1</v>
      </c>
      <c r="AS16" s="31">
        <v>0</v>
      </c>
      <c r="AT16" s="31">
        <v>0.8</v>
      </c>
      <c r="AU16" s="31">
        <v>0.9</v>
      </c>
      <c r="AV16" s="32">
        <f t="shared" si="47"/>
        <v>0.88888888888888895</v>
      </c>
      <c r="AW16" s="33">
        <f t="shared" si="36"/>
        <v>1</v>
      </c>
      <c r="AX16" s="33">
        <f t="shared" si="17"/>
        <v>5.4309654482068277</v>
      </c>
      <c r="AY16" s="14">
        <v>76.400000000000006</v>
      </c>
      <c r="AZ16" s="14">
        <v>69</v>
      </c>
      <c r="BA16" s="21">
        <f t="shared" si="18"/>
        <v>1.1072463768115943</v>
      </c>
      <c r="BB16" s="15">
        <f t="shared" si="19"/>
        <v>7</v>
      </c>
      <c r="BC16" s="14">
        <v>86</v>
      </c>
      <c r="BD16" s="14">
        <v>84</v>
      </c>
      <c r="BE16" s="21">
        <f t="shared" si="20"/>
        <v>1.0238095238095237</v>
      </c>
      <c r="BF16" s="15">
        <f t="shared" si="21"/>
        <v>4.7150007150007118</v>
      </c>
      <c r="BG16" s="14">
        <v>95.9</v>
      </c>
      <c r="BH16" s="14">
        <v>87</v>
      </c>
      <c r="BI16" s="21">
        <f t="shared" si="22"/>
        <v>1.1022988505747127</v>
      </c>
      <c r="BJ16" s="15">
        <f t="shared" si="23"/>
        <v>7</v>
      </c>
      <c r="BK16" s="21">
        <v>5.51</v>
      </c>
      <c r="BL16" s="21">
        <v>6.45</v>
      </c>
      <c r="BM16" s="21">
        <f t="shared" si="24"/>
        <v>1.1705989110707806</v>
      </c>
      <c r="BN16" s="15">
        <f t="shared" si="25"/>
        <v>7</v>
      </c>
      <c r="BO16" s="37">
        <v>40</v>
      </c>
      <c r="BP16" s="38">
        <v>1</v>
      </c>
      <c r="BQ16" s="38">
        <v>0</v>
      </c>
      <c r="BR16" s="38">
        <v>0.8</v>
      </c>
      <c r="BS16" s="38">
        <v>0.9</v>
      </c>
      <c r="BT16" s="39">
        <f t="shared" si="48"/>
        <v>0.88888888888888895</v>
      </c>
      <c r="BU16" s="40">
        <f t="shared" si="37"/>
        <v>1</v>
      </c>
      <c r="BV16" s="40">
        <f t="shared" si="45"/>
        <v>5.6430001430001431</v>
      </c>
      <c r="BW16" s="16">
        <v>86.3</v>
      </c>
      <c r="BX16" s="16">
        <v>72.400000000000006</v>
      </c>
      <c r="BY16" s="22">
        <f t="shared" si="26"/>
        <v>1.1919889502762429</v>
      </c>
      <c r="BZ16" s="17">
        <f t="shared" si="27"/>
        <v>7</v>
      </c>
      <c r="CA16" s="16">
        <v>84</v>
      </c>
      <c r="CB16" s="16">
        <v>81.099999999999994</v>
      </c>
      <c r="CC16" s="22">
        <f t="shared" si="28"/>
        <v>1.0357583230579532</v>
      </c>
      <c r="CD16" s="17">
        <f t="shared" si="29"/>
        <v>5.0738235152538502</v>
      </c>
      <c r="CE16" s="16">
        <v>95.9</v>
      </c>
      <c r="CF16" s="16">
        <v>87.3</v>
      </c>
      <c r="CG16" s="22">
        <f t="shared" si="30"/>
        <v>1.0985108820160367</v>
      </c>
      <c r="CH16" s="17">
        <f t="shared" si="31"/>
        <v>6.9582847452263277</v>
      </c>
      <c r="CI16" s="18">
        <v>4.34</v>
      </c>
      <c r="CJ16" s="22">
        <v>6.45</v>
      </c>
      <c r="CK16" s="22">
        <f t="shared" si="32"/>
        <v>1.4861751152073734</v>
      </c>
      <c r="CL16" s="17">
        <f t="shared" si="33"/>
        <v>7</v>
      </c>
      <c r="CM16" s="44">
        <v>40</v>
      </c>
      <c r="CN16" s="45">
        <v>1</v>
      </c>
      <c r="CO16" s="45">
        <v>0</v>
      </c>
      <c r="CP16" s="45">
        <v>0.8</v>
      </c>
      <c r="CQ16" s="45">
        <v>0.9</v>
      </c>
      <c r="CR16" s="46">
        <f t="shared" si="49"/>
        <v>0.88888888888888895</v>
      </c>
      <c r="CS16" s="47">
        <f>MIN(MAX(IF(CR16&lt; 0.9334, 1, IF(CR16 &gt; 1.1, 7, (CR16 - 0.9334) / 0.0333 + 2))), 7)</f>
        <v>1</v>
      </c>
      <c r="CT16" s="47">
        <f t="shared" si="46"/>
        <v>5.7105931775734033</v>
      </c>
    </row>
    <row r="17" spans="1:98" x14ac:dyDescent="0.2">
      <c r="A17" s="19" t="s">
        <v>15</v>
      </c>
      <c r="B17" s="19" t="s">
        <v>25</v>
      </c>
      <c r="C17" s="10">
        <v>76.400000000000006</v>
      </c>
      <c r="D17" s="10">
        <v>73.099999999999994</v>
      </c>
      <c r="E17" s="20">
        <f t="shared" si="0"/>
        <v>1.0451436388508895</v>
      </c>
      <c r="F17" s="11">
        <f t="shared" si="34"/>
        <v>5.35566483035704</v>
      </c>
      <c r="G17" s="10">
        <v>73.7</v>
      </c>
      <c r="H17" s="10">
        <v>69.5</v>
      </c>
      <c r="I17" s="20">
        <f t="shared" si="1"/>
        <v>1.0604316546762591</v>
      </c>
      <c r="J17" s="11">
        <f t="shared" si="2"/>
        <v>5.8147644046924647</v>
      </c>
      <c r="K17" s="10">
        <v>74.900000000000006</v>
      </c>
      <c r="L17" s="10">
        <v>78.3</v>
      </c>
      <c r="M17" s="20">
        <f t="shared" si="3"/>
        <v>0.95657726692209466</v>
      </c>
      <c r="N17" s="11">
        <f t="shared" si="4"/>
        <v>2.6960140216845243</v>
      </c>
      <c r="O17" s="20">
        <v>5.59</v>
      </c>
      <c r="P17" s="20">
        <v>5.45</v>
      </c>
      <c r="Q17" s="20">
        <f t="shared" si="5"/>
        <v>0.97495527728085873</v>
      </c>
      <c r="R17" s="11">
        <f t="shared" si="6"/>
        <v>3.247906224650412</v>
      </c>
      <c r="S17" s="61">
        <v>40</v>
      </c>
      <c r="T17" s="61">
        <v>0</v>
      </c>
      <c r="U17" s="61">
        <v>120</v>
      </c>
      <c r="V17" s="61">
        <f t="shared" si="7"/>
        <v>0.95</v>
      </c>
      <c r="W17" s="61">
        <v>0.9</v>
      </c>
      <c r="X17" s="61">
        <f t="shared" si="41"/>
        <v>1.0555555555555556</v>
      </c>
      <c r="Y17" s="62">
        <f t="shared" si="35"/>
        <v>5.6683350016683356</v>
      </c>
      <c r="Z17" s="26">
        <f t="shared" si="8"/>
        <v>4.9122563991975738</v>
      </c>
      <c r="AA17" s="12">
        <v>71.3</v>
      </c>
      <c r="AB17" s="12">
        <v>69</v>
      </c>
      <c r="AC17" s="23">
        <f t="shared" si="9"/>
        <v>1.0333333333333332</v>
      </c>
      <c r="AD17" s="13">
        <f t="shared" si="10"/>
        <v>5.0010010010009971</v>
      </c>
      <c r="AE17" s="12">
        <v>73.7</v>
      </c>
      <c r="AF17" s="12">
        <v>87.9</v>
      </c>
      <c r="AG17" s="23">
        <f t="shared" si="11"/>
        <v>0.83845278725824801</v>
      </c>
      <c r="AH17" s="13">
        <f t="shared" si="12"/>
        <v>1</v>
      </c>
      <c r="AI17" s="12">
        <v>74.900000000000006</v>
      </c>
      <c r="AJ17" s="12">
        <v>78.3</v>
      </c>
      <c r="AK17" s="23">
        <f t="shared" si="13"/>
        <v>0.95657726692209466</v>
      </c>
      <c r="AL17" s="13">
        <f t="shared" si="14"/>
        <v>2.6960140216845243</v>
      </c>
      <c r="AM17" s="23">
        <v>5.45</v>
      </c>
      <c r="AN17" s="23">
        <v>5.28</v>
      </c>
      <c r="AO17" s="23">
        <f t="shared" si="15"/>
        <v>0.96880733944954134</v>
      </c>
      <c r="AP17" s="13">
        <f t="shared" si="16"/>
        <v>3.0632834669531928</v>
      </c>
      <c r="AQ17" s="30">
        <v>40</v>
      </c>
      <c r="AR17" s="31">
        <v>0</v>
      </c>
      <c r="AS17" s="31">
        <v>120</v>
      </c>
      <c r="AT17" s="31">
        <v>0.95</v>
      </c>
      <c r="AU17" s="31">
        <v>0.9</v>
      </c>
      <c r="AV17" s="32">
        <f t="shared" si="47"/>
        <v>1.0555555555555556</v>
      </c>
      <c r="AW17" s="33">
        <f t="shared" si="36"/>
        <v>5.6683350016683356</v>
      </c>
      <c r="AX17" s="33">
        <f t="shared" si="17"/>
        <v>3.7797445728620809</v>
      </c>
      <c r="AY17" s="14">
        <v>75.599999999999994</v>
      </c>
      <c r="AZ17" s="14">
        <v>89.1</v>
      </c>
      <c r="BA17" s="21">
        <f t="shared" si="18"/>
        <v>0.84848484848484851</v>
      </c>
      <c r="BB17" s="15">
        <f t="shared" si="19"/>
        <v>1</v>
      </c>
      <c r="BC17" s="14">
        <v>73.7</v>
      </c>
      <c r="BD17" s="14">
        <v>88.3</v>
      </c>
      <c r="BE17" s="21">
        <f t="shared" si="20"/>
        <v>0.83465458663646663</v>
      </c>
      <c r="BF17" s="15">
        <f t="shared" si="21"/>
        <v>1</v>
      </c>
      <c r="BG17" s="14">
        <v>74.900000000000006</v>
      </c>
      <c r="BH17" s="14">
        <v>87.9</v>
      </c>
      <c r="BI17" s="21">
        <f t="shared" si="22"/>
        <v>0.85210466439135379</v>
      </c>
      <c r="BJ17" s="15">
        <f t="shared" si="23"/>
        <v>1</v>
      </c>
      <c r="BK17" s="21">
        <v>5.59</v>
      </c>
      <c r="BL17" s="21">
        <v>6.54</v>
      </c>
      <c r="BM17" s="21">
        <f t="shared" si="24"/>
        <v>1.1699463327370305</v>
      </c>
      <c r="BN17" s="15">
        <f t="shared" si="25"/>
        <v>7</v>
      </c>
      <c r="BO17" s="37">
        <v>40</v>
      </c>
      <c r="BP17" s="38">
        <v>0</v>
      </c>
      <c r="BQ17" s="38">
        <v>120</v>
      </c>
      <c r="BR17" s="38">
        <v>0.95</v>
      </c>
      <c r="BS17" s="38">
        <v>0.9</v>
      </c>
      <c r="BT17" s="39">
        <f t="shared" si="48"/>
        <v>1.0555555555555556</v>
      </c>
      <c r="BU17" s="40">
        <f t="shared" si="37"/>
        <v>5.6683350016683356</v>
      </c>
      <c r="BV17" s="40">
        <f t="shared" si="45"/>
        <v>2.6002502502502503</v>
      </c>
      <c r="BW17" s="16">
        <v>76.400000000000006</v>
      </c>
      <c r="BX17" s="16">
        <v>70.3</v>
      </c>
      <c r="BY17" s="22">
        <f t="shared" si="26"/>
        <v>1.0867709815078237</v>
      </c>
      <c r="BZ17" s="17">
        <f t="shared" si="27"/>
        <v>6.6057351804151256</v>
      </c>
      <c r="CA17" s="16">
        <v>88.3</v>
      </c>
      <c r="CB17" s="16">
        <v>74.900000000000006</v>
      </c>
      <c r="CC17" s="22">
        <f t="shared" si="28"/>
        <v>1.17890520694259</v>
      </c>
      <c r="CD17" s="17">
        <f t="shared" si="29"/>
        <v>7</v>
      </c>
      <c r="CE17" s="16">
        <v>74.900000000000006</v>
      </c>
      <c r="CF17" s="16">
        <v>95</v>
      </c>
      <c r="CG17" s="22">
        <f t="shared" si="30"/>
        <v>0.78842105263157902</v>
      </c>
      <c r="CH17" s="17">
        <f t="shared" si="31"/>
        <v>1</v>
      </c>
      <c r="CI17" s="18">
        <v>5.45</v>
      </c>
      <c r="CJ17" s="22">
        <v>7.01</v>
      </c>
      <c r="CK17" s="22">
        <f t="shared" si="32"/>
        <v>1.2862385321100915</v>
      </c>
      <c r="CL17" s="17">
        <f t="shared" si="33"/>
        <v>7</v>
      </c>
      <c r="CM17" s="44">
        <v>40</v>
      </c>
      <c r="CN17" s="45">
        <v>0</v>
      </c>
      <c r="CO17" s="45">
        <v>120</v>
      </c>
      <c r="CP17" s="45">
        <v>0.95</v>
      </c>
      <c r="CQ17" s="45">
        <v>0.9</v>
      </c>
      <c r="CR17" s="46">
        <f t="shared" si="49"/>
        <v>1.0555555555555556</v>
      </c>
      <c r="CS17" s="47">
        <f t="shared" si="39"/>
        <v>5.6683350016683356</v>
      </c>
      <c r="CT17" s="47">
        <f t="shared" si="46"/>
        <v>6.0425443224163011</v>
      </c>
    </row>
    <row r="18" spans="1:98" x14ac:dyDescent="0.2">
      <c r="A18" s="19" t="s">
        <v>16</v>
      </c>
      <c r="B18" s="19" t="s">
        <v>35</v>
      </c>
      <c r="C18" s="10">
        <v>68</v>
      </c>
      <c r="D18" s="10">
        <v>70</v>
      </c>
      <c r="E18" s="20">
        <f t="shared" si="0"/>
        <v>0.97142857142857142</v>
      </c>
      <c r="F18" s="11">
        <f t="shared" si="34"/>
        <v>3.1419991419991415</v>
      </c>
      <c r="G18" s="10">
        <v>75.3</v>
      </c>
      <c r="H18" s="10">
        <v>68</v>
      </c>
      <c r="I18" s="20">
        <f t="shared" si="1"/>
        <v>1.1073529411764707</v>
      </c>
      <c r="J18" s="11">
        <f t="shared" si="2"/>
        <v>7</v>
      </c>
      <c r="K18" s="10">
        <v>67.8</v>
      </c>
      <c r="L18" s="10">
        <v>75</v>
      </c>
      <c r="M18" s="20">
        <f t="shared" si="3"/>
        <v>0.90399999999999991</v>
      </c>
      <c r="N18" s="11">
        <f t="shared" si="4"/>
        <v>1</v>
      </c>
      <c r="O18" s="20">
        <v>5.3</v>
      </c>
      <c r="P18" s="20">
        <v>6.54</v>
      </c>
      <c r="Q18" s="20">
        <f t="shared" si="5"/>
        <v>1.2339622641509433</v>
      </c>
      <c r="R18" s="11">
        <f t="shared" si="6"/>
        <v>7</v>
      </c>
      <c r="S18" s="61">
        <v>40</v>
      </c>
      <c r="T18" s="61">
        <v>0</v>
      </c>
      <c r="U18" s="61">
        <v>0</v>
      </c>
      <c r="V18" s="61">
        <f t="shared" si="7"/>
        <v>1</v>
      </c>
      <c r="W18" s="61">
        <v>0.9</v>
      </c>
      <c r="X18" s="61">
        <f t="shared" si="41"/>
        <v>1.1111111111111112</v>
      </c>
      <c r="Y18" s="62">
        <f t="shared" si="35"/>
        <v>7</v>
      </c>
      <c r="Z18" s="26">
        <f t="shared" si="8"/>
        <v>4.856799656799657</v>
      </c>
      <c r="AA18" s="12">
        <v>67.099999999999994</v>
      </c>
      <c r="AB18" s="12">
        <v>68.7</v>
      </c>
      <c r="AC18" s="23">
        <f t="shared" si="9"/>
        <v>0.97671033478893732</v>
      </c>
      <c r="AD18" s="13">
        <f t="shared" si="10"/>
        <v>3.3006106543224414</v>
      </c>
      <c r="AE18" s="12">
        <v>75.3</v>
      </c>
      <c r="AF18" s="12">
        <v>89.3</v>
      </c>
      <c r="AG18" s="23">
        <f t="shared" si="11"/>
        <v>0.84322508398656215</v>
      </c>
      <c r="AH18" s="13">
        <f t="shared" si="12"/>
        <v>1</v>
      </c>
      <c r="AI18" s="12">
        <v>67.8</v>
      </c>
      <c r="AJ18" s="12">
        <v>75</v>
      </c>
      <c r="AK18" s="23">
        <f t="shared" si="13"/>
        <v>0.90399999999999991</v>
      </c>
      <c r="AL18" s="13">
        <f t="shared" si="14"/>
        <v>1</v>
      </c>
      <c r="AM18" s="23">
        <v>6.54</v>
      </c>
      <c r="AN18" s="23">
        <v>5.24</v>
      </c>
      <c r="AO18" s="23">
        <f t="shared" si="15"/>
        <v>0.80122324159021419</v>
      </c>
      <c r="AP18" s="13">
        <f t="shared" si="16"/>
        <v>1</v>
      </c>
      <c r="AQ18" s="30">
        <v>40</v>
      </c>
      <c r="AR18" s="31">
        <v>0</v>
      </c>
      <c r="AS18" s="31">
        <v>0</v>
      </c>
      <c r="AT18" s="31">
        <v>1</v>
      </c>
      <c r="AU18" s="31">
        <v>0.9</v>
      </c>
      <c r="AV18" s="32">
        <f t="shared" si="47"/>
        <v>1.1111111111111112</v>
      </c>
      <c r="AW18" s="33">
        <f t="shared" si="36"/>
        <v>7</v>
      </c>
      <c r="AX18" s="33">
        <f t="shared" si="17"/>
        <v>2.8202442617289769</v>
      </c>
      <c r="AY18" s="14">
        <v>71</v>
      </c>
      <c r="AZ18" s="14">
        <v>70</v>
      </c>
      <c r="BA18" s="21">
        <f t="shared" si="18"/>
        <v>1.0142857142857142</v>
      </c>
      <c r="BB18" s="15">
        <f t="shared" si="19"/>
        <v>4.4290004290004266</v>
      </c>
      <c r="BC18" s="14">
        <v>75.3</v>
      </c>
      <c r="BD18" s="14">
        <v>91</v>
      </c>
      <c r="BE18" s="21">
        <f t="shared" si="20"/>
        <v>0.82747252747252742</v>
      </c>
      <c r="BF18" s="15">
        <f t="shared" si="21"/>
        <v>1</v>
      </c>
      <c r="BG18" s="14">
        <v>67.8</v>
      </c>
      <c r="BH18" s="14">
        <v>89.3</v>
      </c>
      <c r="BI18" s="21">
        <f t="shared" si="22"/>
        <v>0.7592385218365062</v>
      </c>
      <c r="BJ18" s="15">
        <f t="shared" si="23"/>
        <v>1</v>
      </c>
      <c r="BK18" s="21">
        <v>5.3</v>
      </c>
      <c r="BL18" s="21">
        <v>7.47</v>
      </c>
      <c r="BM18" s="21">
        <f t="shared" si="24"/>
        <v>1.409433962264151</v>
      </c>
      <c r="BN18" s="15">
        <f t="shared" si="25"/>
        <v>7</v>
      </c>
      <c r="BO18" s="37">
        <v>40</v>
      </c>
      <c r="BP18" s="38">
        <v>0</v>
      </c>
      <c r="BQ18" s="38">
        <v>0</v>
      </c>
      <c r="BR18" s="38">
        <v>1</v>
      </c>
      <c r="BS18" s="38">
        <v>0.9</v>
      </c>
      <c r="BT18" s="39">
        <f t="shared" si="48"/>
        <v>1.1111111111111112</v>
      </c>
      <c r="BU18" s="40">
        <f t="shared" si="37"/>
        <v>7</v>
      </c>
      <c r="BV18" s="40">
        <f t="shared" si="45"/>
        <v>4.1716001716001703</v>
      </c>
      <c r="BW18" s="16">
        <v>68</v>
      </c>
      <c r="BX18" s="16">
        <v>70</v>
      </c>
      <c r="BY18" s="22">
        <f t="shared" si="26"/>
        <v>0.97142857142857142</v>
      </c>
      <c r="BZ18" s="17">
        <f t="shared" si="27"/>
        <v>3.1419991419991415</v>
      </c>
      <c r="CA18" s="16">
        <v>91</v>
      </c>
      <c r="CB18" s="16">
        <v>72.400000000000006</v>
      </c>
      <c r="CC18" s="22">
        <f t="shared" si="28"/>
        <v>1.2569060773480663</v>
      </c>
      <c r="CD18" s="17">
        <f t="shared" si="29"/>
        <v>7</v>
      </c>
      <c r="CE18" s="16">
        <v>67.8</v>
      </c>
      <c r="CF18" s="16">
        <v>95.5</v>
      </c>
      <c r="CG18" s="22">
        <f t="shared" si="30"/>
        <v>0.70994764397905752</v>
      </c>
      <c r="CH18" s="17">
        <f t="shared" si="31"/>
        <v>1</v>
      </c>
      <c r="CI18" s="18">
        <v>6.54</v>
      </c>
      <c r="CJ18" s="22">
        <v>7.1</v>
      </c>
      <c r="CK18" s="22">
        <f t="shared" si="32"/>
        <v>1.0856269113149848</v>
      </c>
      <c r="CL18" s="17">
        <f t="shared" si="33"/>
        <v>6.5713787181677104</v>
      </c>
      <c r="CM18" s="44">
        <v>40</v>
      </c>
      <c r="CN18" s="45">
        <v>0</v>
      </c>
      <c r="CO18" s="45">
        <v>0</v>
      </c>
      <c r="CP18" s="45">
        <v>1</v>
      </c>
      <c r="CQ18" s="45">
        <v>0.9</v>
      </c>
      <c r="CR18" s="46">
        <f t="shared" si="49"/>
        <v>1.1111111111111112</v>
      </c>
      <c r="CS18" s="47">
        <f t="shared" si="39"/>
        <v>7</v>
      </c>
      <c r="CT18" s="47">
        <f t="shared" si="46"/>
        <v>4.7925064645248137</v>
      </c>
    </row>
    <row r="19" spans="1:98" x14ac:dyDescent="0.2">
      <c r="A19" s="19" t="s">
        <v>17</v>
      </c>
      <c r="B19" s="19" t="s">
        <v>41</v>
      </c>
      <c r="C19" s="10">
        <v>81.599999999999994</v>
      </c>
      <c r="D19" s="10">
        <v>80.5</v>
      </c>
      <c r="E19" s="20">
        <f t="shared" si="0"/>
        <v>1.0136645962732918</v>
      </c>
      <c r="F19" s="11">
        <f t="shared" si="34"/>
        <v>4.4103482364351869</v>
      </c>
      <c r="G19" s="10">
        <v>92.6</v>
      </c>
      <c r="H19" s="10">
        <v>59</v>
      </c>
      <c r="I19" s="20">
        <f t="shared" si="1"/>
        <v>1.5694915254237287</v>
      </c>
      <c r="J19" s="11">
        <f t="shared" si="2"/>
        <v>7</v>
      </c>
      <c r="K19" s="10">
        <v>76.7</v>
      </c>
      <c r="L19" s="10">
        <v>74.5</v>
      </c>
      <c r="M19" s="20">
        <f t="shared" si="3"/>
        <v>1.029530201342282</v>
      </c>
      <c r="N19" s="11">
        <f t="shared" si="4"/>
        <v>4.8867928331015609</v>
      </c>
      <c r="O19" s="20">
        <v>4.3</v>
      </c>
      <c r="P19" s="20">
        <v>6.43</v>
      </c>
      <c r="Q19" s="20">
        <f t="shared" si="5"/>
        <v>1.4953488372093022</v>
      </c>
      <c r="R19" s="11">
        <f t="shared" si="6"/>
        <v>7</v>
      </c>
      <c r="S19" s="61">
        <v>40</v>
      </c>
      <c r="T19" s="61">
        <v>1</v>
      </c>
      <c r="U19" s="61">
        <v>2</v>
      </c>
      <c r="V19" s="61">
        <f t="shared" si="7"/>
        <v>0.79916666666666669</v>
      </c>
      <c r="W19" s="61">
        <v>0.9</v>
      </c>
      <c r="X19" s="61">
        <f t="shared" si="41"/>
        <v>0.88796296296296295</v>
      </c>
      <c r="Y19" s="62">
        <f t="shared" si="35"/>
        <v>1</v>
      </c>
      <c r="Z19" s="26">
        <f t="shared" si="8"/>
        <v>4.8528185778842312</v>
      </c>
      <c r="AA19" s="12">
        <v>67.3</v>
      </c>
      <c r="AB19" s="12">
        <v>67.599999999999994</v>
      </c>
      <c r="AC19" s="23">
        <f t="shared" si="9"/>
        <v>0.99556213017751483</v>
      </c>
      <c r="AD19" s="13">
        <f t="shared" si="10"/>
        <v>3.8667306359614058</v>
      </c>
      <c r="AE19" s="12">
        <v>92.6</v>
      </c>
      <c r="AF19" s="12">
        <v>90.4</v>
      </c>
      <c r="AG19" s="23">
        <f t="shared" si="11"/>
        <v>1.0243362831858407</v>
      </c>
      <c r="AH19" s="13">
        <f t="shared" si="12"/>
        <v>4.7308193148901108</v>
      </c>
      <c r="AI19" s="12">
        <v>76.7</v>
      </c>
      <c r="AJ19" s="12">
        <v>74.5</v>
      </c>
      <c r="AK19" s="23">
        <f t="shared" si="13"/>
        <v>1.029530201342282</v>
      </c>
      <c r="AL19" s="13">
        <f t="shared" si="14"/>
        <v>4.8867928331015609</v>
      </c>
      <c r="AM19" s="23">
        <v>6.43</v>
      </c>
      <c r="AN19" s="23">
        <v>5.23</v>
      </c>
      <c r="AO19" s="13" t="e">
        <f>MIN(MAX(IF(#REF! &lt; 0.9334, 1, IF(#REF! &gt; 1.1, 7, (#REF! - 0.9334) / 0.0333 + 2))), 7)</f>
        <v>#REF!</v>
      </c>
      <c r="AQ19" s="30">
        <v>40</v>
      </c>
      <c r="AR19" s="31">
        <v>1</v>
      </c>
      <c r="AS19" s="31">
        <v>2</v>
      </c>
      <c r="AT19" s="31">
        <v>0.8</v>
      </c>
      <c r="AU19" s="31">
        <v>0.9</v>
      </c>
      <c r="AV19" s="32">
        <f t="shared" si="47"/>
        <v>0.88888888888888895</v>
      </c>
      <c r="AW19" s="33">
        <f t="shared" si="36"/>
        <v>1</v>
      </c>
      <c r="AX19" s="33" t="e">
        <f>SUM(AD19*40%,AH19*20%,AL19*10%,AO19*15%,AW19*15%)</f>
        <v>#REF!</v>
      </c>
      <c r="AY19" s="14">
        <v>67.400000000000006</v>
      </c>
      <c r="AZ19" s="14">
        <v>80.5</v>
      </c>
      <c r="BA19" s="21">
        <f t="shared" si="18"/>
        <v>0.83726708074534173</v>
      </c>
      <c r="BB19" s="15">
        <f t="shared" si="19"/>
        <v>1</v>
      </c>
      <c r="BC19" s="14">
        <v>92.6</v>
      </c>
      <c r="BD19" s="14">
        <v>92.1</v>
      </c>
      <c r="BE19" s="21">
        <f t="shared" si="20"/>
        <v>1.00542888165038</v>
      </c>
      <c r="BF19" s="15">
        <f t="shared" si="21"/>
        <v>4.1630294789903903</v>
      </c>
      <c r="BG19" s="14">
        <v>76.7</v>
      </c>
      <c r="BH19" s="14">
        <v>90.4</v>
      </c>
      <c r="BI19" s="21">
        <f t="shared" si="22"/>
        <v>0.84845132743362828</v>
      </c>
      <c r="BJ19" s="15">
        <f t="shared" si="23"/>
        <v>1</v>
      </c>
      <c r="BK19" s="21">
        <v>4.3</v>
      </c>
      <c r="BL19" s="21">
        <v>7.5</v>
      </c>
      <c r="BM19" s="21">
        <f t="shared" si="24"/>
        <v>1.7441860465116279</v>
      </c>
      <c r="BN19" s="15">
        <f t="shared" si="25"/>
        <v>7</v>
      </c>
      <c r="BO19" s="37">
        <v>40</v>
      </c>
      <c r="BP19" s="38">
        <v>1</v>
      </c>
      <c r="BQ19" s="38">
        <v>2</v>
      </c>
      <c r="BR19" s="38">
        <v>0.8</v>
      </c>
      <c r="BS19" s="38">
        <v>0.9</v>
      </c>
      <c r="BT19" s="39">
        <f t="shared" si="48"/>
        <v>0.88888888888888895</v>
      </c>
      <c r="BU19" s="40">
        <f t="shared" si="37"/>
        <v>1</v>
      </c>
      <c r="BV19" s="40">
        <f t="shared" si="45"/>
        <v>2.5326058957980782</v>
      </c>
      <c r="BW19" s="16">
        <v>81.599999999999994</v>
      </c>
      <c r="BX19" s="16">
        <v>66.2</v>
      </c>
      <c r="BY19" s="22">
        <f t="shared" si="26"/>
        <v>1.2326283987915407</v>
      </c>
      <c r="BZ19" s="17">
        <f t="shared" si="27"/>
        <v>7</v>
      </c>
      <c r="CA19" s="16">
        <v>92.1</v>
      </c>
      <c r="CB19" s="16">
        <v>66.2</v>
      </c>
      <c r="CC19" s="22">
        <f t="shared" si="28"/>
        <v>1.3912386706948638</v>
      </c>
      <c r="CD19" s="17">
        <f t="shared" si="29"/>
        <v>7</v>
      </c>
      <c r="CE19" s="16">
        <v>76.7</v>
      </c>
      <c r="CF19" s="16">
        <v>95.9</v>
      </c>
      <c r="CG19" s="22">
        <f t="shared" si="30"/>
        <v>0.79979144942648595</v>
      </c>
      <c r="CH19" s="17">
        <f t="shared" si="31"/>
        <v>1</v>
      </c>
      <c r="CI19" s="18">
        <v>6.43</v>
      </c>
      <c r="CJ19" s="22">
        <v>8.1300000000000008</v>
      </c>
      <c r="CK19" s="22">
        <f t="shared" si="32"/>
        <v>1.2643856920684295</v>
      </c>
      <c r="CL19" s="17">
        <f t="shared" si="33"/>
        <v>7</v>
      </c>
      <c r="CM19" s="44">
        <v>40</v>
      </c>
      <c r="CN19" s="45">
        <v>1</v>
      </c>
      <c r="CO19" s="45">
        <v>2</v>
      </c>
      <c r="CP19" s="45">
        <v>0.8</v>
      </c>
      <c r="CQ19" s="45">
        <v>0.9</v>
      </c>
      <c r="CR19" s="46">
        <f t="shared" si="49"/>
        <v>0.88888888888888895</v>
      </c>
      <c r="CS19" s="47">
        <f t="shared" si="39"/>
        <v>1</v>
      </c>
      <c r="CT19" s="47">
        <f t="shared" si="46"/>
        <v>5.5</v>
      </c>
    </row>
    <row r="20" spans="1:98" x14ac:dyDescent="0.2">
      <c r="A20" s="19" t="s">
        <v>18</v>
      </c>
      <c r="B20" s="19" t="s">
        <v>26</v>
      </c>
      <c r="C20" s="10">
        <v>71</v>
      </c>
      <c r="D20" s="10">
        <v>67.599999999999994</v>
      </c>
      <c r="E20" s="20">
        <f t="shared" si="0"/>
        <v>1.0502958579881658</v>
      </c>
      <c r="F20" s="11">
        <f t="shared" si="34"/>
        <v>5.5103861257707454</v>
      </c>
      <c r="G20" s="10">
        <v>87.5</v>
      </c>
      <c r="H20" s="10">
        <v>40.299999999999997</v>
      </c>
      <c r="I20" s="20">
        <f t="shared" si="1"/>
        <v>2.1712158808933002</v>
      </c>
      <c r="J20" s="11">
        <f t="shared" si="2"/>
        <v>7</v>
      </c>
      <c r="K20" s="10">
        <v>85.7</v>
      </c>
      <c r="L20" s="10">
        <v>78.400000000000006</v>
      </c>
      <c r="M20" s="20">
        <f t="shared" si="3"/>
        <v>1.0931122448979591</v>
      </c>
      <c r="N20" s="11">
        <f t="shared" si="4"/>
        <v>6.7961635104492215</v>
      </c>
      <c r="O20" s="20">
        <v>5.28</v>
      </c>
      <c r="P20" s="20">
        <v>6.37</v>
      </c>
      <c r="Q20" s="20">
        <f t="shared" si="5"/>
        <v>1.2064393939393938</v>
      </c>
      <c r="R20" s="11">
        <f t="shared" si="6"/>
        <v>7</v>
      </c>
      <c r="S20" s="61">
        <v>40</v>
      </c>
      <c r="T20" s="61">
        <v>0</v>
      </c>
      <c r="U20" s="61">
        <v>0</v>
      </c>
      <c r="V20" s="61">
        <f t="shared" si="7"/>
        <v>1</v>
      </c>
      <c r="W20" s="61">
        <v>0.9</v>
      </c>
      <c r="X20" s="61">
        <f t="shared" si="41"/>
        <v>1.1111111111111112</v>
      </c>
      <c r="Y20" s="62">
        <f t="shared" si="35"/>
        <v>7</v>
      </c>
      <c r="Z20" s="26">
        <f t="shared" si="8"/>
        <v>6.3837708013532204</v>
      </c>
      <c r="AA20" s="12">
        <v>67.400000000000006</v>
      </c>
      <c r="AB20" s="12">
        <v>48.2</v>
      </c>
      <c r="AC20" s="23">
        <f t="shared" si="9"/>
        <v>1.3983402489626557</v>
      </c>
      <c r="AD20" s="13">
        <f t="shared" si="10"/>
        <v>7</v>
      </c>
      <c r="AE20" s="12">
        <v>87.5</v>
      </c>
      <c r="AF20" s="12">
        <v>94.3</v>
      </c>
      <c r="AG20" s="23">
        <f t="shared" si="11"/>
        <v>0.92788971367974549</v>
      </c>
      <c r="AH20" s="13">
        <f t="shared" si="12"/>
        <v>1</v>
      </c>
      <c r="AI20" s="12">
        <v>85.7</v>
      </c>
      <c r="AJ20" s="12">
        <v>78.400000000000006</v>
      </c>
      <c r="AK20" s="23">
        <f t="shared" si="13"/>
        <v>1.0931122448979591</v>
      </c>
      <c r="AL20" s="13">
        <f t="shared" si="14"/>
        <v>6.7961635104492215</v>
      </c>
      <c r="AM20" s="23">
        <v>6.37</v>
      </c>
      <c r="AN20" s="23">
        <v>4.3</v>
      </c>
      <c r="AO20" s="23">
        <f t="shared" si="15"/>
        <v>0.67503924646781788</v>
      </c>
      <c r="AP20" s="13">
        <f t="shared" si="16"/>
        <v>1</v>
      </c>
      <c r="AQ20" s="30">
        <v>40</v>
      </c>
      <c r="AR20" s="31">
        <v>0</v>
      </c>
      <c r="AS20" s="31">
        <v>0</v>
      </c>
      <c r="AT20" s="31">
        <v>1</v>
      </c>
      <c r="AU20" s="31">
        <v>0.9</v>
      </c>
      <c r="AV20" s="32">
        <f t="shared" si="47"/>
        <v>1.1111111111111112</v>
      </c>
      <c r="AW20" s="33">
        <f t="shared" si="36"/>
        <v>7</v>
      </c>
      <c r="AX20" s="33">
        <f t="shared" si="17"/>
        <v>4.8796163510449224</v>
      </c>
      <c r="AY20" s="14">
        <v>59</v>
      </c>
      <c r="AZ20" s="14">
        <v>67.599999999999994</v>
      </c>
      <c r="BA20" s="21">
        <f t="shared" si="18"/>
        <v>0.87278106508875752</v>
      </c>
      <c r="BB20" s="15">
        <f t="shared" si="19"/>
        <v>1</v>
      </c>
      <c r="BC20" s="14">
        <v>87.5</v>
      </c>
      <c r="BD20" s="14">
        <v>93.8</v>
      </c>
      <c r="BE20" s="21">
        <f t="shared" si="20"/>
        <v>0.93283582089552242</v>
      </c>
      <c r="BF20" s="15">
        <f t="shared" si="21"/>
        <v>1</v>
      </c>
      <c r="BG20" s="14">
        <v>85.7</v>
      </c>
      <c r="BH20" s="14">
        <v>94.3</v>
      </c>
      <c r="BI20" s="21">
        <f t="shared" si="22"/>
        <v>0.90880169671261934</v>
      </c>
      <c r="BJ20" s="15">
        <f t="shared" si="23"/>
        <v>1</v>
      </c>
      <c r="BK20" s="21">
        <v>5.28</v>
      </c>
      <c r="BL20" s="21">
        <v>7.56</v>
      </c>
      <c r="BM20" s="21">
        <f t="shared" si="24"/>
        <v>1.4318181818181817</v>
      </c>
      <c r="BN20" s="15">
        <f t="shared" si="25"/>
        <v>7</v>
      </c>
      <c r="BO20" s="37">
        <v>40</v>
      </c>
      <c r="BP20" s="38">
        <v>0</v>
      </c>
      <c r="BQ20" s="38">
        <v>0</v>
      </c>
      <c r="BR20" s="38">
        <v>1</v>
      </c>
      <c r="BS20" s="38">
        <v>0.9</v>
      </c>
      <c r="BT20" s="39">
        <f t="shared" si="48"/>
        <v>1.1111111111111112</v>
      </c>
      <c r="BU20" s="40">
        <f t="shared" si="37"/>
        <v>7</v>
      </c>
      <c r="BV20" s="40">
        <f t="shared" si="45"/>
        <v>2.8</v>
      </c>
      <c r="BW20" s="16">
        <v>71</v>
      </c>
      <c r="BX20" s="16">
        <v>45</v>
      </c>
      <c r="BY20" s="22">
        <f t="shared" si="26"/>
        <v>1.5777777777777777</v>
      </c>
      <c r="BZ20" s="17">
        <f t="shared" si="27"/>
        <v>7</v>
      </c>
      <c r="CA20" s="16">
        <v>93.8</v>
      </c>
      <c r="CB20" s="16">
        <v>81.7</v>
      </c>
      <c r="CC20" s="22">
        <f t="shared" si="28"/>
        <v>1.1481028151774786</v>
      </c>
      <c r="CD20" s="17">
        <f t="shared" si="29"/>
        <v>7</v>
      </c>
      <c r="CE20" s="16">
        <v>85.7</v>
      </c>
      <c r="CF20" s="16">
        <v>95.9</v>
      </c>
      <c r="CG20" s="22">
        <f t="shared" si="30"/>
        <v>0.89363920750782067</v>
      </c>
      <c r="CH20" s="17">
        <f t="shared" si="31"/>
        <v>1</v>
      </c>
      <c r="CI20" s="18">
        <v>6.37</v>
      </c>
      <c r="CJ20" s="22">
        <v>8.26</v>
      </c>
      <c r="CK20" s="22">
        <f t="shared" si="32"/>
        <v>1.2967032967032968</v>
      </c>
      <c r="CL20" s="17">
        <f t="shared" si="33"/>
        <v>7</v>
      </c>
      <c r="CM20" s="44">
        <v>40</v>
      </c>
      <c r="CN20" s="45">
        <v>0</v>
      </c>
      <c r="CO20" s="45">
        <v>0</v>
      </c>
      <c r="CP20" s="45">
        <v>1</v>
      </c>
      <c r="CQ20" s="45">
        <v>0.9</v>
      </c>
      <c r="CR20" s="46">
        <f t="shared" si="49"/>
        <v>1.1111111111111112</v>
      </c>
      <c r="CS20" s="47">
        <f t="shared" si="39"/>
        <v>7</v>
      </c>
      <c r="CT20" s="47">
        <f t="shared" si="46"/>
        <v>6.3999999999999995</v>
      </c>
    </row>
    <row r="22" spans="1:98" x14ac:dyDescent="0.2">
      <c r="AB22" s="63"/>
      <c r="BF22" s="63"/>
      <c r="BL22" s="60"/>
      <c r="CB22" s="63"/>
      <c r="CE22" s="63"/>
    </row>
    <row r="23" spans="1:98" x14ac:dyDescent="0.2">
      <c r="A23" s="87"/>
      <c r="B23" s="87"/>
      <c r="C23" s="96"/>
      <c r="D23" s="96"/>
      <c r="E23" s="96"/>
      <c r="F23" s="96"/>
      <c r="G23" s="96"/>
      <c r="H23" s="96"/>
      <c r="AB23" s="63"/>
      <c r="AJ23" t="s">
        <v>75</v>
      </c>
      <c r="AK23" t="s">
        <v>76</v>
      </c>
      <c r="AZ23" s="63"/>
      <c r="BD23" s="63"/>
      <c r="BF23" s="63"/>
      <c r="BL23" s="60"/>
      <c r="CB23" s="63"/>
      <c r="CE23" s="63"/>
      <c r="CJ23" s="60"/>
    </row>
    <row r="24" spans="1:98" x14ac:dyDescent="0.2">
      <c r="A24" s="3"/>
      <c r="B24" s="3"/>
      <c r="C24" s="3"/>
      <c r="D24" s="3"/>
      <c r="E24" s="3"/>
      <c r="F24" s="3"/>
      <c r="AB24" s="63"/>
      <c r="AJ24" s="60" t="e">
        <f>#REF!</f>
        <v>#REF!</v>
      </c>
      <c r="AK24">
        <v>7</v>
      </c>
      <c r="AL24" s="60"/>
      <c r="AZ24" s="63"/>
      <c r="BD24" s="63"/>
      <c r="BF24" s="63"/>
      <c r="BL24" s="60"/>
      <c r="CB24" s="63"/>
      <c r="CE24" s="63"/>
      <c r="CJ24" s="60"/>
    </row>
    <row r="25" spans="1:98" x14ac:dyDescent="0.2">
      <c r="AB25" s="63"/>
      <c r="AZ25" s="63"/>
      <c r="BD25" s="63"/>
      <c r="BF25" s="63"/>
      <c r="BL25" s="60"/>
      <c r="BQ25" s="63"/>
      <c r="CB25" s="63"/>
      <c r="CE25" s="63"/>
      <c r="CJ25" s="60"/>
    </row>
    <row r="26" spans="1:98" x14ac:dyDescent="0.2">
      <c r="AB26" s="63"/>
      <c r="AN26" s="60"/>
      <c r="AZ26" s="63"/>
      <c r="BD26" s="63"/>
      <c r="BF26" s="63"/>
      <c r="BL26" s="60"/>
      <c r="BQ26" s="63"/>
      <c r="CB26" s="63"/>
      <c r="CE26" s="63"/>
      <c r="CJ26" s="60"/>
    </row>
    <row r="27" spans="1:98" x14ac:dyDescent="0.2">
      <c r="AB27" s="63"/>
      <c r="AN27" s="60"/>
      <c r="AZ27" s="63"/>
      <c r="BD27" s="63"/>
      <c r="BF27" s="63"/>
      <c r="BL27" s="60"/>
      <c r="BQ27" s="63"/>
      <c r="CB27" s="63"/>
      <c r="CE27" s="63"/>
      <c r="CJ27" s="60"/>
    </row>
    <row r="28" spans="1:98" x14ac:dyDescent="0.2">
      <c r="AB28" s="63"/>
      <c r="AN28" s="60"/>
      <c r="AZ28" s="63"/>
      <c r="BD28" s="63"/>
      <c r="BF28" s="63"/>
      <c r="BL28" s="60"/>
      <c r="BQ28" s="63"/>
      <c r="CB28" s="63"/>
      <c r="CE28" s="63"/>
      <c r="CJ28" s="60"/>
    </row>
    <row r="29" spans="1:98" x14ac:dyDescent="0.2">
      <c r="AB29" s="63"/>
      <c r="AN29" s="60"/>
      <c r="AZ29" s="63"/>
      <c r="BD29" s="63"/>
      <c r="BF29" s="63"/>
      <c r="BL29" s="60"/>
      <c r="BQ29" s="63"/>
      <c r="CB29" s="63"/>
      <c r="CE29" s="63"/>
      <c r="CJ29" s="60"/>
    </row>
    <row r="30" spans="1:98" x14ac:dyDescent="0.2">
      <c r="AB30" s="63"/>
      <c r="AN30" s="60"/>
      <c r="AZ30" s="63"/>
      <c r="BD30" s="63"/>
      <c r="BF30" s="63"/>
      <c r="BL30" s="60"/>
      <c r="BQ30" s="63"/>
      <c r="CB30" s="63"/>
      <c r="CE30" s="63"/>
      <c r="CJ30" s="60"/>
    </row>
    <row r="31" spans="1:98" x14ac:dyDescent="0.2">
      <c r="AB31" s="63"/>
      <c r="AN31" s="60"/>
      <c r="AZ31" s="63"/>
      <c r="BD31" s="63"/>
      <c r="BF31" s="63"/>
      <c r="BL31" s="60"/>
      <c r="BQ31" s="63"/>
      <c r="CB31" s="63"/>
      <c r="CE31" s="63"/>
      <c r="CJ31" s="60"/>
    </row>
    <row r="32" spans="1:98" x14ac:dyDescent="0.2">
      <c r="AB32" s="63"/>
      <c r="AN32" s="60"/>
      <c r="AZ32" s="63"/>
      <c r="BD32" s="63"/>
      <c r="BF32" s="63"/>
      <c r="BL32" s="60"/>
      <c r="BQ32" s="63"/>
      <c r="CB32" s="63"/>
      <c r="CE32" s="63"/>
      <c r="CJ32" s="60"/>
    </row>
    <row r="33" spans="28:88" x14ac:dyDescent="0.2">
      <c r="AB33" s="63"/>
      <c r="AN33" s="60"/>
      <c r="AZ33" s="63"/>
      <c r="BD33" s="63"/>
      <c r="BF33" s="63"/>
      <c r="BL33" s="60"/>
      <c r="BQ33" s="63"/>
      <c r="CB33" s="63"/>
      <c r="CE33" s="63"/>
      <c r="CJ33" s="60"/>
    </row>
    <row r="34" spans="28:88" x14ac:dyDescent="0.2">
      <c r="AB34" s="63"/>
      <c r="AN34" s="60"/>
      <c r="AZ34" s="63"/>
      <c r="BD34" s="63"/>
      <c r="BF34" s="63"/>
      <c r="BL34" s="60"/>
      <c r="BQ34" s="63"/>
      <c r="CB34" s="63"/>
      <c r="CE34" s="63"/>
      <c r="CJ34" s="60"/>
    </row>
    <row r="35" spans="28:88" x14ac:dyDescent="0.2">
      <c r="AB35" s="63"/>
      <c r="AN35" s="60"/>
      <c r="AZ35" s="63"/>
      <c r="BD35" s="63"/>
      <c r="BF35" s="63"/>
      <c r="BL35" s="60"/>
      <c r="BQ35" s="63"/>
      <c r="CB35" s="63"/>
      <c r="CE35" s="63"/>
      <c r="CJ35" s="60"/>
    </row>
    <row r="36" spans="28:88" x14ac:dyDescent="0.2">
      <c r="AB36" s="63"/>
      <c r="AN36" s="60"/>
      <c r="AZ36" s="63"/>
      <c r="BD36" s="63"/>
      <c r="BF36" s="63"/>
      <c r="BL36" s="60"/>
      <c r="BQ36" s="63"/>
      <c r="CB36" s="63"/>
      <c r="CE36" s="63"/>
      <c r="CJ36" s="60"/>
    </row>
    <row r="37" spans="28:88" x14ac:dyDescent="0.2">
      <c r="AB37" s="63"/>
      <c r="AN37" s="60"/>
      <c r="AZ37" s="63"/>
      <c r="BD37" s="63"/>
      <c r="BF37" s="63"/>
      <c r="BL37" s="60"/>
      <c r="BQ37" s="63"/>
      <c r="CB37" s="63"/>
      <c r="CE37" s="63"/>
      <c r="CJ37" s="60"/>
    </row>
    <row r="38" spans="28:88" x14ac:dyDescent="0.2">
      <c r="AB38" s="63"/>
      <c r="AN38" s="60"/>
      <c r="AZ38" s="63"/>
      <c r="BD38" s="63"/>
      <c r="BF38" s="63"/>
      <c r="BL38" s="60"/>
      <c r="BQ38" s="63"/>
      <c r="CB38" s="63"/>
      <c r="CE38" s="63"/>
      <c r="CJ38" s="60"/>
    </row>
    <row r="39" spans="28:88" x14ac:dyDescent="0.2">
      <c r="AN39" s="60"/>
      <c r="AZ39" s="63"/>
      <c r="BD39" s="63"/>
      <c r="BQ39" s="63"/>
      <c r="CJ39" s="60"/>
    </row>
    <row r="40" spans="28:88" x14ac:dyDescent="0.2">
      <c r="AN40" s="60"/>
      <c r="BQ40" s="63"/>
    </row>
    <row r="41" spans="28:88" x14ac:dyDescent="0.2">
      <c r="AN41" s="60"/>
      <c r="BQ41" s="63"/>
    </row>
    <row r="42" spans="28:88" x14ac:dyDescent="0.2">
      <c r="AN42" s="60"/>
    </row>
  </sheetData>
  <autoFilter ref="A3:CL3" xr:uid="{C212B366-C220-1747-BEFF-80CBB4D3B395}"/>
  <sortState xmlns:xlrd2="http://schemas.microsoft.com/office/spreadsheetml/2017/richdata2" ref="CJ23:CJ39">
    <sortCondition ref="CJ23:CJ39"/>
  </sortState>
  <mergeCells count="28">
    <mergeCell ref="C1:Z1"/>
    <mergeCell ref="BW2:BZ2"/>
    <mergeCell ref="CA2:CD2"/>
    <mergeCell ref="CE2:CH2"/>
    <mergeCell ref="CI2:CL2"/>
    <mergeCell ref="AY2:BB2"/>
    <mergeCell ref="BC2:BF2"/>
    <mergeCell ref="BG2:BJ2"/>
    <mergeCell ref="BK2:BN2"/>
    <mergeCell ref="O2:R2"/>
    <mergeCell ref="AQ2:AW2"/>
    <mergeCell ref="BO2:BU2"/>
    <mergeCell ref="A23:B23"/>
    <mergeCell ref="AA2:AD2"/>
    <mergeCell ref="AE2:AH2"/>
    <mergeCell ref="AI2:AL2"/>
    <mergeCell ref="C2:F2"/>
    <mergeCell ref="G2:J2"/>
    <mergeCell ref="K2:N2"/>
    <mergeCell ref="S2:Y2"/>
    <mergeCell ref="C23:D23"/>
    <mergeCell ref="E23:F23"/>
    <mergeCell ref="G23:H23"/>
    <mergeCell ref="CM2:CS2"/>
    <mergeCell ref="BW1:CT1"/>
    <mergeCell ref="AY1:BV1"/>
    <mergeCell ref="AA1:AX1"/>
    <mergeCell ref="AM2:AP2"/>
  </mergeCells>
  <conditionalFormatting sqref="A3:CT3 A4:G20 BE4:BG20 BY4:BZ20 BI4:BK20 AG4:AM20 I4:AA20 AC4:AE20 AZ4:BC20 BM4:BW20 CB4:CE20 CG4:CI20 CK4:CT20 AO4:AX18 AO20:AX20 AQ19:AX19 AO19">
    <cfRule type="expression" dxfId="80" priority="25">
      <formula>ROW()=CELL("ROW")</formula>
    </cfRule>
  </conditionalFormatting>
  <conditionalFormatting sqref="F5">
    <cfRule type="expression" dxfId="79" priority="24">
      <formula>ROW()=CELL("ROW")</formula>
    </cfRule>
  </conditionalFormatting>
  <conditionalFormatting sqref="BD23:BD39">
    <cfRule type="expression" dxfId="78" priority="23">
      <formula>ROW()=CELL("ROW")</formula>
    </cfRule>
  </conditionalFormatting>
  <conditionalFormatting sqref="BX4:BX20">
    <cfRule type="expression" dxfId="77" priority="21">
      <formula>ROW()=CELL("ROW")</formula>
    </cfRule>
  </conditionalFormatting>
  <conditionalFormatting sqref="BQ25:BQ41">
    <cfRule type="expression" dxfId="76" priority="20">
      <formula>ROW()=CELL("ROW")</formula>
    </cfRule>
  </conditionalFormatting>
  <conditionalFormatting sqref="BH4:BH20">
    <cfRule type="expression" dxfId="75" priority="19">
      <formula>ROW()=CELL("ROW")</formula>
    </cfRule>
  </conditionalFormatting>
  <conditionalFormatting sqref="AF4:AF20">
    <cfRule type="expression" dxfId="74" priority="18">
      <formula>ROW()=CELL("ROW")</formula>
    </cfRule>
  </conditionalFormatting>
  <conditionalFormatting sqref="H4:H20">
    <cfRule type="expression" dxfId="73" priority="17">
      <formula>ROW()=CELL("ROW")</formula>
    </cfRule>
  </conditionalFormatting>
  <conditionalFormatting sqref="AB22:AB38">
    <cfRule type="expression" dxfId="72" priority="16">
      <formula>ROW()=CELL("ROW")</formula>
    </cfRule>
  </conditionalFormatting>
  <conditionalFormatting sqref="AB4:AB20">
    <cfRule type="expression" dxfId="71" priority="15">
      <formula>ROW()=CELL("ROW")</formula>
    </cfRule>
  </conditionalFormatting>
  <conditionalFormatting sqref="AN26:AN42">
    <cfRule type="expression" dxfId="70" priority="14">
      <formula>ROW()=CELL("ROW")</formula>
    </cfRule>
  </conditionalFormatting>
  <conditionalFormatting sqref="AN4:AN20">
    <cfRule type="expression" dxfId="69" priority="13">
      <formula>ROW()=CELL("ROW")</formula>
    </cfRule>
  </conditionalFormatting>
  <conditionalFormatting sqref="AZ23:AZ39">
    <cfRule type="expression" dxfId="68" priority="12">
      <formula>ROW()=CELL("ROW")</formula>
    </cfRule>
  </conditionalFormatting>
  <conditionalFormatting sqref="AY4:AY20">
    <cfRule type="expression" dxfId="67" priority="11">
      <formula>ROW()=CELL("ROW")</formula>
    </cfRule>
  </conditionalFormatting>
  <conditionalFormatting sqref="BF22:BF38">
    <cfRule type="expression" dxfId="66" priority="10">
      <formula>ROW()=CELL("ROW")</formula>
    </cfRule>
  </conditionalFormatting>
  <conditionalFormatting sqref="BD4:BD20">
    <cfRule type="expression" dxfId="65" priority="9">
      <formula>ROW()=CELL("ROW")</formula>
    </cfRule>
  </conditionalFormatting>
  <conditionalFormatting sqref="BL22:BL38">
    <cfRule type="expression" dxfId="64" priority="8">
      <formula>ROW()=CELL("ROW")</formula>
    </cfRule>
  </conditionalFormatting>
  <conditionalFormatting sqref="BL4:BL20">
    <cfRule type="expression" dxfId="63" priority="7">
      <formula>ROW()=CELL("ROW")</formula>
    </cfRule>
  </conditionalFormatting>
  <conditionalFormatting sqref="CB22:CB38">
    <cfRule type="expression" dxfId="62" priority="6">
      <formula>ROW()=CELL("ROW")</formula>
    </cfRule>
  </conditionalFormatting>
  <conditionalFormatting sqref="CA4:CA20">
    <cfRule type="expression" dxfId="61" priority="5">
      <formula>ROW()=CELL("ROW")</formula>
    </cfRule>
  </conditionalFormatting>
  <conditionalFormatting sqref="CE22:CE38">
    <cfRule type="expression" dxfId="60" priority="4">
      <formula>ROW()=CELL("ROW")</formula>
    </cfRule>
  </conditionalFormatting>
  <conditionalFormatting sqref="CF4:CF20">
    <cfRule type="expression" dxfId="59" priority="3">
      <formula>ROW()=CELL("ROW")</formula>
    </cfRule>
  </conditionalFormatting>
  <conditionalFormatting sqref="CJ23:CJ39">
    <cfRule type="expression" dxfId="58" priority="2">
      <formula>ROW()=CELL("ROW")</formula>
    </cfRule>
  </conditionalFormatting>
  <conditionalFormatting sqref="CJ4:CJ20">
    <cfRule type="expression" dxfId="57" priority="1">
      <formula>ROW()=CELL("ROW")</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0F20-D8A3-8846-A3F1-8005533790C3}">
  <dimension ref="A3:C5"/>
  <sheetViews>
    <sheetView workbookViewId="0">
      <selection activeCell="A3" sqref="A3:C5"/>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58" t="s">
        <v>63</v>
      </c>
      <c r="B3" t="s">
        <v>72</v>
      </c>
      <c r="C3" t="s">
        <v>73</v>
      </c>
    </row>
    <row r="4" spans="1:3" x14ac:dyDescent="0.2">
      <c r="A4" s="59" t="s">
        <v>8</v>
      </c>
      <c r="B4">
        <v>74.900000000000006</v>
      </c>
      <c r="C4">
        <v>88.3</v>
      </c>
    </row>
    <row r="5" spans="1:3" x14ac:dyDescent="0.2">
      <c r="A5" s="59" t="s">
        <v>62</v>
      </c>
      <c r="B5">
        <v>74.900000000000006</v>
      </c>
      <c r="C5">
        <v>88.3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1A4F-C968-F54D-906E-6384A1F63AD7}">
  <dimension ref="A3:C5"/>
  <sheetViews>
    <sheetView workbookViewId="0">
      <selection activeCell="A3" sqref="A3:C5"/>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58" t="s">
        <v>63</v>
      </c>
      <c r="B3" t="s">
        <v>72</v>
      </c>
      <c r="C3" t="s">
        <v>73</v>
      </c>
    </row>
    <row r="4" spans="1:3" x14ac:dyDescent="0.2">
      <c r="A4" s="59" t="s">
        <v>8</v>
      </c>
      <c r="B4">
        <v>71.3</v>
      </c>
      <c r="C4">
        <v>74.900000000000006</v>
      </c>
    </row>
    <row r="5" spans="1:3" x14ac:dyDescent="0.2">
      <c r="A5" s="59" t="s">
        <v>62</v>
      </c>
      <c r="B5">
        <v>71.3</v>
      </c>
      <c r="C5">
        <v>74.900000000000006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35F51-2C6C-EA4B-AABB-34C64D033C7A}">
  <dimension ref="A3:C5"/>
  <sheetViews>
    <sheetView topLeftCell="B8" zoomScale="150" workbookViewId="0">
      <selection activeCell="C8" sqref="C8"/>
    </sheetView>
  </sheetViews>
  <sheetFormatPr baseColWidth="10" defaultRowHeight="16" x14ac:dyDescent="0.2"/>
  <cols>
    <col min="1" max="1" width="13" bestFit="1" customWidth="1"/>
    <col min="2" max="2" width="12.83203125" bestFit="1" customWidth="1"/>
    <col min="3" max="3" width="10.6640625" bestFit="1" customWidth="1"/>
  </cols>
  <sheetData>
    <row r="3" spans="1:3" x14ac:dyDescent="0.2">
      <c r="A3" s="58" t="s">
        <v>63</v>
      </c>
      <c r="B3" t="s">
        <v>72</v>
      </c>
      <c r="C3" t="s">
        <v>73</v>
      </c>
    </row>
    <row r="4" spans="1:3" x14ac:dyDescent="0.2">
      <c r="A4" s="59" t="s">
        <v>8</v>
      </c>
      <c r="B4" s="5">
        <v>0.99</v>
      </c>
      <c r="C4" s="5">
        <v>0.9</v>
      </c>
    </row>
    <row r="5" spans="1:3" x14ac:dyDescent="0.2">
      <c r="A5" s="59" t="s">
        <v>62</v>
      </c>
      <c r="B5">
        <v>0.99</v>
      </c>
      <c r="C5">
        <v>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899B-2244-8E4A-95B0-BFF33526A011}">
  <dimension ref="A3:B4"/>
  <sheetViews>
    <sheetView workbookViewId="0">
      <selection activeCell="A3" sqref="A3"/>
    </sheetView>
  </sheetViews>
  <sheetFormatPr baseColWidth="10" defaultRowHeight="16" x14ac:dyDescent="0.2"/>
  <cols>
    <col min="1" max="1" width="13" bestFit="1" customWidth="1"/>
    <col min="2" max="2" width="12.83203125" bestFit="1" customWidth="1"/>
    <col min="3" max="3" width="12.1640625" bestFit="1" customWidth="1"/>
  </cols>
  <sheetData>
    <row r="3" spans="1:2" x14ac:dyDescent="0.2">
      <c r="A3" s="58" t="s">
        <v>63</v>
      </c>
      <c r="B3" t="s">
        <v>64</v>
      </c>
    </row>
    <row r="4" spans="1:2" x14ac:dyDescent="0.2">
      <c r="A4" s="59" t="s">
        <v>8</v>
      </c>
      <c r="B4">
        <v>2.0556634070652757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C264-EB67-3741-BE96-1766E98FC777}">
  <dimension ref="A3:C20"/>
  <sheetViews>
    <sheetView workbookViewId="0">
      <selection activeCell="A3" sqref="A3"/>
    </sheetView>
  </sheetViews>
  <sheetFormatPr baseColWidth="10" defaultRowHeight="16" x14ac:dyDescent="0.2"/>
  <sheetData>
    <row r="3" spans="1:3" x14ac:dyDescent="0.2">
      <c r="A3" s="49"/>
      <c r="B3" s="50"/>
      <c r="C3" s="51"/>
    </row>
    <row r="4" spans="1:3" x14ac:dyDescent="0.2">
      <c r="A4" s="52"/>
      <c r="B4" s="53"/>
      <c r="C4" s="54"/>
    </row>
    <row r="5" spans="1:3" x14ac:dyDescent="0.2">
      <c r="A5" s="52"/>
      <c r="B5" s="53"/>
      <c r="C5" s="54"/>
    </row>
    <row r="6" spans="1:3" x14ac:dyDescent="0.2">
      <c r="A6" s="52"/>
      <c r="B6" s="53"/>
      <c r="C6" s="54"/>
    </row>
    <row r="7" spans="1:3" x14ac:dyDescent="0.2">
      <c r="A7" s="52"/>
      <c r="B7" s="53"/>
      <c r="C7" s="54"/>
    </row>
    <row r="8" spans="1:3" x14ac:dyDescent="0.2">
      <c r="A8" s="52"/>
      <c r="B8" s="53"/>
      <c r="C8" s="54"/>
    </row>
    <row r="9" spans="1:3" x14ac:dyDescent="0.2">
      <c r="A9" s="52"/>
      <c r="B9" s="53"/>
      <c r="C9" s="54"/>
    </row>
    <row r="10" spans="1:3" x14ac:dyDescent="0.2">
      <c r="A10" s="52"/>
      <c r="B10" s="53"/>
      <c r="C10" s="54"/>
    </row>
    <row r="11" spans="1:3" x14ac:dyDescent="0.2">
      <c r="A11" s="52"/>
      <c r="B11" s="53"/>
      <c r="C11" s="54"/>
    </row>
    <row r="12" spans="1:3" x14ac:dyDescent="0.2">
      <c r="A12" s="52"/>
      <c r="B12" s="53"/>
      <c r="C12" s="54"/>
    </row>
    <row r="13" spans="1:3" x14ac:dyDescent="0.2">
      <c r="A13" s="52"/>
      <c r="B13" s="53"/>
      <c r="C13" s="54"/>
    </row>
    <row r="14" spans="1:3" x14ac:dyDescent="0.2">
      <c r="A14" s="52"/>
      <c r="B14" s="53"/>
      <c r="C14" s="54"/>
    </row>
    <row r="15" spans="1:3" x14ac:dyDescent="0.2">
      <c r="A15" s="52"/>
      <c r="B15" s="53"/>
      <c r="C15" s="54"/>
    </row>
    <row r="16" spans="1:3" x14ac:dyDescent="0.2">
      <c r="A16" s="52"/>
      <c r="B16" s="53"/>
      <c r="C16" s="54"/>
    </row>
    <row r="17" spans="1:3" x14ac:dyDescent="0.2">
      <c r="A17" s="52"/>
      <c r="B17" s="53"/>
      <c r="C17" s="54"/>
    </row>
    <row r="18" spans="1:3" x14ac:dyDescent="0.2">
      <c r="A18" s="52"/>
      <c r="B18" s="53"/>
      <c r="C18" s="54"/>
    </row>
    <row r="19" spans="1:3" x14ac:dyDescent="0.2">
      <c r="A19" s="52"/>
      <c r="B19" s="53"/>
      <c r="C19" s="54"/>
    </row>
    <row r="20" spans="1:3" x14ac:dyDescent="0.2">
      <c r="A20" s="55"/>
      <c r="B20" s="56"/>
      <c r="C20" s="5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6F446-748A-3C44-A674-CA5CA40CA9A9}">
  <dimension ref="A3:E19"/>
  <sheetViews>
    <sheetView workbookViewId="0">
      <selection activeCell="E18" sqref="E18"/>
    </sheetView>
  </sheetViews>
  <sheetFormatPr baseColWidth="10" defaultRowHeight="16" x14ac:dyDescent="0.2"/>
  <cols>
    <col min="1" max="1" width="15.1640625" bestFit="1" customWidth="1"/>
    <col min="2" max="2" width="12.6640625" bestFit="1" customWidth="1"/>
    <col min="3" max="3" width="10.6640625" bestFit="1" customWidth="1"/>
    <col min="4" max="4" width="13.33203125" bestFit="1" customWidth="1"/>
    <col min="5" max="5" width="12.83203125" bestFit="1" customWidth="1"/>
  </cols>
  <sheetData>
    <row r="3" spans="1:5" x14ac:dyDescent="0.2">
      <c r="A3" s="58" t="s">
        <v>63</v>
      </c>
      <c r="B3" t="s">
        <v>72</v>
      </c>
      <c r="C3" t="s">
        <v>73</v>
      </c>
      <c r="D3" t="s">
        <v>77</v>
      </c>
      <c r="E3" t="s">
        <v>64</v>
      </c>
    </row>
    <row r="4" spans="1:5" x14ac:dyDescent="0.2">
      <c r="A4" s="59" t="s">
        <v>71</v>
      </c>
      <c r="B4" s="60">
        <v>7.5</v>
      </c>
      <c r="C4" s="60">
        <v>5.42</v>
      </c>
      <c r="D4" s="60">
        <v>0.72266666666666668</v>
      </c>
      <c r="E4" s="60">
        <v>1</v>
      </c>
    </row>
    <row r="5" spans="1:5" x14ac:dyDescent="0.2">
      <c r="A5" s="59" t="s">
        <v>34</v>
      </c>
      <c r="B5" s="5">
        <v>0.99</v>
      </c>
      <c r="C5" s="5">
        <v>0.9</v>
      </c>
      <c r="D5" s="5">
        <v>1.0999999999999999</v>
      </c>
      <c r="E5" s="60">
        <v>7</v>
      </c>
    </row>
    <row r="6" spans="1:5" x14ac:dyDescent="0.2">
      <c r="A6" s="59" t="s">
        <v>32</v>
      </c>
      <c r="B6" s="60">
        <v>71.3</v>
      </c>
      <c r="C6" s="60">
        <v>74.900000000000006</v>
      </c>
      <c r="D6" s="60">
        <v>0.95193591455273685</v>
      </c>
      <c r="E6" s="60">
        <v>2.5566340706527582</v>
      </c>
    </row>
    <row r="7" spans="1:5" x14ac:dyDescent="0.2">
      <c r="A7" s="59" t="s">
        <v>54</v>
      </c>
      <c r="B7" s="60"/>
      <c r="C7" s="60"/>
      <c r="D7" s="60"/>
      <c r="E7" s="60">
        <v>2.0556634070652757</v>
      </c>
    </row>
    <row r="8" spans="1:5" x14ac:dyDescent="0.2">
      <c r="A8" s="59" t="s">
        <v>30</v>
      </c>
      <c r="B8" s="60">
        <v>59</v>
      </c>
      <c r="C8" s="60">
        <v>81.7</v>
      </c>
      <c r="D8" s="60">
        <v>0.72215422276621788</v>
      </c>
      <c r="E8" s="60">
        <v>1</v>
      </c>
    </row>
    <row r="9" spans="1:5" x14ac:dyDescent="0.2">
      <c r="A9" s="59" t="s">
        <v>31</v>
      </c>
      <c r="B9" s="60">
        <v>74.900000000000006</v>
      </c>
      <c r="C9" s="60">
        <v>88.3</v>
      </c>
      <c r="D9" s="60">
        <v>0.84824462061155159</v>
      </c>
      <c r="E9" s="60">
        <v>1</v>
      </c>
    </row>
    <row r="10" spans="1:5" x14ac:dyDescent="0.2">
      <c r="A10" s="59" t="s">
        <v>62</v>
      </c>
      <c r="B10" s="60">
        <v>213.69</v>
      </c>
      <c r="C10" s="60">
        <v>251.22000000000003</v>
      </c>
      <c r="D10" s="60">
        <v>4.3450014245971733</v>
      </c>
      <c r="E10" s="60">
        <v>14.612297477718034</v>
      </c>
    </row>
    <row r="12" spans="1:5" x14ac:dyDescent="0.2">
      <c r="A12" s="59" t="s">
        <v>30</v>
      </c>
      <c r="B12" s="60">
        <f>GETPIVOTDATA("Sum of Actual",$A$3,"Key Metrics","DSR")</f>
        <v>59</v>
      </c>
      <c r="C12" s="60">
        <f>GETPIVOTDATA("Sum of NW",$A$3,"Key Metrics","DSR")</f>
        <v>81.7</v>
      </c>
      <c r="D12" s="60">
        <f>GETPIVOTDATA("Sum of % Goal",$A$3,"Key Metrics","DSR")</f>
        <v>0.72215422276621788</v>
      </c>
      <c r="E12" s="60">
        <f>GETPIVOTDATA("Sum of Rating",$A$3,"Key Metrics","DSR")</f>
        <v>1</v>
      </c>
    </row>
    <row r="13" spans="1:5" x14ac:dyDescent="0.2">
      <c r="A13" s="59" t="s">
        <v>31</v>
      </c>
      <c r="B13" s="60">
        <f>GETPIVOTDATA("Sum of Actual",$A$3,"Key Metrics","PRR")</f>
        <v>74.900000000000006</v>
      </c>
      <c r="C13" s="60">
        <f>GETPIVOTDATA("Sum of NW",$A$3,"Key Metrics","PRR")</f>
        <v>88.3</v>
      </c>
      <c r="D13" s="60">
        <f>GETPIVOTDATA("Sum of % Goal",$A$3,"Key Metrics","PRR")</f>
        <v>0.84824462061155159</v>
      </c>
      <c r="E13" s="60">
        <f>GETPIVOTDATA("Sum of Rating",$A$3,"Key Metrics","PRR")</f>
        <v>1</v>
      </c>
    </row>
    <row r="14" spans="1:5" x14ac:dyDescent="0.2">
      <c r="A14" s="59" t="s">
        <v>32</v>
      </c>
      <c r="B14" s="60">
        <f>GETPIVOTDATA("Sum of Actual",$A$3,"Key Metrics","CCXU")</f>
        <v>71.3</v>
      </c>
      <c r="C14" s="60">
        <f>GETPIVOTDATA("Sum of NW",$A$3,"Key Metrics","CCXU")</f>
        <v>74.900000000000006</v>
      </c>
      <c r="D14" s="60">
        <f>GETPIVOTDATA("Sum of % Goal",$A$3,"Key Metrics","CCXU")</f>
        <v>0.95193591455273685</v>
      </c>
      <c r="E14" s="60">
        <f>GETPIVOTDATA("Sum of Rating",$A$3,"Key Metrics","CCXU")</f>
        <v>2.5566340706527582</v>
      </c>
    </row>
    <row r="15" spans="1:5" x14ac:dyDescent="0.2">
      <c r="A15" s="59" t="s">
        <v>71</v>
      </c>
      <c r="B15" s="60">
        <f>GETPIVOTDATA("Sum of Actual",$A$3,"Key Metrics","AHT")</f>
        <v>7.5</v>
      </c>
      <c r="C15" s="60">
        <f>GETPIVOTDATA("Sum of NW",$A$3,"Key Metrics","AHT")</f>
        <v>5.42</v>
      </c>
      <c r="D15" s="60">
        <f>GETPIVOTDATA("Sum of % Goal",$A$3,"Key Metrics","AHT")</f>
        <v>0.72266666666666668</v>
      </c>
      <c r="E15" s="60">
        <f>GETPIVOTDATA("Sum of Rating",$A$3,"Key Metrics","AHT")</f>
        <v>1</v>
      </c>
    </row>
    <row r="16" spans="1:5" x14ac:dyDescent="0.2">
      <c r="A16" s="59" t="s">
        <v>34</v>
      </c>
      <c r="B16" s="60">
        <f>GETPIVOTDATA("Sum of Actual",$A$3,"Key Metrics","ATTD")</f>
        <v>0.99</v>
      </c>
      <c r="C16" s="60">
        <f>GETPIVOTDATA("Sum of NW",$A$3,"Key Metrics","ATTD")</f>
        <v>0.9</v>
      </c>
      <c r="D16" s="60">
        <f>GETPIVOTDATA("Sum of % Goal",$A$3,"Key Metrics","ATTD")</f>
        <v>1.0999999999999999</v>
      </c>
      <c r="E16" s="60">
        <f>GETPIVOTDATA("Sum of Rating",$A$3,"Key Metrics","ATTD")</f>
        <v>7</v>
      </c>
    </row>
    <row r="17" spans="5:5" x14ac:dyDescent="0.2">
      <c r="E17" s="60">
        <f>GETPIVOTDATA("Sum of Rating",$A$3,"Key Metrics","Combined Rating")</f>
        <v>2.0556634070652757</v>
      </c>
    </row>
    <row r="19" spans="5:5" x14ac:dyDescent="0.2">
      <c r="E19" s="6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E5B9-E7EC-A347-8A46-9D5E28A61781}">
  <dimension ref="A3:C16"/>
  <sheetViews>
    <sheetView zoomScale="150" workbookViewId="0">
      <selection activeCell="A3" sqref="A3:C16"/>
    </sheetView>
  </sheetViews>
  <sheetFormatPr baseColWidth="10" defaultRowHeight="16" x14ac:dyDescent="0.2"/>
  <cols>
    <col min="1" max="1" width="20.83203125" bestFit="1" customWidth="1"/>
    <col min="2" max="2" width="15.5" bestFit="1" customWidth="1"/>
    <col min="3" max="3" width="10.83203125" bestFit="1" customWidth="1"/>
    <col min="4" max="4" width="13.83203125" bestFit="1" customWidth="1"/>
    <col min="5" max="5" width="16" bestFit="1" customWidth="1"/>
    <col min="6" max="6" width="13.83203125" bestFit="1" customWidth="1"/>
    <col min="7" max="7" width="16" bestFit="1" customWidth="1"/>
    <col min="8" max="8" width="13.83203125" bestFit="1" customWidth="1"/>
    <col min="9" max="9" width="16" bestFit="1" customWidth="1"/>
    <col min="10" max="10" width="18.6640625" bestFit="1" customWidth="1"/>
    <col min="11" max="11" width="20.6640625" bestFit="1" customWidth="1"/>
  </cols>
  <sheetData>
    <row r="3" spans="1:3" x14ac:dyDescent="0.2">
      <c r="B3" s="58" t="s">
        <v>61</v>
      </c>
    </row>
    <row r="4" spans="1:3" x14ac:dyDescent="0.2">
      <c r="A4" s="58" t="s">
        <v>63</v>
      </c>
      <c r="B4" t="s">
        <v>31</v>
      </c>
      <c r="C4" t="s">
        <v>62</v>
      </c>
    </row>
    <row r="5" spans="1:3" x14ac:dyDescent="0.2">
      <c r="A5" s="59" t="s">
        <v>67</v>
      </c>
      <c r="B5" s="60"/>
      <c r="C5" s="60"/>
    </row>
    <row r="6" spans="1:3" x14ac:dyDescent="0.2">
      <c r="A6" s="73" t="s">
        <v>79</v>
      </c>
      <c r="B6" s="60">
        <v>86.2</v>
      </c>
      <c r="C6" s="60">
        <v>86.2</v>
      </c>
    </row>
    <row r="7" spans="1:3" x14ac:dyDescent="0.2">
      <c r="A7" s="73" t="s">
        <v>78</v>
      </c>
      <c r="B7" s="60">
        <v>70.8</v>
      </c>
      <c r="C7" s="60">
        <v>70.8</v>
      </c>
    </row>
    <row r="8" spans="1:3" x14ac:dyDescent="0.2">
      <c r="A8" s="59" t="s">
        <v>68</v>
      </c>
      <c r="B8" s="60"/>
      <c r="C8" s="60"/>
    </row>
    <row r="9" spans="1:3" x14ac:dyDescent="0.2">
      <c r="A9" s="73" t="s">
        <v>79</v>
      </c>
      <c r="B9" s="60">
        <v>76.400000000000006</v>
      </c>
      <c r="C9" s="60">
        <v>76.400000000000006</v>
      </c>
    </row>
    <row r="10" spans="1:3" x14ac:dyDescent="0.2">
      <c r="A10" s="73" t="s">
        <v>78</v>
      </c>
      <c r="B10" s="60">
        <v>70.8</v>
      </c>
      <c r="C10" s="60">
        <v>70.8</v>
      </c>
    </row>
    <row r="11" spans="1:3" x14ac:dyDescent="0.2">
      <c r="A11" s="59" t="s">
        <v>69</v>
      </c>
      <c r="B11" s="60"/>
      <c r="C11" s="60"/>
    </row>
    <row r="12" spans="1:3" x14ac:dyDescent="0.2">
      <c r="A12" s="73" t="s">
        <v>79</v>
      </c>
      <c r="B12" s="60">
        <v>74.900000000000006</v>
      </c>
      <c r="C12" s="60">
        <v>74.900000000000006</v>
      </c>
    </row>
    <row r="13" spans="1:3" x14ac:dyDescent="0.2">
      <c r="A13" s="73" t="s">
        <v>78</v>
      </c>
      <c r="B13" s="60">
        <v>70.8</v>
      </c>
      <c r="C13" s="60">
        <v>70.8</v>
      </c>
    </row>
    <row r="14" spans="1:3" x14ac:dyDescent="0.2">
      <c r="A14" s="59" t="s">
        <v>70</v>
      </c>
      <c r="B14" s="60"/>
      <c r="C14" s="60"/>
    </row>
    <row r="15" spans="1:3" x14ac:dyDescent="0.2">
      <c r="A15" s="73" t="s">
        <v>79</v>
      </c>
      <c r="B15" s="60">
        <v>88.3</v>
      </c>
      <c r="C15" s="60">
        <v>88.3</v>
      </c>
    </row>
    <row r="16" spans="1:3" x14ac:dyDescent="0.2">
      <c r="A16" s="73" t="s">
        <v>78</v>
      </c>
      <c r="B16" s="60">
        <v>74.900000000000006</v>
      </c>
      <c r="C16" s="60">
        <v>74.900000000000006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FA3D-75E6-364D-9865-CEE598693A2E}">
  <dimension ref="A3:B8"/>
  <sheetViews>
    <sheetView workbookViewId="0">
      <selection activeCell="A8" sqref="A8"/>
    </sheetView>
  </sheetViews>
  <sheetFormatPr baseColWidth="10" defaultRowHeight="16" x14ac:dyDescent="0.2"/>
  <cols>
    <col min="1" max="1" width="13" bestFit="1" customWidth="1"/>
    <col min="2" max="2" width="12.83203125" bestFit="1" customWidth="1"/>
  </cols>
  <sheetData>
    <row r="3" spans="1:2" x14ac:dyDescent="0.2">
      <c r="A3" s="58" t="s">
        <v>63</v>
      </c>
      <c r="B3" t="s">
        <v>80</v>
      </c>
    </row>
    <row r="4" spans="1:2" x14ac:dyDescent="0.2">
      <c r="A4" s="59" t="s">
        <v>37</v>
      </c>
      <c r="B4">
        <v>24</v>
      </c>
    </row>
    <row r="5" spans="1:2" x14ac:dyDescent="0.2">
      <c r="A5" s="59" t="s">
        <v>62</v>
      </c>
      <c r="B5">
        <v>24</v>
      </c>
    </row>
    <row r="8" spans="1:2" x14ac:dyDescent="0.2">
      <c r="A8" t="str">
        <f>A4</f>
        <v>Jamire Cosme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7DF-327B-6749-AAE9-6E359228B5E0}">
  <dimension ref="A1:I410"/>
  <sheetViews>
    <sheetView topLeftCell="A2" zoomScale="113" workbookViewId="0">
      <selection activeCell="A2" sqref="A2:H410"/>
    </sheetView>
  </sheetViews>
  <sheetFormatPr baseColWidth="10" defaultRowHeight="16" x14ac:dyDescent="0.2"/>
  <cols>
    <col min="2" max="2" width="18.5" customWidth="1"/>
    <col min="3" max="3" width="15.5" customWidth="1"/>
    <col min="5" max="7" width="10.83203125" style="67"/>
    <col min="8" max="8" width="12.6640625" style="67" bestFit="1" customWidth="1"/>
  </cols>
  <sheetData>
    <row r="1" spans="1:9" x14ac:dyDescent="0.2">
      <c r="E1"/>
      <c r="F1"/>
      <c r="G1"/>
      <c r="H1" s="65"/>
    </row>
    <row r="2" spans="1:9" x14ac:dyDescent="0.2">
      <c r="A2" s="67" t="s">
        <v>1</v>
      </c>
      <c r="B2" s="67" t="s">
        <v>0</v>
      </c>
      <c r="C2" s="67" t="s">
        <v>65</v>
      </c>
      <c r="D2" s="67" t="s">
        <v>66</v>
      </c>
      <c r="E2" s="68" t="s">
        <v>20</v>
      </c>
      <c r="F2" s="68" t="s">
        <v>21</v>
      </c>
      <c r="G2" s="68" t="s">
        <v>22</v>
      </c>
      <c r="H2" s="68" t="s">
        <v>28</v>
      </c>
      <c r="I2" s="68"/>
    </row>
    <row r="3" spans="1:9" x14ac:dyDescent="0.2">
      <c r="A3" s="67" t="s">
        <v>3</v>
      </c>
      <c r="B3" s="67" t="s">
        <v>19</v>
      </c>
      <c r="C3" s="67" t="s">
        <v>30</v>
      </c>
      <c r="D3" s="67" t="s">
        <v>67</v>
      </c>
      <c r="E3" s="69">
        <v>87.6</v>
      </c>
      <c r="F3" s="69">
        <v>77</v>
      </c>
      <c r="G3" s="69">
        <f t="shared" ref="G3:G53" si="0">E3/F3</f>
        <v>1.1376623376623376</v>
      </c>
      <c r="H3" s="69">
        <f>MIN(MAX(IF(G3 &lt; 0.9334, 1, IF(G3 &gt; 1.1, 7, (G3 - 0.9334) / 0.0333 + 2))), 7)</f>
        <v>7</v>
      </c>
    </row>
    <row r="4" spans="1:9" x14ac:dyDescent="0.2">
      <c r="A4" s="67" t="s">
        <v>4</v>
      </c>
      <c r="B4" s="67" t="s">
        <v>56</v>
      </c>
      <c r="C4" s="67" t="s">
        <v>30</v>
      </c>
      <c r="D4" s="67" t="s">
        <v>67</v>
      </c>
      <c r="E4" s="69">
        <v>86.4</v>
      </c>
      <c r="F4" s="69">
        <v>81</v>
      </c>
      <c r="G4" s="69">
        <f t="shared" si="0"/>
        <v>1.0666666666666667</v>
      </c>
      <c r="H4" s="69">
        <f t="shared" ref="H4:H53" si="1">MIN(MAX(IF(G4 &lt; 0.9334, 1, IF(G4 &gt; 1.1, 7, (G4 - 0.9334) / 0.0333 + 2))), 7)</f>
        <v>6.0020020020020013</v>
      </c>
    </row>
    <row r="5" spans="1:9" x14ac:dyDescent="0.2">
      <c r="A5" s="67" t="s">
        <v>5</v>
      </c>
      <c r="B5" s="67" t="s">
        <v>60</v>
      </c>
      <c r="C5" s="67" t="s">
        <v>30</v>
      </c>
      <c r="D5" s="67" t="s">
        <v>67</v>
      </c>
      <c r="E5" s="69">
        <v>94.6</v>
      </c>
      <c r="F5" s="69">
        <v>64</v>
      </c>
      <c r="G5" s="69">
        <f>E5/F5</f>
        <v>1.4781249999999999</v>
      </c>
      <c r="H5" s="69">
        <f t="shared" si="1"/>
        <v>7</v>
      </c>
    </row>
    <row r="6" spans="1:9" x14ac:dyDescent="0.2">
      <c r="A6" s="67" t="s">
        <v>2</v>
      </c>
      <c r="B6" s="67" t="s">
        <v>24</v>
      </c>
      <c r="C6" s="67" t="s">
        <v>30</v>
      </c>
      <c r="D6" s="67" t="s">
        <v>67</v>
      </c>
      <c r="E6" s="69">
        <v>92.3</v>
      </c>
      <c r="F6" s="69">
        <v>87.6</v>
      </c>
      <c r="G6" s="69">
        <f t="shared" si="0"/>
        <v>1.0536529680365296</v>
      </c>
      <c r="H6" s="69">
        <f t="shared" si="1"/>
        <v>5.6112002413372259</v>
      </c>
    </row>
    <row r="7" spans="1:9" x14ac:dyDescent="0.2">
      <c r="A7" s="67" t="s">
        <v>6</v>
      </c>
      <c r="B7" s="67" t="s">
        <v>42</v>
      </c>
      <c r="C7" s="67" t="s">
        <v>30</v>
      </c>
      <c r="D7" s="67" t="s">
        <v>67</v>
      </c>
      <c r="E7" s="69">
        <v>86</v>
      </c>
      <c r="F7" s="69">
        <v>83.4</v>
      </c>
      <c r="G7" s="69">
        <f t="shared" si="0"/>
        <v>1.0311750599520384</v>
      </c>
      <c r="H7" s="69">
        <f t="shared" si="1"/>
        <v>4.936187986547699</v>
      </c>
    </row>
    <row r="8" spans="1:9" x14ac:dyDescent="0.2">
      <c r="A8" s="67" t="s">
        <v>7</v>
      </c>
      <c r="B8" s="67" t="s">
        <v>36</v>
      </c>
      <c r="C8" s="67" t="s">
        <v>30</v>
      </c>
      <c r="D8" s="67" t="s">
        <v>67</v>
      </c>
      <c r="E8" s="69">
        <v>43</v>
      </c>
      <c r="F8" s="69">
        <v>83.9</v>
      </c>
      <c r="G8" s="69">
        <f t="shared" si="0"/>
        <v>0.51251489868891531</v>
      </c>
      <c r="H8" s="69">
        <f t="shared" si="1"/>
        <v>1</v>
      </c>
    </row>
    <row r="9" spans="1:9" x14ac:dyDescent="0.2">
      <c r="A9" s="67" t="s">
        <v>8</v>
      </c>
      <c r="B9" s="67" t="s">
        <v>37</v>
      </c>
      <c r="C9" s="67" t="s">
        <v>30</v>
      </c>
      <c r="D9" s="67" t="s">
        <v>67</v>
      </c>
      <c r="E9" s="69">
        <v>65</v>
      </c>
      <c r="F9" s="69">
        <v>76</v>
      </c>
      <c r="G9" s="69">
        <f t="shared" si="0"/>
        <v>0.85526315789473684</v>
      </c>
      <c r="H9" s="69">
        <f t="shared" si="1"/>
        <v>1</v>
      </c>
    </row>
    <row r="10" spans="1:9" x14ac:dyDescent="0.2">
      <c r="A10" s="67" t="s">
        <v>9</v>
      </c>
      <c r="B10" s="67" t="s">
        <v>57</v>
      </c>
      <c r="C10" s="67" t="s">
        <v>30</v>
      </c>
      <c r="D10" s="67" t="s">
        <v>67</v>
      </c>
      <c r="E10" s="69">
        <v>78.3</v>
      </c>
      <c r="F10" s="69">
        <v>68.7</v>
      </c>
      <c r="G10" s="69">
        <f t="shared" si="0"/>
        <v>1.1397379912663754</v>
      </c>
      <c r="H10" s="69">
        <f t="shared" si="1"/>
        <v>7</v>
      </c>
    </row>
    <row r="11" spans="1:9" x14ac:dyDescent="0.2">
      <c r="A11" s="67" t="s">
        <v>10</v>
      </c>
      <c r="B11" s="67" t="s">
        <v>58</v>
      </c>
      <c r="C11" s="67" t="s">
        <v>30</v>
      </c>
      <c r="D11" s="67" t="s">
        <v>67</v>
      </c>
      <c r="E11" s="69">
        <v>87.45</v>
      </c>
      <c r="F11" s="69">
        <v>93.2</v>
      </c>
      <c r="G11" s="69">
        <f t="shared" si="0"/>
        <v>0.93830472103004292</v>
      </c>
      <c r="H11" s="69">
        <f t="shared" si="1"/>
        <v>2.1472889198211087</v>
      </c>
    </row>
    <row r="12" spans="1:9" x14ac:dyDescent="0.2">
      <c r="A12" s="67" t="s">
        <v>11</v>
      </c>
      <c r="B12" s="67" t="s">
        <v>38</v>
      </c>
      <c r="C12" s="67" t="s">
        <v>30</v>
      </c>
      <c r="D12" s="67" t="s">
        <v>67</v>
      </c>
      <c r="E12" s="69">
        <v>67.2</v>
      </c>
      <c r="F12" s="69">
        <v>87.8</v>
      </c>
      <c r="G12" s="69">
        <f t="shared" si="0"/>
        <v>0.76537585421412302</v>
      </c>
      <c r="H12" s="69">
        <f t="shared" si="1"/>
        <v>1</v>
      </c>
    </row>
    <row r="13" spans="1:9" x14ac:dyDescent="0.2">
      <c r="A13" s="67" t="s">
        <v>12</v>
      </c>
      <c r="B13" s="67" t="s">
        <v>39</v>
      </c>
      <c r="C13" s="67" t="s">
        <v>30</v>
      </c>
      <c r="D13" s="67" t="s">
        <v>67</v>
      </c>
      <c r="E13" s="69">
        <v>54.6</v>
      </c>
      <c r="F13" s="69">
        <v>89</v>
      </c>
      <c r="G13" s="69">
        <f t="shared" si="0"/>
        <v>0.61348314606741572</v>
      </c>
      <c r="H13" s="69">
        <f t="shared" si="1"/>
        <v>1</v>
      </c>
    </row>
    <row r="14" spans="1:9" x14ac:dyDescent="0.2">
      <c r="A14" s="67" t="s">
        <v>13</v>
      </c>
      <c r="B14" s="67" t="s">
        <v>59</v>
      </c>
      <c r="C14" s="67" t="s">
        <v>30</v>
      </c>
      <c r="D14" s="67" t="s">
        <v>67</v>
      </c>
      <c r="E14" s="69">
        <v>75.42</v>
      </c>
      <c r="F14" s="69">
        <v>48.2</v>
      </c>
      <c r="G14" s="69">
        <f t="shared" si="0"/>
        <v>1.5647302904564315</v>
      </c>
      <c r="H14" s="69">
        <f t="shared" si="1"/>
        <v>7</v>
      </c>
    </row>
    <row r="15" spans="1:9" x14ac:dyDescent="0.2">
      <c r="A15" s="67" t="s">
        <v>14</v>
      </c>
      <c r="B15" s="67" t="s">
        <v>40</v>
      </c>
      <c r="C15" s="67" t="s">
        <v>30</v>
      </c>
      <c r="D15" s="67" t="s">
        <v>67</v>
      </c>
      <c r="E15" s="69">
        <v>78.3</v>
      </c>
      <c r="F15" s="69">
        <v>69</v>
      </c>
      <c r="G15" s="69">
        <f t="shared" si="0"/>
        <v>1.1347826086956521</v>
      </c>
      <c r="H15" s="69">
        <f t="shared" si="1"/>
        <v>7</v>
      </c>
    </row>
    <row r="16" spans="1:9" x14ac:dyDescent="0.2">
      <c r="A16" s="67" t="s">
        <v>15</v>
      </c>
      <c r="B16" s="67" t="s">
        <v>25</v>
      </c>
      <c r="C16" s="67" t="s">
        <v>30</v>
      </c>
      <c r="D16" s="67" t="s">
        <v>67</v>
      </c>
      <c r="E16" s="69">
        <v>78.42</v>
      </c>
      <c r="F16" s="69">
        <v>73.099999999999994</v>
      </c>
      <c r="G16" s="69">
        <f t="shared" si="0"/>
        <v>1.0727770177838578</v>
      </c>
      <c r="H16" s="69">
        <f t="shared" si="1"/>
        <v>6.1854960295452788</v>
      </c>
    </row>
    <row r="17" spans="1:8" x14ac:dyDescent="0.2">
      <c r="A17" s="67" t="s">
        <v>16</v>
      </c>
      <c r="B17" s="67" t="s">
        <v>35</v>
      </c>
      <c r="C17" s="67" t="s">
        <v>30</v>
      </c>
      <c r="D17" s="67" t="s">
        <v>67</v>
      </c>
      <c r="E17" s="69">
        <v>68</v>
      </c>
      <c r="F17" s="69">
        <v>70</v>
      </c>
      <c r="G17" s="69">
        <f t="shared" si="0"/>
        <v>0.97142857142857142</v>
      </c>
      <c r="H17" s="69">
        <f t="shared" si="1"/>
        <v>3.1419991419991415</v>
      </c>
    </row>
    <row r="18" spans="1:8" x14ac:dyDescent="0.2">
      <c r="A18" s="67" t="s">
        <v>17</v>
      </c>
      <c r="B18" s="67" t="s">
        <v>41</v>
      </c>
      <c r="C18" s="67" t="s">
        <v>30</v>
      </c>
      <c r="D18" s="67" t="s">
        <v>67</v>
      </c>
      <c r="E18" s="69">
        <v>81.599999999999994</v>
      </c>
      <c r="F18" s="69">
        <v>80.5</v>
      </c>
      <c r="G18" s="69">
        <f t="shared" si="0"/>
        <v>1.0136645962732918</v>
      </c>
      <c r="H18" s="69">
        <f t="shared" si="1"/>
        <v>4.4103482364351869</v>
      </c>
    </row>
    <row r="19" spans="1:8" x14ac:dyDescent="0.2">
      <c r="A19" s="67" t="s">
        <v>18</v>
      </c>
      <c r="B19" s="67" t="s">
        <v>26</v>
      </c>
      <c r="C19" s="67" t="s">
        <v>30</v>
      </c>
      <c r="D19" s="67" t="s">
        <v>67</v>
      </c>
      <c r="E19" s="69">
        <v>71</v>
      </c>
      <c r="F19" s="69">
        <v>67.599999999999994</v>
      </c>
      <c r="G19" s="69">
        <f t="shared" si="0"/>
        <v>1.0502958579881658</v>
      </c>
      <c r="H19" s="69">
        <f t="shared" si="1"/>
        <v>5.5103861257707454</v>
      </c>
    </row>
    <row r="20" spans="1:8" x14ac:dyDescent="0.2">
      <c r="A20" s="67" t="s">
        <v>3</v>
      </c>
      <c r="B20" s="67" t="s">
        <v>19</v>
      </c>
      <c r="C20" s="67" t="s">
        <v>31</v>
      </c>
      <c r="D20" s="67" t="s">
        <v>67</v>
      </c>
      <c r="E20" s="72">
        <v>72.599999999999994</v>
      </c>
      <c r="F20" s="72">
        <v>94.3</v>
      </c>
      <c r="G20" s="71">
        <f t="shared" si="0"/>
        <v>0.76988335100742311</v>
      </c>
      <c r="H20" s="71">
        <f t="shared" si="1"/>
        <v>1</v>
      </c>
    </row>
    <row r="21" spans="1:8" x14ac:dyDescent="0.2">
      <c r="A21" s="67" t="s">
        <v>4</v>
      </c>
      <c r="B21" s="67" t="s">
        <v>56</v>
      </c>
      <c r="C21" s="67" t="s">
        <v>31</v>
      </c>
      <c r="D21" s="67" t="s">
        <v>67</v>
      </c>
      <c r="E21" s="72">
        <v>88.7</v>
      </c>
      <c r="F21" s="72">
        <v>90.4</v>
      </c>
      <c r="G21" s="71">
        <f t="shared" si="0"/>
        <v>0.98119469026548667</v>
      </c>
      <c r="H21" s="71">
        <f t="shared" si="1"/>
        <v>3.4352759839485483</v>
      </c>
    </row>
    <row r="22" spans="1:8" x14ac:dyDescent="0.2">
      <c r="A22" s="67" t="s">
        <v>5</v>
      </c>
      <c r="B22" s="67" t="s">
        <v>60</v>
      </c>
      <c r="C22" s="67" t="s">
        <v>31</v>
      </c>
      <c r="D22" s="67" t="s">
        <v>67</v>
      </c>
      <c r="E22" s="72">
        <v>83.2</v>
      </c>
      <c r="F22" s="72">
        <v>89.3</v>
      </c>
      <c r="G22" s="71">
        <f t="shared" si="0"/>
        <v>0.93169092945128784</v>
      </c>
      <c r="H22" s="71">
        <f t="shared" si="1"/>
        <v>1</v>
      </c>
    </row>
    <row r="23" spans="1:8" x14ac:dyDescent="0.2">
      <c r="A23" s="67" t="s">
        <v>2</v>
      </c>
      <c r="B23" s="67" t="s">
        <v>24</v>
      </c>
      <c r="C23" s="67" t="s">
        <v>31</v>
      </c>
      <c r="D23" s="67" t="s">
        <v>67</v>
      </c>
      <c r="E23" s="72">
        <v>96.5</v>
      </c>
      <c r="F23" s="72">
        <v>87.9</v>
      </c>
      <c r="G23" s="71">
        <f t="shared" si="0"/>
        <v>1.0978384527872582</v>
      </c>
      <c r="H23" s="71">
        <f t="shared" si="1"/>
        <v>6.9380916752930393</v>
      </c>
    </row>
    <row r="24" spans="1:8" x14ac:dyDescent="0.2">
      <c r="A24" s="67" t="s">
        <v>6</v>
      </c>
      <c r="B24" s="67" t="s">
        <v>42</v>
      </c>
      <c r="C24" s="67" t="s">
        <v>31</v>
      </c>
      <c r="D24" s="67" t="s">
        <v>67</v>
      </c>
      <c r="E24" s="72">
        <v>94.3</v>
      </c>
      <c r="F24" s="72">
        <v>87</v>
      </c>
      <c r="G24" s="71">
        <f t="shared" si="0"/>
        <v>1.0839080459770114</v>
      </c>
      <c r="H24" s="71">
        <f t="shared" si="1"/>
        <v>6.5197611404507922</v>
      </c>
    </row>
    <row r="25" spans="1:8" x14ac:dyDescent="0.2">
      <c r="A25" s="67" t="s">
        <v>7</v>
      </c>
      <c r="B25" s="67" t="s">
        <v>36</v>
      </c>
      <c r="C25" s="67" t="s">
        <v>31</v>
      </c>
      <c r="D25" s="67" t="s">
        <v>67</v>
      </c>
      <c r="E25" s="72">
        <v>67.900000000000006</v>
      </c>
      <c r="F25" s="72">
        <v>86.3</v>
      </c>
      <c r="G25" s="71">
        <f t="shared" si="0"/>
        <v>0.78679026651216699</v>
      </c>
      <c r="H25" s="71">
        <f t="shared" si="1"/>
        <v>1</v>
      </c>
    </row>
    <row r="26" spans="1:8" x14ac:dyDescent="0.2">
      <c r="A26" s="67" t="s">
        <v>8</v>
      </c>
      <c r="B26" s="67" t="s">
        <v>37</v>
      </c>
      <c r="C26" s="67" t="s">
        <v>31</v>
      </c>
      <c r="D26" s="67" t="s">
        <v>67</v>
      </c>
      <c r="E26" s="72">
        <v>70.8</v>
      </c>
      <c r="F26" s="72">
        <v>86.2</v>
      </c>
      <c r="G26" s="71">
        <f t="shared" si="0"/>
        <v>0.82134570765661252</v>
      </c>
      <c r="H26" s="71">
        <f t="shared" si="1"/>
        <v>1</v>
      </c>
    </row>
    <row r="27" spans="1:8" x14ac:dyDescent="0.2">
      <c r="A27" s="67" t="s">
        <v>9</v>
      </c>
      <c r="B27" s="67" t="s">
        <v>57</v>
      </c>
      <c r="C27" s="67" t="s">
        <v>31</v>
      </c>
      <c r="D27" s="67" t="s">
        <v>67</v>
      </c>
      <c r="E27" s="72">
        <v>97.9</v>
      </c>
      <c r="F27" s="72">
        <v>86</v>
      </c>
      <c r="G27" s="71">
        <f t="shared" si="0"/>
        <v>1.1383720930232559</v>
      </c>
      <c r="H27" s="71">
        <f t="shared" si="1"/>
        <v>7</v>
      </c>
    </row>
    <row r="28" spans="1:8" x14ac:dyDescent="0.2">
      <c r="A28" s="67" t="s">
        <v>10</v>
      </c>
      <c r="B28" s="67" t="s">
        <v>58</v>
      </c>
      <c r="C28" s="67" t="s">
        <v>31</v>
      </c>
      <c r="D28" s="67" t="s">
        <v>67</v>
      </c>
      <c r="E28" s="72">
        <v>82.4</v>
      </c>
      <c r="F28" s="72">
        <v>81.599999999999994</v>
      </c>
      <c r="G28" s="71">
        <f t="shared" si="0"/>
        <v>1.0098039215686276</v>
      </c>
      <c r="H28" s="71">
        <f t="shared" si="1"/>
        <v>4.2944120591179464</v>
      </c>
    </row>
    <row r="29" spans="1:8" x14ac:dyDescent="0.2">
      <c r="A29" s="67" t="s">
        <v>11</v>
      </c>
      <c r="B29" s="67" t="s">
        <v>38</v>
      </c>
      <c r="C29" s="67" t="s">
        <v>31</v>
      </c>
      <c r="D29" s="67" t="s">
        <v>67</v>
      </c>
      <c r="E29" s="72">
        <v>90.2</v>
      </c>
      <c r="F29" s="72">
        <v>79.099999999999994</v>
      </c>
      <c r="G29" s="71">
        <f t="shared" si="0"/>
        <v>1.1403286978508218</v>
      </c>
      <c r="H29" s="71">
        <f t="shared" si="1"/>
        <v>7</v>
      </c>
    </row>
    <row r="30" spans="1:8" x14ac:dyDescent="0.2">
      <c r="A30" s="67" t="s">
        <v>12</v>
      </c>
      <c r="B30" s="67" t="s">
        <v>39</v>
      </c>
      <c r="C30" s="67" t="s">
        <v>31</v>
      </c>
      <c r="D30" s="67" t="s">
        <v>67</v>
      </c>
      <c r="E30" s="72">
        <v>69.5</v>
      </c>
      <c r="F30" s="72">
        <v>76.400000000000006</v>
      </c>
      <c r="G30" s="71">
        <f t="shared" si="0"/>
        <v>0.90968586387434547</v>
      </c>
      <c r="H30" s="71">
        <f t="shared" si="1"/>
        <v>1</v>
      </c>
    </row>
    <row r="31" spans="1:8" x14ac:dyDescent="0.2">
      <c r="A31" s="67" t="s">
        <v>13</v>
      </c>
      <c r="B31" s="67" t="s">
        <v>59</v>
      </c>
      <c r="C31" s="67" t="s">
        <v>31</v>
      </c>
      <c r="D31" s="67" t="s">
        <v>67</v>
      </c>
      <c r="E31" s="72">
        <v>76.400000000000006</v>
      </c>
      <c r="F31" s="72">
        <v>75</v>
      </c>
      <c r="G31" s="71">
        <f t="shared" si="0"/>
        <v>1.0186666666666668</v>
      </c>
      <c r="H31" s="71">
        <f t="shared" si="1"/>
        <v>4.5605605605605657</v>
      </c>
    </row>
    <row r="32" spans="1:8" x14ac:dyDescent="0.2">
      <c r="A32" s="67" t="s">
        <v>14</v>
      </c>
      <c r="B32" s="67" t="s">
        <v>40</v>
      </c>
      <c r="C32" s="67" t="s">
        <v>31</v>
      </c>
      <c r="D32" s="67" t="s">
        <v>67</v>
      </c>
      <c r="E32" s="72">
        <v>86</v>
      </c>
      <c r="F32" s="72">
        <v>71</v>
      </c>
      <c r="G32" s="71">
        <f t="shared" si="0"/>
        <v>1.2112676056338028</v>
      </c>
      <c r="H32" s="71">
        <f t="shared" si="1"/>
        <v>7</v>
      </c>
    </row>
    <row r="33" spans="1:8" x14ac:dyDescent="0.2">
      <c r="A33" s="67" t="s">
        <v>15</v>
      </c>
      <c r="B33" s="67" t="s">
        <v>25</v>
      </c>
      <c r="C33" s="67" t="s">
        <v>31</v>
      </c>
      <c r="D33" s="67" t="s">
        <v>67</v>
      </c>
      <c r="E33" s="72">
        <v>73.7</v>
      </c>
      <c r="F33" s="72">
        <v>69.5</v>
      </c>
      <c r="G33" s="71">
        <f t="shared" si="0"/>
        <v>1.0604316546762591</v>
      </c>
      <c r="H33" s="71">
        <f t="shared" si="1"/>
        <v>5.8147644046924647</v>
      </c>
    </row>
    <row r="34" spans="1:8" x14ac:dyDescent="0.2">
      <c r="A34" s="67" t="s">
        <v>16</v>
      </c>
      <c r="B34" s="67" t="s">
        <v>35</v>
      </c>
      <c r="C34" s="67" t="s">
        <v>31</v>
      </c>
      <c r="D34" s="67" t="s">
        <v>67</v>
      </c>
      <c r="E34" s="72">
        <v>75.3</v>
      </c>
      <c r="F34" s="72">
        <v>68</v>
      </c>
      <c r="G34" s="71">
        <f t="shared" si="0"/>
        <v>1.1073529411764707</v>
      </c>
      <c r="H34" s="71">
        <f t="shared" si="1"/>
        <v>7</v>
      </c>
    </row>
    <row r="35" spans="1:8" x14ac:dyDescent="0.2">
      <c r="A35" s="67" t="s">
        <v>17</v>
      </c>
      <c r="B35" s="67" t="s">
        <v>41</v>
      </c>
      <c r="C35" s="67" t="s">
        <v>31</v>
      </c>
      <c r="D35" s="67" t="s">
        <v>67</v>
      </c>
      <c r="E35" s="72">
        <v>92.6</v>
      </c>
      <c r="F35" s="72">
        <v>59</v>
      </c>
      <c r="G35" s="71">
        <f t="shared" si="0"/>
        <v>1.5694915254237287</v>
      </c>
      <c r="H35" s="71">
        <f t="shared" si="1"/>
        <v>7</v>
      </c>
    </row>
    <row r="36" spans="1:8" x14ac:dyDescent="0.2">
      <c r="A36" s="67" t="s">
        <v>18</v>
      </c>
      <c r="B36" s="67" t="s">
        <v>26</v>
      </c>
      <c r="C36" s="67" t="s">
        <v>31</v>
      </c>
      <c r="D36" s="67" t="s">
        <v>67</v>
      </c>
      <c r="E36" s="72">
        <v>87.5</v>
      </c>
      <c r="F36" s="72">
        <v>40.299999999999997</v>
      </c>
      <c r="G36" s="71">
        <f t="shared" si="0"/>
        <v>2.1712158808933002</v>
      </c>
      <c r="H36" s="71">
        <f t="shared" si="1"/>
        <v>7</v>
      </c>
    </row>
    <row r="37" spans="1:8" x14ac:dyDescent="0.2">
      <c r="A37" s="67" t="s">
        <v>3</v>
      </c>
      <c r="B37" s="67" t="s">
        <v>19</v>
      </c>
      <c r="C37" s="67" t="s">
        <v>32</v>
      </c>
      <c r="D37" s="67" t="s">
        <v>67</v>
      </c>
      <c r="E37" s="69">
        <v>95</v>
      </c>
      <c r="F37" s="69">
        <v>83.3</v>
      </c>
      <c r="G37" s="69">
        <f t="shared" si="0"/>
        <v>1.1404561824729893</v>
      </c>
      <c r="H37" s="69">
        <f t="shared" si="1"/>
        <v>7</v>
      </c>
    </row>
    <row r="38" spans="1:8" x14ac:dyDescent="0.2">
      <c r="A38" s="67" t="s">
        <v>4</v>
      </c>
      <c r="B38" s="67" t="s">
        <v>56</v>
      </c>
      <c r="C38" s="67" t="s">
        <v>32</v>
      </c>
      <c r="D38" s="67" t="s">
        <v>67</v>
      </c>
      <c r="E38" s="69">
        <v>68.3</v>
      </c>
      <c r="F38" s="69">
        <v>74.599999999999994</v>
      </c>
      <c r="G38" s="69">
        <f t="shared" si="0"/>
        <v>0.91554959785522794</v>
      </c>
      <c r="H38" s="69">
        <f t="shared" si="1"/>
        <v>1</v>
      </c>
    </row>
    <row r="39" spans="1:8" x14ac:dyDescent="0.2">
      <c r="A39" s="67" t="s">
        <v>5</v>
      </c>
      <c r="B39" s="67" t="s">
        <v>60</v>
      </c>
      <c r="C39" s="67" t="s">
        <v>32</v>
      </c>
      <c r="D39" s="67" t="s">
        <v>67</v>
      </c>
      <c r="E39" s="69">
        <v>75.099999999999994</v>
      </c>
      <c r="F39" s="69">
        <v>72.7</v>
      </c>
      <c r="G39" s="69">
        <f t="shared" si="0"/>
        <v>1.0330123796423658</v>
      </c>
      <c r="H39" s="69">
        <f t="shared" si="1"/>
        <v>4.9913627520229973</v>
      </c>
    </row>
    <row r="40" spans="1:8" x14ac:dyDescent="0.2">
      <c r="A40" s="67" t="s">
        <v>2</v>
      </c>
      <c r="B40" s="67" t="s">
        <v>24</v>
      </c>
      <c r="C40" s="67" t="s">
        <v>32</v>
      </c>
      <c r="D40" s="67" t="s">
        <v>67</v>
      </c>
      <c r="E40" s="69">
        <v>75.8</v>
      </c>
      <c r="F40" s="69">
        <v>83.7</v>
      </c>
      <c r="G40" s="69">
        <f t="shared" si="0"/>
        <v>0.90561529271206687</v>
      </c>
      <c r="H40" s="69">
        <f t="shared" si="1"/>
        <v>1</v>
      </c>
    </row>
    <row r="41" spans="1:8" x14ac:dyDescent="0.2">
      <c r="A41" s="67" t="s">
        <v>6</v>
      </c>
      <c r="B41" s="67" t="s">
        <v>42</v>
      </c>
      <c r="C41" s="67" t="s">
        <v>32</v>
      </c>
      <c r="D41" s="67" t="s">
        <v>67</v>
      </c>
      <c r="E41" s="69">
        <v>86.5</v>
      </c>
      <c r="F41" s="69">
        <v>85.5</v>
      </c>
      <c r="G41" s="69">
        <f t="shared" si="0"/>
        <v>1.0116959064327486</v>
      </c>
      <c r="H41" s="69">
        <f t="shared" si="1"/>
        <v>4.3512284214038628</v>
      </c>
    </row>
    <row r="42" spans="1:8" x14ac:dyDescent="0.2">
      <c r="A42" s="67" t="s">
        <v>7</v>
      </c>
      <c r="B42" s="67" t="s">
        <v>36</v>
      </c>
      <c r="C42" s="67" t="s">
        <v>32</v>
      </c>
      <c r="D42" s="67" t="s">
        <v>67</v>
      </c>
      <c r="E42" s="69">
        <v>74.5</v>
      </c>
      <c r="F42" s="69">
        <v>79.900000000000006</v>
      </c>
      <c r="G42" s="69">
        <f t="shared" si="0"/>
        <v>0.93241551939924905</v>
      </c>
      <c r="H42" s="69">
        <f t="shared" si="1"/>
        <v>1</v>
      </c>
    </row>
    <row r="43" spans="1:8" x14ac:dyDescent="0.2">
      <c r="A43" s="67" t="s">
        <v>8</v>
      </c>
      <c r="B43" s="67" t="s">
        <v>37</v>
      </c>
      <c r="C43" s="67" t="s">
        <v>32</v>
      </c>
      <c r="D43" s="67" t="s">
        <v>67</v>
      </c>
      <c r="E43" s="69">
        <v>89.4</v>
      </c>
      <c r="F43" s="69">
        <v>82.3</v>
      </c>
      <c r="G43" s="69">
        <f t="shared" si="0"/>
        <v>1.0862697448359662</v>
      </c>
      <c r="H43" s="69">
        <f t="shared" si="1"/>
        <v>6.5906830281070912</v>
      </c>
    </row>
    <row r="44" spans="1:8" x14ac:dyDescent="0.2">
      <c r="A44" s="67" t="s">
        <v>9</v>
      </c>
      <c r="B44" s="67" t="s">
        <v>57</v>
      </c>
      <c r="C44" s="67" t="s">
        <v>32</v>
      </c>
      <c r="D44" s="67" t="s">
        <v>67</v>
      </c>
      <c r="E44" s="69">
        <v>95.5</v>
      </c>
      <c r="F44" s="69">
        <v>72.5</v>
      </c>
      <c r="G44" s="69">
        <f t="shared" si="0"/>
        <v>1.3172413793103448</v>
      </c>
      <c r="H44" s="69">
        <f t="shared" si="1"/>
        <v>7</v>
      </c>
    </row>
    <row r="45" spans="1:8" x14ac:dyDescent="0.2">
      <c r="A45" s="67" t="s">
        <v>10</v>
      </c>
      <c r="B45" s="67" t="s">
        <v>58</v>
      </c>
      <c r="C45" s="67" t="s">
        <v>32</v>
      </c>
      <c r="D45" s="67" t="s">
        <v>67</v>
      </c>
      <c r="E45" s="69">
        <v>67.7</v>
      </c>
      <c r="F45" s="69">
        <v>75.400000000000006</v>
      </c>
      <c r="G45" s="69">
        <f t="shared" si="0"/>
        <v>0.89787798408488062</v>
      </c>
      <c r="H45" s="69">
        <f t="shared" si="1"/>
        <v>1</v>
      </c>
    </row>
    <row r="46" spans="1:8" x14ac:dyDescent="0.2">
      <c r="A46" s="67" t="s">
        <v>11</v>
      </c>
      <c r="B46" s="67" t="s">
        <v>38</v>
      </c>
      <c r="C46" s="67" t="s">
        <v>32</v>
      </c>
      <c r="D46" s="67" t="s">
        <v>67</v>
      </c>
      <c r="E46" s="69">
        <v>95.9</v>
      </c>
      <c r="F46" s="69">
        <v>80</v>
      </c>
      <c r="G46" s="69">
        <f t="shared" si="0"/>
        <v>1.19875</v>
      </c>
      <c r="H46" s="69">
        <f t="shared" si="1"/>
        <v>7</v>
      </c>
    </row>
    <row r="47" spans="1:8" x14ac:dyDescent="0.2">
      <c r="A47" s="67" t="s">
        <v>12</v>
      </c>
      <c r="B47" s="67" t="s">
        <v>39</v>
      </c>
      <c r="C47" s="67" t="s">
        <v>32</v>
      </c>
      <c r="D47" s="67" t="s">
        <v>67</v>
      </c>
      <c r="E47" s="69">
        <v>89.3</v>
      </c>
      <c r="F47" s="69">
        <v>89.3</v>
      </c>
      <c r="G47" s="69">
        <f t="shared" si="0"/>
        <v>1</v>
      </c>
      <c r="H47" s="69">
        <f t="shared" si="1"/>
        <v>3.9999999999999996</v>
      </c>
    </row>
    <row r="48" spans="1:8" x14ac:dyDescent="0.2">
      <c r="A48" s="67" t="s">
        <v>13</v>
      </c>
      <c r="B48" s="67" t="s">
        <v>59</v>
      </c>
      <c r="C48" s="67" t="s">
        <v>32</v>
      </c>
      <c r="D48" s="67" t="s">
        <v>67</v>
      </c>
      <c r="E48" s="69">
        <v>71.5</v>
      </c>
      <c r="F48" s="69">
        <v>76.3</v>
      </c>
      <c r="G48" s="69">
        <f t="shared" si="0"/>
        <v>0.93709043250327662</v>
      </c>
      <c r="H48" s="69">
        <f t="shared" si="1"/>
        <v>2.1108237988971954</v>
      </c>
    </row>
    <row r="49" spans="1:8" x14ac:dyDescent="0.2">
      <c r="A49" s="67" t="s">
        <v>14</v>
      </c>
      <c r="B49" s="67" t="s">
        <v>40</v>
      </c>
      <c r="C49" s="67" t="s">
        <v>32</v>
      </c>
      <c r="D49" s="67" t="s">
        <v>67</v>
      </c>
      <c r="E49" s="69">
        <v>95.9</v>
      </c>
      <c r="F49" s="69">
        <v>81</v>
      </c>
      <c r="G49" s="69">
        <f t="shared" si="0"/>
        <v>1.1839506172839507</v>
      </c>
      <c r="H49" s="69">
        <f t="shared" si="1"/>
        <v>7</v>
      </c>
    </row>
    <row r="50" spans="1:8" x14ac:dyDescent="0.2">
      <c r="A50" s="67" t="s">
        <v>15</v>
      </c>
      <c r="B50" s="67" t="s">
        <v>25</v>
      </c>
      <c r="C50" s="67" t="s">
        <v>32</v>
      </c>
      <c r="D50" s="67" t="s">
        <v>67</v>
      </c>
      <c r="E50" s="69">
        <v>74.900000000000006</v>
      </c>
      <c r="F50" s="69">
        <v>78.3</v>
      </c>
      <c r="G50" s="69">
        <f t="shared" si="0"/>
        <v>0.95657726692209466</v>
      </c>
      <c r="H50" s="69">
        <f t="shared" si="1"/>
        <v>2.6960140216845243</v>
      </c>
    </row>
    <row r="51" spans="1:8" x14ac:dyDescent="0.2">
      <c r="A51" s="67" t="s">
        <v>16</v>
      </c>
      <c r="B51" s="67" t="s">
        <v>35</v>
      </c>
      <c r="C51" s="67" t="s">
        <v>32</v>
      </c>
      <c r="D51" s="67" t="s">
        <v>67</v>
      </c>
      <c r="E51" s="69">
        <v>67.8</v>
      </c>
      <c r="F51" s="69">
        <v>75</v>
      </c>
      <c r="G51" s="69">
        <f t="shared" si="0"/>
        <v>0.90399999999999991</v>
      </c>
      <c r="H51" s="69">
        <f t="shared" si="1"/>
        <v>1</v>
      </c>
    </row>
    <row r="52" spans="1:8" x14ac:dyDescent="0.2">
      <c r="A52" s="67" t="s">
        <v>17</v>
      </c>
      <c r="B52" s="67" t="s">
        <v>41</v>
      </c>
      <c r="C52" s="67" t="s">
        <v>32</v>
      </c>
      <c r="D52" s="67" t="s">
        <v>67</v>
      </c>
      <c r="E52" s="69">
        <v>93.1</v>
      </c>
      <c r="F52" s="69">
        <v>74.5</v>
      </c>
      <c r="G52" s="69">
        <f t="shared" si="0"/>
        <v>1.2496644295302013</v>
      </c>
      <c r="H52" s="69">
        <f t="shared" si="1"/>
        <v>7</v>
      </c>
    </row>
    <row r="53" spans="1:8" x14ac:dyDescent="0.2">
      <c r="A53" s="67" t="s">
        <v>18</v>
      </c>
      <c r="B53" s="67" t="s">
        <v>26</v>
      </c>
      <c r="C53" s="67" t="s">
        <v>32</v>
      </c>
      <c r="D53" s="67" t="s">
        <v>67</v>
      </c>
      <c r="E53" s="69">
        <v>85.7</v>
      </c>
      <c r="F53" s="69">
        <v>78.400000000000006</v>
      </c>
      <c r="G53" s="69">
        <f t="shared" si="0"/>
        <v>1.0931122448979591</v>
      </c>
      <c r="H53" s="69">
        <f t="shared" si="1"/>
        <v>6.7961635104492215</v>
      </c>
    </row>
    <row r="54" spans="1:8" x14ac:dyDescent="0.2">
      <c r="A54" s="67" t="s">
        <v>3</v>
      </c>
      <c r="B54" s="67" t="s">
        <v>19</v>
      </c>
      <c r="C54" s="67" t="s">
        <v>71</v>
      </c>
      <c r="D54" s="67" t="s">
        <v>67</v>
      </c>
      <c r="E54" s="66">
        <v>5.24</v>
      </c>
      <c r="F54" s="66">
        <v>6.45</v>
      </c>
      <c r="G54" s="66">
        <v>1.23</v>
      </c>
      <c r="H54" s="66">
        <v>7</v>
      </c>
    </row>
    <row r="55" spans="1:8" x14ac:dyDescent="0.2">
      <c r="A55" s="67" t="s">
        <v>4</v>
      </c>
      <c r="B55" s="67" t="s">
        <v>56</v>
      </c>
      <c r="C55" s="67" t="s">
        <v>71</v>
      </c>
      <c r="D55" s="67" t="s">
        <v>67</v>
      </c>
      <c r="E55" s="66">
        <v>5.53</v>
      </c>
      <c r="F55" s="66">
        <v>6.42</v>
      </c>
      <c r="G55" s="66">
        <v>1.1599999999999999</v>
      </c>
      <c r="H55" s="66">
        <v>7</v>
      </c>
    </row>
    <row r="56" spans="1:8" x14ac:dyDescent="0.2">
      <c r="A56" s="67" t="s">
        <v>5</v>
      </c>
      <c r="B56" s="67" t="s">
        <v>60</v>
      </c>
      <c r="C56" s="67" t="s">
        <v>71</v>
      </c>
      <c r="D56" s="67" t="s">
        <v>67</v>
      </c>
      <c r="E56" s="66">
        <v>5.42</v>
      </c>
      <c r="F56" s="66">
        <v>5.48</v>
      </c>
      <c r="G56" s="66">
        <v>1.01</v>
      </c>
      <c r="H56" s="66">
        <v>4.33</v>
      </c>
    </row>
    <row r="57" spans="1:8" x14ac:dyDescent="0.2">
      <c r="A57" s="67" t="s">
        <v>2</v>
      </c>
      <c r="B57" s="67" t="s">
        <v>24</v>
      </c>
      <c r="C57" s="67" t="s">
        <v>71</v>
      </c>
      <c r="D57" s="67" t="s">
        <v>67</v>
      </c>
      <c r="E57" s="66">
        <v>84.1</v>
      </c>
      <c r="F57" s="66">
        <v>5.24</v>
      </c>
      <c r="G57" s="66">
        <v>0.87</v>
      </c>
      <c r="H57" s="66">
        <v>1</v>
      </c>
    </row>
    <row r="58" spans="1:8" x14ac:dyDescent="0.2">
      <c r="A58" s="67" t="s">
        <v>6</v>
      </c>
      <c r="B58" s="67" t="s">
        <v>42</v>
      </c>
      <c r="C58" s="67" t="s">
        <v>71</v>
      </c>
      <c r="D58" s="67" t="s">
        <v>67</v>
      </c>
      <c r="E58" s="66">
        <v>6.45</v>
      </c>
      <c r="F58" s="66">
        <v>5.23</v>
      </c>
      <c r="G58" s="66">
        <v>0.81</v>
      </c>
      <c r="H58" s="66">
        <v>1</v>
      </c>
    </row>
    <row r="59" spans="1:8" x14ac:dyDescent="0.2">
      <c r="A59" s="67" t="s">
        <v>7</v>
      </c>
      <c r="B59" s="67" t="s">
        <v>36</v>
      </c>
      <c r="C59" s="67" t="s">
        <v>71</v>
      </c>
      <c r="D59" s="67" t="s">
        <v>67</v>
      </c>
      <c r="E59" s="66">
        <v>7.01</v>
      </c>
      <c r="F59" s="66">
        <v>5.47</v>
      </c>
      <c r="G59" s="66">
        <v>0.78</v>
      </c>
      <c r="H59" s="66">
        <v>1</v>
      </c>
    </row>
    <row r="60" spans="1:8" x14ac:dyDescent="0.2">
      <c r="A60" s="67" t="s">
        <v>8</v>
      </c>
      <c r="B60" s="67" t="s">
        <v>37</v>
      </c>
      <c r="C60" s="67" t="s">
        <v>71</v>
      </c>
      <c r="D60" s="67" t="s">
        <v>67</v>
      </c>
      <c r="E60" s="66">
        <v>7.1</v>
      </c>
      <c r="F60" s="66">
        <v>7.5</v>
      </c>
      <c r="G60" s="66">
        <v>1.06</v>
      </c>
      <c r="H60" s="66">
        <v>5.69</v>
      </c>
    </row>
    <row r="61" spans="1:8" x14ac:dyDescent="0.2">
      <c r="A61" s="67" t="s">
        <v>9</v>
      </c>
      <c r="B61" s="67" t="s">
        <v>57</v>
      </c>
      <c r="C61" s="67" t="s">
        <v>71</v>
      </c>
      <c r="D61" s="67" t="s">
        <v>67</v>
      </c>
      <c r="E61" s="66">
        <v>8.1300000000000008</v>
      </c>
      <c r="F61" s="66">
        <v>7.56</v>
      </c>
      <c r="G61" s="66">
        <v>0.93</v>
      </c>
      <c r="H61" s="66">
        <v>1</v>
      </c>
    </row>
    <row r="62" spans="1:8" x14ac:dyDescent="0.2">
      <c r="A62" s="67" t="s">
        <v>10</v>
      </c>
      <c r="B62" s="67" t="s">
        <v>58</v>
      </c>
      <c r="C62" s="67" t="s">
        <v>71</v>
      </c>
      <c r="D62" s="67" t="s">
        <v>67</v>
      </c>
      <c r="E62" s="66">
        <v>65.099999999999994</v>
      </c>
      <c r="F62" s="66">
        <v>5.9</v>
      </c>
      <c r="G62" s="66">
        <v>1.0900000000000001</v>
      </c>
      <c r="H62" s="66">
        <v>6.78</v>
      </c>
    </row>
    <row r="63" spans="1:8" x14ac:dyDescent="0.2">
      <c r="A63" s="67" t="s">
        <v>11</v>
      </c>
      <c r="B63" s="67" t="s">
        <v>38</v>
      </c>
      <c r="C63" s="67" t="s">
        <v>71</v>
      </c>
      <c r="D63" s="67" t="s">
        <v>67</v>
      </c>
      <c r="E63" s="66">
        <v>8.26</v>
      </c>
      <c r="F63" s="66">
        <v>5.36</v>
      </c>
      <c r="G63" s="66">
        <v>0.65</v>
      </c>
      <c r="H63" s="66">
        <v>1</v>
      </c>
    </row>
    <row r="64" spans="1:8" x14ac:dyDescent="0.2">
      <c r="A64" s="67" t="s">
        <v>12</v>
      </c>
      <c r="B64" s="67" t="s">
        <v>39</v>
      </c>
      <c r="C64" s="67" t="s">
        <v>71</v>
      </c>
      <c r="D64" s="67" t="s">
        <v>67</v>
      </c>
      <c r="E64" s="66">
        <v>5.23</v>
      </c>
      <c r="F64" s="66">
        <v>7.47</v>
      </c>
      <c r="G64" s="66">
        <v>1.43</v>
      </c>
      <c r="H64" s="66">
        <v>7</v>
      </c>
    </row>
    <row r="65" spans="1:8" x14ac:dyDescent="0.2">
      <c r="A65" s="67" t="s">
        <v>13</v>
      </c>
      <c r="B65" s="67" t="s">
        <v>59</v>
      </c>
      <c r="C65" s="67" t="s">
        <v>71</v>
      </c>
      <c r="D65" s="67" t="s">
        <v>67</v>
      </c>
      <c r="E65" s="66">
        <v>5.46</v>
      </c>
      <c r="F65" s="66">
        <v>5.56</v>
      </c>
      <c r="G65" s="66">
        <v>1.02</v>
      </c>
      <c r="H65" s="66">
        <v>4.55</v>
      </c>
    </row>
    <row r="66" spans="1:8" x14ac:dyDescent="0.2">
      <c r="A66" s="67" t="s">
        <v>14</v>
      </c>
      <c r="B66" s="67" t="s">
        <v>40</v>
      </c>
      <c r="C66" s="67" t="s">
        <v>71</v>
      </c>
      <c r="D66" s="67" t="s">
        <v>67</v>
      </c>
      <c r="E66" s="66">
        <v>5.51</v>
      </c>
      <c r="F66" s="66">
        <v>4.34</v>
      </c>
      <c r="G66" s="66">
        <v>0.79</v>
      </c>
      <c r="H66" s="66">
        <v>1</v>
      </c>
    </row>
    <row r="67" spans="1:8" x14ac:dyDescent="0.2">
      <c r="A67" s="67" t="s">
        <v>15</v>
      </c>
      <c r="B67" s="67" t="s">
        <v>25</v>
      </c>
      <c r="C67" s="67" t="s">
        <v>71</v>
      </c>
      <c r="D67" s="67" t="s">
        <v>67</v>
      </c>
      <c r="E67" s="66">
        <v>86.1</v>
      </c>
      <c r="F67" s="66">
        <v>5.45</v>
      </c>
      <c r="G67" s="66">
        <v>0.97</v>
      </c>
      <c r="H67" s="66">
        <v>3.25</v>
      </c>
    </row>
    <row r="68" spans="1:8" x14ac:dyDescent="0.2">
      <c r="A68" s="67" t="s">
        <v>16</v>
      </c>
      <c r="B68" s="67" t="s">
        <v>35</v>
      </c>
      <c r="C68" s="67" t="s">
        <v>71</v>
      </c>
      <c r="D68" s="67" t="s">
        <v>67</v>
      </c>
      <c r="E68" s="66">
        <v>5.3</v>
      </c>
      <c r="F68" s="66">
        <v>6.54</v>
      </c>
      <c r="G68" s="66">
        <v>1.23</v>
      </c>
      <c r="H68" s="66">
        <v>7</v>
      </c>
    </row>
    <row r="69" spans="1:8" x14ac:dyDescent="0.2">
      <c r="A69" s="67" t="s">
        <v>17</v>
      </c>
      <c r="B69" s="67" t="s">
        <v>41</v>
      </c>
      <c r="C69" s="67" t="s">
        <v>71</v>
      </c>
      <c r="D69" s="67" t="s">
        <v>67</v>
      </c>
      <c r="E69" s="66">
        <v>4.3</v>
      </c>
      <c r="F69" s="66">
        <v>6.43</v>
      </c>
      <c r="G69" s="66">
        <v>1.5</v>
      </c>
      <c r="H69" s="66">
        <v>7</v>
      </c>
    </row>
    <row r="70" spans="1:8" x14ac:dyDescent="0.2">
      <c r="A70" s="67" t="s">
        <v>18</v>
      </c>
      <c r="B70" s="67" t="s">
        <v>26</v>
      </c>
      <c r="C70" s="67" t="s">
        <v>71</v>
      </c>
      <c r="D70" s="67" t="s">
        <v>67</v>
      </c>
      <c r="E70" s="66">
        <v>5.28</v>
      </c>
      <c r="F70" s="66">
        <v>6.37</v>
      </c>
      <c r="G70" s="66">
        <v>1.21</v>
      </c>
      <c r="H70" s="66">
        <v>7</v>
      </c>
    </row>
    <row r="71" spans="1:8" x14ac:dyDescent="0.2">
      <c r="A71" s="67" t="s">
        <v>3</v>
      </c>
      <c r="B71" s="67" t="s">
        <v>19</v>
      </c>
      <c r="C71" s="67" t="s">
        <v>34</v>
      </c>
      <c r="D71" s="67" t="s">
        <v>67</v>
      </c>
      <c r="E71" s="64">
        <v>0.99</v>
      </c>
      <c r="F71" s="64">
        <v>0.9</v>
      </c>
      <c r="G71" s="64">
        <v>1.1000000000000001</v>
      </c>
      <c r="H71" s="64">
        <v>7</v>
      </c>
    </row>
    <row r="72" spans="1:8" x14ac:dyDescent="0.2">
      <c r="A72" s="67" t="s">
        <v>4</v>
      </c>
      <c r="B72" s="67" t="s">
        <v>56</v>
      </c>
      <c r="C72" s="67" t="s">
        <v>34</v>
      </c>
      <c r="D72" s="67" t="s">
        <v>67</v>
      </c>
      <c r="E72" s="64">
        <v>0.4</v>
      </c>
      <c r="F72" s="64">
        <v>0.9</v>
      </c>
      <c r="G72" s="64">
        <v>0.44</v>
      </c>
      <c r="H72" s="64">
        <v>1</v>
      </c>
    </row>
    <row r="73" spans="1:8" x14ac:dyDescent="0.2">
      <c r="A73" s="67" t="s">
        <v>5</v>
      </c>
      <c r="B73" s="67" t="s">
        <v>60</v>
      </c>
      <c r="C73" s="67" t="s">
        <v>34</v>
      </c>
      <c r="D73" s="67" t="s">
        <v>67</v>
      </c>
      <c r="E73" s="64">
        <v>0.98</v>
      </c>
      <c r="F73" s="64">
        <v>0.9</v>
      </c>
      <c r="G73" s="64">
        <v>1.08</v>
      </c>
      <c r="H73" s="64">
        <v>6.5</v>
      </c>
    </row>
    <row r="74" spans="1:8" x14ac:dyDescent="0.2">
      <c r="A74" s="67" t="s">
        <v>2</v>
      </c>
      <c r="B74" s="67" t="s">
        <v>24</v>
      </c>
      <c r="C74" s="67" t="s">
        <v>34</v>
      </c>
      <c r="D74" s="67" t="s">
        <v>67</v>
      </c>
      <c r="E74" s="64">
        <v>0.8</v>
      </c>
      <c r="F74" s="64">
        <v>0.9</v>
      </c>
      <c r="G74" s="64">
        <v>0.89</v>
      </c>
      <c r="H74" s="64">
        <v>1</v>
      </c>
    </row>
    <row r="75" spans="1:8" x14ac:dyDescent="0.2">
      <c r="A75" s="67" t="s">
        <v>6</v>
      </c>
      <c r="B75" s="67" t="s">
        <v>42</v>
      </c>
      <c r="C75" s="67" t="s">
        <v>34</v>
      </c>
      <c r="D75" s="67" t="s">
        <v>67</v>
      </c>
      <c r="E75" s="64">
        <v>0.8</v>
      </c>
      <c r="F75" s="64">
        <v>0.9</v>
      </c>
      <c r="G75" s="64">
        <v>0.89</v>
      </c>
      <c r="H75" s="64">
        <v>1</v>
      </c>
    </row>
    <row r="76" spans="1:8" x14ac:dyDescent="0.2">
      <c r="A76" s="67" t="s">
        <v>7</v>
      </c>
      <c r="B76" s="67" t="s">
        <v>36</v>
      </c>
      <c r="C76" s="67" t="s">
        <v>34</v>
      </c>
      <c r="D76" s="67" t="s">
        <v>67</v>
      </c>
      <c r="E76" s="64">
        <v>1</v>
      </c>
      <c r="F76" s="64">
        <v>0.9</v>
      </c>
      <c r="G76" s="64">
        <v>1.1100000000000001</v>
      </c>
      <c r="H76" s="64">
        <v>7</v>
      </c>
    </row>
    <row r="77" spans="1:8" x14ac:dyDescent="0.2">
      <c r="A77" s="67" t="s">
        <v>8</v>
      </c>
      <c r="B77" s="67" t="s">
        <v>37</v>
      </c>
      <c r="C77" s="67" t="s">
        <v>34</v>
      </c>
      <c r="D77" s="67" t="s">
        <v>67</v>
      </c>
      <c r="E77" s="64">
        <v>0.99</v>
      </c>
      <c r="F77" s="64">
        <v>0.9</v>
      </c>
      <c r="G77" s="64">
        <v>1.1000000000000001</v>
      </c>
      <c r="H77" s="64">
        <v>6.86</v>
      </c>
    </row>
    <row r="78" spans="1:8" x14ac:dyDescent="0.2">
      <c r="A78" s="67" t="s">
        <v>9</v>
      </c>
      <c r="B78" s="67" t="s">
        <v>57</v>
      </c>
      <c r="C78" s="67" t="s">
        <v>34</v>
      </c>
      <c r="D78" s="67" t="s">
        <v>67</v>
      </c>
      <c r="E78" s="64">
        <v>0.59</v>
      </c>
      <c r="F78" s="64">
        <v>0.9</v>
      </c>
      <c r="G78" s="64">
        <v>0.66</v>
      </c>
      <c r="H78" s="64">
        <v>1</v>
      </c>
    </row>
    <row r="79" spans="1:8" x14ac:dyDescent="0.2">
      <c r="A79" s="67" t="s">
        <v>10</v>
      </c>
      <c r="B79" s="67" t="s">
        <v>58</v>
      </c>
      <c r="C79" s="67" t="s">
        <v>34</v>
      </c>
      <c r="D79" s="67" t="s">
        <v>67</v>
      </c>
      <c r="E79" s="64">
        <v>1</v>
      </c>
      <c r="F79" s="64">
        <v>0.9</v>
      </c>
      <c r="G79" s="64">
        <v>1.1100000000000001</v>
      </c>
      <c r="H79" s="64">
        <v>7</v>
      </c>
    </row>
    <row r="80" spans="1:8" x14ac:dyDescent="0.2">
      <c r="A80" s="67" t="s">
        <v>11</v>
      </c>
      <c r="B80" s="67" t="s">
        <v>38</v>
      </c>
      <c r="C80" s="67" t="s">
        <v>34</v>
      </c>
      <c r="D80" s="67" t="s">
        <v>67</v>
      </c>
      <c r="E80" s="64">
        <v>0.97</v>
      </c>
      <c r="F80" s="64">
        <v>0.9</v>
      </c>
      <c r="G80" s="64">
        <v>1.08</v>
      </c>
      <c r="H80" s="64">
        <v>6.36</v>
      </c>
    </row>
    <row r="81" spans="1:8" x14ac:dyDescent="0.2">
      <c r="A81" s="67" t="s">
        <v>12</v>
      </c>
      <c r="B81" s="67" t="s">
        <v>39</v>
      </c>
      <c r="C81" s="67" t="s">
        <v>34</v>
      </c>
      <c r="D81" s="67" t="s">
        <v>67</v>
      </c>
      <c r="E81" s="64">
        <v>0.9</v>
      </c>
      <c r="F81" s="64">
        <v>0.9</v>
      </c>
      <c r="G81" s="64">
        <v>1</v>
      </c>
      <c r="H81" s="64">
        <v>4</v>
      </c>
    </row>
    <row r="82" spans="1:8" x14ac:dyDescent="0.2">
      <c r="A82" s="67" t="s">
        <v>13</v>
      </c>
      <c r="B82" s="67" t="s">
        <v>59</v>
      </c>
      <c r="C82" s="67" t="s">
        <v>34</v>
      </c>
      <c r="D82" s="67" t="s">
        <v>67</v>
      </c>
      <c r="E82" s="64">
        <v>1</v>
      </c>
      <c r="F82" s="64">
        <v>0.9</v>
      </c>
      <c r="G82" s="64">
        <v>1.1100000000000001</v>
      </c>
      <c r="H82" s="64">
        <v>7</v>
      </c>
    </row>
    <row r="83" spans="1:8" x14ac:dyDescent="0.2">
      <c r="A83" s="67" t="s">
        <v>14</v>
      </c>
      <c r="B83" s="67" t="s">
        <v>40</v>
      </c>
      <c r="C83" s="67" t="s">
        <v>34</v>
      </c>
      <c r="D83" s="67" t="s">
        <v>67</v>
      </c>
      <c r="E83" s="64">
        <v>0.8</v>
      </c>
      <c r="F83" s="64">
        <v>0.9</v>
      </c>
      <c r="G83" s="64">
        <v>0.89</v>
      </c>
      <c r="H83" s="64">
        <v>1</v>
      </c>
    </row>
    <row r="84" spans="1:8" x14ac:dyDescent="0.2">
      <c r="A84" s="67" t="s">
        <v>15</v>
      </c>
      <c r="B84" s="67" t="s">
        <v>25</v>
      </c>
      <c r="C84" s="67" t="s">
        <v>34</v>
      </c>
      <c r="D84" s="67" t="s">
        <v>67</v>
      </c>
      <c r="E84" s="64">
        <v>0.95</v>
      </c>
      <c r="F84" s="64">
        <v>0.9</v>
      </c>
      <c r="G84" s="64">
        <v>1.06</v>
      </c>
      <c r="H84" s="64">
        <v>5.67</v>
      </c>
    </row>
    <row r="85" spans="1:8" x14ac:dyDescent="0.2">
      <c r="A85" s="67" t="s">
        <v>16</v>
      </c>
      <c r="B85" s="67" t="s">
        <v>35</v>
      </c>
      <c r="C85" s="67" t="s">
        <v>34</v>
      </c>
      <c r="D85" s="67" t="s">
        <v>67</v>
      </c>
      <c r="E85" s="64">
        <v>1</v>
      </c>
      <c r="F85" s="64">
        <v>0.9</v>
      </c>
      <c r="G85" s="64">
        <v>1.1100000000000001</v>
      </c>
      <c r="H85" s="64">
        <v>7</v>
      </c>
    </row>
    <row r="86" spans="1:8" x14ac:dyDescent="0.2">
      <c r="A86" s="67" t="s">
        <v>17</v>
      </c>
      <c r="B86" s="67" t="s">
        <v>41</v>
      </c>
      <c r="C86" s="67" t="s">
        <v>34</v>
      </c>
      <c r="D86" s="67" t="s">
        <v>67</v>
      </c>
      <c r="E86" s="64">
        <v>0.8</v>
      </c>
      <c r="F86" s="64">
        <v>0.9</v>
      </c>
      <c r="G86" s="64">
        <v>0.89</v>
      </c>
      <c r="H86" s="64">
        <v>1</v>
      </c>
    </row>
    <row r="87" spans="1:8" x14ac:dyDescent="0.2">
      <c r="A87" s="67" t="s">
        <v>18</v>
      </c>
      <c r="B87" s="67" t="s">
        <v>26</v>
      </c>
      <c r="C87" s="67" t="s">
        <v>34</v>
      </c>
      <c r="D87" s="67" t="s">
        <v>67</v>
      </c>
      <c r="E87" s="64">
        <v>1</v>
      </c>
      <c r="F87" s="64">
        <v>0.9</v>
      </c>
      <c r="G87" s="64">
        <v>1.1100000000000001</v>
      </c>
      <c r="H87" s="64">
        <v>7</v>
      </c>
    </row>
    <row r="88" spans="1:8" x14ac:dyDescent="0.2">
      <c r="A88" s="67" t="s">
        <v>3</v>
      </c>
      <c r="B88" s="67" t="s">
        <v>19</v>
      </c>
      <c r="C88" s="67" t="s">
        <v>54</v>
      </c>
      <c r="D88" s="67" t="s">
        <v>67</v>
      </c>
      <c r="E88" s="69" t="e" cm="1">
        <f t="array" ref="E88">AVER</f>
        <v>#NAME?</v>
      </c>
      <c r="F88" s="69"/>
      <c r="G88" s="69"/>
      <c r="H88" s="69">
        <v>5.7232011232011235</v>
      </c>
    </row>
    <row r="89" spans="1:8" x14ac:dyDescent="0.2">
      <c r="A89" s="67" t="s">
        <v>4</v>
      </c>
      <c r="B89" s="67" t="s">
        <v>56</v>
      </c>
      <c r="C89" s="67" t="s">
        <v>54</v>
      </c>
      <c r="D89" s="67" t="s">
        <v>67</v>
      </c>
      <c r="E89" s="69"/>
      <c r="F89" s="69"/>
      <c r="G89" s="69"/>
      <c r="H89" s="69">
        <v>4.7870551967897104</v>
      </c>
    </row>
    <row r="90" spans="1:8" x14ac:dyDescent="0.2">
      <c r="A90" s="67" t="s">
        <v>5</v>
      </c>
      <c r="B90" s="67" t="s">
        <v>60</v>
      </c>
      <c r="C90" s="67" t="s">
        <v>54</v>
      </c>
      <c r="D90" s="67" t="s">
        <v>67</v>
      </c>
      <c r="E90" s="69"/>
      <c r="F90" s="69"/>
      <c r="G90" s="69"/>
      <c r="H90" s="69">
        <v>5.157523021176158</v>
      </c>
    </row>
    <row r="91" spans="1:8" x14ac:dyDescent="0.2">
      <c r="A91" s="67" t="s">
        <v>2</v>
      </c>
      <c r="B91" s="67" t="s">
        <v>24</v>
      </c>
      <c r="C91" s="67" t="s">
        <v>54</v>
      </c>
      <c r="D91" s="67" t="s">
        <v>67</v>
      </c>
      <c r="E91" s="69"/>
      <c r="F91" s="69"/>
      <c r="G91" s="69"/>
      <c r="H91" s="69">
        <v>2.187618335058608</v>
      </c>
    </row>
    <row r="92" spans="1:8" x14ac:dyDescent="0.2">
      <c r="A92" s="67" t="s">
        <v>6</v>
      </c>
      <c r="B92" s="67" t="s">
        <v>42</v>
      </c>
      <c r="C92" s="67" t="s">
        <v>54</v>
      </c>
      <c r="D92" s="67" t="s">
        <v>67</v>
      </c>
      <c r="E92" s="69"/>
      <c r="F92" s="69"/>
      <c r="G92" s="69"/>
      <c r="H92" s="69">
        <v>3.0197507098989886</v>
      </c>
    </row>
    <row r="93" spans="1:8" x14ac:dyDescent="0.2">
      <c r="A93" s="67" t="s">
        <v>7</v>
      </c>
      <c r="B93" s="67" t="s">
        <v>36</v>
      </c>
      <c r="C93" s="67" t="s">
        <v>54</v>
      </c>
      <c r="D93" s="67" t="s">
        <v>67</v>
      </c>
      <c r="E93" s="69"/>
      <c r="F93" s="69"/>
      <c r="G93" s="69"/>
      <c r="H93" s="69">
        <v>3.8731211545275901</v>
      </c>
    </row>
    <row r="94" spans="1:8" x14ac:dyDescent="0.2">
      <c r="A94" s="67" t="s">
        <v>8</v>
      </c>
      <c r="B94" s="67" t="s">
        <v>37</v>
      </c>
      <c r="C94" s="67" t="s">
        <v>54</v>
      </c>
      <c r="D94" s="67" t="s">
        <v>67</v>
      </c>
      <c r="E94" s="69"/>
      <c r="F94" s="69"/>
      <c r="G94" s="69"/>
      <c r="H94" s="69">
        <v>2.5833711645918211</v>
      </c>
    </row>
    <row r="95" spans="1:8" x14ac:dyDescent="0.2">
      <c r="A95" s="67" t="s">
        <v>9</v>
      </c>
      <c r="B95" s="67" t="s">
        <v>57</v>
      </c>
      <c r="C95" s="67" t="s">
        <v>54</v>
      </c>
      <c r="D95" s="67" t="s">
        <v>67</v>
      </c>
      <c r="E95" s="69"/>
      <c r="F95" s="69"/>
      <c r="G95" s="69"/>
      <c r="H95" s="69">
        <v>5.2000000000000011</v>
      </c>
    </row>
    <row r="96" spans="1:8" x14ac:dyDescent="0.2">
      <c r="A96" s="67" t="s">
        <v>10</v>
      </c>
      <c r="B96" s="67" t="s">
        <v>58</v>
      </c>
      <c r="C96" s="67" t="s">
        <v>54</v>
      </c>
      <c r="D96" s="67" t="s">
        <v>67</v>
      </c>
      <c r="E96" s="69"/>
      <c r="F96" s="69"/>
      <c r="G96" s="69"/>
      <c r="H96" s="69">
        <v>4.2650902648840896</v>
      </c>
    </row>
    <row r="97" spans="1:8" x14ac:dyDescent="0.2">
      <c r="A97" s="67" t="s">
        <v>11</v>
      </c>
      <c r="B97" s="67" t="s">
        <v>38</v>
      </c>
      <c r="C97" s="67" t="s">
        <v>54</v>
      </c>
      <c r="D97" s="67" t="s">
        <v>67</v>
      </c>
      <c r="E97" s="69"/>
      <c r="F97" s="69"/>
      <c r="G97" s="69"/>
      <c r="H97" s="69">
        <v>4.5582612605012001</v>
      </c>
    </row>
    <row r="98" spans="1:8" x14ac:dyDescent="0.2">
      <c r="A98" s="67" t="s">
        <v>12</v>
      </c>
      <c r="B98" s="67" t="s">
        <v>39</v>
      </c>
      <c r="C98" s="67" t="s">
        <v>54</v>
      </c>
      <c r="D98" s="67" t="s">
        <v>67</v>
      </c>
      <c r="E98" s="69"/>
      <c r="F98" s="69"/>
      <c r="G98" s="69"/>
      <c r="H98" s="69">
        <v>3.6342804239623447</v>
      </c>
    </row>
    <row r="99" spans="1:8" x14ac:dyDescent="0.2">
      <c r="A99" s="67" t="s">
        <v>13</v>
      </c>
      <c r="B99" s="67" t="s">
        <v>59</v>
      </c>
      <c r="C99" s="67" t="s">
        <v>54</v>
      </c>
      <c r="D99" s="67" t="s">
        <v>67</v>
      </c>
      <c r="E99" s="69"/>
      <c r="F99" s="69"/>
      <c r="G99" s="69"/>
      <c r="H99" s="69">
        <v>3.2556945745019146</v>
      </c>
    </row>
    <row r="100" spans="1:8" x14ac:dyDescent="0.2">
      <c r="A100" s="67" t="s">
        <v>14</v>
      </c>
      <c r="B100" s="67" t="s">
        <v>40</v>
      </c>
      <c r="C100" s="67" t="s">
        <v>54</v>
      </c>
      <c r="D100" s="67" t="s">
        <v>67</v>
      </c>
      <c r="E100" s="69"/>
      <c r="F100" s="69"/>
      <c r="G100" s="69"/>
      <c r="H100" s="69">
        <v>5.2000000000000011</v>
      </c>
    </row>
    <row r="101" spans="1:8" x14ac:dyDescent="0.2">
      <c r="A101" s="67" t="s">
        <v>15</v>
      </c>
      <c r="B101" s="67" t="s">
        <v>25</v>
      </c>
      <c r="C101" s="67" t="s">
        <v>54</v>
      </c>
      <c r="D101" s="67" t="s">
        <v>67</v>
      </c>
      <c r="E101" s="69"/>
      <c r="F101" s="69"/>
      <c r="G101" s="69"/>
      <c r="H101" s="69">
        <v>4.9122563991975738</v>
      </c>
    </row>
    <row r="102" spans="1:8" x14ac:dyDescent="0.2">
      <c r="A102" s="67" t="s">
        <v>16</v>
      </c>
      <c r="B102" s="67" t="s">
        <v>35</v>
      </c>
      <c r="C102" s="67" t="s">
        <v>54</v>
      </c>
      <c r="D102" s="67" t="s">
        <v>67</v>
      </c>
      <c r="E102" s="69"/>
      <c r="F102" s="69"/>
      <c r="G102" s="69"/>
      <c r="H102" s="69">
        <v>4.856799656799657</v>
      </c>
    </row>
    <row r="103" spans="1:8" x14ac:dyDescent="0.2">
      <c r="A103" s="67" t="s">
        <v>17</v>
      </c>
      <c r="B103" s="67" t="s">
        <v>41</v>
      </c>
      <c r="C103" s="67" t="s">
        <v>54</v>
      </c>
      <c r="D103" s="67" t="s">
        <v>67</v>
      </c>
      <c r="E103" s="69"/>
      <c r="F103" s="69"/>
      <c r="G103" s="69"/>
      <c r="H103" s="69">
        <v>4.8528185778842312</v>
      </c>
    </row>
    <row r="104" spans="1:8" x14ac:dyDescent="0.2">
      <c r="A104" s="67" t="s">
        <v>18</v>
      </c>
      <c r="B104" s="67" t="s">
        <v>26</v>
      </c>
      <c r="C104" s="67" t="s">
        <v>54</v>
      </c>
      <c r="D104" s="67" t="s">
        <v>67</v>
      </c>
      <c r="E104" s="69"/>
      <c r="F104" s="69"/>
      <c r="G104" s="69"/>
      <c r="H104" s="69">
        <v>6.3837708013532204</v>
      </c>
    </row>
    <row r="105" spans="1:8" x14ac:dyDescent="0.2">
      <c r="A105" s="67" t="s">
        <v>3</v>
      </c>
      <c r="B105" s="67" t="s">
        <v>19</v>
      </c>
      <c r="C105" s="67" t="s">
        <v>30</v>
      </c>
      <c r="D105" s="67" t="s">
        <v>68</v>
      </c>
      <c r="E105" s="72">
        <v>87</v>
      </c>
      <c r="F105" s="72">
        <v>89.6</v>
      </c>
      <c r="G105" s="71">
        <f t="shared" ref="G105:G138" si="2">E105/F105</f>
        <v>0.9709821428571429</v>
      </c>
      <c r="H105" s="71">
        <f t="shared" ref="H105:H138" si="3">MIN(MAX(IF(G105 &lt; 0.9334, 1, IF(G105 &gt; 1.1, 7, (G105 - 0.9334) / 0.0333 + 2))), 7)</f>
        <v>3.1285928785928796</v>
      </c>
    </row>
    <row r="106" spans="1:8" x14ac:dyDescent="0.2">
      <c r="A106" s="67" t="s">
        <v>4</v>
      </c>
      <c r="B106" s="67" t="s">
        <v>56</v>
      </c>
      <c r="C106" s="67" t="s">
        <v>30</v>
      </c>
      <c r="D106" s="67" t="s">
        <v>68</v>
      </c>
      <c r="E106" s="72">
        <v>75.599999999999994</v>
      </c>
      <c r="F106" s="72">
        <v>89</v>
      </c>
      <c r="G106" s="71">
        <f t="shared" si="2"/>
        <v>0.84943820224719091</v>
      </c>
      <c r="H106" s="71">
        <f t="shared" si="3"/>
        <v>1</v>
      </c>
    </row>
    <row r="107" spans="1:8" x14ac:dyDescent="0.2">
      <c r="A107" s="67" t="s">
        <v>5</v>
      </c>
      <c r="B107" s="67" t="s">
        <v>60</v>
      </c>
      <c r="C107" s="67" t="s">
        <v>30</v>
      </c>
      <c r="D107" s="67" t="s">
        <v>68</v>
      </c>
      <c r="E107" s="72">
        <v>67.400000000000006</v>
      </c>
      <c r="F107" s="72">
        <v>87.8</v>
      </c>
      <c r="G107" s="71">
        <f t="shared" si="2"/>
        <v>0.76765375854214135</v>
      </c>
      <c r="H107" s="71">
        <f t="shared" si="3"/>
        <v>1</v>
      </c>
    </row>
    <row r="108" spans="1:8" x14ac:dyDescent="0.2">
      <c r="A108" s="67" t="s">
        <v>2</v>
      </c>
      <c r="B108" s="67" t="s">
        <v>24</v>
      </c>
      <c r="C108" s="67" t="s">
        <v>30</v>
      </c>
      <c r="D108" s="67" t="s">
        <v>68</v>
      </c>
      <c r="E108" s="72">
        <v>67.2</v>
      </c>
      <c r="F108" s="72">
        <v>87.6</v>
      </c>
      <c r="G108" s="71">
        <f t="shared" si="2"/>
        <v>0.76712328767123295</v>
      </c>
      <c r="H108" s="71">
        <f t="shared" si="3"/>
        <v>1</v>
      </c>
    </row>
    <row r="109" spans="1:8" x14ac:dyDescent="0.2">
      <c r="A109" s="67" t="s">
        <v>6</v>
      </c>
      <c r="B109" s="67" t="s">
        <v>42</v>
      </c>
      <c r="C109" s="67" t="s">
        <v>30</v>
      </c>
      <c r="D109" s="67" t="s">
        <v>68</v>
      </c>
      <c r="E109" s="72">
        <v>67.5</v>
      </c>
      <c r="F109" s="72">
        <v>87.5</v>
      </c>
      <c r="G109" s="71">
        <f t="shared" si="2"/>
        <v>0.77142857142857146</v>
      </c>
      <c r="H109" s="71">
        <f t="shared" si="3"/>
        <v>1</v>
      </c>
    </row>
    <row r="110" spans="1:8" x14ac:dyDescent="0.2">
      <c r="A110" s="67" t="s">
        <v>7</v>
      </c>
      <c r="B110" s="67" t="s">
        <v>36</v>
      </c>
      <c r="C110" s="67" t="s">
        <v>30</v>
      </c>
      <c r="D110" s="67" t="s">
        <v>68</v>
      </c>
      <c r="E110" s="72">
        <v>89.6</v>
      </c>
      <c r="F110" s="72">
        <v>83.9</v>
      </c>
      <c r="G110" s="71">
        <f t="shared" si="2"/>
        <v>1.0679380214541119</v>
      </c>
      <c r="H110" s="71">
        <f t="shared" si="3"/>
        <v>6.0401808244478037</v>
      </c>
    </row>
    <row r="111" spans="1:8" x14ac:dyDescent="0.2">
      <c r="A111" s="67" t="s">
        <v>8</v>
      </c>
      <c r="B111" s="67" t="s">
        <v>37</v>
      </c>
      <c r="C111" s="67" t="s">
        <v>30</v>
      </c>
      <c r="D111" s="67" t="s">
        <v>68</v>
      </c>
      <c r="E111" s="72">
        <v>76.8</v>
      </c>
      <c r="F111" s="72">
        <v>83.4</v>
      </c>
      <c r="G111" s="71">
        <f t="shared" si="2"/>
        <v>0.92086330935251792</v>
      </c>
      <c r="H111" s="71">
        <f t="shared" si="3"/>
        <v>1</v>
      </c>
    </row>
    <row r="112" spans="1:8" x14ac:dyDescent="0.2">
      <c r="A112" s="67" t="s">
        <v>9</v>
      </c>
      <c r="B112" s="67" t="s">
        <v>57</v>
      </c>
      <c r="C112" s="67" t="s">
        <v>30</v>
      </c>
      <c r="D112" s="67" t="s">
        <v>68</v>
      </c>
      <c r="E112" s="72">
        <v>98.1</v>
      </c>
      <c r="F112" s="72">
        <v>80.5</v>
      </c>
      <c r="G112" s="71">
        <f t="shared" si="2"/>
        <v>1.2186335403726707</v>
      </c>
      <c r="H112" s="71">
        <f t="shared" si="3"/>
        <v>7</v>
      </c>
    </row>
    <row r="113" spans="1:8" x14ac:dyDescent="0.2">
      <c r="A113" s="67" t="s">
        <v>10</v>
      </c>
      <c r="B113" s="67" t="s">
        <v>58</v>
      </c>
      <c r="C113" s="67" t="s">
        <v>30</v>
      </c>
      <c r="D113" s="67" t="s">
        <v>68</v>
      </c>
      <c r="E113" s="72">
        <v>93.4</v>
      </c>
      <c r="F113" s="72">
        <v>76.3</v>
      </c>
      <c r="G113" s="71">
        <f t="shared" si="2"/>
        <v>1.2241153342070774</v>
      </c>
      <c r="H113" s="71">
        <f t="shared" si="3"/>
        <v>7</v>
      </c>
    </row>
    <row r="114" spans="1:8" x14ac:dyDescent="0.2">
      <c r="A114" s="67" t="s">
        <v>11</v>
      </c>
      <c r="B114" s="67" t="s">
        <v>38</v>
      </c>
      <c r="C114" s="67" t="s">
        <v>30</v>
      </c>
      <c r="D114" s="67" t="s">
        <v>68</v>
      </c>
      <c r="E114" s="72">
        <v>76.5</v>
      </c>
      <c r="F114" s="72">
        <v>76</v>
      </c>
      <c r="G114" s="71">
        <f t="shared" si="2"/>
        <v>1.006578947368421</v>
      </c>
      <c r="H114" s="71">
        <f t="shared" si="3"/>
        <v>4.1975659870396695</v>
      </c>
    </row>
    <row r="115" spans="1:8" x14ac:dyDescent="0.2">
      <c r="A115" s="67" t="s">
        <v>12</v>
      </c>
      <c r="B115" s="67" t="s">
        <v>39</v>
      </c>
      <c r="C115" s="67" t="s">
        <v>30</v>
      </c>
      <c r="D115" s="67" t="s">
        <v>68</v>
      </c>
      <c r="E115" s="72">
        <v>78.3</v>
      </c>
      <c r="F115" s="72">
        <v>74.5</v>
      </c>
      <c r="G115" s="71">
        <f t="shared" si="2"/>
        <v>1.0510067114093959</v>
      </c>
      <c r="H115" s="71">
        <f t="shared" si="3"/>
        <v>5.5317330753572351</v>
      </c>
    </row>
    <row r="116" spans="1:8" x14ac:dyDescent="0.2">
      <c r="A116" s="67" t="s">
        <v>13</v>
      </c>
      <c r="B116" s="67" t="s">
        <v>59</v>
      </c>
      <c r="C116" s="67" t="s">
        <v>30</v>
      </c>
      <c r="D116" s="67" t="s">
        <v>68</v>
      </c>
      <c r="E116" s="72">
        <v>67.099999999999994</v>
      </c>
      <c r="F116" s="72">
        <v>73.099999999999994</v>
      </c>
      <c r="G116" s="71">
        <f t="shared" si="2"/>
        <v>0.91792065663474687</v>
      </c>
      <c r="H116" s="71">
        <f t="shared" si="3"/>
        <v>1</v>
      </c>
    </row>
    <row r="117" spans="1:8" x14ac:dyDescent="0.2">
      <c r="A117" s="67" t="s">
        <v>14</v>
      </c>
      <c r="B117" s="67" t="s">
        <v>40</v>
      </c>
      <c r="C117" s="67" t="s">
        <v>30</v>
      </c>
      <c r="D117" s="67" t="s">
        <v>68</v>
      </c>
      <c r="E117" s="72">
        <v>78.400000000000006</v>
      </c>
      <c r="F117" s="72">
        <v>70</v>
      </c>
      <c r="G117" s="71">
        <f t="shared" si="2"/>
        <v>1.1200000000000001</v>
      </c>
      <c r="H117" s="71">
        <f t="shared" si="3"/>
        <v>7</v>
      </c>
    </row>
    <row r="118" spans="1:8" x14ac:dyDescent="0.2">
      <c r="A118" s="67" t="s">
        <v>15</v>
      </c>
      <c r="B118" s="67" t="s">
        <v>25</v>
      </c>
      <c r="C118" s="67" t="s">
        <v>30</v>
      </c>
      <c r="D118" s="67" t="s">
        <v>68</v>
      </c>
      <c r="E118" s="72">
        <v>71.3</v>
      </c>
      <c r="F118" s="72">
        <v>69</v>
      </c>
      <c r="G118" s="71">
        <f t="shared" si="2"/>
        <v>1.0333333333333332</v>
      </c>
      <c r="H118" s="71">
        <f t="shared" si="3"/>
        <v>5.0010010010009971</v>
      </c>
    </row>
    <row r="119" spans="1:8" x14ac:dyDescent="0.2">
      <c r="A119" s="67" t="s">
        <v>16</v>
      </c>
      <c r="B119" s="67" t="s">
        <v>35</v>
      </c>
      <c r="C119" s="67" t="s">
        <v>30</v>
      </c>
      <c r="D119" s="67" t="s">
        <v>68</v>
      </c>
      <c r="E119" s="72">
        <v>67.099999999999994</v>
      </c>
      <c r="F119" s="72">
        <v>68.7</v>
      </c>
      <c r="G119" s="71">
        <f t="shared" si="2"/>
        <v>0.97671033478893732</v>
      </c>
      <c r="H119" s="71">
        <f t="shared" si="3"/>
        <v>3.3006106543224414</v>
      </c>
    </row>
    <row r="120" spans="1:8" x14ac:dyDescent="0.2">
      <c r="A120" s="67" t="s">
        <v>17</v>
      </c>
      <c r="B120" s="67" t="s">
        <v>41</v>
      </c>
      <c r="C120" s="67" t="s">
        <v>30</v>
      </c>
      <c r="D120" s="67" t="s">
        <v>68</v>
      </c>
      <c r="E120" s="72">
        <v>67.3</v>
      </c>
      <c r="F120" s="72">
        <v>67.599999999999994</v>
      </c>
      <c r="G120" s="71">
        <f t="shared" si="2"/>
        <v>0.99556213017751483</v>
      </c>
      <c r="H120" s="71">
        <f t="shared" si="3"/>
        <v>3.8667306359614058</v>
      </c>
    </row>
    <row r="121" spans="1:8" x14ac:dyDescent="0.2">
      <c r="A121" s="67" t="s">
        <v>18</v>
      </c>
      <c r="B121" s="67" t="s">
        <v>26</v>
      </c>
      <c r="C121" s="67" t="s">
        <v>30</v>
      </c>
      <c r="D121" s="67" t="s">
        <v>68</v>
      </c>
      <c r="E121" s="72">
        <v>67.400000000000006</v>
      </c>
      <c r="F121" s="72">
        <v>48.2</v>
      </c>
      <c r="G121" s="71">
        <f t="shared" si="2"/>
        <v>1.3983402489626557</v>
      </c>
      <c r="H121" s="71">
        <f t="shared" si="3"/>
        <v>7</v>
      </c>
    </row>
    <row r="122" spans="1:8" x14ac:dyDescent="0.2">
      <c r="A122" s="67" t="s">
        <v>3</v>
      </c>
      <c r="B122" s="67" t="s">
        <v>19</v>
      </c>
      <c r="C122" s="67" t="s">
        <v>31</v>
      </c>
      <c r="D122" s="67" t="s">
        <v>68</v>
      </c>
      <c r="E122" s="72">
        <v>72.599999999999994</v>
      </c>
      <c r="F122" s="72">
        <v>40.299999999999997</v>
      </c>
      <c r="G122" s="71">
        <f t="shared" si="2"/>
        <v>1.8014888337468982</v>
      </c>
      <c r="H122" s="71">
        <f t="shared" si="3"/>
        <v>7</v>
      </c>
    </row>
    <row r="123" spans="1:8" x14ac:dyDescent="0.2">
      <c r="A123" s="67" t="s">
        <v>4</v>
      </c>
      <c r="B123" s="67" t="s">
        <v>56</v>
      </c>
      <c r="C123" s="67" t="s">
        <v>31</v>
      </c>
      <c r="D123" s="67" t="s">
        <v>68</v>
      </c>
      <c r="E123" s="72">
        <v>88.7</v>
      </c>
      <c r="F123" s="72">
        <v>59</v>
      </c>
      <c r="G123" s="71">
        <f t="shared" si="2"/>
        <v>1.5033898305084745</v>
      </c>
      <c r="H123" s="71">
        <f t="shared" si="3"/>
        <v>7</v>
      </c>
    </row>
    <row r="124" spans="1:8" x14ac:dyDescent="0.2">
      <c r="A124" s="67" t="s">
        <v>5</v>
      </c>
      <c r="B124" s="67" t="s">
        <v>60</v>
      </c>
      <c r="C124" s="67" t="s">
        <v>31</v>
      </c>
      <c r="D124" s="67" t="s">
        <v>68</v>
      </c>
      <c r="E124" s="72">
        <v>83.2</v>
      </c>
      <c r="F124" s="72">
        <v>68</v>
      </c>
      <c r="G124" s="71">
        <f t="shared" si="2"/>
        <v>1.223529411764706</v>
      </c>
      <c r="H124" s="71">
        <f t="shared" si="3"/>
        <v>7</v>
      </c>
    </row>
    <row r="125" spans="1:8" x14ac:dyDescent="0.2">
      <c r="A125" s="67" t="s">
        <v>2</v>
      </c>
      <c r="B125" s="67" t="s">
        <v>24</v>
      </c>
      <c r="C125" s="67" t="s">
        <v>31</v>
      </c>
      <c r="D125" s="67" t="s">
        <v>68</v>
      </c>
      <c r="E125" s="72">
        <v>96.5</v>
      </c>
      <c r="F125" s="72">
        <v>69.5</v>
      </c>
      <c r="G125" s="71">
        <f t="shared" si="2"/>
        <v>1.3884892086330936</v>
      </c>
      <c r="H125" s="71">
        <f t="shared" si="3"/>
        <v>7</v>
      </c>
    </row>
    <row r="126" spans="1:8" x14ac:dyDescent="0.2">
      <c r="A126" s="67" t="s">
        <v>6</v>
      </c>
      <c r="B126" s="67" t="s">
        <v>42</v>
      </c>
      <c r="C126" s="67" t="s">
        <v>31</v>
      </c>
      <c r="D126" s="67" t="s">
        <v>68</v>
      </c>
      <c r="E126" s="72">
        <v>94.3</v>
      </c>
      <c r="F126" s="72">
        <v>71</v>
      </c>
      <c r="G126" s="71">
        <f t="shared" si="2"/>
        <v>1.328169014084507</v>
      </c>
      <c r="H126" s="71">
        <f t="shared" si="3"/>
        <v>7</v>
      </c>
    </row>
    <row r="127" spans="1:8" x14ac:dyDescent="0.2">
      <c r="A127" s="67" t="s">
        <v>7</v>
      </c>
      <c r="B127" s="67" t="s">
        <v>36</v>
      </c>
      <c r="C127" s="67" t="s">
        <v>31</v>
      </c>
      <c r="D127" s="67" t="s">
        <v>68</v>
      </c>
      <c r="E127" s="72">
        <v>67.900000000000006</v>
      </c>
      <c r="F127" s="72">
        <v>75</v>
      </c>
      <c r="G127" s="71">
        <f t="shared" si="2"/>
        <v>0.90533333333333343</v>
      </c>
      <c r="H127" s="71">
        <f t="shared" si="3"/>
        <v>1</v>
      </c>
    </row>
    <row r="128" spans="1:8" x14ac:dyDescent="0.2">
      <c r="A128" s="67" t="s">
        <v>8</v>
      </c>
      <c r="B128" s="67" t="s">
        <v>37</v>
      </c>
      <c r="C128" s="67" t="s">
        <v>31</v>
      </c>
      <c r="D128" s="67" t="s">
        <v>68</v>
      </c>
      <c r="E128" s="72">
        <v>70.8</v>
      </c>
      <c r="F128" s="72">
        <v>76.400000000000006</v>
      </c>
      <c r="G128" s="71">
        <f t="shared" si="2"/>
        <v>0.92670157068062819</v>
      </c>
      <c r="H128" s="71">
        <f t="shared" si="3"/>
        <v>1</v>
      </c>
    </row>
    <row r="129" spans="1:8" x14ac:dyDescent="0.2">
      <c r="A129" s="67" t="s">
        <v>9</v>
      </c>
      <c r="B129" s="67" t="s">
        <v>57</v>
      </c>
      <c r="C129" s="67" t="s">
        <v>31</v>
      </c>
      <c r="D129" s="67" t="s">
        <v>68</v>
      </c>
      <c r="E129" s="72">
        <v>97.9</v>
      </c>
      <c r="F129" s="72">
        <v>79.099999999999994</v>
      </c>
      <c r="G129" s="71">
        <f t="shared" si="2"/>
        <v>1.2376738305941848</v>
      </c>
      <c r="H129" s="71">
        <f t="shared" si="3"/>
        <v>7</v>
      </c>
    </row>
    <row r="130" spans="1:8" x14ac:dyDescent="0.2">
      <c r="A130" s="67" t="s">
        <v>10</v>
      </c>
      <c r="B130" s="67" t="s">
        <v>58</v>
      </c>
      <c r="C130" s="67" t="s">
        <v>31</v>
      </c>
      <c r="D130" s="67" t="s">
        <v>68</v>
      </c>
      <c r="E130" s="72">
        <v>82.4</v>
      </c>
      <c r="F130" s="72">
        <v>81.599999999999994</v>
      </c>
      <c r="G130" s="71">
        <f t="shared" si="2"/>
        <v>1.0098039215686276</v>
      </c>
      <c r="H130" s="71">
        <f t="shared" si="3"/>
        <v>4.2944120591179464</v>
      </c>
    </row>
    <row r="131" spans="1:8" x14ac:dyDescent="0.2">
      <c r="A131" s="67" t="s">
        <v>11</v>
      </c>
      <c r="B131" s="67" t="s">
        <v>38</v>
      </c>
      <c r="C131" s="67" t="s">
        <v>31</v>
      </c>
      <c r="D131" s="67" t="s">
        <v>68</v>
      </c>
      <c r="E131" s="72">
        <v>90.2</v>
      </c>
      <c r="F131" s="72">
        <v>86</v>
      </c>
      <c r="G131" s="71">
        <f t="shared" si="2"/>
        <v>1.0488372093023257</v>
      </c>
      <c r="H131" s="71">
        <f t="shared" si="3"/>
        <v>5.4665828619317027</v>
      </c>
    </row>
    <row r="132" spans="1:8" x14ac:dyDescent="0.2">
      <c r="A132" s="67" t="s">
        <v>12</v>
      </c>
      <c r="B132" s="67" t="s">
        <v>39</v>
      </c>
      <c r="C132" s="67" t="s">
        <v>31</v>
      </c>
      <c r="D132" s="67" t="s">
        <v>68</v>
      </c>
      <c r="E132" s="72">
        <v>69.5</v>
      </c>
      <c r="F132" s="72">
        <v>86.2</v>
      </c>
      <c r="G132" s="71">
        <f t="shared" si="2"/>
        <v>0.80626450116009274</v>
      </c>
      <c r="H132" s="71">
        <f t="shared" si="3"/>
        <v>1</v>
      </c>
    </row>
    <row r="133" spans="1:8" x14ac:dyDescent="0.2">
      <c r="A133" s="67" t="s">
        <v>13</v>
      </c>
      <c r="B133" s="67" t="s">
        <v>59</v>
      </c>
      <c r="C133" s="67" t="s">
        <v>31</v>
      </c>
      <c r="D133" s="67" t="s">
        <v>68</v>
      </c>
      <c r="E133" s="72">
        <v>76.400000000000006</v>
      </c>
      <c r="F133" s="72">
        <v>86.3</v>
      </c>
      <c r="G133" s="71">
        <f t="shared" si="2"/>
        <v>0.88528389339513336</v>
      </c>
      <c r="H133" s="71">
        <f t="shared" si="3"/>
        <v>1</v>
      </c>
    </row>
    <row r="134" spans="1:8" x14ac:dyDescent="0.2">
      <c r="A134" s="67" t="s">
        <v>14</v>
      </c>
      <c r="B134" s="67" t="s">
        <v>40</v>
      </c>
      <c r="C134" s="67" t="s">
        <v>31</v>
      </c>
      <c r="D134" s="67" t="s">
        <v>68</v>
      </c>
      <c r="E134" s="72">
        <v>86</v>
      </c>
      <c r="F134" s="72">
        <v>87</v>
      </c>
      <c r="G134" s="71">
        <f t="shared" si="2"/>
        <v>0.9885057471264368</v>
      </c>
      <c r="H134" s="71">
        <f t="shared" si="3"/>
        <v>3.6548272410341376</v>
      </c>
    </row>
    <row r="135" spans="1:8" x14ac:dyDescent="0.2">
      <c r="A135" s="67" t="s">
        <v>15</v>
      </c>
      <c r="B135" s="67" t="s">
        <v>25</v>
      </c>
      <c r="C135" s="67" t="s">
        <v>31</v>
      </c>
      <c r="D135" s="67" t="s">
        <v>68</v>
      </c>
      <c r="E135" s="72">
        <v>73.7</v>
      </c>
      <c r="F135" s="72">
        <v>87.9</v>
      </c>
      <c r="G135" s="71">
        <f t="shared" si="2"/>
        <v>0.83845278725824801</v>
      </c>
      <c r="H135" s="71">
        <f t="shared" si="3"/>
        <v>1</v>
      </c>
    </row>
    <row r="136" spans="1:8" x14ac:dyDescent="0.2">
      <c r="A136" s="67" t="s">
        <v>16</v>
      </c>
      <c r="B136" s="67" t="s">
        <v>35</v>
      </c>
      <c r="C136" s="67" t="s">
        <v>31</v>
      </c>
      <c r="D136" s="67" t="s">
        <v>68</v>
      </c>
      <c r="E136" s="72">
        <v>75.3</v>
      </c>
      <c r="F136" s="72">
        <v>89.3</v>
      </c>
      <c r="G136" s="71">
        <f t="shared" si="2"/>
        <v>0.84322508398656215</v>
      </c>
      <c r="H136" s="71">
        <f t="shared" si="3"/>
        <v>1</v>
      </c>
    </row>
    <row r="137" spans="1:8" x14ac:dyDescent="0.2">
      <c r="A137" s="67" t="s">
        <v>17</v>
      </c>
      <c r="B137" s="67" t="s">
        <v>41</v>
      </c>
      <c r="C137" s="67" t="s">
        <v>31</v>
      </c>
      <c r="D137" s="67" t="s">
        <v>68</v>
      </c>
      <c r="E137" s="72">
        <v>92.6</v>
      </c>
      <c r="F137" s="72">
        <v>90.4</v>
      </c>
      <c r="G137" s="71">
        <f t="shared" si="2"/>
        <v>1.0243362831858407</v>
      </c>
      <c r="H137" s="71">
        <f t="shared" si="3"/>
        <v>4.7308193148901108</v>
      </c>
    </row>
    <row r="138" spans="1:8" x14ac:dyDescent="0.2">
      <c r="A138" s="67" t="s">
        <v>18</v>
      </c>
      <c r="B138" s="67" t="s">
        <v>26</v>
      </c>
      <c r="C138" s="67" t="s">
        <v>31</v>
      </c>
      <c r="D138" s="67" t="s">
        <v>68</v>
      </c>
      <c r="E138" s="72">
        <v>87.5</v>
      </c>
      <c r="F138" s="72">
        <v>94.3</v>
      </c>
      <c r="G138" s="71">
        <f t="shared" si="2"/>
        <v>0.92788971367974549</v>
      </c>
      <c r="H138" s="71">
        <f t="shared" si="3"/>
        <v>1</v>
      </c>
    </row>
    <row r="139" spans="1:8" x14ac:dyDescent="0.2">
      <c r="A139" s="67" t="s">
        <v>3</v>
      </c>
      <c r="B139" s="67" t="s">
        <v>19</v>
      </c>
      <c r="C139" s="67" t="s">
        <v>32</v>
      </c>
      <c r="D139" s="67" t="s">
        <v>68</v>
      </c>
      <c r="E139" s="69">
        <v>95</v>
      </c>
      <c r="F139" s="69">
        <v>83.3</v>
      </c>
      <c r="G139" s="69">
        <f t="shared" ref="G139:G155" si="4">E139/F139</f>
        <v>1.1404561824729893</v>
      </c>
      <c r="H139" s="69">
        <f t="shared" ref="H139:H168" si="5">MIN(MAX(IF(G139 &lt; 0.9334, 1, IF(G139 &gt; 1.1, 7, (G139 - 0.9334) / 0.0333 + 2))), 7)</f>
        <v>7</v>
      </c>
    </row>
    <row r="140" spans="1:8" x14ac:dyDescent="0.2">
      <c r="A140" s="67" t="s">
        <v>4</v>
      </c>
      <c r="B140" s="67" t="s">
        <v>56</v>
      </c>
      <c r="C140" s="67" t="s">
        <v>32</v>
      </c>
      <c r="D140" s="67" t="s">
        <v>68</v>
      </c>
      <c r="E140" s="69">
        <v>68.3</v>
      </c>
      <c r="F140" s="69">
        <v>74.599999999999994</v>
      </c>
      <c r="G140" s="69">
        <f t="shared" si="4"/>
        <v>0.91554959785522794</v>
      </c>
      <c r="H140" s="69">
        <f t="shared" si="5"/>
        <v>1</v>
      </c>
    </row>
    <row r="141" spans="1:8" x14ac:dyDescent="0.2">
      <c r="A141" s="67" t="s">
        <v>5</v>
      </c>
      <c r="B141" s="67" t="s">
        <v>60</v>
      </c>
      <c r="C141" s="67" t="s">
        <v>32</v>
      </c>
      <c r="D141" s="67" t="s">
        <v>68</v>
      </c>
      <c r="E141" s="69">
        <v>84.7</v>
      </c>
      <c r="F141" s="69">
        <v>72.7</v>
      </c>
      <c r="G141" s="69">
        <f t="shared" si="4"/>
        <v>1.1650618982118295</v>
      </c>
      <c r="H141" s="69">
        <f t="shared" si="5"/>
        <v>7</v>
      </c>
    </row>
    <row r="142" spans="1:8" x14ac:dyDescent="0.2">
      <c r="A142" s="67" t="s">
        <v>2</v>
      </c>
      <c r="B142" s="67" t="s">
        <v>24</v>
      </c>
      <c r="C142" s="67" t="s">
        <v>32</v>
      </c>
      <c r="D142" s="67" t="s">
        <v>68</v>
      </c>
      <c r="E142" s="69">
        <v>75.8</v>
      </c>
      <c r="F142" s="69">
        <v>83.7</v>
      </c>
      <c r="G142" s="69">
        <f t="shared" si="4"/>
        <v>0.90561529271206687</v>
      </c>
      <c r="H142" s="69">
        <f t="shared" si="5"/>
        <v>1</v>
      </c>
    </row>
    <row r="143" spans="1:8" x14ac:dyDescent="0.2">
      <c r="A143" s="67" t="s">
        <v>6</v>
      </c>
      <c r="B143" s="67" t="s">
        <v>42</v>
      </c>
      <c r="C143" s="67" t="s">
        <v>32</v>
      </c>
      <c r="D143" s="67" t="s">
        <v>68</v>
      </c>
      <c r="E143" s="69">
        <v>86.5</v>
      </c>
      <c r="F143" s="69">
        <v>85.5</v>
      </c>
      <c r="G143" s="69">
        <f t="shared" si="4"/>
        <v>1.0116959064327486</v>
      </c>
      <c r="H143" s="69">
        <f t="shared" si="5"/>
        <v>4.3512284214038628</v>
      </c>
    </row>
    <row r="144" spans="1:8" x14ac:dyDescent="0.2">
      <c r="A144" s="67" t="s">
        <v>7</v>
      </c>
      <c r="B144" s="67" t="s">
        <v>36</v>
      </c>
      <c r="C144" s="67" t="s">
        <v>32</v>
      </c>
      <c r="D144" s="67" t="s">
        <v>68</v>
      </c>
      <c r="E144" s="69">
        <v>74.5</v>
      </c>
      <c r="F144" s="69">
        <v>79.900000000000006</v>
      </c>
      <c r="G144" s="69">
        <f t="shared" si="4"/>
        <v>0.93241551939924905</v>
      </c>
      <c r="H144" s="69">
        <f t="shared" si="5"/>
        <v>1</v>
      </c>
    </row>
    <row r="145" spans="1:8" x14ac:dyDescent="0.2">
      <c r="A145" s="67" t="s">
        <v>8</v>
      </c>
      <c r="B145" s="67" t="s">
        <v>37</v>
      </c>
      <c r="C145" s="67" t="s">
        <v>32</v>
      </c>
      <c r="D145" s="67" t="s">
        <v>68</v>
      </c>
      <c r="E145" s="69">
        <v>71.3</v>
      </c>
      <c r="F145" s="69">
        <v>82.3</v>
      </c>
      <c r="G145" s="69">
        <f t="shared" si="4"/>
        <v>0.86634264884568646</v>
      </c>
      <c r="H145" s="69">
        <f t="shared" si="5"/>
        <v>1</v>
      </c>
    </row>
    <row r="146" spans="1:8" x14ac:dyDescent="0.2">
      <c r="A146" s="67" t="s">
        <v>9</v>
      </c>
      <c r="B146" s="67" t="s">
        <v>57</v>
      </c>
      <c r="C146" s="67" t="s">
        <v>32</v>
      </c>
      <c r="D146" s="67" t="s">
        <v>68</v>
      </c>
      <c r="E146" s="69">
        <v>95.5</v>
      </c>
      <c r="F146" s="69">
        <v>72.5</v>
      </c>
      <c r="G146" s="69">
        <f t="shared" si="4"/>
        <v>1.3172413793103448</v>
      </c>
      <c r="H146" s="69">
        <f t="shared" si="5"/>
        <v>7</v>
      </c>
    </row>
    <row r="147" spans="1:8" x14ac:dyDescent="0.2">
      <c r="A147" s="67" t="s">
        <v>10</v>
      </c>
      <c r="B147" s="67" t="s">
        <v>58</v>
      </c>
      <c r="C147" s="67" t="s">
        <v>32</v>
      </c>
      <c r="D147" s="67" t="s">
        <v>68</v>
      </c>
      <c r="E147" s="69">
        <v>67.7</v>
      </c>
      <c r="F147" s="69">
        <v>75.400000000000006</v>
      </c>
      <c r="G147" s="69">
        <f t="shared" si="4"/>
        <v>0.89787798408488062</v>
      </c>
      <c r="H147" s="69">
        <f t="shared" si="5"/>
        <v>1</v>
      </c>
    </row>
    <row r="148" spans="1:8" x14ac:dyDescent="0.2">
      <c r="A148" s="67" t="s">
        <v>11</v>
      </c>
      <c r="B148" s="67" t="s">
        <v>38</v>
      </c>
      <c r="C148" s="67" t="s">
        <v>32</v>
      </c>
      <c r="D148" s="67" t="s">
        <v>68</v>
      </c>
      <c r="E148" s="69">
        <v>95.9</v>
      </c>
      <c r="F148" s="69">
        <v>80</v>
      </c>
      <c r="G148" s="69">
        <f t="shared" si="4"/>
        <v>1.19875</v>
      </c>
      <c r="H148" s="69">
        <f t="shared" si="5"/>
        <v>7</v>
      </c>
    </row>
    <row r="149" spans="1:8" x14ac:dyDescent="0.2">
      <c r="A149" s="67" t="s">
        <v>12</v>
      </c>
      <c r="B149" s="67" t="s">
        <v>39</v>
      </c>
      <c r="C149" s="67" t="s">
        <v>32</v>
      </c>
      <c r="D149" s="67" t="s">
        <v>68</v>
      </c>
      <c r="E149" s="69">
        <v>87.3</v>
      </c>
      <c r="F149" s="69">
        <v>89.3</v>
      </c>
      <c r="G149" s="69">
        <f t="shared" si="4"/>
        <v>0.97760358342665177</v>
      </c>
      <c r="H149" s="69">
        <f t="shared" si="5"/>
        <v>3.3274349377372898</v>
      </c>
    </row>
    <row r="150" spans="1:8" x14ac:dyDescent="0.2">
      <c r="A150" s="67" t="s">
        <v>13</v>
      </c>
      <c r="B150" s="67" t="s">
        <v>59</v>
      </c>
      <c r="C150" s="67" t="s">
        <v>32</v>
      </c>
      <c r="D150" s="67" t="s">
        <v>68</v>
      </c>
      <c r="E150" s="69">
        <v>71.5</v>
      </c>
      <c r="F150" s="69">
        <v>76.3</v>
      </c>
      <c r="G150" s="69">
        <f t="shared" si="4"/>
        <v>0.93709043250327662</v>
      </c>
      <c r="H150" s="69">
        <f t="shared" si="5"/>
        <v>2.1108237988971954</v>
      </c>
    </row>
    <row r="151" spans="1:8" x14ac:dyDescent="0.2">
      <c r="A151" s="67" t="s">
        <v>14</v>
      </c>
      <c r="B151" s="67" t="s">
        <v>40</v>
      </c>
      <c r="C151" s="67" t="s">
        <v>32</v>
      </c>
      <c r="D151" s="67" t="s">
        <v>68</v>
      </c>
      <c r="E151" s="69">
        <v>95.9</v>
      </c>
      <c r="F151" s="69">
        <v>81</v>
      </c>
      <c r="G151" s="69">
        <f t="shared" si="4"/>
        <v>1.1839506172839507</v>
      </c>
      <c r="H151" s="69">
        <f t="shared" si="5"/>
        <v>7</v>
      </c>
    </row>
    <row r="152" spans="1:8" x14ac:dyDescent="0.2">
      <c r="A152" s="67" t="s">
        <v>15</v>
      </c>
      <c r="B152" s="67" t="s">
        <v>25</v>
      </c>
      <c r="C152" s="67" t="s">
        <v>32</v>
      </c>
      <c r="D152" s="67" t="s">
        <v>68</v>
      </c>
      <c r="E152" s="69">
        <v>74.900000000000006</v>
      </c>
      <c r="F152" s="69">
        <v>78.3</v>
      </c>
      <c r="G152" s="69">
        <f t="shared" si="4"/>
        <v>0.95657726692209466</v>
      </c>
      <c r="H152" s="69">
        <f t="shared" si="5"/>
        <v>2.6960140216845243</v>
      </c>
    </row>
    <row r="153" spans="1:8" x14ac:dyDescent="0.2">
      <c r="A153" s="67" t="s">
        <v>16</v>
      </c>
      <c r="B153" s="67" t="s">
        <v>35</v>
      </c>
      <c r="C153" s="67" t="s">
        <v>32</v>
      </c>
      <c r="D153" s="67" t="s">
        <v>68</v>
      </c>
      <c r="E153" s="69">
        <v>67.8</v>
      </c>
      <c r="F153" s="69">
        <v>75</v>
      </c>
      <c r="G153" s="69">
        <f t="shared" si="4"/>
        <v>0.90399999999999991</v>
      </c>
      <c r="H153" s="69">
        <f t="shared" si="5"/>
        <v>1</v>
      </c>
    </row>
    <row r="154" spans="1:8" x14ac:dyDescent="0.2">
      <c r="A154" s="67" t="s">
        <v>17</v>
      </c>
      <c r="B154" s="67" t="s">
        <v>41</v>
      </c>
      <c r="C154" s="67" t="s">
        <v>32</v>
      </c>
      <c r="D154" s="67" t="s">
        <v>68</v>
      </c>
      <c r="E154" s="69">
        <v>76.7</v>
      </c>
      <c r="F154" s="69">
        <v>74.5</v>
      </c>
      <c r="G154" s="69">
        <f t="shared" si="4"/>
        <v>1.029530201342282</v>
      </c>
      <c r="H154" s="69">
        <f t="shared" si="5"/>
        <v>4.8867928331015609</v>
      </c>
    </row>
    <row r="155" spans="1:8" x14ac:dyDescent="0.2">
      <c r="A155" s="67" t="s">
        <v>18</v>
      </c>
      <c r="B155" s="67" t="s">
        <v>26</v>
      </c>
      <c r="C155" s="67" t="s">
        <v>32</v>
      </c>
      <c r="D155" s="67" t="s">
        <v>68</v>
      </c>
      <c r="E155" s="69">
        <v>85.7</v>
      </c>
      <c r="F155" s="69">
        <v>78.400000000000006</v>
      </c>
      <c r="G155" s="69">
        <f t="shared" si="4"/>
        <v>1.0931122448979591</v>
      </c>
      <c r="H155" s="69">
        <f t="shared" si="5"/>
        <v>6.7961635104492215</v>
      </c>
    </row>
    <row r="156" spans="1:8" x14ac:dyDescent="0.2">
      <c r="A156" s="67" t="s">
        <v>3</v>
      </c>
      <c r="B156" s="67" t="s">
        <v>19</v>
      </c>
      <c r="C156" s="67" t="s">
        <v>71</v>
      </c>
      <c r="D156" s="67" t="s">
        <v>68</v>
      </c>
      <c r="E156" s="71">
        <v>6.45</v>
      </c>
      <c r="F156" s="71">
        <v>8.26</v>
      </c>
      <c r="G156" s="71">
        <f t="shared" ref="G156:G172" si="6">(F156*60)/(E156*60)</f>
        <v>1.2806201550387597</v>
      </c>
      <c r="H156" s="71">
        <f t="shared" si="5"/>
        <v>7</v>
      </c>
    </row>
    <row r="157" spans="1:8" x14ac:dyDescent="0.2">
      <c r="A157" s="67" t="s">
        <v>4</v>
      </c>
      <c r="B157" s="67" t="s">
        <v>56</v>
      </c>
      <c r="C157" s="67" t="s">
        <v>71</v>
      </c>
      <c r="D157" s="67" t="s">
        <v>68</v>
      </c>
      <c r="E157" s="71">
        <v>6.42</v>
      </c>
      <c r="F157" s="71">
        <v>8.1300000000000008</v>
      </c>
      <c r="G157" s="71">
        <f t="shared" si="6"/>
        <v>1.2663551401869162</v>
      </c>
      <c r="H157" s="71">
        <f t="shared" si="5"/>
        <v>7</v>
      </c>
    </row>
    <row r="158" spans="1:8" x14ac:dyDescent="0.2">
      <c r="A158" s="67" t="s">
        <v>5</v>
      </c>
      <c r="B158" s="67" t="s">
        <v>60</v>
      </c>
      <c r="C158" s="67" t="s">
        <v>71</v>
      </c>
      <c r="D158" s="67" t="s">
        <v>68</v>
      </c>
      <c r="E158" s="71">
        <v>5.48</v>
      </c>
      <c r="F158" s="71">
        <v>7.1</v>
      </c>
      <c r="G158" s="71">
        <f t="shared" si="6"/>
        <v>1.2956204379562044</v>
      </c>
      <c r="H158" s="71">
        <f t="shared" si="5"/>
        <v>7</v>
      </c>
    </row>
    <row r="159" spans="1:8" x14ac:dyDescent="0.2">
      <c r="A159" s="67" t="s">
        <v>2</v>
      </c>
      <c r="B159" s="67" t="s">
        <v>24</v>
      </c>
      <c r="C159" s="67" t="s">
        <v>71</v>
      </c>
      <c r="D159" s="67" t="s">
        <v>68</v>
      </c>
      <c r="E159" s="71">
        <v>5.24</v>
      </c>
      <c r="F159" s="71">
        <v>7.01</v>
      </c>
      <c r="G159" s="71">
        <f t="shared" si="6"/>
        <v>1.3377862595419845</v>
      </c>
      <c r="H159" s="71">
        <f t="shared" si="5"/>
        <v>7</v>
      </c>
    </row>
    <row r="160" spans="1:8" x14ac:dyDescent="0.2">
      <c r="A160" s="67" t="s">
        <v>6</v>
      </c>
      <c r="B160" s="67" t="s">
        <v>42</v>
      </c>
      <c r="C160" s="67" t="s">
        <v>71</v>
      </c>
      <c r="D160" s="67" t="s">
        <v>68</v>
      </c>
      <c r="E160" s="71">
        <v>5.23</v>
      </c>
      <c r="F160" s="71">
        <v>6.45</v>
      </c>
      <c r="G160" s="71">
        <f t="shared" si="6"/>
        <v>1.2332695984703632</v>
      </c>
      <c r="H160" s="71">
        <f t="shared" si="5"/>
        <v>7</v>
      </c>
    </row>
    <row r="161" spans="1:8" x14ac:dyDescent="0.2">
      <c r="A161" s="67" t="s">
        <v>7</v>
      </c>
      <c r="B161" s="67" t="s">
        <v>36</v>
      </c>
      <c r="C161" s="67" t="s">
        <v>71</v>
      </c>
      <c r="D161" s="67" t="s">
        <v>68</v>
      </c>
      <c r="E161" s="71">
        <v>5.47</v>
      </c>
      <c r="F161" s="71">
        <v>6.01</v>
      </c>
      <c r="G161" s="71">
        <f t="shared" si="6"/>
        <v>1.0987202925045703</v>
      </c>
      <c r="H161" s="71">
        <f t="shared" si="5"/>
        <v>6.964573348485593</v>
      </c>
    </row>
    <row r="162" spans="1:8" x14ac:dyDescent="0.2">
      <c r="A162" s="67" t="s">
        <v>8</v>
      </c>
      <c r="B162" s="67" t="s">
        <v>37</v>
      </c>
      <c r="C162" s="67" t="s">
        <v>71</v>
      </c>
      <c r="D162" s="67" t="s">
        <v>68</v>
      </c>
      <c r="E162" s="71">
        <v>7.5</v>
      </c>
      <c r="F162" s="71">
        <v>5.59</v>
      </c>
      <c r="G162" s="71">
        <f t="shared" si="6"/>
        <v>0.74533333333333329</v>
      </c>
      <c r="H162" s="71">
        <f t="shared" si="5"/>
        <v>1</v>
      </c>
    </row>
    <row r="163" spans="1:8" x14ac:dyDescent="0.2">
      <c r="A163" s="67" t="s">
        <v>9</v>
      </c>
      <c r="B163" s="67" t="s">
        <v>57</v>
      </c>
      <c r="C163" s="67" t="s">
        <v>71</v>
      </c>
      <c r="D163" s="67" t="s">
        <v>68</v>
      </c>
      <c r="E163" s="71">
        <v>7.56</v>
      </c>
      <c r="F163" s="71">
        <v>5.53</v>
      </c>
      <c r="G163" s="71">
        <f t="shared" si="6"/>
        <v>0.73148148148148151</v>
      </c>
      <c r="H163" s="71">
        <f t="shared" si="5"/>
        <v>1</v>
      </c>
    </row>
    <row r="164" spans="1:8" x14ac:dyDescent="0.2">
      <c r="A164" s="67" t="s">
        <v>10</v>
      </c>
      <c r="B164" s="67" t="s">
        <v>58</v>
      </c>
      <c r="C164" s="67" t="s">
        <v>71</v>
      </c>
      <c r="D164" s="67" t="s">
        <v>68</v>
      </c>
      <c r="E164" s="71">
        <v>5.9</v>
      </c>
      <c r="F164" s="71">
        <v>5.51</v>
      </c>
      <c r="G164" s="71">
        <f t="shared" si="6"/>
        <v>0.93389830508474569</v>
      </c>
      <c r="H164" s="71">
        <f t="shared" si="5"/>
        <v>2.0149641166590295</v>
      </c>
    </row>
    <row r="165" spans="1:8" x14ac:dyDescent="0.2">
      <c r="A165" s="67" t="s">
        <v>11</v>
      </c>
      <c r="B165" s="67" t="s">
        <v>38</v>
      </c>
      <c r="C165" s="67" t="s">
        <v>71</v>
      </c>
      <c r="D165" s="67" t="s">
        <v>68</v>
      </c>
      <c r="E165" s="71">
        <v>5.36</v>
      </c>
      <c r="F165" s="71">
        <v>5.46</v>
      </c>
      <c r="G165" s="71">
        <f t="shared" si="6"/>
        <v>1.0186567164179106</v>
      </c>
      <c r="H165" s="71">
        <f t="shared" si="5"/>
        <v>4.5602617542916075</v>
      </c>
    </row>
    <row r="166" spans="1:8" x14ac:dyDescent="0.2">
      <c r="A166" s="67" t="s">
        <v>12</v>
      </c>
      <c r="B166" s="67" t="s">
        <v>39</v>
      </c>
      <c r="C166" s="67" t="s">
        <v>71</v>
      </c>
      <c r="D166" s="67" t="s">
        <v>68</v>
      </c>
      <c r="E166" s="71">
        <v>7.47</v>
      </c>
      <c r="F166" s="71">
        <v>5.42</v>
      </c>
      <c r="G166" s="71">
        <f t="shared" si="6"/>
        <v>0.72556894243641235</v>
      </c>
      <c r="H166" s="71">
        <f t="shared" si="5"/>
        <v>1</v>
      </c>
    </row>
    <row r="167" spans="1:8" x14ac:dyDescent="0.2">
      <c r="A167" s="67" t="s">
        <v>13</v>
      </c>
      <c r="B167" s="67" t="s">
        <v>59</v>
      </c>
      <c r="C167" s="67" t="s">
        <v>71</v>
      </c>
      <c r="D167" s="67" t="s">
        <v>68</v>
      </c>
      <c r="E167" s="71">
        <v>5.56</v>
      </c>
      <c r="F167" s="71">
        <v>5.4</v>
      </c>
      <c r="G167" s="71">
        <f t="shared" si="6"/>
        <v>0.97122302158273388</v>
      </c>
      <c r="H167" s="71">
        <f t="shared" si="5"/>
        <v>3.135826473955972</v>
      </c>
    </row>
    <row r="168" spans="1:8" x14ac:dyDescent="0.2">
      <c r="A168" s="67" t="s">
        <v>14</v>
      </c>
      <c r="B168" s="67" t="s">
        <v>40</v>
      </c>
      <c r="C168" s="67" t="s">
        <v>71</v>
      </c>
      <c r="D168" s="67" t="s">
        <v>68</v>
      </c>
      <c r="E168" s="71">
        <v>4.34</v>
      </c>
      <c r="F168" s="71">
        <v>5.3</v>
      </c>
      <c r="G168" s="71">
        <f t="shared" si="6"/>
        <v>1.2211981566820278</v>
      </c>
      <c r="H168" s="71">
        <f t="shared" si="5"/>
        <v>7</v>
      </c>
    </row>
    <row r="169" spans="1:8" x14ac:dyDescent="0.2">
      <c r="A169" s="67" t="s">
        <v>15</v>
      </c>
      <c r="B169" s="67" t="s">
        <v>25</v>
      </c>
      <c r="C169" s="67" t="s">
        <v>71</v>
      </c>
      <c r="D169" s="67" t="s">
        <v>68</v>
      </c>
      <c r="E169" s="71">
        <v>5.45</v>
      </c>
      <c r="F169" s="71">
        <v>5.28</v>
      </c>
      <c r="G169" s="71">
        <f t="shared" si="6"/>
        <v>0.96880733944954134</v>
      </c>
      <c r="H169" s="71">
        <f t="shared" ref="H169:H172" si="7">MIN(MAX(IF(G169 &lt; 0.9334, 1, IF(G169 &gt; 1.1, 7, (G169 - 0.9334) / 0.0333 + 2))), 7)</f>
        <v>3.0632834669531928</v>
      </c>
    </row>
    <row r="170" spans="1:8" x14ac:dyDescent="0.2">
      <c r="A170" s="67" t="s">
        <v>16</v>
      </c>
      <c r="B170" s="67" t="s">
        <v>35</v>
      </c>
      <c r="C170" s="67" t="s">
        <v>71</v>
      </c>
      <c r="D170" s="67" t="s">
        <v>68</v>
      </c>
      <c r="E170" s="71">
        <v>6.54</v>
      </c>
      <c r="F170" s="71">
        <v>5.24</v>
      </c>
      <c r="G170" s="71">
        <f t="shared" si="6"/>
        <v>0.80122324159021419</v>
      </c>
      <c r="H170" s="71">
        <f t="shared" si="7"/>
        <v>1</v>
      </c>
    </row>
    <row r="171" spans="1:8" x14ac:dyDescent="0.2">
      <c r="A171" s="67" t="s">
        <v>17</v>
      </c>
      <c r="B171" s="67" t="s">
        <v>41</v>
      </c>
      <c r="C171" s="67" t="s">
        <v>71</v>
      </c>
      <c r="D171" s="67" t="s">
        <v>68</v>
      </c>
      <c r="E171" s="71">
        <v>6.43</v>
      </c>
      <c r="F171" s="71">
        <v>5.23</v>
      </c>
      <c r="G171" s="71">
        <f t="shared" si="6"/>
        <v>0.81337480559875597</v>
      </c>
      <c r="H171" s="71">
        <f t="shared" si="7"/>
        <v>1</v>
      </c>
    </row>
    <row r="172" spans="1:8" x14ac:dyDescent="0.2">
      <c r="A172" s="67" t="s">
        <v>18</v>
      </c>
      <c r="B172" s="67" t="s">
        <v>26</v>
      </c>
      <c r="C172" s="67" t="s">
        <v>71</v>
      </c>
      <c r="D172" s="67" t="s">
        <v>68</v>
      </c>
      <c r="E172" s="71">
        <v>6.37</v>
      </c>
      <c r="F172" s="71">
        <v>4.3</v>
      </c>
      <c r="G172" s="71">
        <f t="shared" si="6"/>
        <v>0.67503924646781788</v>
      </c>
      <c r="H172" s="71">
        <f t="shared" si="7"/>
        <v>1</v>
      </c>
    </row>
    <row r="173" spans="1:8" x14ac:dyDescent="0.2">
      <c r="A173" s="67" t="s">
        <v>3</v>
      </c>
      <c r="B173" s="67" t="s">
        <v>19</v>
      </c>
      <c r="C173" s="67" t="s">
        <v>34</v>
      </c>
      <c r="D173" s="67" t="s">
        <v>68</v>
      </c>
      <c r="E173" s="64">
        <v>0.99</v>
      </c>
      <c r="F173" s="64">
        <v>0.9</v>
      </c>
      <c r="G173" s="70">
        <f>E173/F173</f>
        <v>1.0999999999999999</v>
      </c>
      <c r="H173" s="70">
        <f>MIN(MAX(IF(G173&lt; 0.9334, 1, IF(G173 &gt; 1.1, 7, (G173 - 0.9334) / 0.0333 + 2))), 7)</f>
        <v>7</v>
      </c>
    </row>
    <row r="174" spans="1:8" x14ac:dyDescent="0.2">
      <c r="A174" s="67" t="s">
        <v>4</v>
      </c>
      <c r="B174" s="67" t="s">
        <v>56</v>
      </c>
      <c r="C174" s="67" t="s">
        <v>34</v>
      </c>
      <c r="D174" s="67" t="s">
        <v>68</v>
      </c>
      <c r="E174" s="64">
        <v>0.4</v>
      </c>
      <c r="F174" s="64">
        <v>0.9</v>
      </c>
      <c r="G174" s="70">
        <f>E174/F174</f>
        <v>0.44444444444444448</v>
      </c>
      <c r="H174" s="70">
        <f t="shared" ref="H174:H189" si="8">MIN(MAX(IF(G174&lt; 0.9334, 1, IF(G174 &gt; 1.1, 7, (G174 - 0.9334) / 0.0333 + 2))), 7)</f>
        <v>1</v>
      </c>
    </row>
    <row r="175" spans="1:8" x14ac:dyDescent="0.2">
      <c r="A175" s="67" t="s">
        <v>5</v>
      </c>
      <c r="B175" s="67" t="s">
        <v>60</v>
      </c>
      <c r="C175" s="67" t="s">
        <v>34</v>
      </c>
      <c r="D175" s="67" t="s">
        <v>68</v>
      </c>
      <c r="E175" s="64">
        <v>0.98</v>
      </c>
      <c r="F175" s="64">
        <v>0.9</v>
      </c>
      <c r="G175" s="70">
        <f t="shared" ref="G175:G176" si="9">E175/F175</f>
        <v>1.0888888888888888</v>
      </c>
      <c r="H175" s="70">
        <f t="shared" si="8"/>
        <v>6.6693360026693327</v>
      </c>
    </row>
    <row r="176" spans="1:8" x14ac:dyDescent="0.2">
      <c r="A176" s="67" t="s">
        <v>2</v>
      </c>
      <c r="B176" s="67" t="s">
        <v>24</v>
      </c>
      <c r="C176" s="67" t="s">
        <v>34</v>
      </c>
      <c r="D176" s="67" t="s">
        <v>68</v>
      </c>
      <c r="E176" s="64">
        <v>0.8</v>
      </c>
      <c r="F176" s="64">
        <v>0.9</v>
      </c>
      <c r="G176" s="70">
        <f t="shared" si="9"/>
        <v>0.88888888888888895</v>
      </c>
      <c r="H176" s="70">
        <f>MIN(MAX(IF(G176&lt; 0.9334, 1, IF(G176 &gt; 1.1, 7, (G176 - 0.9334) / 0.0333 + 2))), 7)</f>
        <v>1</v>
      </c>
    </row>
    <row r="177" spans="1:8" x14ac:dyDescent="0.2">
      <c r="A177" s="67" t="s">
        <v>6</v>
      </c>
      <c r="B177" s="67" t="s">
        <v>42</v>
      </c>
      <c r="C177" s="67" t="s">
        <v>34</v>
      </c>
      <c r="D177" s="67" t="s">
        <v>68</v>
      </c>
      <c r="E177" s="64">
        <v>0.8</v>
      </c>
      <c r="F177" s="64">
        <v>0.9</v>
      </c>
      <c r="G177" s="70">
        <f>E177/F177</f>
        <v>0.88888888888888895</v>
      </c>
      <c r="H177" s="70">
        <f t="shared" si="8"/>
        <v>1</v>
      </c>
    </row>
    <row r="178" spans="1:8" x14ac:dyDescent="0.2">
      <c r="A178" s="67" t="s">
        <v>7</v>
      </c>
      <c r="B178" s="67" t="s">
        <v>36</v>
      </c>
      <c r="C178" s="67" t="s">
        <v>34</v>
      </c>
      <c r="D178" s="67" t="s">
        <v>68</v>
      </c>
      <c r="E178" s="64">
        <v>1</v>
      </c>
      <c r="F178" s="64">
        <v>0.9</v>
      </c>
      <c r="G178" s="70">
        <f t="shared" ref="G178:G189" si="10">E178/F178</f>
        <v>1.1111111111111112</v>
      </c>
      <c r="H178" s="70">
        <f t="shared" si="8"/>
        <v>7</v>
      </c>
    </row>
    <row r="179" spans="1:8" x14ac:dyDescent="0.2">
      <c r="A179" s="67" t="s">
        <v>8</v>
      </c>
      <c r="B179" s="67" t="s">
        <v>37</v>
      </c>
      <c r="C179" s="67" t="s">
        <v>34</v>
      </c>
      <c r="D179" s="67" t="s">
        <v>68</v>
      </c>
      <c r="E179" s="64">
        <v>0.99</v>
      </c>
      <c r="F179" s="64">
        <v>0.9</v>
      </c>
      <c r="G179" s="70">
        <f t="shared" si="10"/>
        <v>1.0999999999999999</v>
      </c>
      <c r="H179" s="70">
        <f t="shared" si="8"/>
        <v>7</v>
      </c>
    </row>
    <row r="180" spans="1:8" x14ac:dyDescent="0.2">
      <c r="A180" s="67" t="s">
        <v>9</v>
      </c>
      <c r="B180" s="67" t="s">
        <v>57</v>
      </c>
      <c r="C180" s="67" t="s">
        <v>34</v>
      </c>
      <c r="D180" s="67" t="s">
        <v>68</v>
      </c>
      <c r="E180" s="64">
        <v>0.59</v>
      </c>
      <c r="F180" s="64">
        <v>0.9</v>
      </c>
      <c r="G180" s="70">
        <f t="shared" si="10"/>
        <v>0.65555555555555556</v>
      </c>
      <c r="H180" s="70">
        <f t="shared" si="8"/>
        <v>1</v>
      </c>
    </row>
    <row r="181" spans="1:8" x14ac:dyDescent="0.2">
      <c r="A181" s="67" t="s">
        <v>10</v>
      </c>
      <c r="B181" s="67" t="s">
        <v>58</v>
      </c>
      <c r="C181" s="67" t="s">
        <v>34</v>
      </c>
      <c r="D181" s="67" t="s">
        <v>68</v>
      </c>
      <c r="E181" s="64">
        <v>1</v>
      </c>
      <c r="F181" s="64">
        <v>0.9</v>
      </c>
      <c r="G181" s="70">
        <f t="shared" si="10"/>
        <v>1.1111111111111112</v>
      </c>
      <c r="H181" s="70">
        <f t="shared" si="8"/>
        <v>7</v>
      </c>
    </row>
    <row r="182" spans="1:8" x14ac:dyDescent="0.2">
      <c r="A182" s="67" t="s">
        <v>11</v>
      </c>
      <c r="B182" s="67" t="s">
        <v>38</v>
      </c>
      <c r="C182" s="67" t="s">
        <v>34</v>
      </c>
      <c r="D182" s="67" t="s">
        <v>68</v>
      </c>
      <c r="E182" s="64">
        <v>0.97</v>
      </c>
      <c r="F182" s="64">
        <v>0.9</v>
      </c>
      <c r="G182" s="70">
        <f t="shared" si="10"/>
        <v>1.0777777777777777</v>
      </c>
      <c r="H182" s="70">
        <f t="shared" si="8"/>
        <v>6.335669002335667</v>
      </c>
    </row>
    <row r="183" spans="1:8" x14ac:dyDescent="0.2">
      <c r="A183" s="67" t="s">
        <v>12</v>
      </c>
      <c r="B183" s="67" t="s">
        <v>39</v>
      </c>
      <c r="C183" s="67" t="s">
        <v>34</v>
      </c>
      <c r="D183" s="67" t="s">
        <v>68</v>
      </c>
      <c r="E183" s="64">
        <v>0.9</v>
      </c>
      <c r="F183" s="64">
        <v>0.9</v>
      </c>
      <c r="G183" s="70">
        <f t="shared" si="10"/>
        <v>1</v>
      </c>
      <c r="H183" s="70">
        <f t="shared" si="8"/>
        <v>3.9999999999999996</v>
      </c>
    </row>
    <row r="184" spans="1:8" x14ac:dyDescent="0.2">
      <c r="A184" s="67" t="s">
        <v>13</v>
      </c>
      <c r="B184" s="67" t="s">
        <v>59</v>
      </c>
      <c r="C184" s="67" t="s">
        <v>34</v>
      </c>
      <c r="D184" s="67" t="s">
        <v>68</v>
      </c>
      <c r="E184" s="64">
        <v>1</v>
      </c>
      <c r="F184" s="64">
        <v>0.9</v>
      </c>
      <c r="G184" s="70">
        <f t="shared" si="10"/>
        <v>1.1111111111111112</v>
      </c>
      <c r="H184" s="70">
        <f t="shared" si="8"/>
        <v>7</v>
      </c>
    </row>
    <row r="185" spans="1:8" x14ac:dyDescent="0.2">
      <c r="A185" s="67" t="s">
        <v>14</v>
      </c>
      <c r="B185" s="67" t="s">
        <v>40</v>
      </c>
      <c r="C185" s="67" t="s">
        <v>34</v>
      </c>
      <c r="D185" s="67" t="s">
        <v>68</v>
      </c>
      <c r="E185" s="64">
        <v>0.8</v>
      </c>
      <c r="F185" s="64">
        <v>0.9</v>
      </c>
      <c r="G185" s="70">
        <f t="shared" si="10"/>
        <v>0.88888888888888895</v>
      </c>
      <c r="H185" s="70">
        <f t="shared" si="8"/>
        <v>1</v>
      </c>
    </row>
    <row r="186" spans="1:8" x14ac:dyDescent="0.2">
      <c r="A186" s="67" t="s">
        <v>15</v>
      </c>
      <c r="B186" s="67" t="s">
        <v>25</v>
      </c>
      <c r="C186" s="67" t="s">
        <v>34</v>
      </c>
      <c r="D186" s="67" t="s">
        <v>68</v>
      </c>
      <c r="E186" s="64">
        <v>0.95</v>
      </c>
      <c r="F186" s="64">
        <v>0.9</v>
      </c>
      <c r="G186" s="70">
        <f t="shared" si="10"/>
        <v>1.0555555555555556</v>
      </c>
      <c r="H186" s="70">
        <f t="shared" si="8"/>
        <v>5.6683350016683356</v>
      </c>
    </row>
    <row r="187" spans="1:8" x14ac:dyDescent="0.2">
      <c r="A187" s="67" t="s">
        <v>16</v>
      </c>
      <c r="B187" s="67" t="s">
        <v>35</v>
      </c>
      <c r="C187" s="67" t="s">
        <v>34</v>
      </c>
      <c r="D187" s="67" t="s">
        <v>68</v>
      </c>
      <c r="E187" s="64">
        <v>1</v>
      </c>
      <c r="F187" s="64">
        <v>0.9</v>
      </c>
      <c r="G187" s="70">
        <f t="shared" si="10"/>
        <v>1.1111111111111112</v>
      </c>
      <c r="H187" s="70">
        <f t="shared" si="8"/>
        <v>7</v>
      </c>
    </row>
    <row r="188" spans="1:8" x14ac:dyDescent="0.2">
      <c r="A188" s="67" t="s">
        <v>17</v>
      </c>
      <c r="B188" s="67" t="s">
        <v>41</v>
      </c>
      <c r="C188" s="67" t="s">
        <v>34</v>
      </c>
      <c r="D188" s="67" t="s">
        <v>68</v>
      </c>
      <c r="E188" s="64">
        <v>0.8</v>
      </c>
      <c r="F188" s="64">
        <v>0.9</v>
      </c>
      <c r="G188" s="70">
        <f t="shared" si="10"/>
        <v>0.88888888888888895</v>
      </c>
      <c r="H188" s="70">
        <f t="shared" si="8"/>
        <v>1</v>
      </c>
    </row>
    <row r="189" spans="1:8" x14ac:dyDescent="0.2">
      <c r="A189" s="67" t="s">
        <v>18</v>
      </c>
      <c r="B189" s="67" t="s">
        <v>26</v>
      </c>
      <c r="C189" s="67" t="s">
        <v>34</v>
      </c>
      <c r="D189" s="67" t="s">
        <v>68</v>
      </c>
      <c r="E189" s="64">
        <v>1</v>
      </c>
      <c r="F189" s="64">
        <v>0.9</v>
      </c>
      <c r="G189" s="70">
        <f t="shared" si="10"/>
        <v>1.1111111111111112</v>
      </c>
      <c r="H189" s="70">
        <f t="shared" si="8"/>
        <v>7</v>
      </c>
    </row>
    <row r="190" spans="1:8" x14ac:dyDescent="0.2">
      <c r="A190" s="67" t="s">
        <v>3</v>
      </c>
      <c r="B190" s="67" t="s">
        <v>19</v>
      </c>
      <c r="C190" s="67" t="s">
        <v>54</v>
      </c>
      <c r="D190" s="67" t="s">
        <v>68</v>
      </c>
      <c r="E190" s="69"/>
      <c r="F190" s="69"/>
      <c r="G190" s="69"/>
      <c r="H190" s="69">
        <v>5.451437151437152</v>
      </c>
    </row>
    <row r="191" spans="1:8" x14ac:dyDescent="0.2">
      <c r="A191" s="67" t="s">
        <v>4</v>
      </c>
      <c r="B191" s="67" t="s">
        <v>56</v>
      </c>
      <c r="C191" s="67" t="s">
        <v>54</v>
      </c>
      <c r="D191" s="67" t="s">
        <v>68</v>
      </c>
      <c r="E191" s="69"/>
      <c r="F191" s="69"/>
      <c r="G191" s="69"/>
      <c r="H191" s="69">
        <v>3.1</v>
      </c>
    </row>
    <row r="192" spans="1:8" x14ac:dyDescent="0.2">
      <c r="A192" s="67" t="s">
        <v>5</v>
      </c>
      <c r="B192" s="67" t="s">
        <v>60</v>
      </c>
      <c r="C192" s="67" t="s">
        <v>54</v>
      </c>
      <c r="D192" s="67" t="s">
        <v>68</v>
      </c>
      <c r="E192" s="69"/>
      <c r="F192" s="69"/>
      <c r="G192" s="69"/>
      <c r="H192" s="69">
        <v>4.5504004004004006</v>
      </c>
    </row>
    <row r="193" spans="1:8" x14ac:dyDescent="0.2">
      <c r="A193" s="67" t="s">
        <v>2</v>
      </c>
      <c r="B193" s="67" t="s">
        <v>24</v>
      </c>
      <c r="C193" s="67" t="s">
        <v>54</v>
      </c>
      <c r="D193" s="67" t="s">
        <v>68</v>
      </c>
      <c r="E193" s="69"/>
      <c r="F193" s="69"/>
      <c r="G193" s="69"/>
      <c r="H193" s="69">
        <v>3.1</v>
      </c>
    </row>
    <row r="194" spans="1:8" x14ac:dyDescent="0.2">
      <c r="A194" s="67" t="s">
        <v>6</v>
      </c>
      <c r="B194" s="67" t="s">
        <v>42</v>
      </c>
      <c r="C194" s="67" t="s">
        <v>54</v>
      </c>
      <c r="D194" s="67" t="s">
        <v>68</v>
      </c>
      <c r="E194" s="69"/>
      <c r="F194" s="69"/>
      <c r="G194" s="69"/>
      <c r="H194" s="69">
        <v>3.4351228421403861</v>
      </c>
    </row>
    <row r="195" spans="1:8" x14ac:dyDescent="0.2">
      <c r="A195" s="67" t="s">
        <v>7</v>
      </c>
      <c r="B195" s="67" t="s">
        <v>36</v>
      </c>
      <c r="C195" s="67" t="s">
        <v>54</v>
      </c>
      <c r="D195" s="67" t="s">
        <v>68</v>
      </c>
      <c r="E195" s="69"/>
      <c r="F195" s="69"/>
      <c r="G195" s="69"/>
      <c r="H195" s="69">
        <v>4.8107583320519609</v>
      </c>
    </row>
    <row r="196" spans="1:8" x14ac:dyDescent="0.2">
      <c r="A196" s="67" t="s">
        <v>8</v>
      </c>
      <c r="B196" s="67" t="s">
        <v>37</v>
      </c>
      <c r="C196" s="67" t="s">
        <v>54</v>
      </c>
      <c r="D196" s="67" t="s">
        <v>68</v>
      </c>
      <c r="E196" s="69"/>
      <c r="F196" s="69"/>
      <c r="G196" s="69"/>
      <c r="H196" s="69">
        <v>1.9000000000000001</v>
      </c>
    </row>
    <row r="197" spans="1:8" x14ac:dyDescent="0.2">
      <c r="A197" s="67" t="s">
        <v>9</v>
      </c>
      <c r="B197" s="67" t="s">
        <v>57</v>
      </c>
      <c r="C197" s="67" t="s">
        <v>54</v>
      </c>
      <c r="D197" s="67" t="s">
        <v>68</v>
      </c>
      <c r="E197" s="69"/>
      <c r="F197" s="69"/>
      <c r="G197" s="69"/>
      <c r="H197" s="69">
        <v>5.2000000000000011</v>
      </c>
    </row>
    <row r="198" spans="1:8" x14ac:dyDescent="0.2">
      <c r="A198" s="67" t="s">
        <v>10</v>
      </c>
      <c r="B198" s="67" t="s">
        <v>58</v>
      </c>
      <c r="C198" s="67" t="s">
        <v>54</v>
      </c>
      <c r="D198" s="67" t="s">
        <v>68</v>
      </c>
      <c r="E198" s="69"/>
      <c r="F198" s="69"/>
      <c r="G198" s="69"/>
      <c r="H198" s="69">
        <v>5.1111270293224438</v>
      </c>
    </row>
    <row r="199" spans="1:8" x14ac:dyDescent="0.2">
      <c r="A199" s="67" t="s">
        <v>11</v>
      </c>
      <c r="B199" s="67" t="s">
        <v>38</v>
      </c>
      <c r="C199" s="67" t="s">
        <v>54</v>
      </c>
      <c r="D199" s="67" t="s">
        <v>68</v>
      </c>
      <c r="E199" s="69"/>
      <c r="F199" s="69"/>
      <c r="G199" s="69"/>
      <c r="H199" s="69">
        <v>5.1067325806962991</v>
      </c>
    </row>
    <row r="200" spans="1:8" x14ac:dyDescent="0.2">
      <c r="A200" s="67" t="s">
        <v>12</v>
      </c>
      <c r="B200" s="67" t="s">
        <v>39</v>
      </c>
      <c r="C200" s="67" t="s">
        <v>54</v>
      </c>
      <c r="D200" s="67" t="s">
        <v>68</v>
      </c>
      <c r="E200" s="69"/>
      <c r="F200" s="69"/>
      <c r="G200" s="69"/>
      <c r="H200" s="69">
        <v>3.4954367239166233</v>
      </c>
    </row>
    <row r="201" spans="1:8" x14ac:dyDescent="0.2">
      <c r="A201" s="67" t="s">
        <v>13</v>
      </c>
      <c r="B201" s="67" t="s">
        <v>59</v>
      </c>
      <c r="C201" s="67" t="s">
        <v>54</v>
      </c>
      <c r="D201" s="67" t="s">
        <v>68</v>
      </c>
      <c r="E201" s="69"/>
      <c r="F201" s="69"/>
      <c r="G201" s="69"/>
      <c r="H201" s="69">
        <v>2.3314563509831157</v>
      </c>
    </row>
    <row r="202" spans="1:8" x14ac:dyDescent="0.2">
      <c r="A202" s="67" t="s">
        <v>14</v>
      </c>
      <c r="B202" s="67" t="s">
        <v>40</v>
      </c>
      <c r="C202" s="67" t="s">
        <v>54</v>
      </c>
      <c r="D202" s="67" t="s">
        <v>68</v>
      </c>
      <c r="E202" s="69"/>
      <c r="F202" s="69"/>
      <c r="G202" s="69"/>
      <c r="H202" s="69">
        <v>5.4309654482068277</v>
      </c>
    </row>
    <row r="203" spans="1:8" x14ac:dyDescent="0.2">
      <c r="A203" s="67" t="s">
        <v>15</v>
      </c>
      <c r="B203" s="67" t="s">
        <v>25</v>
      </c>
      <c r="C203" s="67" t="s">
        <v>54</v>
      </c>
      <c r="D203" s="67" t="s">
        <v>68</v>
      </c>
      <c r="E203" s="69"/>
      <c r="F203" s="69"/>
      <c r="G203" s="69"/>
      <c r="H203" s="69">
        <v>3.7797445728620809</v>
      </c>
    </row>
    <row r="204" spans="1:8" x14ac:dyDescent="0.2">
      <c r="A204" s="67" t="s">
        <v>16</v>
      </c>
      <c r="B204" s="67" t="s">
        <v>35</v>
      </c>
      <c r="C204" s="67" t="s">
        <v>54</v>
      </c>
      <c r="D204" s="67" t="s">
        <v>68</v>
      </c>
      <c r="E204" s="69"/>
      <c r="F204" s="69"/>
      <c r="G204" s="69"/>
      <c r="H204" s="69">
        <v>2.8202442617289769</v>
      </c>
    </row>
    <row r="205" spans="1:8" x14ac:dyDescent="0.2">
      <c r="A205" s="67" t="s">
        <v>17</v>
      </c>
      <c r="B205" s="67" t="s">
        <v>41</v>
      </c>
      <c r="C205" s="67" t="s">
        <v>54</v>
      </c>
      <c r="D205" s="67" t="s">
        <v>68</v>
      </c>
      <c r="E205" s="69"/>
      <c r="F205" s="69"/>
      <c r="G205" s="69"/>
      <c r="H205" s="69">
        <v>3.2815354006727406</v>
      </c>
    </row>
    <row r="206" spans="1:8" x14ac:dyDescent="0.2">
      <c r="A206" s="67" t="s">
        <v>18</v>
      </c>
      <c r="B206" s="67" t="s">
        <v>26</v>
      </c>
      <c r="C206" s="67" t="s">
        <v>54</v>
      </c>
      <c r="D206" s="67" t="s">
        <v>68</v>
      </c>
      <c r="E206" s="69"/>
      <c r="F206" s="69"/>
      <c r="G206" s="69"/>
      <c r="H206" s="69">
        <v>4.8796163510449224</v>
      </c>
    </row>
    <row r="207" spans="1:8" x14ac:dyDescent="0.2">
      <c r="A207" s="67" t="s">
        <v>3</v>
      </c>
      <c r="B207" s="67" t="s">
        <v>19</v>
      </c>
      <c r="C207" s="67" t="s">
        <v>30</v>
      </c>
      <c r="D207" s="67" t="s">
        <v>69</v>
      </c>
      <c r="E207" s="72">
        <v>90.4</v>
      </c>
      <c r="F207" s="72">
        <v>83.4</v>
      </c>
      <c r="G207" s="71">
        <f t="shared" ref="G207:G257" si="11">E207/F207</f>
        <v>1.0839328537170263</v>
      </c>
      <c r="H207" s="71">
        <f t="shared" ref="H207:H270" si="12">MIN(MAX(IF(G207 &lt; 0.9334, 1, IF(G207 &gt; 1.1, 7, (G207 - 0.9334) / 0.0333 + 2))), 7)</f>
        <v>6.5205061176284165</v>
      </c>
    </row>
    <row r="208" spans="1:8" x14ac:dyDescent="0.2">
      <c r="A208" s="67" t="s">
        <v>4</v>
      </c>
      <c r="B208" s="67" t="s">
        <v>56</v>
      </c>
      <c r="C208" s="67" t="s">
        <v>30</v>
      </c>
      <c r="D208" s="67" t="s">
        <v>69</v>
      </c>
      <c r="E208" s="72">
        <v>89.4</v>
      </c>
      <c r="F208" s="72">
        <v>82.5</v>
      </c>
      <c r="G208" s="71">
        <f t="shared" si="11"/>
        <v>1.0836363636363637</v>
      </c>
      <c r="H208" s="71">
        <f t="shared" si="12"/>
        <v>6.511602511602514</v>
      </c>
    </row>
    <row r="209" spans="1:8" x14ac:dyDescent="0.2">
      <c r="A209" s="67" t="s">
        <v>5</v>
      </c>
      <c r="B209" s="67" t="s">
        <v>60</v>
      </c>
      <c r="C209" s="67" t="s">
        <v>30</v>
      </c>
      <c r="D209" s="67" t="s">
        <v>69</v>
      </c>
      <c r="E209" s="72">
        <v>89.3</v>
      </c>
      <c r="F209" s="72">
        <v>64</v>
      </c>
      <c r="G209" s="71">
        <f t="shared" si="11"/>
        <v>1.3953125</v>
      </c>
      <c r="H209" s="71">
        <f t="shared" si="12"/>
        <v>7</v>
      </c>
    </row>
    <row r="210" spans="1:8" x14ac:dyDescent="0.2">
      <c r="A210" s="67" t="s">
        <v>2</v>
      </c>
      <c r="B210" s="67" t="s">
        <v>24</v>
      </c>
      <c r="C210" s="67" t="s">
        <v>30</v>
      </c>
      <c r="D210" s="67" t="s">
        <v>69</v>
      </c>
      <c r="E210" s="72">
        <v>87.9</v>
      </c>
      <c r="F210" s="72">
        <v>87.4</v>
      </c>
      <c r="G210" s="71">
        <f t="shared" si="11"/>
        <v>1.005720823798627</v>
      </c>
      <c r="H210" s="71">
        <f t="shared" si="12"/>
        <v>4.1717965104692798</v>
      </c>
    </row>
    <row r="211" spans="1:8" x14ac:dyDescent="0.2">
      <c r="A211" s="67" t="s">
        <v>6</v>
      </c>
      <c r="B211" s="67" t="s">
        <v>42</v>
      </c>
      <c r="C211" s="67" t="s">
        <v>30</v>
      </c>
      <c r="D211" s="67" t="s">
        <v>69</v>
      </c>
      <c r="E211" s="72">
        <v>86.3</v>
      </c>
      <c r="F211" s="72">
        <v>83.4</v>
      </c>
      <c r="G211" s="71">
        <f t="shared" si="11"/>
        <v>1.0347721822541966</v>
      </c>
      <c r="H211" s="71">
        <f t="shared" si="12"/>
        <v>5.0442096773032024</v>
      </c>
    </row>
    <row r="212" spans="1:8" x14ac:dyDescent="0.2">
      <c r="A212" s="67" t="s">
        <v>7</v>
      </c>
      <c r="B212" s="67" t="s">
        <v>36</v>
      </c>
      <c r="C212" s="67" t="s">
        <v>30</v>
      </c>
      <c r="D212" s="67" t="s">
        <v>69</v>
      </c>
      <c r="E212" s="72">
        <v>86.2</v>
      </c>
      <c r="F212" s="72">
        <v>83.9</v>
      </c>
      <c r="G212" s="71">
        <f t="shared" si="11"/>
        <v>1.0274135876042907</v>
      </c>
      <c r="H212" s="71">
        <f t="shared" si="12"/>
        <v>4.8232308589877082</v>
      </c>
    </row>
    <row r="213" spans="1:8" x14ac:dyDescent="0.2">
      <c r="A213" s="67" t="s">
        <v>8</v>
      </c>
      <c r="B213" s="67" t="s">
        <v>37</v>
      </c>
      <c r="C213" s="67" t="s">
        <v>30</v>
      </c>
      <c r="D213" s="67" t="s">
        <v>69</v>
      </c>
      <c r="E213" s="72">
        <v>79.099999999999994</v>
      </c>
      <c r="F213" s="72">
        <v>90.3</v>
      </c>
      <c r="G213" s="71">
        <f t="shared" si="11"/>
        <v>0.87596899224806202</v>
      </c>
      <c r="H213" s="71">
        <f t="shared" si="12"/>
        <v>1</v>
      </c>
    </row>
    <row r="214" spans="1:8" x14ac:dyDescent="0.2">
      <c r="A214" s="67" t="s">
        <v>9</v>
      </c>
      <c r="B214" s="67" t="s">
        <v>57</v>
      </c>
      <c r="C214" s="67" t="s">
        <v>30</v>
      </c>
      <c r="D214" s="67" t="s">
        <v>69</v>
      </c>
      <c r="E214" s="72">
        <v>78.400000000000006</v>
      </c>
      <c r="F214" s="72">
        <v>68.7</v>
      </c>
      <c r="G214" s="71">
        <f t="shared" si="11"/>
        <v>1.1411935953420671</v>
      </c>
      <c r="H214" s="71">
        <f t="shared" si="12"/>
        <v>7</v>
      </c>
    </row>
    <row r="215" spans="1:8" x14ac:dyDescent="0.2">
      <c r="A215" s="67" t="s">
        <v>10</v>
      </c>
      <c r="B215" s="67" t="s">
        <v>58</v>
      </c>
      <c r="C215" s="67" t="s">
        <v>30</v>
      </c>
      <c r="D215" s="67" t="s">
        <v>69</v>
      </c>
      <c r="E215" s="72">
        <v>78.400000000000006</v>
      </c>
      <c r="F215" s="72">
        <v>93.2</v>
      </c>
      <c r="G215" s="71">
        <f t="shared" si="11"/>
        <v>0.84120171673819744</v>
      </c>
      <c r="H215" s="71">
        <f t="shared" si="12"/>
        <v>1</v>
      </c>
    </row>
    <row r="216" spans="1:8" x14ac:dyDescent="0.2">
      <c r="A216" s="67" t="s">
        <v>11</v>
      </c>
      <c r="B216" s="67" t="s">
        <v>38</v>
      </c>
      <c r="C216" s="67" t="s">
        <v>30</v>
      </c>
      <c r="D216" s="67" t="s">
        <v>69</v>
      </c>
      <c r="E216" s="72">
        <v>78.34</v>
      </c>
      <c r="F216" s="72">
        <v>87.8</v>
      </c>
      <c r="G216" s="71">
        <f t="shared" si="11"/>
        <v>0.89225512528473816</v>
      </c>
      <c r="H216" s="71">
        <f t="shared" si="12"/>
        <v>1</v>
      </c>
    </row>
    <row r="217" spans="1:8" x14ac:dyDescent="0.2">
      <c r="A217" s="67" t="s">
        <v>12</v>
      </c>
      <c r="B217" s="67" t="s">
        <v>39</v>
      </c>
      <c r="C217" s="67" t="s">
        <v>30</v>
      </c>
      <c r="D217" s="67" t="s">
        <v>69</v>
      </c>
      <c r="E217" s="72">
        <v>78.3</v>
      </c>
      <c r="F217" s="72">
        <v>89.4</v>
      </c>
      <c r="G217" s="71">
        <f t="shared" si="11"/>
        <v>0.87583892617449655</v>
      </c>
      <c r="H217" s="71">
        <f t="shared" si="12"/>
        <v>1</v>
      </c>
    </row>
    <row r="218" spans="1:8" x14ac:dyDescent="0.2">
      <c r="A218" s="67" t="s">
        <v>13</v>
      </c>
      <c r="B218" s="67" t="s">
        <v>59</v>
      </c>
      <c r="C218" s="67" t="s">
        <v>30</v>
      </c>
      <c r="D218" s="67" t="s">
        <v>69</v>
      </c>
      <c r="E218" s="72">
        <v>78.099999999999994</v>
      </c>
      <c r="F218" s="72">
        <v>48.2</v>
      </c>
      <c r="G218" s="71">
        <f t="shared" si="11"/>
        <v>1.6203319502074687</v>
      </c>
      <c r="H218" s="71">
        <f t="shared" si="12"/>
        <v>7</v>
      </c>
    </row>
    <row r="219" spans="1:8" x14ac:dyDescent="0.2">
      <c r="A219" s="67" t="s">
        <v>14</v>
      </c>
      <c r="B219" s="67" t="s">
        <v>40</v>
      </c>
      <c r="C219" s="67" t="s">
        <v>30</v>
      </c>
      <c r="D219" s="67" t="s">
        <v>69</v>
      </c>
      <c r="E219" s="72">
        <v>76.400000000000006</v>
      </c>
      <c r="F219" s="72">
        <v>69</v>
      </c>
      <c r="G219" s="71">
        <f t="shared" si="11"/>
        <v>1.1072463768115943</v>
      </c>
      <c r="H219" s="71">
        <f t="shared" si="12"/>
        <v>7</v>
      </c>
    </row>
    <row r="220" spans="1:8" x14ac:dyDescent="0.2">
      <c r="A220" s="67" t="s">
        <v>15</v>
      </c>
      <c r="B220" s="67" t="s">
        <v>25</v>
      </c>
      <c r="C220" s="67" t="s">
        <v>30</v>
      </c>
      <c r="D220" s="67" t="s">
        <v>69</v>
      </c>
      <c r="E220" s="72">
        <v>75.599999999999994</v>
      </c>
      <c r="F220" s="72">
        <v>89.1</v>
      </c>
      <c r="G220" s="71">
        <f t="shared" si="11"/>
        <v>0.84848484848484851</v>
      </c>
      <c r="H220" s="71">
        <f t="shared" si="12"/>
        <v>1</v>
      </c>
    </row>
    <row r="221" spans="1:8" x14ac:dyDescent="0.2">
      <c r="A221" s="67" t="s">
        <v>16</v>
      </c>
      <c r="B221" s="67" t="s">
        <v>35</v>
      </c>
      <c r="C221" s="67" t="s">
        <v>30</v>
      </c>
      <c r="D221" s="67" t="s">
        <v>69</v>
      </c>
      <c r="E221" s="72">
        <v>71</v>
      </c>
      <c r="F221" s="72">
        <v>70</v>
      </c>
      <c r="G221" s="71">
        <f t="shared" si="11"/>
        <v>1.0142857142857142</v>
      </c>
      <c r="H221" s="71">
        <f t="shared" si="12"/>
        <v>4.4290004290004266</v>
      </c>
    </row>
    <row r="222" spans="1:8" x14ac:dyDescent="0.2">
      <c r="A222" s="67" t="s">
        <v>17</v>
      </c>
      <c r="B222" s="67" t="s">
        <v>41</v>
      </c>
      <c r="C222" s="67" t="s">
        <v>30</v>
      </c>
      <c r="D222" s="67" t="s">
        <v>69</v>
      </c>
      <c r="E222" s="72">
        <v>67.400000000000006</v>
      </c>
      <c r="F222" s="72">
        <v>80.5</v>
      </c>
      <c r="G222" s="71">
        <f t="shared" si="11"/>
        <v>0.83726708074534173</v>
      </c>
      <c r="H222" s="71">
        <f t="shared" si="12"/>
        <v>1</v>
      </c>
    </row>
    <row r="223" spans="1:8" x14ac:dyDescent="0.2">
      <c r="A223" s="67" t="s">
        <v>18</v>
      </c>
      <c r="B223" s="67" t="s">
        <v>26</v>
      </c>
      <c r="C223" s="67" t="s">
        <v>30</v>
      </c>
      <c r="D223" s="67" t="s">
        <v>69</v>
      </c>
      <c r="E223" s="72">
        <v>59</v>
      </c>
      <c r="F223" s="72">
        <v>67.599999999999994</v>
      </c>
      <c r="G223" s="71">
        <f t="shared" si="11"/>
        <v>0.87278106508875752</v>
      </c>
      <c r="H223" s="71">
        <f t="shared" si="12"/>
        <v>1</v>
      </c>
    </row>
    <row r="224" spans="1:8" x14ac:dyDescent="0.2">
      <c r="A224" s="67" t="s">
        <v>3</v>
      </c>
      <c r="B224" s="67" t="s">
        <v>19</v>
      </c>
      <c r="C224" s="67" t="s">
        <v>31</v>
      </c>
      <c r="D224" s="67" t="s">
        <v>69</v>
      </c>
      <c r="E224" s="72">
        <v>72.599999999999994</v>
      </c>
      <c r="F224" s="72">
        <v>45</v>
      </c>
      <c r="G224" s="71">
        <f t="shared" si="11"/>
        <v>1.6133333333333333</v>
      </c>
      <c r="H224" s="71">
        <f t="shared" si="12"/>
        <v>7</v>
      </c>
    </row>
    <row r="225" spans="1:8" x14ac:dyDescent="0.2">
      <c r="A225" s="67" t="s">
        <v>4</v>
      </c>
      <c r="B225" s="67" t="s">
        <v>56</v>
      </c>
      <c r="C225" s="67" t="s">
        <v>31</v>
      </c>
      <c r="D225" s="67" t="s">
        <v>69</v>
      </c>
      <c r="E225" s="72">
        <v>87.5</v>
      </c>
      <c r="F225" s="72">
        <v>66.2</v>
      </c>
      <c r="G225" s="71">
        <f t="shared" si="11"/>
        <v>1.3217522658610272</v>
      </c>
      <c r="H225" s="71">
        <f t="shared" si="12"/>
        <v>7</v>
      </c>
    </row>
    <row r="226" spans="1:8" x14ac:dyDescent="0.2">
      <c r="A226" s="67" t="s">
        <v>5</v>
      </c>
      <c r="B226" s="67" t="s">
        <v>60</v>
      </c>
      <c r="C226" s="67" t="s">
        <v>31</v>
      </c>
      <c r="D226" s="67" t="s">
        <v>69</v>
      </c>
      <c r="E226" s="72">
        <v>83.2</v>
      </c>
      <c r="F226" s="72">
        <v>70</v>
      </c>
      <c r="G226" s="71">
        <f t="shared" si="11"/>
        <v>1.1885714285714286</v>
      </c>
      <c r="H226" s="71">
        <f t="shared" si="12"/>
        <v>7</v>
      </c>
    </row>
    <row r="227" spans="1:8" x14ac:dyDescent="0.2">
      <c r="A227" s="67" t="s">
        <v>2</v>
      </c>
      <c r="B227" s="67" t="s">
        <v>24</v>
      </c>
      <c r="C227" s="67" t="s">
        <v>31</v>
      </c>
      <c r="D227" s="67" t="s">
        <v>69</v>
      </c>
      <c r="E227" s="72">
        <v>96.5</v>
      </c>
      <c r="F227" s="72">
        <v>70.3</v>
      </c>
      <c r="G227" s="71">
        <f t="shared" si="11"/>
        <v>1.372688477951636</v>
      </c>
      <c r="H227" s="71">
        <f t="shared" si="12"/>
        <v>7</v>
      </c>
    </row>
    <row r="228" spans="1:8" x14ac:dyDescent="0.2">
      <c r="A228" s="67" t="s">
        <v>6</v>
      </c>
      <c r="B228" s="67" t="s">
        <v>42</v>
      </c>
      <c r="C228" s="67" t="s">
        <v>31</v>
      </c>
      <c r="D228" s="67" t="s">
        <v>69</v>
      </c>
      <c r="E228" s="72">
        <v>87.1</v>
      </c>
      <c r="F228" s="72">
        <v>72.400000000000006</v>
      </c>
      <c r="G228" s="71">
        <f t="shared" si="11"/>
        <v>1.2030386740331489</v>
      </c>
      <c r="H228" s="71">
        <f t="shared" si="12"/>
        <v>7</v>
      </c>
    </row>
    <row r="229" spans="1:8" x14ac:dyDescent="0.2">
      <c r="A229" s="67" t="s">
        <v>7</v>
      </c>
      <c r="B229" s="67" t="s">
        <v>36</v>
      </c>
      <c r="C229" s="67" t="s">
        <v>31</v>
      </c>
      <c r="D229" s="67" t="s">
        <v>69</v>
      </c>
      <c r="E229" s="72">
        <v>67.900000000000006</v>
      </c>
      <c r="F229" s="72">
        <v>74.599999999999994</v>
      </c>
      <c r="G229" s="71">
        <f t="shared" si="11"/>
        <v>0.91018766756032188</v>
      </c>
      <c r="H229" s="71">
        <f t="shared" si="12"/>
        <v>1</v>
      </c>
    </row>
    <row r="230" spans="1:8" x14ac:dyDescent="0.2">
      <c r="A230" s="67" t="s">
        <v>8</v>
      </c>
      <c r="B230" s="67" t="s">
        <v>37</v>
      </c>
      <c r="C230" s="67" t="s">
        <v>31</v>
      </c>
      <c r="D230" s="67" t="s">
        <v>69</v>
      </c>
      <c r="E230" s="72">
        <v>70.8</v>
      </c>
      <c r="F230" s="72">
        <v>74.900000000000006</v>
      </c>
      <c r="G230" s="71">
        <f t="shared" si="11"/>
        <v>0.94526034712950591</v>
      </c>
      <c r="H230" s="71">
        <f t="shared" si="12"/>
        <v>2.3561665804656426</v>
      </c>
    </row>
    <row r="231" spans="1:8" x14ac:dyDescent="0.2">
      <c r="A231" s="67" t="s">
        <v>9</v>
      </c>
      <c r="B231" s="67" t="s">
        <v>57</v>
      </c>
      <c r="C231" s="67" t="s">
        <v>31</v>
      </c>
      <c r="D231" s="67" t="s">
        <v>69</v>
      </c>
      <c r="E231" s="72">
        <v>78.3</v>
      </c>
      <c r="F231" s="72">
        <v>75.599999999999994</v>
      </c>
      <c r="G231" s="71">
        <f t="shared" si="11"/>
        <v>1.0357142857142858</v>
      </c>
      <c r="H231" s="71">
        <f t="shared" si="12"/>
        <v>5.0725010725010744</v>
      </c>
    </row>
    <row r="232" spans="1:8" x14ac:dyDescent="0.2">
      <c r="A232" s="67" t="s">
        <v>10</v>
      </c>
      <c r="B232" s="67" t="s">
        <v>58</v>
      </c>
      <c r="C232" s="67" t="s">
        <v>31</v>
      </c>
      <c r="D232" s="67" t="s">
        <v>69</v>
      </c>
      <c r="E232" s="72">
        <v>82.4</v>
      </c>
      <c r="F232" s="72">
        <v>76.900000000000006</v>
      </c>
      <c r="G232" s="71">
        <f t="shared" si="11"/>
        <v>1.0715214564369311</v>
      </c>
      <c r="H232" s="71">
        <f t="shared" si="12"/>
        <v>6.1477914845925241</v>
      </c>
    </row>
    <row r="233" spans="1:8" x14ac:dyDescent="0.2">
      <c r="A233" s="67" t="s">
        <v>11</v>
      </c>
      <c r="B233" s="67" t="s">
        <v>38</v>
      </c>
      <c r="C233" s="67" t="s">
        <v>31</v>
      </c>
      <c r="D233" s="67" t="s">
        <v>69</v>
      </c>
      <c r="E233" s="72">
        <v>90.2</v>
      </c>
      <c r="F233" s="72">
        <v>81.099999999999994</v>
      </c>
      <c r="G233" s="71">
        <f t="shared" si="11"/>
        <v>1.1122071516646117</v>
      </c>
      <c r="H233" s="71">
        <f t="shared" si="12"/>
        <v>7</v>
      </c>
    </row>
    <row r="234" spans="1:8" x14ac:dyDescent="0.2">
      <c r="A234" s="67" t="s">
        <v>12</v>
      </c>
      <c r="B234" s="67" t="s">
        <v>39</v>
      </c>
      <c r="C234" s="67" t="s">
        <v>31</v>
      </c>
      <c r="D234" s="67" t="s">
        <v>69</v>
      </c>
      <c r="E234" s="72">
        <v>78.2</v>
      </c>
      <c r="F234" s="72">
        <v>81.7</v>
      </c>
      <c r="G234" s="71">
        <f t="shared" si="11"/>
        <v>0.95716034271725825</v>
      </c>
      <c r="H234" s="71">
        <f t="shared" si="12"/>
        <v>2.7135238053230704</v>
      </c>
    </row>
    <row r="235" spans="1:8" x14ac:dyDescent="0.2">
      <c r="A235" s="67" t="s">
        <v>13</v>
      </c>
      <c r="B235" s="67" t="s">
        <v>59</v>
      </c>
      <c r="C235" s="67" t="s">
        <v>31</v>
      </c>
      <c r="D235" s="67" t="s">
        <v>69</v>
      </c>
      <c r="E235" s="72">
        <v>76.400000000000006</v>
      </c>
      <c r="F235" s="72">
        <v>83.5</v>
      </c>
      <c r="G235" s="71">
        <f t="shared" si="11"/>
        <v>0.91497005988023961</v>
      </c>
      <c r="H235" s="71">
        <f t="shared" si="12"/>
        <v>1</v>
      </c>
    </row>
    <row r="236" spans="1:8" x14ac:dyDescent="0.2">
      <c r="A236" s="67" t="s">
        <v>14</v>
      </c>
      <c r="B236" s="67" t="s">
        <v>40</v>
      </c>
      <c r="C236" s="67" t="s">
        <v>31</v>
      </c>
      <c r="D236" s="67" t="s">
        <v>69</v>
      </c>
      <c r="E236" s="72">
        <v>86</v>
      </c>
      <c r="F236" s="72">
        <v>84</v>
      </c>
      <c r="G236" s="71">
        <f t="shared" si="11"/>
        <v>1.0238095238095237</v>
      </c>
      <c r="H236" s="71">
        <f t="shared" si="12"/>
        <v>4.7150007150007118</v>
      </c>
    </row>
    <row r="237" spans="1:8" x14ac:dyDescent="0.2">
      <c r="A237" s="67" t="s">
        <v>15</v>
      </c>
      <c r="B237" s="67" t="s">
        <v>25</v>
      </c>
      <c r="C237" s="67" t="s">
        <v>31</v>
      </c>
      <c r="D237" s="67" t="s">
        <v>69</v>
      </c>
      <c r="E237" s="72">
        <v>73.7</v>
      </c>
      <c r="F237" s="72">
        <v>88.3</v>
      </c>
      <c r="G237" s="71">
        <f t="shared" si="11"/>
        <v>0.83465458663646663</v>
      </c>
      <c r="H237" s="71">
        <f t="shared" si="12"/>
        <v>1</v>
      </c>
    </row>
    <row r="238" spans="1:8" x14ac:dyDescent="0.2">
      <c r="A238" s="67" t="s">
        <v>16</v>
      </c>
      <c r="B238" s="67" t="s">
        <v>35</v>
      </c>
      <c r="C238" s="67" t="s">
        <v>31</v>
      </c>
      <c r="D238" s="67" t="s">
        <v>69</v>
      </c>
      <c r="E238" s="72">
        <v>75.3</v>
      </c>
      <c r="F238" s="72">
        <v>91</v>
      </c>
      <c r="G238" s="71">
        <f t="shared" si="11"/>
        <v>0.82747252747252742</v>
      </c>
      <c r="H238" s="71">
        <f t="shared" si="12"/>
        <v>1</v>
      </c>
    </row>
    <row r="239" spans="1:8" x14ac:dyDescent="0.2">
      <c r="A239" s="67" t="s">
        <v>17</v>
      </c>
      <c r="B239" s="67" t="s">
        <v>41</v>
      </c>
      <c r="C239" s="67" t="s">
        <v>31</v>
      </c>
      <c r="D239" s="67" t="s">
        <v>69</v>
      </c>
      <c r="E239" s="72">
        <v>92.6</v>
      </c>
      <c r="F239" s="72">
        <v>92.1</v>
      </c>
      <c r="G239" s="71">
        <f t="shared" si="11"/>
        <v>1.00542888165038</v>
      </c>
      <c r="H239" s="71">
        <f t="shared" si="12"/>
        <v>4.1630294789903903</v>
      </c>
    </row>
    <row r="240" spans="1:8" x14ac:dyDescent="0.2">
      <c r="A240" s="67" t="s">
        <v>18</v>
      </c>
      <c r="B240" s="67" t="s">
        <v>26</v>
      </c>
      <c r="C240" s="67" t="s">
        <v>31</v>
      </c>
      <c r="D240" s="67" t="s">
        <v>69</v>
      </c>
      <c r="E240" s="72">
        <v>87.5</v>
      </c>
      <c r="F240" s="72">
        <v>93.8</v>
      </c>
      <c r="G240" s="71">
        <f t="shared" si="11"/>
        <v>0.93283582089552242</v>
      </c>
      <c r="H240" s="71">
        <f t="shared" si="12"/>
        <v>1</v>
      </c>
    </row>
    <row r="241" spans="1:8" x14ac:dyDescent="0.2">
      <c r="A241" s="67" t="s">
        <v>3</v>
      </c>
      <c r="B241" s="67" t="s">
        <v>19</v>
      </c>
      <c r="C241" s="67" t="s">
        <v>32</v>
      </c>
      <c r="D241" s="67" t="s">
        <v>69</v>
      </c>
      <c r="E241" s="72">
        <v>95</v>
      </c>
      <c r="F241" s="72">
        <v>40.299999999999997</v>
      </c>
      <c r="G241" s="71">
        <f t="shared" si="11"/>
        <v>2.3573200992555834</v>
      </c>
      <c r="H241" s="71">
        <f t="shared" si="12"/>
        <v>7</v>
      </c>
    </row>
    <row r="242" spans="1:8" x14ac:dyDescent="0.2">
      <c r="A242" s="67" t="s">
        <v>4</v>
      </c>
      <c r="B242" s="67" t="s">
        <v>56</v>
      </c>
      <c r="C242" s="67" t="s">
        <v>32</v>
      </c>
      <c r="D242" s="67" t="s">
        <v>69</v>
      </c>
      <c r="E242" s="72">
        <v>68.3</v>
      </c>
      <c r="F242" s="72">
        <v>59</v>
      </c>
      <c r="G242" s="71">
        <f t="shared" si="11"/>
        <v>1.1576271186440676</v>
      </c>
      <c r="H242" s="71">
        <f t="shared" si="12"/>
        <v>7</v>
      </c>
    </row>
    <row r="243" spans="1:8" x14ac:dyDescent="0.2">
      <c r="A243" s="67" t="s">
        <v>5</v>
      </c>
      <c r="B243" s="67" t="s">
        <v>60</v>
      </c>
      <c r="C243" s="67" t="s">
        <v>32</v>
      </c>
      <c r="D243" s="67" t="s">
        <v>69</v>
      </c>
      <c r="E243" s="72">
        <v>84.7</v>
      </c>
      <c r="F243" s="72">
        <v>68</v>
      </c>
      <c r="G243" s="71">
        <f t="shared" si="11"/>
        <v>1.2455882352941177</v>
      </c>
      <c r="H243" s="71">
        <f t="shared" si="12"/>
        <v>7</v>
      </c>
    </row>
    <row r="244" spans="1:8" x14ac:dyDescent="0.2">
      <c r="A244" s="67" t="s">
        <v>2</v>
      </c>
      <c r="B244" s="67" t="s">
        <v>24</v>
      </c>
      <c r="C244" s="67" t="s">
        <v>32</v>
      </c>
      <c r="D244" s="67" t="s">
        <v>69</v>
      </c>
      <c r="E244" s="72">
        <v>75.8</v>
      </c>
      <c r="F244" s="72">
        <v>69.5</v>
      </c>
      <c r="G244" s="71">
        <f t="shared" si="11"/>
        <v>1.0906474820143885</v>
      </c>
      <c r="H244" s="71">
        <f t="shared" si="12"/>
        <v>6.7221466070386944</v>
      </c>
    </row>
    <row r="245" spans="1:8" x14ac:dyDescent="0.2">
      <c r="A245" s="67" t="s">
        <v>6</v>
      </c>
      <c r="B245" s="67" t="s">
        <v>42</v>
      </c>
      <c r="C245" s="67" t="s">
        <v>32</v>
      </c>
      <c r="D245" s="67" t="s">
        <v>69</v>
      </c>
      <c r="E245" s="72">
        <v>86.5</v>
      </c>
      <c r="F245" s="72">
        <v>71</v>
      </c>
      <c r="G245" s="71">
        <f t="shared" si="11"/>
        <v>1.2183098591549295</v>
      </c>
      <c r="H245" s="71">
        <f t="shared" si="12"/>
        <v>7</v>
      </c>
    </row>
    <row r="246" spans="1:8" x14ac:dyDescent="0.2">
      <c r="A246" s="67" t="s">
        <v>7</v>
      </c>
      <c r="B246" s="67" t="s">
        <v>36</v>
      </c>
      <c r="C246" s="67" t="s">
        <v>32</v>
      </c>
      <c r="D246" s="67" t="s">
        <v>69</v>
      </c>
      <c r="E246" s="72">
        <v>74.5</v>
      </c>
      <c r="F246" s="72">
        <v>75</v>
      </c>
      <c r="G246" s="71">
        <f t="shared" si="11"/>
        <v>0.99333333333333329</v>
      </c>
      <c r="H246" s="71">
        <f t="shared" si="12"/>
        <v>3.7997997997997981</v>
      </c>
    </row>
    <row r="247" spans="1:8" x14ac:dyDescent="0.2">
      <c r="A247" s="67" t="s">
        <v>8</v>
      </c>
      <c r="B247" s="67" t="s">
        <v>37</v>
      </c>
      <c r="C247" s="67" t="s">
        <v>32</v>
      </c>
      <c r="D247" s="67" t="s">
        <v>69</v>
      </c>
      <c r="E247" s="72">
        <v>71.3</v>
      </c>
      <c r="F247" s="72">
        <v>76.400000000000006</v>
      </c>
      <c r="G247" s="71">
        <f t="shared" si="11"/>
        <v>0.93324607329842924</v>
      </c>
      <c r="H247" s="71">
        <f t="shared" si="12"/>
        <v>1</v>
      </c>
    </row>
    <row r="248" spans="1:8" x14ac:dyDescent="0.2">
      <c r="A248" s="67" t="s">
        <v>9</v>
      </c>
      <c r="B248" s="67" t="s">
        <v>57</v>
      </c>
      <c r="C248" s="67" t="s">
        <v>32</v>
      </c>
      <c r="D248" s="67" t="s">
        <v>69</v>
      </c>
      <c r="E248" s="72">
        <v>95.5</v>
      </c>
      <c r="F248" s="72">
        <v>79.099999999999994</v>
      </c>
      <c r="G248" s="71">
        <f t="shared" si="11"/>
        <v>1.2073324905183314</v>
      </c>
      <c r="H248" s="71">
        <f t="shared" si="12"/>
        <v>7</v>
      </c>
    </row>
    <row r="249" spans="1:8" x14ac:dyDescent="0.2">
      <c r="A249" s="67" t="s">
        <v>10</v>
      </c>
      <c r="B249" s="67" t="s">
        <v>58</v>
      </c>
      <c r="C249" s="67" t="s">
        <v>32</v>
      </c>
      <c r="D249" s="67" t="s">
        <v>69</v>
      </c>
      <c r="E249" s="72">
        <v>67.7</v>
      </c>
      <c r="F249" s="72">
        <v>81.599999999999994</v>
      </c>
      <c r="G249" s="71">
        <f t="shared" si="11"/>
        <v>0.82965686274509809</v>
      </c>
      <c r="H249" s="71">
        <f t="shared" si="12"/>
        <v>1</v>
      </c>
    </row>
    <row r="250" spans="1:8" x14ac:dyDescent="0.2">
      <c r="A250" s="67" t="s">
        <v>11</v>
      </c>
      <c r="B250" s="67" t="s">
        <v>38</v>
      </c>
      <c r="C250" s="67" t="s">
        <v>32</v>
      </c>
      <c r="D250" s="67" t="s">
        <v>69</v>
      </c>
      <c r="E250" s="72">
        <v>95.9</v>
      </c>
      <c r="F250" s="72">
        <v>86</v>
      </c>
      <c r="G250" s="71">
        <f t="shared" si="11"/>
        <v>1.1151162790697675</v>
      </c>
      <c r="H250" s="71">
        <f t="shared" si="12"/>
        <v>7</v>
      </c>
    </row>
    <row r="251" spans="1:8" x14ac:dyDescent="0.2">
      <c r="A251" s="67" t="s">
        <v>12</v>
      </c>
      <c r="B251" s="67" t="s">
        <v>39</v>
      </c>
      <c r="C251" s="67" t="s">
        <v>32</v>
      </c>
      <c r="D251" s="67" t="s">
        <v>69</v>
      </c>
      <c r="E251" s="72">
        <v>87.3</v>
      </c>
      <c r="F251" s="72">
        <v>86.2</v>
      </c>
      <c r="G251" s="71">
        <f t="shared" si="11"/>
        <v>1.0127610208816704</v>
      </c>
      <c r="H251" s="71">
        <f t="shared" si="12"/>
        <v>4.3832138402904022</v>
      </c>
    </row>
    <row r="252" spans="1:8" x14ac:dyDescent="0.2">
      <c r="A252" s="67" t="s">
        <v>13</v>
      </c>
      <c r="B252" s="67" t="s">
        <v>59</v>
      </c>
      <c r="C252" s="67" t="s">
        <v>32</v>
      </c>
      <c r="D252" s="67" t="s">
        <v>69</v>
      </c>
      <c r="E252" s="72">
        <v>71.5</v>
      </c>
      <c r="F252" s="72">
        <v>86.3</v>
      </c>
      <c r="G252" s="71">
        <f t="shared" si="11"/>
        <v>0.82850521436848201</v>
      </c>
      <c r="H252" s="71">
        <f t="shared" si="12"/>
        <v>1</v>
      </c>
    </row>
    <row r="253" spans="1:8" x14ac:dyDescent="0.2">
      <c r="A253" s="67" t="s">
        <v>14</v>
      </c>
      <c r="B253" s="67" t="s">
        <v>40</v>
      </c>
      <c r="C253" s="67" t="s">
        <v>32</v>
      </c>
      <c r="D253" s="67" t="s">
        <v>69</v>
      </c>
      <c r="E253" s="72">
        <v>95.9</v>
      </c>
      <c r="F253" s="72">
        <v>87</v>
      </c>
      <c r="G253" s="71">
        <f t="shared" si="11"/>
        <v>1.1022988505747127</v>
      </c>
      <c r="H253" s="71">
        <f t="shared" si="12"/>
        <v>7</v>
      </c>
    </row>
    <row r="254" spans="1:8" x14ac:dyDescent="0.2">
      <c r="A254" s="67" t="s">
        <v>15</v>
      </c>
      <c r="B254" s="67" t="s">
        <v>25</v>
      </c>
      <c r="C254" s="67" t="s">
        <v>32</v>
      </c>
      <c r="D254" s="67" t="s">
        <v>69</v>
      </c>
      <c r="E254" s="72">
        <v>74.900000000000006</v>
      </c>
      <c r="F254" s="72">
        <v>87.9</v>
      </c>
      <c r="G254" s="71">
        <f t="shared" si="11"/>
        <v>0.85210466439135379</v>
      </c>
      <c r="H254" s="71">
        <f t="shared" si="12"/>
        <v>1</v>
      </c>
    </row>
    <row r="255" spans="1:8" x14ac:dyDescent="0.2">
      <c r="A255" s="67" t="s">
        <v>16</v>
      </c>
      <c r="B255" s="67" t="s">
        <v>35</v>
      </c>
      <c r="C255" s="67" t="s">
        <v>32</v>
      </c>
      <c r="D255" s="67" t="s">
        <v>69</v>
      </c>
      <c r="E255" s="72">
        <v>67.8</v>
      </c>
      <c r="F255" s="72">
        <v>89.3</v>
      </c>
      <c r="G255" s="71">
        <f t="shared" si="11"/>
        <v>0.7592385218365062</v>
      </c>
      <c r="H255" s="71">
        <f t="shared" si="12"/>
        <v>1</v>
      </c>
    </row>
    <row r="256" spans="1:8" x14ac:dyDescent="0.2">
      <c r="A256" s="67" t="s">
        <v>17</v>
      </c>
      <c r="B256" s="67" t="s">
        <v>41</v>
      </c>
      <c r="C256" s="67" t="s">
        <v>32</v>
      </c>
      <c r="D256" s="67" t="s">
        <v>69</v>
      </c>
      <c r="E256" s="72">
        <v>76.7</v>
      </c>
      <c r="F256" s="72">
        <v>90.4</v>
      </c>
      <c r="G256" s="71">
        <f t="shared" si="11"/>
        <v>0.84845132743362828</v>
      </c>
      <c r="H256" s="71">
        <f t="shared" si="12"/>
        <v>1</v>
      </c>
    </row>
    <row r="257" spans="1:8" x14ac:dyDescent="0.2">
      <c r="A257" s="67" t="s">
        <v>18</v>
      </c>
      <c r="B257" s="67" t="s">
        <v>26</v>
      </c>
      <c r="C257" s="67" t="s">
        <v>32</v>
      </c>
      <c r="D257" s="67" t="s">
        <v>69</v>
      </c>
      <c r="E257" s="72">
        <v>85.7</v>
      </c>
      <c r="F257" s="72">
        <v>94.3</v>
      </c>
      <c r="G257" s="71">
        <f t="shared" si="11"/>
        <v>0.90880169671261934</v>
      </c>
      <c r="H257" s="71">
        <f t="shared" si="12"/>
        <v>1</v>
      </c>
    </row>
    <row r="258" spans="1:8" x14ac:dyDescent="0.2">
      <c r="A258" s="67" t="s">
        <v>3</v>
      </c>
      <c r="B258" s="67" t="s">
        <v>19</v>
      </c>
      <c r="C258" s="67" t="s">
        <v>71</v>
      </c>
      <c r="D258" s="67" t="s">
        <v>69</v>
      </c>
      <c r="E258" s="71">
        <v>5.24</v>
      </c>
      <c r="F258" s="71">
        <v>4.34</v>
      </c>
      <c r="G258" s="71">
        <f t="shared" ref="G258:G274" si="13">(F258*60)/(E258*60)</f>
        <v>0.82824427480916019</v>
      </c>
      <c r="H258" s="71">
        <f t="shared" si="12"/>
        <v>1</v>
      </c>
    </row>
    <row r="259" spans="1:8" x14ac:dyDescent="0.2">
      <c r="A259" s="67" t="s">
        <v>4</v>
      </c>
      <c r="B259" s="67" t="s">
        <v>56</v>
      </c>
      <c r="C259" s="67" t="s">
        <v>71</v>
      </c>
      <c r="D259" s="67" t="s">
        <v>69</v>
      </c>
      <c r="E259" s="71">
        <v>5.53</v>
      </c>
      <c r="F259" s="71">
        <v>5.23</v>
      </c>
      <c r="G259" s="71">
        <f t="shared" si="13"/>
        <v>0.94575045207956598</v>
      </c>
      <c r="H259" s="71">
        <f t="shared" si="12"/>
        <v>2.3708844468338128</v>
      </c>
    </row>
    <row r="260" spans="1:8" x14ac:dyDescent="0.2">
      <c r="A260" s="67" t="s">
        <v>5</v>
      </c>
      <c r="B260" s="67" t="s">
        <v>60</v>
      </c>
      <c r="C260" s="67" t="s">
        <v>71</v>
      </c>
      <c r="D260" s="67" t="s">
        <v>69</v>
      </c>
      <c r="E260" s="71">
        <v>5.42</v>
      </c>
      <c r="F260" s="71">
        <v>5.24</v>
      </c>
      <c r="G260" s="71">
        <f t="shared" si="13"/>
        <v>0.96678966789667908</v>
      </c>
      <c r="H260" s="71">
        <f t="shared" si="12"/>
        <v>3.0026927296300023</v>
      </c>
    </row>
    <row r="261" spans="1:8" x14ac:dyDescent="0.2">
      <c r="A261" s="67" t="s">
        <v>2</v>
      </c>
      <c r="B261" s="67" t="s">
        <v>24</v>
      </c>
      <c r="C261" s="67" t="s">
        <v>71</v>
      </c>
      <c r="D261" s="67" t="s">
        <v>69</v>
      </c>
      <c r="E261" s="71">
        <v>6.01</v>
      </c>
      <c r="F261" s="71">
        <v>5.36</v>
      </c>
      <c r="G261" s="71">
        <f t="shared" si="13"/>
        <v>0.89184692179700509</v>
      </c>
      <c r="H261" s="71">
        <f t="shared" si="12"/>
        <v>1</v>
      </c>
    </row>
    <row r="262" spans="1:8" x14ac:dyDescent="0.2">
      <c r="A262" s="67" t="s">
        <v>6</v>
      </c>
      <c r="B262" s="67" t="s">
        <v>42</v>
      </c>
      <c r="C262" s="67" t="s">
        <v>71</v>
      </c>
      <c r="D262" s="67" t="s">
        <v>69</v>
      </c>
      <c r="E262" s="71">
        <v>6.45</v>
      </c>
      <c r="F262" s="71">
        <v>5.45</v>
      </c>
      <c r="G262" s="71">
        <f t="shared" si="13"/>
        <v>0.84496124031007747</v>
      </c>
      <c r="H262" s="71">
        <f t="shared" si="12"/>
        <v>1</v>
      </c>
    </row>
    <row r="263" spans="1:8" x14ac:dyDescent="0.2">
      <c r="A263" s="67" t="s">
        <v>7</v>
      </c>
      <c r="B263" s="67" t="s">
        <v>36</v>
      </c>
      <c r="C263" s="67" t="s">
        <v>71</v>
      </c>
      <c r="D263" s="67" t="s">
        <v>69</v>
      </c>
      <c r="E263" s="71">
        <v>7.01</v>
      </c>
      <c r="F263" s="71">
        <v>5.47</v>
      </c>
      <c r="G263" s="71">
        <f t="shared" si="13"/>
        <v>0.78031383737517834</v>
      </c>
      <c r="H263" s="71">
        <f t="shared" si="12"/>
        <v>1</v>
      </c>
    </row>
    <row r="264" spans="1:8" x14ac:dyDescent="0.2">
      <c r="A264" s="67" t="s">
        <v>8</v>
      </c>
      <c r="B264" s="67" t="s">
        <v>37</v>
      </c>
      <c r="C264" s="67" t="s">
        <v>71</v>
      </c>
      <c r="D264" s="67" t="s">
        <v>69</v>
      </c>
      <c r="E264" s="71">
        <v>7.1</v>
      </c>
      <c r="F264" s="71">
        <v>5.48</v>
      </c>
      <c r="G264" s="71">
        <f t="shared" si="13"/>
        <v>0.77183098591549304</v>
      </c>
      <c r="H264" s="71">
        <f t="shared" si="12"/>
        <v>1</v>
      </c>
    </row>
    <row r="265" spans="1:8" x14ac:dyDescent="0.2">
      <c r="A265" s="67" t="s">
        <v>9</v>
      </c>
      <c r="B265" s="67" t="s">
        <v>57</v>
      </c>
      <c r="C265" s="67" t="s">
        <v>71</v>
      </c>
      <c r="D265" s="67" t="s">
        <v>69</v>
      </c>
      <c r="E265" s="71">
        <v>8.1300000000000008</v>
      </c>
      <c r="F265" s="71">
        <v>5.56</v>
      </c>
      <c r="G265" s="71">
        <f t="shared" si="13"/>
        <v>0.68388683886838852</v>
      </c>
      <c r="H265" s="71">
        <f t="shared" si="12"/>
        <v>1</v>
      </c>
    </row>
    <row r="266" spans="1:8" x14ac:dyDescent="0.2">
      <c r="A266" s="67" t="s">
        <v>10</v>
      </c>
      <c r="B266" s="67" t="s">
        <v>58</v>
      </c>
      <c r="C266" s="67" t="s">
        <v>71</v>
      </c>
      <c r="D266" s="67" t="s">
        <v>69</v>
      </c>
      <c r="E266" s="71">
        <v>5.4</v>
      </c>
      <c r="F266" s="71">
        <v>5.9</v>
      </c>
      <c r="G266" s="71">
        <f t="shared" si="13"/>
        <v>1.0925925925925926</v>
      </c>
      <c r="H266" s="71">
        <f t="shared" si="12"/>
        <v>6.7805583361138897</v>
      </c>
    </row>
    <row r="267" spans="1:8" x14ac:dyDescent="0.2">
      <c r="A267" s="67" t="s">
        <v>11</v>
      </c>
      <c r="B267" s="67" t="s">
        <v>38</v>
      </c>
      <c r="C267" s="67" t="s">
        <v>71</v>
      </c>
      <c r="D267" s="67" t="s">
        <v>69</v>
      </c>
      <c r="E267" s="71">
        <v>8.26</v>
      </c>
      <c r="F267" s="71">
        <v>6.37</v>
      </c>
      <c r="G267" s="71">
        <f t="shared" si="13"/>
        <v>0.77118644067796616</v>
      </c>
      <c r="H267" s="71">
        <f t="shared" si="12"/>
        <v>1</v>
      </c>
    </row>
    <row r="268" spans="1:8" x14ac:dyDescent="0.2">
      <c r="A268" s="67" t="s">
        <v>12</v>
      </c>
      <c r="B268" s="67" t="s">
        <v>39</v>
      </c>
      <c r="C268" s="67" t="s">
        <v>71</v>
      </c>
      <c r="D268" s="67" t="s">
        <v>69</v>
      </c>
      <c r="E268" s="71">
        <v>5.23</v>
      </c>
      <c r="F268" s="71">
        <v>6.42</v>
      </c>
      <c r="G268" s="71">
        <f t="shared" si="13"/>
        <v>1.2275334608030593</v>
      </c>
      <c r="H268" s="71">
        <f t="shared" si="12"/>
        <v>7</v>
      </c>
    </row>
    <row r="269" spans="1:8" x14ac:dyDescent="0.2">
      <c r="A269" s="67" t="s">
        <v>13</v>
      </c>
      <c r="B269" s="67" t="s">
        <v>59</v>
      </c>
      <c r="C269" s="67" t="s">
        <v>71</v>
      </c>
      <c r="D269" s="67" t="s">
        <v>69</v>
      </c>
      <c r="E269" s="71">
        <v>5.46</v>
      </c>
      <c r="F269" s="71">
        <v>6.43</v>
      </c>
      <c r="G269" s="71">
        <f t="shared" si="13"/>
        <v>1.1776556776556775</v>
      </c>
      <c r="H269" s="71">
        <f t="shared" si="12"/>
        <v>7</v>
      </c>
    </row>
    <row r="270" spans="1:8" x14ac:dyDescent="0.2">
      <c r="A270" s="67" t="s">
        <v>14</v>
      </c>
      <c r="B270" s="67" t="s">
        <v>40</v>
      </c>
      <c r="C270" s="67" t="s">
        <v>71</v>
      </c>
      <c r="D270" s="67" t="s">
        <v>69</v>
      </c>
      <c r="E270" s="71">
        <v>5.51</v>
      </c>
      <c r="F270" s="71">
        <v>6.45</v>
      </c>
      <c r="G270" s="71">
        <f t="shared" si="13"/>
        <v>1.1705989110707806</v>
      </c>
      <c r="H270" s="71">
        <f t="shared" si="12"/>
        <v>7</v>
      </c>
    </row>
    <row r="271" spans="1:8" x14ac:dyDescent="0.2">
      <c r="A271" s="67" t="s">
        <v>15</v>
      </c>
      <c r="B271" s="67" t="s">
        <v>25</v>
      </c>
      <c r="C271" s="67" t="s">
        <v>71</v>
      </c>
      <c r="D271" s="67" t="s">
        <v>69</v>
      </c>
      <c r="E271" s="71">
        <v>5.59</v>
      </c>
      <c r="F271" s="71">
        <v>6.54</v>
      </c>
      <c r="G271" s="71">
        <f t="shared" si="13"/>
        <v>1.1699463327370305</v>
      </c>
      <c r="H271" s="71">
        <f t="shared" ref="H271:H274" si="14">MIN(MAX(IF(G271 &lt; 0.9334, 1, IF(G271 &gt; 1.1, 7, (G271 - 0.9334) / 0.0333 + 2))), 7)</f>
        <v>7</v>
      </c>
    </row>
    <row r="272" spans="1:8" x14ac:dyDescent="0.2">
      <c r="A272" s="67" t="s">
        <v>16</v>
      </c>
      <c r="B272" s="67" t="s">
        <v>35</v>
      </c>
      <c r="C272" s="67" t="s">
        <v>71</v>
      </c>
      <c r="D272" s="67" t="s">
        <v>69</v>
      </c>
      <c r="E272" s="71">
        <v>5.3</v>
      </c>
      <c r="F272" s="71">
        <v>7.47</v>
      </c>
      <c r="G272" s="71">
        <f t="shared" si="13"/>
        <v>1.409433962264151</v>
      </c>
      <c r="H272" s="71">
        <f t="shared" si="14"/>
        <v>7</v>
      </c>
    </row>
    <row r="273" spans="1:8" x14ac:dyDescent="0.2">
      <c r="A273" s="67" t="s">
        <v>17</v>
      </c>
      <c r="B273" s="67" t="s">
        <v>41</v>
      </c>
      <c r="C273" s="67" t="s">
        <v>71</v>
      </c>
      <c r="D273" s="67" t="s">
        <v>69</v>
      </c>
      <c r="E273" s="71">
        <v>4.3</v>
      </c>
      <c r="F273" s="71">
        <v>7.5</v>
      </c>
      <c r="G273" s="71">
        <f t="shared" si="13"/>
        <v>1.7441860465116279</v>
      </c>
      <c r="H273" s="71">
        <f t="shared" si="14"/>
        <v>7</v>
      </c>
    </row>
    <row r="274" spans="1:8" x14ac:dyDescent="0.2">
      <c r="A274" s="67" t="s">
        <v>18</v>
      </c>
      <c r="B274" s="67" t="s">
        <v>26</v>
      </c>
      <c r="C274" s="67" t="s">
        <v>71</v>
      </c>
      <c r="D274" s="67" t="s">
        <v>69</v>
      </c>
      <c r="E274" s="71">
        <v>5.28</v>
      </c>
      <c r="F274" s="71">
        <v>7.56</v>
      </c>
      <c r="G274" s="71">
        <f t="shared" si="13"/>
        <v>1.4318181818181817</v>
      </c>
      <c r="H274" s="71">
        <f t="shared" si="14"/>
        <v>7</v>
      </c>
    </row>
    <row r="275" spans="1:8" x14ac:dyDescent="0.2">
      <c r="A275" s="67" t="s">
        <v>3</v>
      </c>
      <c r="B275" s="67" t="s">
        <v>19</v>
      </c>
      <c r="C275" s="67" t="s">
        <v>34</v>
      </c>
      <c r="D275" s="67" t="s">
        <v>69</v>
      </c>
      <c r="E275" s="64">
        <v>0.99</v>
      </c>
      <c r="F275" s="64">
        <v>0.9</v>
      </c>
      <c r="G275" s="70">
        <f>E275/F275</f>
        <v>1.0999999999999999</v>
      </c>
      <c r="H275" s="70">
        <f>MIN(MAX(IF(G275&lt; 0.9334, 1, IF(G275 &gt; 1.1, 7, (G275 - 0.9334) / 0.0333 + 2))), 7)</f>
        <v>7</v>
      </c>
    </row>
    <row r="276" spans="1:8" x14ac:dyDescent="0.2">
      <c r="A276" s="67" t="s">
        <v>4</v>
      </c>
      <c r="B276" s="67" t="s">
        <v>56</v>
      </c>
      <c r="C276" s="67" t="s">
        <v>34</v>
      </c>
      <c r="D276" s="67" t="s">
        <v>69</v>
      </c>
      <c r="E276" s="64">
        <v>0.4</v>
      </c>
      <c r="F276" s="64">
        <v>0.9</v>
      </c>
      <c r="G276" s="70">
        <f>E276/F276</f>
        <v>0.44444444444444448</v>
      </c>
      <c r="H276" s="70">
        <f t="shared" ref="H276:H291" si="15">MIN(MAX(IF(G276&lt; 0.9334, 1, IF(G276 &gt; 1.1, 7, (G276 - 0.9334) / 0.0333 + 2))), 7)</f>
        <v>1</v>
      </c>
    </row>
    <row r="277" spans="1:8" x14ac:dyDescent="0.2">
      <c r="A277" s="67" t="s">
        <v>5</v>
      </c>
      <c r="B277" s="67" t="s">
        <v>60</v>
      </c>
      <c r="C277" s="67" t="s">
        <v>34</v>
      </c>
      <c r="D277" s="67" t="s">
        <v>69</v>
      </c>
      <c r="E277" s="64">
        <v>0.98</v>
      </c>
      <c r="F277" s="64">
        <v>0.9</v>
      </c>
      <c r="G277" s="70">
        <f t="shared" ref="G277:G278" si="16">E277/F277</f>
        <v>1.0888888888888888</v>
      </c>
      <c r="H277" s="70">
        <f t="shared" si="15"/>
        <v>6.6693360026693327</v>
      </c>
    </row>
    <row r="278" spans="1:8" x14ac:dyDescent="0.2">
      <c r="A278" s="67" t="s">
        <v>2</v>
      </c>
      <c r="B278" s="67" t="s">
        <v>24</v>
      </c>
      <c r="C278" s="67" t="s">
        <v>34</v>
      </c>
      <c r="D278" s="67" t="s">
        <v>69</v>
      </c>
      <c r="E278" s="64">
        <v>0.8</v>
      </c>
      <c r="F278" s="64">
        <v>0.9</v>
      </c>
      <c r="G278" s="70">
        <f t="shared" si="16"/>
        <v>0.88888888888888895</v>
      </c>
      <c r="H278" s="70">
        <f>MIN(MAX(IF(G278&lt; 0.9334, 1, IF(G278 &gt; 1.1, 7, (G278 - 0.9334) / 0.0333 + 2))), 7)</f>
        <v>1</v>
      </c>
    </row>
    <row r="279" spans="1:8" x14ac:dyDescent="0.2">
      <c r="A279" s="67" t="s">
        <v>6</v>
      </c>
      <c r="B279" s="67" t="s">
        <v>42</v>
      </c>
      <c r="C279" s="67" t="s">
        <v>34</v>
      </c>
      <c r="D279" s="67" t="s">
        <v>69</v>
      </c>
      <c r="E279" s="64">
        <v>0.8</v>
      </c>
      <c r="F279" s="64">
        <v>0.9</v>
      </c>
      <c r="G279" s="70">
        <f>E279/F279</f>
        <v>0.88888888888888895</v>
      </c>
      <c r="H279" s="70">
        <f t="shared" si="15"/>
        <v>1</v>
      </c>
    </row>
    <row r="280" spans="1:8" x14ac:dyDescent="0.2">
      <c r="A280" s="67" t="s">
        <v>7</v>
      </c>
      <c r="B280" s="67" t="s">
        <v>36</v>
      </c>
      <c r="C280" s="67" t="s">
        <v>34</v>
      </c>
      <c r="D280" s="67" t="s">
        <v>69</v>
      </c>
      <c r="E280" s="64">
        <v>1</v>
      </c>
      <c r="F280" s="64">
        <v>0.9</v>
      </c>
      <c r="G280" s="70">
        <f t="shared" ref="G280:G291" si="17">E280/F280</f>
        <v>1.1111111111111112</v>
      </c>
      <c r="H280" s="70">
        <f t="shared" si="15"/>
        <v>7</v>
      </c>
    </row>
    <row r="281" spans="1:8" x14ac:dyDescent="0.2">
      <c r="A281" s="67" t="s">
        <v>8</v>
      </c>
      <c r="B281" s="67" t="s">
        <v>37</v>
      </c>
      <c r="C281" s="67" t="s">
        <v>34</v>
      </c>
      <c r="D281" s="67" t="s">
        <v>69</v>
      </c>
      <c r="E281" s="64">
        <v>0.99</v>
      </c>
      <c r="F281" s="64">
        <v>0.9</v>
      </c>
      <c r="G281" s="70">
        <f t="shared" si="17"/>
        <v>1.0999999999999999</v>
      </c>
      <c r="H281" s="70">
        <f t="shared" si="15"/>
        <v>7</v>
      </c>
    </row>
    <row r="282" spans="1:8" x14ac:dyDescent="0.2">
      <c r="A282" s="67" t="s">
        <v>9</v>
      </c>
      <c r="B282" s="67" t="s">
        <v>57</v>
      </c>
      <c r="C282" s="67" t="s">
        <v>34</v>
      </c>
      <c r="D282" s="67" t="s">
        <v>69</v>
      </c>
      <c r="E282" s="64">
        <v>0.59</v>
      </c>
      <c r="F282" s="64">
        <v>0.9</v>
      </c>
      <c r="G282" s="70">
        <f t="shared" si="17"/>
        <v>0.65555555555555556</v>
      </c>
      <c r="H282" s="70">
        <f t="shared" si="15"/>
        <v>1</v>
      </c>
    </row>
    <row r="283" spans="1:8" x14ac:dyDescent="0.2">
      <c r="A283" s="67" t="s">
        <v>10</v>
      </c>
      <c r="B283" s="67" t="s">
        <v>58</v>
      </c>
      <c r="C283" s="67" t="s">
        <v>34</v>
      </c>
      <c r="D283" s="67" t="s">
        <v>69</v>
      </c>
      <c r="E283" s="64">
        <v>1</v>
      </c>
      <c r="F283" s="64">
        <v>0.9</v>
      </c>
      <c r="G283" s="70">
        <f t="shared" si="17"/>
        <v>1.1111111111111112</v>
      </c>
      <c r="H283" s="70">
        <f t="shared" si="15"/>
        <v>7</v>
      </c>
    </row>
    <row r="284" spans="1:8" x14ac:dyDescent="0.2">
      <c r="A284" s="67" t="s">
        <v>11</v>
      </c>
      <c r="B284" s="67" t="s">
        <v>38</v>
      </c>
      <c r="C284" s="67" t="s">
        <v>34</v>
      </c>
      <c r="D284" s="67" t="s">
        <v>69</v>
      </c>
      <c r="E284" s="64">
        <v>0.97</v>
      </c>
      <c r="F284" s="64">
        <v>0.9</v>
      </c>
      <c r="G284" s="70">
        <f t="shared" si="17"/>
        <v>1.0777777777777777</v>
      </c>
      <c r="H284" s="70">
        <f t="shared" si="15"/>
        <v>6.335669002335667</v>
      </c>
    </row>
    <row r="285" spans="1:8" x14ac:dyDescent="0.2">
      <c r="A285" s="67" t="s">
        <v>12</v>
      </c>
      <c r="B285" s="67" t="s">
        <v>39</v>
      </c>
      <c r="C285" s="67" t="s">
        <v>34</v>
      </c>
      <c r="D285" s="67" t="s">
        <v>69</v>
      </c>
      <c r="E285" s="64">
        <v>0.9</v>
      </c>
      <c r="F285" s="64">
        <v>0.9</v>
      </c>
      <c r="G285" s="70">
        <f t="shared" si="17"/>
        <v>1</v>
      </c>
      <c r="H285" s="70">
        <f t="shared" si="15"/>
        <v>3.9999999999999996</v>
      </c>
    </row>
    <row r="286" spans="1:8" x14ac:dyDescent="0.2">
      <c r="A286" s="67" t="s">
        <v>13</v>
      </c>
      <c r="B286" s="67" t="s">
        <v>59</v>
      </c>
      <c r="C286" s="67" t="s">
        <v>34</v>
      </c>
      <c r="D286" s="67" t="s">
        <v>69</v>
      </c>
      <c r="E286" s="64">
        <v>1</v>
      </c>
      <c r="F286" s="64">
        <v>0.9</v>
      </c>
      <c r="G286" s="70">
        <f t="shared" si="17"/>
        <v>1.1111111111111112</v>
      </c>
      <c r="H286" s="70">
        <f t="shared" si="15"/>
        <v>7</v>
      </c>
    </row>
    <row r="287" spans="1:8" x14ac:dyDescent="0.2">
      <c r="A287" s="67" t="s">
        <v>14</v>
      </c>
      <c r="B287" s="67" t="s">
        <v>40</v>
      </c>
      <c r="C287" s="67" t="s">
        <v>34</v>
      </c>
      <c r="D287" s="67" t="s">
        <v>69</v>
      </c>
      <c r="E287" s="64">
        <v>0.8</v>
      </c>
      <c r="F287" s="64">
        <v>0.9</v>
      </c>
      <c r="G287" s="70">
        <f t="shared" si="17"/>
        <v>0.88888888888888895</v>
      </c>
      <c r="H287" s="70">
        <f t="shared" si="15"/>
        <v>1</v>
      </c>
    </row>
    <row r="288" spans="1:8" x14ac:dyDescent="0.2">
      <c r="A288" s="67" t="s">
        <v>15</v>
      </c>
      <c r="B288" s="67" t="s">
        <v>25</v>
      </c>
      <c r="C288" s="67" t="s">
        <v>34</v>
      </c>
      <c r="D288" s="67" t="s">
        <v>69</v>
      </c>
      <c r="E288" s="64">
        <v>0.95</v>
      </c>
      <c r="F288" s="64">
        <v>0.9</v>
      </c>
      <c r="G288" s="70">
        <f t="shared" si="17"/>
        <v>1.0555555555555556</v>
      </c>
      <c r="H288" s="70">
        <f t="shared" si="15"/>
        <v>5.6683350016683356</v>
      </c>
    </row>
    <row r="289" spans="1:8" x14ac:dyDescent="0.2">
      <c r="A289" s="67" t="s">
        <v>16</v>
      </c>
      <c r="B289" s="67" t="s">
        <v>35</v>
      </c>
      <c r="C289" s="67" t="s">
        <v>34</v>
      </c>
      <c r="D289" s="67" t="s">
        <v>69</v>
      </c>
      <c r="E289" s="64">
        <v>1</v>
      </c>
      <c r="F289" s="64">
        <v>0.9</v>
      </c>
      <c r="G289" s="70">
        <f t="shared" si="17"/>
        <v>1.1111111111111112</v>
      </c>
      <c r="H289" s="70">
        <f t="shared" si="15"/>
        <v>7</v>
      </c>
    </row>
    <row r="290" spans="1:8" x14ac:dyDescent="0.2">
      <c r="A290" s="67" t="s">
        <v>17</v>
      </c>
      <c r="B290" s="67" t="s">
        <v>41</v>
      </c>
      <c r="C290" s="67" t="s">
        <v>34</v>
      </c>
      <c r="D290" s="67" t="s">
        <v>69</v>
      </c>
      <c r="E290" s="64">
        <v>0.8</v>
      </c>
      <c r="F290" s="64">
        <v>0.9</v>
      </c>
      <c r="G290" s="70">
        <f t="shared" si="17"/>
        <v>0.88888888888888895</v>
      </c>
      <c r="H290" s="70">
        <f t="shared" si="15"/>
        <v>1</v>
      </c>
    </row>
    <row r="291" spans="1:8" x14ac:dyDescent="0.2">
      <c r="A291" s="67" t="s">
        <v>18</v>
      </c>
      <c r="B291" s="67" t="s">
        <v>26</v>
      </c>
      <c r="C291" s="67" t="s">
        <v>34</v>
      </c>
      <c r="D291" s="67" t="s">
        <v>69</v>
      </c>
      <c r="E291" s="64">
        <v>1</v>
      </c>
      <c r="F291" s="64">
        <v>0.9</v>
      </c>
      <c r="G291" s="70">
        <f t="shared" si="17"/>
        <v>1.1111111111111112</v>
      </c>
      <c r="H291" s="70">
        <f t="shared" si="15"/>
        <v>7</v>
      </c>
    </row>
    <row r="292" spans="1:8" x14ac:dyDescent="0.2">
      <c r="A292" s="67" t="s">
        <v>3</v>
      </c>
      <c r="B292" s="67" t="s">
        <v>19</v>
      </c>
      <c r="C292" s="67" t="s">
        <v>54</v>
      </c>
      <c r="D292" s="67" t="s">
        <v>69</v>
      </c>
      <c r="E292" s="69"/>
      <c r="F292" s="69"/>
      <c r="G292" s="69"/>
      <c r="H292" s="69">
        <v>5.9082024470513677</v>
      </c>
    </row>
    <row r="293" spans="1:8" x14ac:dyDescent="0.2">
      <c r="A293" s="67" t="s">
        <v>4</v>
      </c>
      <c r="B293" s="67" t="s">
        <v>56</v>
      </c>
      <c r="C293" s="67" t="s">
        <v>54</v>
      </c>
      <c r="D293" s="67" t="s">
        <v>69</v>
      </c>
      <c r="E293" s="69"/>
      <c r="F293" s="69"/>
      <c r="G293" s="69"/>
      <c r="H293" s="69">
        <v>5.2102736716660782</v>
      </c>
    </row>
    <row r="294" spans="1:8" x14ac:dyDescent="0.2">
      <c r="A294" s="67" t="s">
        <v>5</v>
      </c>
      <c r="B294" s="67" t="s">
        <v>60</v>
      </c>
      <c r="C294" s="67" t="s">
        <v>54</v>
      </c>
      <c r="D294" s="67" t="s">
        <v>69</v>
      </c>
      <c r="E294" s="69"/>
      <c r="F294" s="69"/>
      <c r="G294" s="69"/>
      <c r="H294" s="69">
        <v>6.350804309844901</v>
      </c>
    </row>
    <row r="295" spans="1:8" x14ac:dyDescent="0.2">
      <c r="A295" s="67" t="s">
        <v>2</v>
      </c>
      <c r="B295" s="67" t="s">
        <v>24</v>
      </c>
      <c r="C295" s="67" t="s">
        <v>54</v>
      </c>
      <c r="D295" s="67" t="s">
        <v>69</v>
      </c>
      <c r="E295" s="69"/>
      <c r="F295" s="69"/>
      <c r="G295" s="69"/>
      <c r="H295" s="69">
        <v>4.0409332648915814</v>
      </c>
    </row>
    <row r="296" spans="1:8" x14ac:dyDescent="0.2">
      <c r="A296" s="67" t="s">
        <v>6</v>
      </c>
      <c r="B296" s="67" t="s">
        <v>42</v>
      </c>
      <c r="C296" s="67" t="s">
        <v>54</v>
      </c>
      <c r="D296" s="67" t="s">
        <v>69</v>
      </c>
      <c r="E296" s="69"/>
      <c r="F296" s="69"/>
      <c r="G296" s="69"/>
      <c r="H296" s="69">
        <v>4.417683870921282</v>
      </c>
    </row>
    <row r="297" spans="1:8" x14ac:dyDescent="0.2">
      <c r="A297" s="67" t="s">
        <v>7</v>
      </c>
      <c r="B297" s="67" t="s">
        <v>36</v>
      </c>
      <c r="C297" s="67" t="s">
        <v>54</v>
      </c>
      <c r="D297" s="67" t="s">
        <v>69</v>
      </c>
      <c r="E297" s="69"/>
      <c r="F297" s="69"/>
      <c r="G297" s="69"/>
      <c r="H297" s="69">
        <v>3.7092723235750631</v>
      </c>
    </row>
    <row r="298" spans="1:8" x14ac:dyDescent="0.2">
      <c r="A298" s="67" t="s">
        <v>8</v>
      </c>
      <c r="B298" s="67" t="s">
        <v>37</v>
      </c>
      <c r="C298" s="67" t="s">
        <v>54</v>
      </c>
      <c r="D298" s="67" t="s">
        <v>69</v>
      </c>
      <c r="E298" s="69"/>
      <c r="F298" s="69"/>
      <c r="G298" s="69"/>
      <c r="H298" s="69">
        <v>2.1712333160931285</v>
      </c>
    </row>
    <row r="299" spans="1:8" x14ac:dyDescent="0.2">
      <c r="A299" s="67" t="s">
        <v>9</v>
      </c>
      <c r="B299" s="67" t="s">
        <v>57</v>
      </c>
      <c r="C299" s="67" t="s">
        <v>54</v>
      </c>
      <c r="D299" s="67" t="s">
        <v>69</v>
      </c>
      <c r="E299" s="69"/>
      <c r="F299" s="69"/>
      <c r="G299" s="69"/>
      <c r="H299" s="69">
        <v>4.8145002145002156</v>
      </c>
    </row>
    <row r="300" spans="1:8" x14ac:dyDescent="0.2">
      <c r="A300" s="67" t="s">
        <v>10</v>
      </c>
      <c r="B300" s="67" t="s">
        <v>58</v>
      </c>
      <c r="C300" s="67" t="s">
        <v>54</v>
      </c>
      <c r="D300" s="67" t="s">
        <v>69</v>
      </c>
      <c r="E300" s="69"/>
      <c r="F300" s="69"/>
      <c r="G300" s="69"/>
      <c r="H300" s="69">
        <v>3.7966420473355882</v>
      </c>
    </row>
    <row r="301" spans="1:8" x14ac:dyDescent="0.2">
      <c r="A301" s="67" t="s">
        <v>11</v>
      </c>
      <c r="B301" s="67" t="s">
        <v>38</v>
      </c>
      <c r="C301" s="67" t="s">
        <v>54</v>
      </c>
      <c r="D301" s="67" t="s">
        <v>69</v>
      </c>
      <c r="E301" s="69"/>
      <c r="F301" s="69"/>
      <c r="G301" s="69"/>
      <c r="H301" s="69">
        <v>3.6003503503503502</v>
      </c>
    </row>
    <row r="302" spans="1:8" x14ac:dyDescent="0.2">
      <c r="A302" s="67" t="s">
        <v>12</v>
      </c>
      <c r="B302" s="67" t="s">
        <v>39</v>
      </c>
      <c r="C302" s="67" t="s">
        <v>54</v>
      </c>
      <c r="D302" s="67" t="s">
        <v>69</v>
      </c>
      <c r="E302" s="69"/>
      <c r="F302" s="69"/>
      <c r="G302" s="69"/>
      <c r="H302" s="69">
        <v>3.0310261450936542</v>
      </c>
    </row>
    <row r="303" spans="1:8" x14ac:dyDescent="0.2">
      <c r="A303" s="67" t="s">
        <v>13</v>
      </c>
      <c r="B303" s="67" t="s">
        <v>59</v>
      </c>
      <c r="C303" s="67" t="s">
        <v>54</v>
      </c>
      <c r="D303" s="67" t="s">
        <v>69</v>
      </c>
      <c r="E303" s="69"/>
      <c r="F303" s="69"/>
      <c r="G303" s="69"/>
      <c r="H303" s="69">
        <v>5.2</v>
      </c>
    </row>
    <row r="304" spans="1:8" x14ac:dyDescent="0.2">
      <c r="A304" s="67" t="s">
        <v>14</v>
      </c>
      <c r="B304" s="67" t="s">
        <v>40</v>
      </c>
      <c r="C304" s="67" t="s">
        <v>54</v>
      </c>
      <c r="D304" s="67" t="s">
        <v>69</v>
      </c>
      <c r="E304" s="69"/>
      <c r="F304" s="69"/>
      <c r="G304" s="69"/>
      <c r="H304" s="69">
        <v>5.6430001430001431</v>
      </c>
    </row>
    <row r="305" spans="1:8" x14ac:dyDescent="0.2">
      <c r="A305" s="67" t="s">
        <v>15</v>
      </c>
      <c r="B305" s="67" t="s">
        <v>25</v>
      </c>
      <c r="C305" s="67" t="s">
        <v>54</v>
      </c>
      <c r="D305" s="67" t="s">
        <v>69</v>
      </c>
      <c r="E305" s="69"/>
      <c r="F305" s="69"/>
      <c r="G305" s="69"/>
      <c r="H305" s="69">
        <v>2.6002502502502503</v>
      </c>
    </row>
    <row r="306" spans="1:8" x14ac:dyDescent="0.2">
      <c r="A306" s="67" t="s">
        <v>16</v>
      </c>
      <c r="B306" s="67" t="s">
        <v>35</v>
      </c>
      <c r="C306" s="67" t="s">
        <v>54</v>
      </c>
      <c r="D306" s="67" t="s">
        <v>69</v>
      </c>
      <c r="E306" s="69"/>
      <c r="F306" s="69"/>
      <c r="G306" s="69"/>
      <c r="H306" s="69">
        <v>4.1716001716001703</v>
      </c>
    </row>
    <row r="307" spans="1:8" x14ac:dyDescent="0.2">
      <c r="A307" s="67" t="s">
        <v>17</v>
      </c>
      <c r="B307" s="67" t="s">
        <v>41</v>
      </c>
      <c r="C307" s="67" t="s">
        <v>54</v>
      </c>
      <c r="D307" s="67" t="s">
        <v>69</v>
      </c>
      <c r="E307" s="69"/>
      <c r="F307" s="69"/>
      <c r="G307" s="69"/>
      <c r="H307" s="69">
        <v>2.5326058957980782</v>
      </c>
    </row>
    <row r="308" spans="1:8" x14ac:dyDescent="0.2">
      <c r="A308" s="67" t="s">
        <v>18</v>
      </c>
      <c r="B308" s="67" t="s">
        <v>26</v>
      </c>
      <c r="C308" s="67" t="s">
        <v>54</v>
      </c>
      <c r="D308" s="67" t="s">
        <v>69</v>
      </c>
      <c r="E308" s="69"/>
      <c r="F308" s="69"/>
      <c r="G308" s="69"/>
      <c r="H308" s="69">
        <v>2.8</v>
      </c>
    </row>
    <row r="309" spans="1:8" x14ac:dyDescent="0.2">
      <c r="A309" s="67" t="s">
        <v>3</v>
      </c>
      <c r="B309" s="67" t="s">
        <v>19</v>
      </c>
      <c r="C309" s="67" t="s">
        <v>30</v>
      </c>
      <c r="D309" s="67" t="s">
        <v>70</v>
      </c>
      <c r="E309" s="72">
        <v>87</v>
      </c>
      <c r="F309" s="72">
        <v>93.8</v>
      </c>
      <c r="G309" s="71">
        <f t="shared" ref="G309:G359" si="18">E309/F309</f>
        <v>0.92750533049040518</v>
      </c>
      <c r="H309" s="71">
        <f t="shared" ref="H309:H372" si="19">MIN(MAX(IF(G309 &lt; 0.9334, 1, IF(G309 &gt; 1.1, 7, (G309 - 0.9334) / 0.0333 + 2))), 7)</f>
        <v>1</v>
      </c>
    </row>
    <row r="310" spans="1:8" x14ac:dyDescent="0.2">
      <c r="A310" s="67" t="s">
        <v>4</v>
      </c>
      <c r="B310" s="67" t="s">
        <v>56</v>
      </c>
      <c r="C310" s="67" t="s">
        <v>30</v>
      </c>
      <c r="D310" s="67" t="s">
        <v>70</v>
      </c>
      <c r="E310" s="72">
        <v>94.3</v>
      </c>
      <c r="F310" s="72">
        <v>92.1</v>
      </c>
      <c r="G310" s="71">
        <f t="shared" si="18"/>
        <v>1.0238870792616721</v>
      </c>
      <c r="H310" s="71">
        <f t="shared" si="19"/>
        <v>4.7173297075577203</v>
      </c>
    </row>
    <row r="311" spans="1:8" x14ac:dyDescent="0.2">
      <c r="A311" s="67" t="s">
        <v>5</v>
      </c>
      <c r="B311" s="67" t="s">
        <v>60</v>
      </c>
      <c r="C311" s="67" t="s">
        <v>30</v>
      </c>
      <c r="D311" s="67" t="s">
        <v>70</v>
      </c>
      <c r="E311" s="72">
        <v>69.5</v>
      </c>
      <c r="F311" s="72">
        <v>91</v>
      </c>
      <c r="G311" s="71">
        <f t="shared" si="18"/>
        <v>0.76373626373626369</v>
      </c>
      <c r="H311" s="71">
        <f t="shared" si="19"/>
        <v>1</v>
      </c>
    </row>
    <row r="312" spans="1:8" x14ac:dyDescent="0.2">
      <c r="A312" s="67" t="s">
        <v>2</v>
      </c>
      <c r="B312" s="67" t="s">
        <v>24</v>
      </c>
      <c r="C312" s="67" t="s">
        <v>30</v>
      </c>
      <c r="D312" s="67" t="s">
        <v>70</v>
      </c>
      <c r="E312" s="72">
        <v>75</v>
      </c>
      <c r="F312" s="72">
        <v>88.3</v>
      </c>
      <c r="G312" s="71">
        <f t="shared" si="18"/>
        <v>0.84937712344280858</v>
      </c>
      <c r="H312" s="71">
        <f t="shared" si="19"/>
        <v>1</v>
      </c>
    </row>
    <row r="313" spans="1:8" x14ac:dyDescent="0.2">
      <c r="A313" s="67" t="s">
        <v>6</v>
      </c>
      <c r="B313" s="67" t="s">
        <v>42</v>
      </c>
      <c r="C313" s="67" t="s">
        <v>30</v>
      </c>
      <c r="D313" s="67" t="s">
        <v>70</v>
      </c>
      <c r="E313" s="72">
        <v>79.099999999999994</v>
      </c>
      <c r="F313" s="72">
        <v>84</v>
      </c>
      <c r="G313" s="71">
        <f t="shared" si="18"/>
        <v>0.94166666666666665</v>
      </c>
      <c r="H313" s="71">
        <f t="shared" si="19"/>
        <v>2.2482482482482475</v>
      </c>
    </row>
    <row r="314" spans="1:8" x14ac:dyDescent="0.2">
      <c r="A314" s="67" t="s">
        <v>7</v>
      </c>
      <c r="B314" s="67" t="s">
        <v>36</v>
      </c>
      <c r="C314" s="67" t="s">
        <v>30</v>
      </c>
      <c r="D314" s="67" t="s">
        <v>70</v>
      </c>
      <c r="E314" s="72">
        <v>89.3</v>
      </c>
      <c r="F314" s="72">
        <v>83.5</v>
      </c>
      <c r="G314" s="71">
        <f t="shared" si="18"/>
        <v>1.0694610778443114</v>
      </c>
      <c r="H314" s="71">
        <f t="shared" si="19"/>
        <v>6.0859182535829257</v>
      </c>
    </row>
    <row r="315" spans="1:8" x14ac:dyDescent="0.2">
      <c r="A315" s="67" t="s">
        <v>8</v>
      </c>
      <c r="B315" s="67" t="s">
        <v>37</v>
      </c>
      <c r="C315" s="67" t="s">
        <v>30</v>
      </c>
      <c r="D315" s="67" t="s">
        <v>70</v>
      </c>
      <c r="E315" s="72">
        <v>59</v>
      </c>
      <c r="F315" s="72">
        <v>81.7</v>
      </c>
      <c r="G315" s="71">
        <f t="shared" si="18"/>
        <v>0.72215422276621788</v>
      </c>
      <c r="H315" s="71">
        <f t="shared" si="19"/>
        <v>1</v>
      </c>
    </row>
    <row r="316" spans="1:8" x14ac:dyDescent="0.2">
      <c r="A316" s="67" t="s">
        <v>9</v>
      </c>
      <c r="B316" s="67" t="s">
        <v>57</v>
      </c>
      <c r="C316" s="67" t="s">
        <v>30</v>
      </c>
      <c r="D316" s="67" t="s">
        <v>70</v>
      </c>
      <c r="E316" s="72">
        <v>86.2</v>
      </c>
      <c r="F316" s="72">
        <v>81.099999999999994</v>
      </c>
      <c r="G316" s="71">
        <f t="shared" si="18"/>
        <v>1.0628853267570901</v>
      </c>
      <c r="H316" s="71">
        <f t="shared" si="19"/>
        <v>5.8884482509636671</v>
      </c>
    </row>
    <row r="317" spans="1:8" x14ac:dyDescent="0.2">
      <c r="A317" s="67" t="s">
        <v>10</v>
      </c>
      <c r="B317" s="67" t="s">
        <v>58</v>
      </c>
      <c r="C317" s="67" t="s">
        <v>30</v>
      </c>
      <c r="D317" s="67" t="s">
        <v>70</v>
      </c>
      <c r="E317" s="72">
        <v>90.4</v>
      </c>
      <c r="F317" s="72">
        <v>76.900000000000006</v>
      </c>
      <c r="G317" s="71">
        <f t="shared" si="18"/>
        <v>1.1755526657997399</v>
      </c>
      <c r="H317" s="71">
        <f t="shared" si="19"/>
        <v>7</v>
      </c>
    </row>
    <row r="318" spans="1:8" x14ac:dyDescent="0.2">
      <c r="A318" s="67" t="s">
        <v>11</v>
      </c>
      <c r="B318" s="67" t="s">
        <v>38</v>
      </c>
      <c r="C318" s="67" t="s">
        <v>30</v>
      </c>
      <c r="D318" s="67" t="s">
        <v>70</v>
      </c>
      <c r="E318" s="72">
        <v>86</v>
      </c>
      <c r="F318" s="72">
        <v>75.599999999999994</v>
      </c>
      <c r="G318" s="71">
        <f t="shared" si="18"/>
        <v>1.1375661375661377</v>
      </c>
      <c r="H318" s="71">
        <f t="shared" si="19"/>
        <v>7</v>
      </c>
    </row>
    <row r="319" spans="1:8" x14ac:dyDescent="0.2">
      <c r="A319" s="67" t="s">
        <v>12</v>
      </c>
      <c r="B319" s="67" t="s">
        <v>39</v>
      </c>
      <c r="C319" s="67" t="s">
        <v>30</v>
      </c>
      <c r="D319" s="67" t="s">
        <v>70</v>
      </c>
      <c r="E319" s="72">
        <v>87.9</v>
      </c>
      <c r="F319" s="72">
        <v>74.900000000000006</v>
      </c>
      <c r="G319" s="71">
        <f t="shared" si="18"/>
        <v>1.1735647530040054</v>
      </c>
      <c r="H319" s="71">
        <f t="shared" si="19"/>
        <v>7</v>
      </c>
    </row>
    <row r="320" spans="1:8" x14ac:dyDescent="0.2">
      <c r="A320" s="67" t="s">
        <v>13</v>
      </c>
      <c r="B320" s="67" t="s">
        <v>59</v>
      </c>
      <c r="C320" s="67" t="s">
        <v>30</v>
      </c>
      <c r="D320" s="67" t="s">
        <v>70</v>
      </c>
      <c r="E320" s="72">
        <v>40.299999999999997</v>
      </c>
      <c r="F320" s="72">
        <v>74.599999999999994</v>
      </c>
      <c r="G320" s="71">
        <f t="shared" si="18"/>
        <v>0.54021447721179627</v>
      </c>
      <c r="H320" s="71">
        <f t="shared" si="19"/>
        <v>1</v>
      </c>
    </row>
    <row r="321" spans="1:8" x14ac:dyDescent="0.2">
      <c r="A321" s="67" t="s">
        <v>14</v>
      </c>
      <c r="B321" s="67" t="s">
        <v>40</v>
      </c>
      <c r="C321" s="67" t="s">
        <v>30</v>
      </c>
      <c r="D321" s="67" t="s">
        <v>70</v>
      </c>
      <c r="E321" s="72">
        <v>86.3</v>
      </c>
      <c r="F321" s="72">
        <v>72.400000000000006</v>
      </c>
      <c r="G321" s="71">
        <f t="shared" si="18"/>
        <v>1.1919889502762429</v>
      </c>
      <c r="H321" s="71">
        <f t="shared" si="19"/>
        <v>7</v>
      </c>
    </row>
    <row r="322" spans="1:8" x14ac:dyDescent="0.2">
      <c r="A322" s="67" t="s">
        <v>15</v>
      </c>
      <c r="B322" s="67" t="s">
        <v>25</v>
      </c>
      <c r="C322" s="67" t="s">
        <v>30</v>
      </c>
      <c r="D322" s="67" t="s">
        <v>70</v>
      </c>
      <c r="E322" s="72">
        <v>76.400000000000006</v>
      </c>
      <c r="F322" s="72">
        <v>70.3</v>
      </c>
      <c r="G322" s="71">
        <f t="shared" si="18"/>
        <v>1.0867709815078237</v>
      </c>
      <c r="H322" s="71">
        <f t="shared" si="19"/>
        <v>6.6057351804151256</v>
      </c>
    </row>
    <row r="323" spans="1:8" x14ac:dyDescent="0.2">
      <c r="A323" s="67" t="s">
        <v>16</v>
      </c>
      <c r="B323" s="67" t="s">
        <v>35</v>
      </c>
      <c r="C323" s="67" t="s">
        <v>30</v>
      </c>
      <c r="D323" s="67" t="s">
        <v>70</v>
      </c>
      <c r="E323" s="72">
        <v>68</v>
      </c>
      <c r="F323" s="72">
        <v>70</v>
      </c>
      <c r="G323" s="71">
        <f t="shared" si="18"/>
        <v>0.97142857142857142</v>
      </c>
      <c r="H323" s="71">
        <f t="shared" si="19"/>
        <v>3.1419991419991415</v>
      </c>
    </row>
    <row r="324" spans="1:8" x14ac:dyDescent="0.2">
      <c r="A324" s="67" t="s">
        <v>17</v>
      </c>
      <c r="B324" s="67" t="s">
        <v>41</v>
      </c>
      <c r="C324" s="67" t="s">
        <v>30</v>
      </c>
      <c r="D324" s="67" t="s">
        <v>70</v>
      </c>
      <c r="E324" s="72">
        <v>81.599999999999994</v>
      </c>
      <c r="F324" s="72">
        <v>66.2</v>
      </c>
      <c r="G324" s="71">
        <f t="shared" si="18"/>
        <v>1.2326283987915407</v>
      </c>
      <c r="H324" s="71">
        <f t="shared" si="19"/>
        <v>7</v>
      </c>
    </row>
    <row r="325" spans="1:8" x14ac:dyDescent="0.2">
      <c r="A325" s="67" t="s">
        <v>18</v>
      </c>
      <c r="B325" s="67" t="s">
        <v>26</v>
      </c>
      <c r="C325" s="67" t="s">
        <v>30</v>
      </c>
      <c r="D325" s="67" t="s">
        <v>70</v>
      </c>
      <c r="E325" s="72">
        <v>71</v>
      </c>
      <c r="F325" s="72">
        <v>45</v>
      </c>
      <c r="G325" s="71">
        <f t="shared" si="18"/>
        <v>1.5777777777777777</v>
      </c>
      <c r="H325" s="71">
        <f t="shared" si="19"/>
        <v>7</v>
      </c>
    </row>
    <row r="326" spans="1:8" x14ac:dyDescent="0.2">
      <c r="A326" s="67" t="s">
        <v>3</v>
      </c>
      <c r="B326" s="67" t="s">
        <v>19</v>
      </c>
      <c r="C326" s="67" t="s">
        <v>31</v>
      </c>
      <c r="D326" s="67" t="s">
        <v>70</v>
      </c>
      <c r="E326" s="72">
        <v>45</v>
      </c>
      <c r="F326" s="72">
        <v>93.8</v>
      </c>
      <c r="G326" s="71">
        <f t="shared" si="18"/>
        <v>0.47974413646055436</v>
      </c>
      <c r="H326" s="71">
        <f t="shared" si="19"/>
        <v>1</v>
      </c>
    </row>
    <row r="327" spans="1:8" x14ac:dyDescent="0.2">
      <c r="A327" s="67" t="s">
        <v>4</v>
      </c>
      <c r="B327" s="67" t="s">
        <v>56</v>
      </c>
      <c r="C327" s="67" t="s">
        <v>31</v>
      </c>
      <c r="D327" s="67" t="s">
        <v>70</v>
      </c>
      <c r="E327" s="72">
        <v>66.2</v>
      </c>
      <c r="F327" s="72">
        <v>76.900000000000006</v>
      </c>
      <c r="G327" s="71">
        <f t="shared" si="18"/>
        <v>0.86085825747724309</v>
      </c>
      <c r="H327" s="71">
        <f t="shared" si="19"/>
        <v>1</v>
      </c>
    </row>
    <row r="328" spans="1:8" x14ac:dyDescent="0.2">
      <c r="A328" s="67" t="s">
        <v>5</v>
      </c>
      <c r="B328" s="67" t="s">
        <v>60</v>
      </c>
      <c r="C328" s="67" t="s">
        <v>31</v>
      </c>
      <c r="D328" s="67" t="s">
        <v>70</v>
      </c>
      <c r="E328" s="72">
        <v>70</v>
      </c>
      <c r="F328" s="72">
        <v>70.3</v>
      </c>
      <c r="G328" s="71">
        <f t="shared" si="18"/>
        <v>0.99573257467994314</v>
      </c>
      <c r="H328" s="71">
        <f t="shared" si="19"/>
        <v>3.8718490894877817</v>
      </c>
    </row>
    <row r="329" spans="1:8" x14ac:dyDescent="0.2">
      <c r="A329" s="67" t="s">
        <v>2</v>
      </c>
      <c r="B329" s="67" t="s">
        <v>24</v>
      </c>
      <c r="C329" s="67" t="s">
        <v>31</v>
      </c>
      <c r="D329" s="67" t="s">
        <v>70</v>
      </c>
      <c r="E329" s="72">
        <v>70.3</v>
      </c>
      <c r="F329" s="72">
        <v>83.5</v>
      </c>
      <c r="G329" s="71">
        <f t="shared" si="18"/>
        <v>0.84191616766467059</v>
      </c>
      <c r="H329" s="71">
        <f t="shared" si="19"/>
        <v>1</v>
      </c>
    </row>
    <row r="330" spans="1:8" x14ac:dyDescent="0.2">
      <c r="A330" s="67" t="s">
        <v>6</v>
      </c>
      <c r="B330" s="67" t="s">
        <v>42</v>
      </c>
      <c r="C330" s="67" t="s">
        <v>31</v>
      </c>
      <c r="D330" s="67" t="s">
        <v>70</v>
      </c>
      <c r="E330" s="72">
        <v>72.400000000000006</v>
      </c>
      <c r="F330" s="72">
        <v>92.1</v>
      </c>
      <c r="G330" s="71">
        <f t="shared" si="18"/>
        <v>0.78610206297502727</v>
      </c>
      <c r="H330" s="71">
        <f t="shared" si="19"/>
        <v>1</v>
      </c>
    </row>
    <row r="331" spans="1:8" x14ac:dyDescent="0.2">
      <c r="A331" s="67" t="s">
        <v>7</v>
      </c>
      <c r="B331" s="67" t="s">
        <v>36</v>
      </c>
      <c r="C331" s="67" t="s">
        <v>31</v>
      </c>
      <c r="D331" s="67" t="s">
        <v>70</v>
      </c>
      <c r="E331" s="72">
        <v>74.599999999999994</v>
      </c>
      <c r="F331" s="72">
        <v>45</v>
      </c>
      <c r="G331" s="71">
        <f t="shared" si="18"/>
        <v>1.6577777777777776</v>
      </c>
      <c r="H331" s="71">
        <f t="shared" si="19"/>
        <v>7</v>
      </c>
    </row>
    <row r="332" spans="1:8" x14ac:dyDescent="0.2">
      <c r="A332" s="67" t="s">
        <v>8</v>
      </c>
      <c r="B332" s="67" t="s">
        <v>37</v>
      </c>
      <c r="C332" s="67" t="s">
        <v>31</v>
      </c>
      <c r="D332" s="67" t="s">
        <v>70</v>
      </c>
      <c r="E332" s="72">
        <v>74.900000000000006</v>
      </c>
      <c r="F332" s="72">
        <v>88.3</v>
      </c>
      <c r="G332" s="71">
        <f t="shared" si="18"/>
        <v>0.84824462061155159</v>
      </c>
      <c r="H332" s="71">
        <f t="shared" si="19"/>
        <v>1</v>
      </c>
    </row>
    <row r="333" spans="1:8" x14ac:dyDescent="0.2">
      <c r="A333" s="67" t="s">
        <v>9</v>
      </c>
      <c r="B333" s="67" t="s">
        <v>57</v>
      </c>
      <c r="C333" s="67" t="s">
        <v>31</v>
      </c>
      <c r="D333" s="67" t="s">
        <v>70</v>
      </c>
      <c r="E333" s="72">
        <v>75.599999999999994</v>
      </c>
      <c r="F333" s="72">
        <v>74.599999999999994</v>
      </c>
      <c r="G333" s="71">
        <f t="shared" si="18"/>
        <v>1.0134048257372654</v>
      </c>
      <c r="H333" s="71">
        <f t="shared" si="19"/>
        <v>4.4025473194373994</v>
      </c>
    </row>
    <row r="334" spans="1:8" x14ac:dyDescent="0.2">
      <c r="A334" s="67" t="s">
        <v>10</v>
      </c>
      <c r="B334" s="67" t="s">
        <v>58</v>
      </c>
      <c r="C334" s="67" t="s">
        <v>31</v>
      </c>
      <c r="D334" s="67" t="s">
        <v>70</v>
      </c>
      <c r="E334" s="72">
        <v>76.900000000000006</v>
      </c>
      <c r="F334" s="72">
        <v>75.599999999999994</v>
      </c>
      <c r="G334" s="71">
        <f t="shared" si="18"/>
        <v>1.0171957671957674</v>
      </c>
      <c r="H334" s="71">
        <f t="shared" si="19"/>
        <v>4.5163894052783009</v>
      </c>
    </row>
    <row r="335" spans="1:8" x14ac:dyDescent="0.2">
      <c r="A335" s="67" t="s">
        <v>11</v>
      </c>
      <c r="B335" s="67" t="s">
        <v>38</v>
      </c>
      <c r="C335" s="67" t="s">
        <v>31</v>
      </c>
      <c r="D335" s="67" t="s">
        <v>70</v>
      </c>
      <c r="E335" s="72">
        <v>81.099999999999994</v>
      </c>
      <c r="F335" s="72">
        <v>70</v>
      </c>
      <c r="G335" s="71">
        <f t="shared" si="18"/>
        <v>1.1585714285714286</v>
      </c>
      <c r="H335" s="71">
        <f t="shared" si="19"/>
        <v>7</v>
      </c>
    </row>
    <row r="336" spans="1:8" x14ac:dyDescent="0.2">
      <c r="A336" s="67" t="s">
        <v>12</v>
      </c>
      <c r="B336" s="67" t="s">
        <v>39</v>
      </c>
      <c r="C336" s="67" t="s">
        <v>31</v>
      </c>
      <c r="D336" s="67" t="s">
        <v>70</v>
      </c>
      <c r="E336" s="72">
        <v>81.7</v>
      </c>
      <c r="F336" s="72">
        <v>91</v>
      </c>
      <c r="G336" s="71">
        <f t="shared" si="18"/>
        <v>0.89780219780219783</v>
      </c>
      <c r="H336" s="71">
        <f t="shared" si="19"/>
        <v>1</v>
      </c>
    </row>
    <row r="337" spans="1:8" x14ac:dyDescent="0.2">
      <c r="A337" s="67" t="s">
        <v>13</v>
      </c>
      <c r="B337" s="67" t="s">
        <v>59</v>
      </c>
      <c r="C337" s="67" t="s">
        <v>31</v>
      </c>
      <c r="D337" s="67" t="s">
        <v>70</v>
      </c>
      <c r="E337" s="72">
        <v>83.5</v>
      </c>
      <c r="F337" s="72">
        <v>84</v>
      </c>
      <c r="G337" s="71">
        <f t="shared" si="18"/>
        <v>0.99404761904761907</v>
      </c>
      <c r="H337" s="71">
        <f t="shared" si="19"/>
        <v>3.8212498212498214</v>
      </c>
    </row>
    <row r="338" spans="1:8" x14ac:dyDescent="0.2">
      <c r="A338" s="67" t="s">
        <v>14</v>
      </c>
      <c r="B338" s="67" t="s">
        <v>40</v>
      </c>
      <c r="C338" s="67" t="s">
        <v>31</v>
      </c>
      <c r="D338" s="67" t="s">
        <v>70</v>
      </c>
      <c r="E338" s="72">
        <v>84</v>
      </c>
      <c r="F338" s="72">
        <v>81.099999999999994</v>
      </c>
      <c r="G338" s="71">
        <f t="shared" si="18"/>
        <v>1.0357583230579532</v>
      </c>
      <c r="H338" s="71">
        <f t="shared" si="19"/>
        <v>5.0738235152538502</v>
      </c>
    </row>
    <row r="339" spans="1:8" x14ac:dyDescent="0.2">
      <c r="A339" s="67" t="s">
        <v>15</v>
      </c>
      <c r="B339" s="67" t="s">
        <v>25</v>
      </c>
      <c r="C339" s="67" t="s">
        <v>31</v>
      </c>
      <c r="D339" s="67" t="s">
        <v>70</v>
      </c>
      <c r="E339" s="72">
        <v>88.3</v>
      </c>
      <c r="F339" s="72">
        <v>74.900000000000006</v>
      </c>
      <c r="G339" s="71">
        <f t="shared" si="18"/>
        <v>1.17890520694259</v>
      </c>
      <c r="H339" s="71">
        <f t="shared" si="19"/>
        <v>7</v>
      </c>
    </row>
    <row r="340" spans="1:8" x14ac:dyDescent="0.2">
      <c r="A340" s="67" t="s">
        <v>16</v>
      </c>
      <c r="B340" s="67" t="s">
        <v>35</v>
      </c>
      <c r="C340" s="67" t="s">
        <v>31</v>
      </c>
      <c r="D340" s="67" t="s">
        <v>70</v>
      </c>
      <c r="E340" s="72">
        <v>91</v>
      </c>
      <c r="F340" s="72">
        <v>72.400000000000006</v>
      </c>
      <c r="G340" s="71">
        <f t="shared" si="18"/>
        <v>1.2569060773480663</v>
      </c>
      <c r="H340" s="71">
        <f t="shared" si="19"/>
        <v>7</v>
      </c>
    </row>
    <row r="341" spans="1:8" x14ac:dyDescent="0.2">
      <c r="A341" s="67" t="s">
        <v>17</v>
      </c>
      <c r="B341" s="67" t="s">
        <v>41</v>
      </c>
      <c r="C341" s="67" t="s">
        <v>31</v>
      </c>
      <c r="D341" s="67" t="s">
        <v>70</v>
      </c>
      <c r="E341" s="72">
        <v>92.1</v>
      </c>
      <c r="F341" s="72">
        <v>66.2</v>
      </c>
      <c r="G341" s="71">
        <f t="shared" si="18"/>
        <v>1.3912386706948638</v>
      </c>
      <c r="H341" s="71">
        <f t="shared" si="19"/>
        <v>7</v>
      </c>
    </row>
    <row r="342" spans="1:8" x14ac:dyDescent="0.2">
      <c r="A342" s="67" t="s">
        <v>18</v>
      </c>
      <c r="B342" s="67" t="s">
        <v>26</v>
      </c>
      <c r="C342" s="67" t="s">
        <v>31</v>
      </c>
      <c r="D342" s="67" t="s">
        <v>70</v>
      </c>
      <c r="E342" s="72">
        <v>93.8</v>
      </c>
      <c r="F342" s="72">
        <v>81.7</v>
      </c>
      <c r="G342" s="71">
        <f t="shared" si="18"/>
        <v>1.1481028151774786</v>
      </c>
      <c r="H342" s="71">
        <f t="shared" si="19"/>
        <v>7</v>
      </c>
    </row>
    <row r="343" spans="1:8" x14ac:dyDescent="0.2">
      <c r="A343" s="67" t="s">
        <v>3</v>
      </c>
      <c r="B343" s="67" t="s">
        <v>19</v>
      </c>
      <c r="C343" s="67" t="s">
        <v>32</v>
      </c>
      <c r="D343" s="67" t="s">
        <v>70</v>
      </c>
      <c r="E343" s="72">
        <v>95</v>
      </c>
      <c r="F343" s="72">
        <v>67.7</v>
      </c>
      <c r="G343" s="71">
        <f t="shared" si="18"/>
        <v>1.4032496307237814</v>
      </c>
      <c r="H343" s="71">
        <f t="shared" si="19"/>
        <v>7</v>
      </c>
    </row>
    <row r="344" spans="1:8" x14ac:dyDescent="0.2">
      <c r="A344" s="67" t="s">
        <v>4</v>
      </c>
      <c r="B344" s="67" t="s">
        <v>56</v>
      </c>
      <c r="C344" s="67" t="s">
        <v>32</v>
      </c>
      <c r="D344" s="67" t="s">
        <v>70</v>
      </c>
      <c r="E344" s="72">
        <v>68.3</v>
      </c>
      <c r="F344" s="72">
        <v>67.8</v>
      </c>
      <c r="G344" s="71">
        <f t="shared" si="18"/>
        <v>1.0073746312684366</v>
      </c>
      <c r="H344" s="71">
        <f t="shared" si="19"/>
        <v>4.2214603984515495</v>
      </c>
    </row>
    <row r="345" spans="1:8" x14ac:dyDescent="0.2">
      <c r="A345" s="67" t="s">
        <v>5</v>
      </c>
      <c r="B345" s="67" t="s">
        <v>60</v>
      </c>
      <c r="C345" s="67" t="s">
        <v>32</v>
      </c>
      <c r="D345" s="67" t="s">
        <v>70</v>
      </c>
      <c r="E345" s="72">
        <v>84.7</v>
      </c>
      <c r="F345" s="72">
        <v>68.3</v>
      </c>
      <c r="G345" s="71">
        <f t="shared" si="18"/>
        <v>1.2401171303074672</v>
      </c>
      <c r="H345" s="71">
        <f t="shared" si="19"/>
        <v>7</v>
      </c>
    </row>
    <row r="346" spans="1:8" x14ac:dyDescent="0.2">
      <c r="A346" s="67" t="s">
        <v>2</v>
      </c>
      <c r="B346" s="67" t="s">
        <v>24</v>
      </c>
      <c r="C346" s="67" t="s">
        <v>32</v>
      </c>
      <c r="D346" s="67" t="s">
        <v>70</v>
      </c>
      <c r="E346" s="72">
        <v>75.8</v>
      </c>
      <c r="F346" s="72">
        <v>71.3</v>
      </c>
      <c r="G346" s="71">
        <f t="shared" si="18"/>
        <v>1.0631136044880785</v>
      </c>
      <c r="H346" s="71">
        <f t="shared" si="19"/>
        <v>5.8953034380804334</v>
      </c>
    </row>
    <row r="347" spans="1:8" x14ac:dyDescent="0.2">
      <c r="A347" s="67" t="s">
        <v>6</v>
      </c>
      <c r="B347" s="67" t="s">
        <v>42</v>
      </c>
      <c r="C347" s="67" t="s">
        <v>32</v>
      </c>
      <c r="D347" s="67" t="s">
        <v>70</v>
      </c>
      <c r="E347" s="72">
        <v>86.5</v>
      </c>
      <c r="F347" s="72">
        <v>71.5</v>
      </c>
      <c r="G347" s="71">
        <f t="shared" si="18"/>
        <v>1.2097902097902098</v>
      </c>
      <c r="H347" s="71">
        <f t="shared" si="19"/>
        <v>7</v>
      </c>
    </row>
    <row r="348" spans="1:8" x14ac:dyDescent="0.2">
      <c r="A348" s="67" t="s">
        <v>7</v>
      </c>
      <c r="B348" s="67" t="s">
        <v>36</v>
      </c>
      <c r="C348" s="67" t="s">
        <v>32</v>
      </c>
      <c r="D348" s="67" t="s">
        <v>70</v>
      </c>
      <c r="E348" s="72">
        <v>74.5</v>
      </c>
      <c r="F348" s="72">
        <v>74.5</v>
      </c>
      <c r="G348" s="71">
        <f t="shared" si="18"/>
        <v>1</v>
      </c>
      <c r="H348" s="71">
        <f t="shared" si="19"/>
        <v>3.9999999999999996</v>
      </c>
    </row>
    <row r="349" spans="1:8" x14ac:dyDescent="0.2">
      <c r="A349" s="67" t="s">
        <v>8</v>
      </c>
      <c r="B349" s="67" t="s">
        <v>37</v>
      </c>
      <c r="C349" s="67" t="s">
        <v>32</v>
      </c>
      <c r="D349" s="67" t="s">
        <v>70</v>
      </c>
      <c r="E349" s="72">
        <v>71.3</v>
      </c>
      <c r="F349" s="72">
        <v>74.900000000000006</v>
      </c>
      <c r="G349" s="71">
        <f t="shared" si="18"/>
        <v>0.95193591455273685</v>
      </c>
      <c r="H349" s="71">
        <f t="shared" si="19"/>
        <v>2.5566340706527582</v>
      </c>
    </row>
    <row r="350" spans="1:8" x14ac:dyDescent="0.2">
      <c r="A350" s="67" t="s">
        <v>9</v>
      </c>
      <c r="B350" s="67" t="s">
        <v>57</v>
      </c>
      <c r="C350" s="67" t="s">
        <v>32</v>
      </c>
      <c r="D350" s="67" t="s">
        <v>70</v>
      </c>
      <c r="E350" s="72">
        <v>95.5</v>
      </c>
      <c r="F350" s="72">
        <v>75.8</v>
      </c>
      <c r="G350" s="71">
        <f t="shared" si="18"/>
        <v>1.2598944591029024</v>
      </c>
      <c r="H350" s="71">
        <f t="shared" si="19"/>
        <v>7</v>
      </c>
    </row>
    <row r="351" spans="1:8" x14ac:dyDescent="0.2">
      <c r="A351" s="67" t="s">
        <v>10</v>
      </c>
      <c r="B351" s="67" t="s">
        <v>58</v>
      </c>
      <c r="C351" s="67" t="s">
        <v>32</v>
      </c>
      <c r="D351" s="67" t="s">
        <v>70</v>
      </c>
      <c r="E351" s="72">
        <v>67.7</v>
      </c>
      <c r="F351" s="72">
        <v>76.7</v>
      </c>
      <c r="G351" s="71">
        <f t="shared" si="18"/>
        <v>0.8826597131681877</v>
      </c>
      <c r="H351" s="71">
        <f t="shared" si="19"/>
        <v>1</v>
      </c>
    </row>
    <row r="352" spans="1:8" x14ac:dyDescent="0.2">
      <c r="A352" s="67" t="s">
        <v>11</v>
      </c>
      <c r="B352" s="67" t="s">
        <v>38</v>
      </c>
      <c r="C352" s="67" t="s">
        <v>32</v>
      </c>
      <c r="D352" s="67" t="s">
        <v>70</v>
      </c>
      <c r="E352" s="72">
        <v>95.9</v>
      </c>
      <c r="F352" s="72">
        <v>84.7</v>
      </c>
      <c r="G352" s="71">
        <f t="shared" si="18"/>
        <v>1.1322314049586777</v>
      </c>
      <c r="H352" s="71">
        <f t="shared" si="19"/>
        <v>7</v>
      </c>
    </row>
    <row r="353" spans="1:8" x14ac:dyDescent="0.2">
      <c r="A353" s="67" t="s">
        <v>12</v>
      </c>
      <c r="B353" s="67" t="s">
        <v>39</v>
      </c>
      <c r="C353" s="67" t="s">
        <v>32</v>
      </c>
      <c r="D353" s="67" t="s">
        <v>70</v>
      </c>
      <c r="E353" s="72">
        <v>87.3</v>
      </c>
      <c r="F353" s="72">
        <v>85.7</v>
      </c>
      <c r="G353" s="71">
        <f t="shared" si="18"/>
        <v>1.0186697782963827</v>
      </c>
      <c r="H353" s="71">
        <f t="shared" si="19"/>
        <v>4.5606540028943758</v>
      </c>
    </row>
    <row r="354" spans="1:8" x14ac:dyDescent="0.2">
      <c r="A354" s="67" t="s">
        <v>13</v>
      </c>
      <c r="B354" s="67" t="s">
        <v>59</v>
      </c>
      <c r="C354" s="67" t="s">
        <v>32</v>
      </c>
      <c r="D354" s="67" t="s">
        <v>70</v>
      </c>
      <c r="E354" s="72">
        <v>71.5</v>
      </c>
      <c r="F354" s="72">
        <v>86.5</v>
      </c>
      <c r="G354" s="71">
        <f t="shared" si="18"/>
        <v>0.82658959537572252</v>
      </c>
      <c r="H354" s="71">
        <f t="shared" si="19"/>
        <v>1</v>
      </c>
    </row>
    <row r="355" spans="1:8" x14ac:dyDescent="0.2">
      <c r="A355" s="67" t="s">
        <v>14</v>
      </c>
      <c r="B355" s="67" t="s">
        <v>40</v>
      </c>
      <c r="C355" s="67" t="s">
        <v>32</v>
      </c>
      <c r="D355" s="67" t="s">
        <v>70</v>
      </c>
      <c r="E355" s="72">
        <v>95.9</v>
      </c>
      <c r="F355" s="72">
        <v>87.3</v>
      </c>
      <c r="G355" s="71">
        <f t="shared" si="18"/>
        <v>1.0985108820160367</v>
      </c>
      <c r="H355" s="71">
        <f t="shared" si="19"/>
        <v>6.9582847452263277</v>
      </c>
    </row>
    <row r="356" spans="1:8" x14ac:dyDescent="0.2">
      <c r="A356" s="67" t="s">
        <v>15</v>
      </c>
      <c r="B356" s="67" t="s">
        <v>25</v>
      </c>
      <c r="C356" s="67" t="s">
        <v>32</v>
      </c>
      <c r="D356" s="67" t="s">
        <v>70</v>
      </c>
      <c r="E356" s="72">
        <v>74.900000000000006</v>
      </c>
      <c r="F356" s="72">
        <v>95</v>
      </c>
      <c r="G356" s="71">
        <f t="shared" si="18"/>
        <v>0.78842105263157902</v>
      </c>
      <c r="H356" s="71">
        <f t="shared" si="19"/>
        <v>1</v>
      </c>
    </row>
    <row r="357" spans="1:8" x14ac:dyDescent="0.2">
      <c r="A357" s="67" t="s">
        <v>16</v>
      </c>
      <c r="B357" s="67" t="s">
        <v>35</v>
      </c>
      <c r="C357" s="67" t="s">
        <v>32</v>
      </c>
      <c r="D357" s="67" t="s">
        <v>70</v>
      </c>
      <c r="E357" s="72">
        <v>67.8</v>
      </c>
      <c r="F357" s="72">
        <v>95.5</v>
      </c>
      <c r="G357" s="71">
        <f t="shared" si="18"/>
        <v>0.70994764397905752</v>
      </c>
      <c r="H357" s="71">
        <f t="shared" si="19"/>
        <v>1</v>
      </c>
    </row>
    <row r="358" spans="1:8" x14ac:dyDescent="0.2">
      <c r="A358" s="67" t="s">
        <v>17</v>
      </c>
      <c r="B358" s="67" t="s">
        <v>41</v>
      </c>
      <c r="C358" s="67" t="s">
        <v>32</v>
      </c>
      <c r="D358" s="67" t="s">
        <v>70</v>
      </c>
      <c r="E358" s="72">
        <v>76.7</v>
      </c>
      <c r="F358" s="72">
        <v>95.9</v>
      </c>
      <c r="G358" s="71">
        <f t="shared" si="18"/>
        <v>0.79979144942648595</v>
      </c>
      <c r="H358" s="71">
        <f t="shared" si="19"/>
        <v>1</v>
      </c>
    </row>
    <row r="359" spans="1:8" x14ac:dyDescent="0.2">
      <c r="A359" s="67" t="s">
        <v>18</v>
      </c>
      <c r="B359" s="67" t="s">
        <v>26</v>
      </c>
      <c r="C359" s="67" t="s">
        <v>32</v>
      </c>
      <c r="D359" s="67" t="s">
        <v>70</v>
      </c>
      <c r="E359" s="72">
        <v>85.7</v>
      </c>
      <c r="F359" s="72">
        <v>95.9</v>
      </c>
      <c r="G359" s="71">
        <f t="shared" si="18"/>
        <v>0.89363920750782067</v>
      </c>
      <c r="H359" s="71">
        <f t="shared" si="19"/>
        <v>1</v>
      </c>
    </row>
    <row r="360" spans="1:8" x14ac:dyDescent="0.2">
      <c r="A360" s="67" t="s">
        <v>3</v>
      </c>
      <c r="B360" s="67" t="s">
        <v>19</v>
      </c>
      <c r="C360" s="67" t="s">
        <v>71</v>
      </c>
      <c r="D360" s="67" t="s">
        <v>70</v>
      </c>
      <c r="E360" s="67">
        <v>6.45</v>
      </c>
      <c r="F360" s="71">
        <v>4.3</v>
      </c>
      <c r="G360" s="71">
        <f t="shared" ref="G360:G376" si="20">(F360*60)/(E360*60)</f>
        <v>0.66666666666666663</v>
      </c>
      <c r="H360" s="71">
        <f t="shared" si="19"/>
        <v>1</v>
      </c>
    </row>
    <row r="361" spans="1:8" x14ac:dyDescent="0.2">
      <c r="A361" s="67" t="s">
        <v>4</v>
      </c>
      <c r="B361" s="67" t="s">
        <v>56</v>
      </c>
      <c r="C361" s="67" t="s">
        <v>71</v>
      </c>
      <c r="D361" s="67" t="s">
        <v>70</v>
      </c>
      <c r="E361" s="67">
        <v>6.42</v>
      </c>
      <c r="F361" s="71">
        <v>5.23</v>
      </c>
      <c r="G361" s="71">
        <f t="shared" si="20"/>
        <v>0.81464174454828664</v>
      </c>
      <c r="H361" s="71">
        <f t="shared" si="19"/>
        <v>1</v>
      </c>
    </row>
    <row r="362" spans="1:8" x14ac:dyDescent="0.2">
      <c r="A362" s="67" t="s">
        <v>5</v>
      </c>
      <c r="B362" s="67" t="s">
        <v>60</v>
      </c>
      <c r="C362" s="67" t="s">
        <v>71</v>
      </c>
      <c r="D362" s="67" t="s">
        <v>70</v>
      </c>
      <c r="E362" s="67">
        <v>5.48</v>
      </c>
      <c r="F362" s="71">
        <v>5.24</v>
      </c>
      <c r="G362" s="71">
        <f t="shared" si="20"/>
        <v>0.95620437956204385</v>
      </c>
      <c r="H362" s="71">
        <f t="shared" si="19"/>
        <v>2.6848162030643796</v>
      </c>
    </row>
    <row r="363" spans="1:8" x14ac:dyDescent="0.2">
      <c r="A363" s="67" t="s">
        <v>2</v>
      </c>
      <c r="B363" s="67" t="s">
        <v>24</v>
      </c>
      <c r="C363" s="67" t="s">
        <v>71</v>
      </c>
      <c r="D363" s="67" t="s">
        <v>70</v>
      </c>
      <c r="E363" s="67">
        <v>5.24</v>
      </c>
      <c r="F363" s="71">
        <v>5.28</v>
      </c>
      <c r="G363" s="71">
        <f t="shared" si="20"/>
        <v>1.0076335877862594</v>
      </c>
      <c r="H363" s="71">
        <f t="shared" si="19"/>
        <v>4.2292368704582408</v>
      </c>
    </row>
    <row r="364" spans="1:8" x14ac:dyDescent="0.2">
      <c r="A364" s="67" t="s">
        <v>6</v>
      </c>
      <c r="B364" s="67" t="s">
        <v>42</v>
      </c>
      <c r="C364" s="67" t="s">
        <v>71</v>
      </c>
      <c r="D364" s="67" t="s">
        <v>70</v>
      </c>
      <c r="E364" s="67">
        <v>5.23</v>
      </c>
      <c r="F364" s="71">
        <v>5.3</v>
      </c>
      <c r="G364" s="71">
        <f t="shared" si="20"/>
        <v>1.0133843212237093</v>
      </c>
      <c r="H364" s="71">
        <f t="shared" si="19"/>
        <v>4.4019315682795561</v>
      </c>
    </row>
    <row r="365" spans="1:8" x14ac:dyDescent="0.2">
      <c r="A365" s="67" t="s">
        <v>7</v>
      </c>
      <c r="B365" s="67" t="s">
        <v>36</v>
      </c>
      <c r="C365" s="67" t="s">
        <v>71</v>
      </c>
      <c r="D365" s="67" t="s">
        <v>70</v>
      </c>
      <c r="E365" s="67">
        <v>5.47</v>
      </c>
      <c r="F365" s="71">
        <v>5.4</v>
      </c>
      <c r="G365" s="71">
        <f t="shared" si="20"/>
        <v>0.98720292504570384</v>
      </c>
      <c r="H365" s="71">
        <f t="shared" si="19"/>
        <v>3.6157034548259408</v>
      </c>
    </row>
    <row r="366" spans="1:8" x14ac:dyDescent="0.2">
      <c r="A366" s="67" t="s">
        <v>8</v>
      </c>
      <c r="B366" s="67" t="s">
        <v>37</v>
      </c>
      <c r="C366" s="67" t="s">
        <v>71</v>
      </c>
      <c r="D366" s="67" t="s">
        <v>70</v>
      </c>
      <c r="E366" s="67">
        <v>7.5</v>
      </c>
      <c r="F366" s="71">
        <v>5.42</v>
      </c>
      <c r="G366" s="71">
        <f t="shared" si="20"/>
        <v>0.72266666666666668</v>
      </c>
      <c r="H366" s="71">
        <f t="shared" si="19"/>
        <v>1</v>
      </c>
    </row>
    <row r="367" spans="1:8" x14ac:dyDescent="0.2">
      <c r="A367" s="67" t="s">
        <v>9</v>
      </c>
      <c r="B367" s="67" t="s">
        <v>57</v>
      </c>
      <c r="C367" s="67" t="s">
        <v>71</v>
      </c>
      <c r="D367" s="67" t="s">
        <v>70</v>
      </c>
      <c r="E367" s="67">
        <v>7.56</v>
      </c>
      <c r="F367" s="71">
        <v>5.46</v>
      </c>
      <c r="G367" s="71">
        <f t="shared" si="20"/>
        <v>0.72222222222222232</v>
      </c>
      <c r="H367" s="71">
        <f t="shared" si="19"/>
        <v>1</v>
      </c>
    </row>
    <row r="368" spans="1:8" x14ac:dyDescent="0.2">
      <c r="A368" s="67" t="s">
        <v>10</v>
      </c>
      <c r="B368" s="67" t="s">
        <v>58</v>
      </c>
      <c r="C368" s="67" t="s">
        <v>71</v>
      </c>
      <c r="D368" s="67" t="s">
        <v>70</v>
      </c>
      <c r="E368" s="67">
        <v>5.9</v>
      </c>
      <c r="F368" s="71">
        <v>5.51</v>
      </c>
      <c r="G368" s="71">
        <f t="shared" si="20"/>
        <v>0.93389830508474569</v>
      </c>
      <c r="H368" s="71">
        <f t="shared" si="19"/>
        <v>2.0149641166590295</v>
      </c>
    </row>
    <row r="369" spans="1:8" x14ac:dyDescent="0.2">
      <c r="A369" s="67" t="s">
        <v>11</v>
      </c>
      <c r="B369" s="67" t="s">
        <v>38</v>
      </c>
      <c r="C369" s="67" t="s">
        <v>71</v>
      </c>
      <c r="D369" s="67" t="s">
        <v>70</v>
      </c>
      <c r="E369" s="67">
        <v>5.36</v>
      </c>
      <c r="F369" s="71">
        <v>5.53</v>
      </c>
      <c r="G369" s="71">
        <f t="shared" si="20"/>
        <v>1.0317164179104477</v>
      </c>
      <c r="H369" s="71">
        <f t="shared" si="19"/>
        <v>4.9524449822957255</v>
      </c>
    </row>
    <row r="370" spans="1:8" x14ac:dyDescent="0.2">
      <c r="A370" s="67" t="s">
        <v>12</v>
      </c>
      <c r="B370" s="67" t="s">
        <v>39</v>
      </c>
      <c r="C370" s="67" t="s">
        <v>71</v>
      </c>
      <c r="D370" s="67" t="s">
        <v>70</v>
      </c>
      <c r="E370" s="67">
        <v>7.47</v>
      </c>
      <c r="F370" s="71">
        <v>5.59</v>
      </c>
      <c r="G370" s="71">
        <f t="shared" si="20"/>
        <v>0.74832663989290493</v>
      </c>
      <c r="H370" s="71">
        <f t="shared" si="19"/>
        <v>1</v>
      </c>
    </row>
    <row r="371" spans="1:8" x14ac:dyDescent="0.2">
      <c r="A371" s="67" t="s">
        <v>13</v>
      </c>
      <c r="B371" s="67" t="s">
        <v>59</v>
      </c>
      <c r="C371" s="67" t="s">
        <v>71</v>
      </c>
      <c r="D371" s="67" t="s">
        <v>70</v>
      </c>
      <c r="E371" s="67">
        <v>5.56</v>
      </c>
      <c r="F371" s="71">
        <v>6.01</v>
      </c>
      <c r="G371" s="71">
        <f t="shared" si="20"/>
        <v>1.0809352517985611</v>
      </c>
      <c r="H371" s="71">
        <f t="shared" si="19"/>
        <v>6.4304880419988306</v>
      </c>
    </row>
    <row r="372" spans="1:8" x14ac:dyDescent="0.2">
      <c r="A372" s="67" t="s">
        <v>14</v>
      </c>
      <c r="B372" s="67" t="s">
        <v>40</v>
      </c>
      <c r="C372" s="67" t="s">
        <v>71</v>
      </c>
      <c r="D372" s="67" t="s">
        <v>70</v>
      </c>
      <c r="E372" s="67">
        <v>4.34</v>
      </c>
      <c r="F372" s="71">
        <v>6.45</v>
      </c>
      <c r="G372" s="71">
        <f t="shared" si="20"/>
        <v>1.4861751152073734</v>
      </c>
      <c r="H372" s="71">
        <f t="shared" si="19"/>
        <v>7</v>
      </c>
    </row>
    <row r="373" spans="1:8" x14ac:dyDescent="0.2">
      <c r="A373" s="67" t="s">
        <v>15</v>
      </c>
      <c r="B373" s="67" t="s">
        <v>25</v>
      </c>
      <c r="C373" s="67" t="s">
        <v>71</v>
      </c>
      <c r="D373" s="67" t="s">
        <v>70</v>
      </c>
      <c r="E373" s="67">
        <v>5.45</v>
      </c>
      <c r="F373" s="71">
        <v>7.01</v>
      </c>
      <c r="G373" s="71">
        <f t="shared" si="20"/>
        <v>1.2862385321100915</v>
      </c>
      <c r="H373" s="71">
        <f t="shared" ref="H373:H376" si="21">MIN(MAX(IF(G373 &lt; 0.9334, 1, IF(G373 &gt; 1.1, 7, (G373 - 0.9334) / 0.0333 + 2))), 7)</f>
        <v>7</v>
      </c>
    </row>
    <row r="374" spans="1:8" x14ac:dyDescent="0.2">
      <c r="A374" s="67" t="s">
        <v>16</v>
      </c>
      <c r="B374" s="67" t="s">
        <v>35</v>
      </c>
      <c r="C374" s="67" t="s">
        <v>71</v>
      </c>
      <c r="D374" s="67" t="s">
        <v>70</v>
      </c>
      <c r="E374" s="67">
        <v>6.54</v>
      </c>
      <c r="F374" s="71">
        <v>7.1</v>
      </c>
      <c r="G374" s="71">
        <f t="shared" si="20"/>
        <v>1.0856269113149848</v>
      </c>
      <c r="H374" s="71">
        <f t="shared" si="21"/>
        <v>6.5713787181677104</v>
      </c>
    </row>
    <row r="375" spans="1:8" x14ac:dyDescent="0.2">
      <c r="A375" s="67" t="s">
        <v>17</v>
      </c>
      <c r="B375" s="67" t="s">
        <v>41</v>
      </c>
      <c r="C375" s="67" t="s">
        <v>71</v>
      </c>
      <c r="D375" s="67" t="s">
        <v>70</v>
      </c>
      <c r="E375" s="67">
        <v>6.43</v>
      </c>
      <c r="F375" s="71">
        <v>8.1300000000000008</v>
      </c>
      <c r="G375" s="71">
        <f t="shared" si="20"/>
        <v>1.2643856920684295</v>
      </c>
      <c r="H375" s="71">
        <f t="shared" si="21"/>
        <v>7</v>
      </c>
    </row>
    <row r="376" spans="1:8" x14ac:dyDescent="0.2">
      <c r="A376" s="67" t="s">
        <v>18</v>
      </c>
      <c r="B376" s="67" t="s">
        <v>26</v>
      </c>
      <c r="C376" s="67" t="s">
        <v>71</v>
      </c>
      <c r="D376" s="67" t="s">
        <v>70</v>
      </c>
      <c r="E376" s="67">
        <v>6.37</v>
      </c>
      <c r="F376" s="71">
        <v>8.26</v>
      </c>
      <c r="G376" s="71">
        <f t="shared" si="20"/>
        <v>1.2967032967032968</v>
      </c>
      <c r="H376" s="71">
        <f t="shared" si="21"/>
        <v>7</v>
      </c>
    </row>
    <row r="377" spans="1:8" x14ac:dyDescent="0.2">
      <c r="A377" s="67" t="s">
        <v>3</v>
      </c>
      <c r="B377" s="67" t="s">
        <v>19</v>
      </c>
      <c r="C377" s="67" t="s">
        <v>34</v>
      </c>
      <c r="D377" s="67" t="s">
        <v>70</v>
      </c>
      <c r="E377" s="64">
        <v>0.99</v>
      </c>
      <c r="F377" s="64">
        <v>0.9</v>
      </c>
      <c r="G377" s="70">
        <f>E377/F377</f>
        <v>1.0999999999999999</v>
      </c>
      <c r="H377" s="70">
        <f>MIN(MAX(IF(G377&lt; 0.9334, 1, IF(G377 &gt; 1.1, 7, (G377 - 0.9334) / 0.0333 + 2))), 7)</f>
        <v>7</v>
      </c>
    </row>
    <row r="378" spans="1:8" x14ac:dyDescent="0.2">
      <c r="A378" s="67" t="s">
        <v>4</v>
      </c>
      <c r="B378" s="67" t="s">
        <v>56</v>
      </c>
      <c r="C378" s="67" t="s">
        <v>34</v>
      </c>
      <c r="D378" s="67" t="s">
        <v>70</v>
      </c>
      <c r="E378" s="64">
        <v>0.4</v>
      </c>
      <c r="F378" s="64">
        <v>0.9</v>
      </c>
      <c r="G378" s="70">
        <f>E378/F378</f>
        <v>0.44444444444444448</v>
      </c>
      <c r="H378" s="70">
        <f t="shared" ref="H378:H393" si="22">MIN(MAX(IF(G378&lt; 0.9334, 1, IF(G378 &gt; 1.1, 7, (G378 - 0.9334) / 0.0333 + 2))), 7)</f>
        <v>1</v>
      </c>
    </row>
    <row r="379" spans="1:8" x14ac:dyDescent="0.2">
      <c r="A379" s="67" t="s">
        <v>5</v>
      </c>
      <c r="B379" s="67" t="s">
        <v>60</v>
      </c>
      <c r="C379" s="67" t="s">
        <v>34</v>
      </c>
      <c r="D379" s="67" t="s">
        <v>70</v>
      </c>
      <c r="E379" s="64">
        <v>0.98</v>
      </c>
      <c r="F379" s="64">
        <v>0.9</v>
      </c>
      <c r="G379" s="70">
        <f t="shared" ref="G379:G380" si="23">E379/F379</f>
        <v>1.0888888888888888</v>
      </c>
      <c r="H379" s="70">
        <f t="shared" si="22"/>
        <v>6.6693360026693327</v>
      </c>
    </row>
    <row r="380" spans="1:8" x14ac:dyDescent="0.2">
      <c r="A380" s="67" t="s">
        <v>2</v>
      </c>
      <c r="B380" s="67" t="s">
        <v>24</v>
      </c>
      <c r="C380" s="67" t="s">
        <v>34</v>
      </c>
      <c r="D380" s="67" t="s">
        <v>70</v>
      </c>
      <c r="E380" s="64">
        <v>0.8</v>
      </c>
      <c r="F380" s="64">
        <v>0.9</v>
      </c>
      <c r="G380" s="70">
        <f t="shared" si="23"/>
        <v>0.88888888888888895</v>
      </c>
      <c r="H380" s="70">
        <f>MIN(MAX(IF(G380&lt; 0.9334, 1, IF(G380 &gt; 1.1, 7, (G380 - 0.9334) / 0.0333 + 2))), 7)</f>
        <v>1</v>
      </c>
    </row>
    <row r="381" spans="1:8" x14ac:dyDescent="0.2">
      <c r="A381" s="67" t="s">
        <v>6</v>
      </c>
      <c r="B381" s="67" t="s">
        <v>42</v>
      </c>
      <c r="C381" s="67" t="s">
        <v>34</v>
      </c>
      <c r="D381" s="67" t="s">
        <v>70</v>
      </c>
      <c r="E381" s="64">
        <v>0.8</v>
      </c>
      <c r="F381" s="64">
        <v>0.9</v>
      </c>
      <c r="G381" s="70">
        <f>E381/F381</f>
        <v>0.88888888888888895</v>
      </c>
      <c r="H381" s="70">
        <f t="shared" si="22"/>
        <v>1</v>
      </c>
    </row>
    <row r="382" spans="1:8" x14ac:dyDescent="0.2">
      <c r="A382" s="67" t="s">
        <v>7</v>
      </c>
      <c r="B382" s="67" t="s">
        <v>36</v>
      </c>
      <c r="C382" s="67" t="s">
        <v>34</v>
      </c>
      <c r="D382" s="67" t="s">
        <v>70</v>
      </c>
      <c r="E382" s="64">
        <v>1</v>
      </c>
      <c r="F382" s="64">
        <v>0.9</v>
      </c>
      <c r="G382" s="70">
        <f t="shared" ref="G382:G393" si="24">E382/F382</f>
        <v>1.1111111111111112</v>
      </c>
      <c r="H382" s="70">
        <f t="shared" si="22"/>
        <v>7</v>
      </c>
    </row>
    <row r="383" spans="1:8" x14ac:dyDescent="0.2">
      <c r="A383" s="67" t="s">
        <v>8</v>
      </c>
      <c r="B383" s="67" t="s">
        <v>37</v>
      </c>
      <c r="C383" s="67" t="s">
        <v>34</v>
      </c>
      <c r="D383" s="67" t="s">
        <v>70</v>
      </c>
      <c r="E383" s="64">
        <v>0.99</v>
      </c>
      <c r="F383" s="64">
        <v>0.9</v>
      </c>
      <c r="G383" s="70">
        <f t="shared" si="24"/>
        <v>1.0999999999999999</v>
      </c>
      <c r="H383" s="70">
        <f t="shared" si="22"/>
        <v>7</v>
      </c>
    </row>
    <row r="384" spans="1:8" x14ac:dyDescent="0.2">
      <c r="A384" s="67" t="s">
        <v>9</v>
      </c>
      <c r="B384" s="67" t="s">
        <v>57</v>
      </c>
      <c r="C384" s="67" t="s">
        <v>34</v>
      </c>
      <c r="D384" s="67" t="s">
        <v>70</v>
      </c>
      <c r="E384" s="64">
        <v>0.59</v>
      </c>
      <c r="F384" s="64">
        <v>0.9</v>
      </c>
      <c r="G384" s="70">
        <f t="shared" si="24"/>
        <v>0.65555555555555556</v>
      </c>
      <c r="H384" s="70">
        <f t="shared" si="22"/>
        <v>1</v>
      </c>
    </row>
    <row r="385" spans="1:8" x14ac:dyDescent="0.2">
      <c r="A385" s="67" t="s">
        <v>10</v>
      </c>
      <c r="B385" s="67" t="s">
        <v>58</v>
      </c>
      <c r="C385" s="67" t="s">
        <v>34</v>
      </c>
      <c r="D385" s="67" t="s">
        <v>70</v>
      </c>
      <c r="E385" s="64">
        <v>1</v>
      </c>
      <c r="F385" s="64">
        <v>0.9</v>
      </c>
      <c r="G385" s="70">
        <f t="shared" si="24"/>
        <v>1.1111111111111112</v>
      </c>
      <c r="H385" s="70">
        <f t="shared" si="22"/>
        <v>7</v>
      </c>
    </row>
    <row r="386" spans="1:8" x14ac:dyDescent="0.2">
      <c r="A386" s="67" t="s">
        <v>11</v>
      </c>
      <c r="B386" s="67" t="s">
        <v>38</v>
      </c>
      <c r="C386" s="67" t="s">
        <v>34</v>
      </c>
      <c r="D386" s="67" t="s">
        <v>70</v>
      </c>
      <c r="E386" s="64">
        <v>0.97</v>
      </c>
      <c r="F386" s="64">
        <v>0.9</v>
      </c>
      <c r="G386" s="70">
        <f t="shared" si="24"/>
        <v>1.0777777777777777</v>
      </c>
      <c r="H386" s="70">
        <f t="shared" si="22"/>
        <v>6.335669002335667</v>
      </c>
    </row>
    <row r="387" spans="1:8" x14ac:dyDescent="0.2">
      <c r="A387" s="67" t="s">
        <v>12</v>
      </c>
      <c r="B387" s="67" t="s">
        <v>39</v>
      </c>
      <c r="C387" s="67" t="s">
        <v>34</v>
      </c>
      <c r="D387" s="67" t="s">
        <v>70</v>
      </c>
      <c r="E387" s="64">
        <v>0.9</v>
      </c>
      <c r="F387" s="64">
        <v>0.9</v>
      </c>
      <c r="G387" s="70">
        <f t="shared" si="24"/>
        <v>1</v>
      </c>
      <c r="H387" s="70">
        <f t="shared" si="22"/>
        <v>3.9999999999999996</v>
      </c>
    </row>
    <row r="388" spans="1:8" x14ac:dyDescent="0.2">
      <c r="A388" s="67" t="s">
        <v>13</v>
      </c>
      <c r="B388" s="67" t="s">
        <v>59</v>
      </c>
      <c r="C388" s="67" t="s">
        <v>34</v>
      </c>
      <c r="D388" s="67" t="s">
        <v>70</v>
      </c>
      <c r="E388" s="64">
        <v>1</v>
      </c>
      <c r="F388" s="64">
        <v>0.9</v>
      </c>
      <c r="G388" s="70">
        <f t="shared" si="24"/>
        <v>1.1111111111111112</v>
      </c>
      <c r="H388" s="70">
        <f t="shared" si="22"/>
        <v>7</v>
      </c>
    </row>
    <row r="389" spans="1:8" x14ac:dyDescent="0.2">
      <c r="A389" s="67" t="s">
        <v>14</v>
      </c>
      <c r="B389" s="67" t="s">
        <v>40</v>
      </c>
      <c r="C389" s="67" t="s">
        <v>34</v>
      </c>
      <c r="D389" s="67" t="s">
        <v>70</v>
      </c>
      <c r="E389" s="64">
        <v>0.8</v>
      </c>
      <c r="F389" s="64">
        <v>0.9</v>
      </c>
      <c r="G389" s="70">
        <f t="shared" si="24"/>
        <v>0.88888888888888895</v>
      </c>
      <c r="H389" s="70">
        <f t="shared" si="22"/>
        <v>1</v>
      </c>
    </row>
    <row r="390" spans="1:8" x14ac:dyDescent="0.2">
      <c r="A390" s="67" t="s">
        <v>15</v>
      </c>
      <c r="B390" s="67" t="s">
        <v>25</v>
      </c>
      <c r="C390" s="67" t="s">
        <v>34</v>
      </c>
      <c r="D390" s="67" t="s">
        <v>70</v>
      </c>
      <c r="E390" s="64">
        <v>0.95</v>
      </c>
      <c r="F390" s="64">
        <v>0.9</v>
      </c>
      <c r="G390" s="70">
        <f t="shared" si="24"/>
        <v>1.0555555555555556</v>
      </c>
      <c r="H390" s="70">
        <f t="shared" si="22"/>
        <v>5.6683350016683356</v>
      </c>
    </row>
    <row r="391" spans="1:8" x14ac:dyDescent="0.2">
      <c r="A391" s="67" t="s">
        <v>16</v>
      </c>
      <c r="B391" s="67" t="s">
        <v>35</v>
      </c>
      <c r="C391" s="67" t="s">
        <v>34</v>
      </c>
      <c r="D391" s="67" t="s">
        <v>70</v>
      </c>
      <c r="E391" s="64">
        <v>1</v>
      </c>
      <c r="F391" s="64">
        <v>0.9</v>
      </c>
      <c r="G391" s="70">
        <f t="shared" si="24"/>
        <v>1.1111111111111112</v>
      </c>
      <c r="H391" s="70">
        <f t="shared" si="22"/>
        <v>7</v>
      </c>
    </row>
    <row r="392" spans="1:8" x14ac:dyDescent="0.2">
      <c r="A392" s="67" t="s">
        <v>17</v>
      </c>
      <c r="B392" s="67" t="s">
        <v>41</v>
      </c>
      <c r="C392" s="67" t="s">
        <v>34</v>
      </c>
      <c r="D392" s="67" t="s">
        <v>70</v>
      </c>
      <c r="E392" s="64">
        <v>0.8</v>
      </c>
      <c r="F392" s="64">
        <v>0.9</v>
      </c>
      <c r="G392" s="70">
        <f t="shared" si="24"/>
        <v>0.88888888888888895</v>
      </c>
      <c r="H392" s="70">
        <f t="shared" si="22"/>
        <v>1</v>
      </c>
    </row>
    <row r="393" spans="1:8" x14ac:dyDescent="0.2">
      <c r="A393" s="67" t="s">
        <v>18</v>
      </c>
      <c r="B393" s="67" t="s">
        <v>26</v>
      </c>
      <c r="C393" s="67" t="s">
        <v>34</v>
      </c>
      <c r="D393" s="67" t="s">
        <v>70</v>
      </c>
      <c r="E393" s="64">
        <v>1</v>
      </c>
      <c r="F393" s="64">
        <v>0.9</v>
      </c>
      <c r="G393" s="70">
        <f t="shared" si="24"/>
        <v>1.1111111111111112</v>
      </c>
      <c r="H393" s="70">
        <f t="shared" si="22"/>
        <v>7</v>
      </c>
    </row>
    <row r="394" spans="1:8" x14ac:dyDescent="0.2">
      <c r="A394" s="67" t="s">
        <v>3</v>
      </c>
      <c r="B394" s="67" t="s">
        <v>19</v>
      </c>
      <c r="C394" s="67" t="s">
        <v>54</v>
      </c>
      <c r="D394" s="67" t="s">
        <v>70</v>
      </c>
      <c r="E394" s="69"/>
      <c r="F394" s="69"/>
      <c r="G394" s="69"/>
      <c r="H394" s="64">
        <v>2.5</v>
      </c>
    </row>
    <row r="395" spans="1:8" x14ac:dyDescent="0.2">
      <c r="A395" s="67" t="s">
        <v>4</v>
      </c>
      <c r="B395" s="67" t="s">
        <v>56</v>
      </c>
      <c r="C395" s="67" t="s">
        <v>54</v>
      </c>
      <c r="D395" s="67" t="s">
        <v>70</v>
      </c>
      <c r="E395" s="69"/>
      <c r="F395" s="69"/>
      <c r="G395" s="69"/>
      <c r="H395" s="64">
        <v>2.809077922868243</v>
      </c>
    </row>
    <row r="396" spans="1:8" x14ac:dyDescent="0.2">
      <c r="A396" s="67" t="s">
        <v>5</v>
      </c>
      <c r="B396" s="67" t="s">
        <v>60</v>
      </c>
      <c r="C396" s="67" t="s">
        <v>54</v>
      </c>
      <c r="D396" s="67" t="s">
        <v>70</v>
      </c>
      <c r="E396" s="69"/>
      <c r="F396" s="69"/>
      <c r="G396" s="69"/>
      <c r="H396" s="64">
        <v>3.2774926487576135</v>
      </c>
    </row>
    <row r="397" spans="1:8" x14ac:dyDescent="0.2">
      <c r="A397" s="67" t="s">
        <v>2</v>
      </c>
      <c r="B397" s="67" t="s">
        <v>24</v>
      </c>
      <c r="C397" s="67" t="s">
        <v>54</v>
      </c>
      <c r="D397" s="67" t="s">
        <v>70</v>
      </c>
      <c r="E397" s="69"/>
      <c r="F397" s="69"/>
      <c r="G397" s="69"/>
      <c r="H397" s="64">
        <v>1.9739158743767793</v>
      </c>
    </row>
    <row r="398" spans="1:8" x14ac:dyDescent="0.2">
      <c r="A398" s="67" t="s">
        <v>6</v>
      </c>
      <c r="B398" s="67" t="s">
        <v>42</v>
      </c>
      <c r="C398" s="67" t="s">
        <v>54</v>
      </c>
      <c r="D398" s="67" t="s">
        <v>70</v>
      </c>
      <c r="E398" s="69"/>
      <c r="F398" s="69"/>
      <c r="G398" s="69"/>
      <c r="H398" s="64">
        <v>2.6095890345412323</v>
      </c>
    </row>
    <row r="399" spans="1:8" x14ac:dyDescent="0.2">
      <c r="A399" s="67" t="s">
        <v>7</v>
      </c>
      <c r="B399" s="67" t="s">
        <v>36</v>
      </c>
      <c r="C399" s="67" t="s">
        <v>54</v>
      </c>
      <c r="D399" s="67" t="s">
        <v>70</v>
      </c>
      <c r="E399" s="69"/>
      <c r="F399" s="69"/>
      <c r="G399" s="69"/>
      <c r="H399" s="64">
        <v>5.8267228196570615</v>
      </c>
    </row>
    <row r="400" spans="1:8" x14ac:dyDescent="0.2">
      <c r="A400" s="67" t="s">
        <v>8</v>
      </c>
      <c r="B400" s="67" t="s">
        <v>37</v>
      </c>
      <c r="C400" s="67" t="s">
        <v>54</v>
      </c>
      <c r="D400" s="67" t="s">
        <v>70</v>
      </c>
      <c r="E400" s="69"/>
      <c r="F400" s="69"/>
      <c r="G400" s="69"/>
      <c r="H400" s="64">
        <v>2.0556634070652757</v>
      </c>
    </row>
    <row r="401" spans="1:8" x14ac:dyDescent="0.2">
      <c r="A401" s="67" t="s">
        <v>9</v>
      </c>
      <c r="B401" s="67" t="s">
        <v>57</v>
      </c>
      <c r="C401" s="67" t="s">
        <v>54</v>
      </c>
      <c r="D401" s="67" t="s">
        <v>70</v>
      </c>
      <c r="E401" s="69"/>
      <c r="F401" s="69"/>
      <c r="G401" s="69"/>
      <c r="H401" s="64">
        <v>4.2358887642729472</v>
      </c>
    </row>
    <row r="402" spans="1:8" x14ac:dyDescent="0.2">
      <c r="A402" s="67" t="s">
        <v>10</v>
      </c>
      <c r="B402" s="67" t="s">
        <v>58</v>
      </c>
      <c r="C402" s="67" t="s">
        <v>54</v>
      </c>
      <c r="D402" s="67" t="s">
        <v>70</v>
      </c>
      <c r="E402" s="69"/>
      <c r="F402" s="69"/>
      <c r="G402" s="69"/>
      <c r="H402" s="64">
        <v>5.1555224985545145</v>
      </c>
    </row>
    <row r="403" spans="1:8" x14ac:dyDescent="0.2">
      <c r="A403" s="67" t="s">
        <v>11</v>
      </c>
      <c r="B403" s="67" t="s">
        <v>38</v>
      </c>
      <c r="C403" s="67" t="s">
        <v>54</v>
      </c>
      <c r="D403" s="67" t="s">
        <v>70</v>
      </c>
      <c r="E403" s="69"/>
      <c r="F403" s="69"/>
      <c r="G403" s="69"/>
      <c r="H403" s="64">
        <v>6.5932170976947093</v>
      </c>
    </row>
    <row r="404" spans="1:8" x14ac:dyDescent="0.2">
      <c r="A404" s="67" t="s">
        <v>12</v>
      </c>
      <c r="B404" s="67" t="s">
        <v>39</v>
      </c>
      <c r="C404" s="67" t="s">
        <v>54</v>
      </c>
      <c r="D404" s="67" t="s">
        <v>70</v>
      </c>
      <c r="E404" s="69"/>
      <c r="F404" s="69"/>
      <c r="G404" s="69"/>
      <c r="H404" s="64">
        <v>4.2060654002894378</v>
      </c>
    </row>
    <row r="405" spans="1:8" x14ac:dyDescent="0.2">
      <c r="A405" s="67" t="s">
        <v>13</v>
      </c>
      <c r="B405" s="67" t="s">
        <v>59</v>
      </c>
      <c r="C405" s="67" t="s">
        <v>54</v>
      </c>
      <c r="D405" s="67" t="s">
        <v>70</v>
      </c>
      <c r="E405" s="69"/>
      <c r="F405" s="69"/>
      <c r="G405" s="69"/>
      <c r="H405" s="64">
        <v>3.2788231705497886</v>
      </c>
    </row>
    <row r="406" spans="1:8" x14ac:dyDescent="0.2">
      <c r="A406" s="67" t="s">
        <v>14</v>
      </c>
      <c r="B406" s="67" t="s">
        <v>40</v>
      </c>
      <c r="C406" s="67" t="s">
        <v>54</v>
      </c>
      <c r="D406" s="67" t="s">
        <v>70</v>
      </c>
      <c r="E406" s="69"/>
      <c r="F406" s="69"/>
      <c r="G406" s="69"/>
      <c r="H406" s="64">
        <v>5.7105931775734033</v>
      </c>
    </row>
    <row r="407" spans="1:8" x14ac:dyDescent="0.2">
      <c r="A407" s="67" t="s">
        <v>15</v>
      </c>
      <c r="B407" s="67" t="s">
        <v>25</v>
      </c>
      <c r="C407" s="67" t="s">
        <v>54</v>
      </c>
      <c r="D407" s="67" t="s">
        <v>70</v>
      </c>
      <c r="E407" s="69"/>
      <c r="F407" s="69"/>
      <c r="G407" s="69"/>
      <c r="H407" s="64">
        <v>6.0425443224163011</v>
      </c>
    </row>
    <row r="408" spans="1:8" x14ac:dyDescent="0.2">
      <c r="A408" s="67" t="s">
        <v>16</v>
      </c>
      <c r="B408" s="67" t="s">
        <v>35</v>
      </c>
      <c r="C408" s="67" t="s">
        <v>54</v>
      </c>
      <c r="D408" s="67" t="s">
        <v>70</v>
      </c>
      <c r="E408" s="69"/>
      <c r="F408" s="69"/>
      <c r="G408" s="69"/>
      <c r="H408" s="64">
        <v>4.7925064645248137</v>
      </c>
    </row>
    <row r="409" spans="1:8" x14ac:dyDescent="0.2">
      <c r="A409" s="67" t="s">
        <v>17</v>
      </c>
      <c r="B409" s="67" t="s">
        <v>41</v>
      </c>
      <c r="C409" s="67" t="s">
        <v>54</v>
      </c>
      <c r="D409" s="67" t="s">
        <v>70</v>
      </c>
      <c r="E409" s="69"/>
      <c r="F409" s="69"/>
      <c r="G409" s="69"/>
      <c r="H409" s="64">
        <v>5.5</v>
      </c>
    </row>
    <row r="410" spans="1:8" x14ac:dyDescent="0.2">
      <c r="A410" s="67" t="s">
        <v>18</v>
      </c>
      <c r="B410" s="67" t="s">
        <v>26</v>
      </c>
      <c r="C410" s="67" t="s">
        <v>54</v>
      </c>
      <c r="D410" s="67" t="s">
        <v>70</v>
      </c>
      <c r="E410" s="69"/>
      <c r="F410" s="69"/>
      <c r="G410" s="69"/>
      <c r="H410" s="64">
        <v>6.3999999999999995</v>
      </c>
    </row>
  </sheetData>
  <autoFilter ref="A2:I410" xr:uid="{E8AC07DF-327B-6749-AAE9-6E359228B5E0}"/>
  <phoneticPr fontId="5" type="noConversion"/>
  <conditionalFormatting sqref="A3:B19">
    <cfRule type="expression" dxfId="52" priority="65">
      <formula>ROW()=CELL("ROW")</formula>
    </cfRule>
  </conditionalFormatting>
  <conditionalFormatting sqref="E2:H19 I2">
    <cfRule type="expression" dxfId="51" priority="64">
      <formula>ROW()=CELL("ROW")</formula>
    </cfRule>
  </conditionalFormatting>
  <conditionalFormatting sqref="H4">
    <cfRule type="expression" dxfId="50" priority="63">
      <formula>ROW()=CELL("ROW")</formula>
    </cfRule>
  </conditionalFormatting>
  <conditionalFormatting sqref="A20:B36">
    <cfRule type="expression" dxfId="49" priority="62">
      <formula>ROW()=CELL("ROW")</formula>
    </cfRule>
  </conditionalFormatting>
  <conditionalFormatting sqref="E37:H53">
    <cfRule type="expression" dxfId="48" priority="60">
      <formula>ROW()=CELL("ROW")</formula>
    </cfRule>
  </conditionalFormatting>
  <conditionalFormatting sqref="A37:B104">
    <cfRule type="expression" dxfId="47" priority="59">
      <formula>ROW()=CELL("ROW")</formula>
    </cfRule>
  </conditionalFormatting>
  <conditionalFormatting sqref="A105:A121">
    <cfRule type="expression" dxfId="46" priority="58">
      <formula>ROW()=CELL("ROW")</formula>
    </cfRule>
  </conditionalFormatting>
  <conditionalFormatting sqref="A122:A138">
    <cfRule type="expression" dxfId="45" priority="57">
      <formula>ROW()=CELL("ROW")</formula>
    </cfRule>
  </conditionalFormatting>
  <conditionalFormatting sqref="A139:A206">
    <cfRule type="expression" dxfId="44" priority="56">
      <formula>ROW()=CELL("ROW")</formula>
    </cfRule>
  </conditionalFormatting>
  <conditionalFormatting sqref="B105:B121">
    <cfRule type="expression" dxfId="43" priority="55">
      <formula>ROW()=CELL("ROW")</formula>
    </cfRule>
  </conditionalFormatting>
  <conditionalFormatting sqref="B122:B138">
    <cfRule type="expression" dxfId="42" priority="54">
      <formula>ROW()=CELL("ROW")</formula>
    </cfRule>
  </conditionalFormatting>
  <conditionalFormatting sqref="B139:B206">
    <cfRule type="expression" dxfId="41" priority="53">
      <formula>ROW()=CELL("ROW")</formula>
    </cfRule>
  </conditionalFormatting>
  <conditionalFormatting sqref="E139:H155">
    <cfRule type="expression" dxfId="40" priority="50">
      <formula>ROW()=CELL("ROW")</formula>
    </cfRule>
  </conditionalFormatting>
  <conditionalFormatting sqref="E173:H189">
    <cfRule type="expression" dxfId="39" priority="48">
      <formula>ROW()=CELL("ROW")</formula>
    </cfRule>
  </conditionalFormatting>
  <conditionalFormatting sqref="A207:A223">
    <cfRule type="expression" dxfId="38" priority="47">
      <formula>ROW()=CELL("ROW")</formula>
    </cfRule>
  </conditionalFormatting>
  <conditionalFormatting sqref="A224:A240">
    <cfRule type="expression" dxfId="37" priority="46">
      <formula>ROW()=CELL("ROW")</formula>
    </cfRule>
  </conditionalFormatting>
  <conditionalFormatting sqref="A241:A308">
    <cfRule type="expression" dxfId="36" priority="45">
      <formula>ROW()=CELL("ROW")</formula>
    </cfRule>
  </conditionalFormatting>
  <conditionalFormatting sqref="B207:B223">
    <cfRule type="expression" dxfId="35" priority="44">
      <formula>ROW()=CELL("ROW")</formula>
    </cfRule>
  </conditionalFormatting>
  <conditionalFormatting sqref="B224:B240">
    <cfRule type="expression" dxfId="34" priority="43">
      <formula>ROW()=CELL("ROW")</formula>
    </cfRule>
  </conditionalFormatting>
  <conditionalFormatting sqref="B241:B308">
    <cfRule type="expression" dxfId="33" priority="42">
      <formula>ROW()=CELL("ROW")</formula>
    </cfRule>
  </conditionalFormatting>
  <conditionalFormatting sqref="A309:A325">
    <cfRule type="expression" dxfId="32" priority="41">
      <formula>ROW()=CELL("ROW")</formula>
    </cfRule>
  </conditionalFormatting>
  <conditionalFormatting sqref="A326:A342">
    <cfRule type="expression" dxfId="31" priority="40">
      <formula>ROW()=CELL("ROW")</formula>
    </cfRule>
  </conditionalFormatting>
  <conditionalFormatting sqref="A343:A410">
    <cfRule type="expression" dxfId="30" priority="39">
      <formula>ROW()=CELL("ROW")</formula>
    </cfRule>
  </conditionalFormatting>
  <conditionalFormatting sqref="B309:B325">
    <cfRule type="expression" dxfId="29" priority="38">
      <formula>ROW()=CELL("ROW")</formula>
    </cfRule>
  </conditionalFormatting>
  <conditionalFormatting sqref="B326:B342">
    <cfRule type="expression" dxfId="28" priority="37">
      <formula>ROW()=CELL("ROW")</formula>
    </cfRule>
  </conditionalFormatting>
  <conditionalFormatting sqref="B343:B410">
    <cfRule type="expression" dxfId="27" priority="36">
      <formula>ROW()=CELL("ROW")</formula>
    </cfRule>
  </conditionalFormatting>
  <conditionalFormatting sqref="E275:H291">
    <cfRule type="expression" dxfId="26" priority="31">
      <formula>ROW()=CELL("ROW")</formula>
    </cfRule>
  </conditionalFormatting>
  <conditionalFormatting sqref="E377:H393">
    <cfRule type="expression" dxfId="25" priority="26">
      <formula>ROW()=CELL("ROW")</formula>
    </cfRule>
  </conditionalFormatting>
  <conditionalFormatting sqref="E20:E36 G20:H36">
    <cfRule type="expression" dxfId="24" priority="24">
      <formula>ROW()=CELL("ROW")</formula>
    </cfRule>
  </conditionalFormatting>
  <conditionalFormatting sqref="F20:F36">
    <cfRule type="expression" dxfId="23" priority="23">
      <formula>ROW()=CELL("ROW")</formula>
    </cfRule>
  </conditionalFormatting>
  <conditionalFormatting sqref="E105:E121 G105:H121">
    <cfRule type="expression" dxfId="22" priority="22">
      <formula>ROW()=CELL("ROW")</formula>
    </cfRule>
  </conditionalFormatting>
  <conditionalFormatting sqref="F105:F121">
    <cfRule type="expression" dxfId="21" priority="21">
      <formula>ROW()=CELL("ROW")</formula>
    </cfRule>
  </conditionalFormatting>
  <conditionalFormatting sqref="G122:H138 E122:E138">
    <cfRule type="expression" dxfId="20" priority="20">
      <formula>ROW()=CELL("ROW")</formula>
    </cfRule>
  </conditionalFormatting>
  <conditionalFormatting sqref="F122:F138">
    <cfRule type="expression" dxfId="19" priority="19">
      <formula>ROW()=CELL("ROW")</formula>
    </cfRule>
  </conditionalFormatting>
  <conditionalFormatting sqref="E156:E172 G156:H172">
    <cfRule type="expression" dxfId="18" priority="18">
      <formula>ROW()=CELL("ROW")</formula>
    </cfRule>
  </conditionalFormatting>
  <conditionalFormatting sqref="F156:F172">
    <cfRule type="expression" dxfId="17" priority="17">
      <formula>ROW()=CELL("ROW")</formula>
    </cfRule>
  </conditionalFormatting>
  <conditionalFormatting sqref="F207:H223">
    <cfRule type="expression" dxfId="16" priority="16">
      <formula>ROW()=CELL("ROW")</formula>
    </cfRule>
  </conditionalFormatting>
  <conditionalFormatting sqref="E207:E223">
    <cfRule type="expression" dxfId="15" priority="15">
      <formula>ROW()=CELL("ROW")</formula>
    </cfRule>
  </conditionalFormatting>
  <conditionalFormatting sqref="G224:H240 E224:E240">
    <cfRule type="expression" dxfId="14" priority="14">
      <formula>ROW()=CELL("ROW")</formula>
    </cfRule>
  </conditionalFormatting>
  <conditionalFormatting sqref="F224:F240">
    <cfRule type="expression" dxfId="13" priority="13">
      <formula>ROW()=CELL("ROW")</formula>
    </cfRule>
  </conditionalFormatting>
  <conditionalFormatting sqref="E241:E257 G241:H257">
    <cfRule type="expression" dxfId="12" priority="12">
      <formula>ROW()=CELL("ROW")</formula>
    </cfRule>
  </conditionalFormatting>
  <conditionalFormatting sqref="F241:F257">
    <cfRule type="expression" dxfId="11" priority="11">
      <formula>ROW()=CELL("ROW")</formula>
    </cfRule>
  </conditionalFormatting>
  <conditionalFormatting sqref="E258:E274 G258:H274">
    <cfRule type="expression" dxfId="10" priority="10">
      <formula>ROW()=CELL("ROW")</formula>
    </cfRule>
  </conditionalFormatting>
  <conditionalFormatting sqref="F258:F274">
    <cfRule type="expression" dxfId="9" priority="9">
      <formula>ROW()=CELL("ROW")</formula>
    </cfRule>
  </conditionalFormatting>
  <conditionalFormatting sqref="G309:H325 E309:E325">
    <cfRule type="expression" dxfId="8" priority="8">
      <formula>ROW()=CELL("ROW")</formula>
    </cfRule>
  </conditionalFormatting>
  <conditionalFormatting sqref="F309:F325">
    <cfRule type="expression" dxfId="7" priority="7">
      <formula>ROW()=CELL("ROW")</formula>
    </cfRule>
  </conditionalFormatting>
  <conditionalFormatting sqref="F326:H342">
    <cfRule type="expression" dxfId="6" priority="6">
      <formula>ROW()=CELL("ROW")</formula>
    </cfRule>
  </conditionalFormatting>
  <conditionalFormatting sqref="E326:E342">
    <cfRule type="expression" dxfId="5" priority="5">
      <formula>ROW()=CELL("ROW")</formula>
    </cfRule>
  </conditionalFormatting>
  <conditionalFormatting sqref="E343:E359 G343:H359">
    <cfRule type="expression" dxfId="4" priority="4">
      <formula>ROW()=CELL("ROW")</formula>
    </cfRule>
  </conditionalFormatting>
  <conditionalFormatting sqref="F343:F359">
    <cfRule type="expression" dxfId="3" priority="3">
      <formula>ROW()=CELL("ROW")</formula>
    </cfRule>
  </conditionalFormatting>
  <conditionalFormatting sqref="E360:E376 G360:H376">
    <cfRule type="expression" dxfId="2" priority="2">
      <formula>ROW()=CELL("ROW")</formula>
    </cfRule>
  </conditionalFormatting>
  <conditionalFormatting sqref="F360:F376">
    <cfRule type="expression" dxfId="1" priority="1">
      <formula>ROW()=CELL("ROW")</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EB36-F7EF-7D40-9C84-285E673868E3}">
  <sheetPr codeName="Sheet4">
    <tabColor theme="8"/>
  </sheetPr>
  <dimension ref="A2:B16"/>
  <sheetViews>
    <sheetView zoomScale="213" zoomScaleNormal="267" workbookViewId="0">
      <selection activeCell="J10" sqref="J10"/>
    </sheetView>
  </sheetViews>
  <sheetFormatPr baseColWidth="10" defaultRowHeight="16" x14ac:dyDescent="0.2"/>
  <cols>
    <col min="1" max="2" width="14" customWidth="1"/>
  </cols>
  <sheetData>
    <row r="2" spans="1:2" x14ac:dyDescent="0.2">
      <c r="A2" s="3" t="s">
        <v>22</v>
      </c>
      <c r="B2" s="3" t="s">
        <v>28</v>
      </c>
    </row>
    <row r="3" spans="1:2" x14ac:dyDescent="0.2">
      <c r="A3" s="4">
        <v>0.93330000000000002</v>
      </c>
      <c r="B3" s="1">
        <v>1</v>
      </c>
    </row>
    <row r="4" spans="1:2" x14ac:dyDescent="0.2">
      <c r="A4" s="4">
        <v>0.93340000000000001</v>
      </c>
      <c r="B4" s="1">
        <v>2</v>
      </c>
    </row>
    <row r="5" spans="1:2" x14ac:dyDescent="0.2">
      <c r="A5" s="4">
        <v>0.9667</v>
      </c>
      <c r="B5" s="1">
        <v>3</v>
      </c>
    </row>
    <row r="6" spans="1:2" x14ac:dyDescent="0.2">
      <c r="A6" s="4">
        <v>1</v>
      </c>
      <c r="B6" s="1">
        <v>4</v>
      </c>
    </row>
    <row r="7" spans="1:2" x14ac:dyDescent="0.2">
      <c r="A7" s="4">
        <v>1.0333000000000001</v>
      </c>
      <c r="B7" s="1">
        <v>5</v>
      </c>
    </row>
    <row r="8" spans="1:2" x14ac:dyDescent="0.2">
      <c r="A8" s="4">
        <v>1.0667</v>
      </c>
      <c r="B8" s="1">
        <v>6</v>
      </c>
    </row>
    <row r="9" spans="1:2" x14ac:dyDescent="0.2">
      <c r="A9" s="4">
        <v>1.1000000000000001</v>
      </c>
      <c r="B9" s="1">
        <v>7</v>
      </c>
    </row>
    <row r="11" spans="1:2" x14ac:dyDescent="0.2">
      <c r="A11" s="96" t="s">
        <v>29</v>
      </c>
      <c r="B11" s="96"/>
    </row>
    <row r="12" spans="1:2" x14ac:dyDescent="0.2">
      <c r="A12" t="s">
        <v>30</v>
      </c>
      <c r="B12" s="5">
        <v>0.4</v>
      </c>
    </row>
    <row r="13" spans="1:2" x14ac:dyDescent="0.2">
      <c r="A13" t="s">
        <v>31</v>
      </c>
      <c r="B13" s="2">
        <v>0.2</v>
      </c>
    </row>
    <row r="14" spans="1:2" x14ac:dyDescent="0.2">
      <c r="A14" t="s">
        <v>32</v>
      </c>
      <c r="B14" s="2">
        <v>0.1</v>
      </c>
    </row>
    <row r="15" spans="1:2" x14ac:dyDescent="0.2">
      <c r="A15" t="s">
        <v>33</v>
      </c>
      <c r="B15" s="2">
        <v>0.15</v>
      </c>
    </row>
    <row r="16" spans="1:2" x14ac:dyDescent="0.2">
      <c r="A16" t="s">
        <v>34</v>
      </c>
      <c r="B16" s="2">
        <v>0.15</v>
      </c>
    </row>
  </sheetData>
  <mergeCells count="1">
    <mergeCell ref="A11:B1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AF6F6-45F9-5C43-94A8-25AD43B50BB6}">
  <dimension ref="A3:C9"/>
  <sheetViews>
    <sheetView workbookViewId="0">
      <selection activeCell="B4" sqref="B4 B6:B10"/>
    </sheetView>
  </sheetViews>
  <sheetFormatPr baseColWidth="10" defaultRowHeight="16" x14ac:dyDescent="0.2"/>
  <cols>
    <col min="1" max="1" width="12.83203125" bestFit="1" customWidth="1"/>
    <col min="2" max="2" width="13.5" bestFit="1" customWidth="1"/>
    <col min="3" max="3" width="10.83203125" bestFit="1" customWidth="1"/>
    <col min="4" max="5" width="9" bestFit="1" customWidth="1"/>
    <col min="6" max="6" width="10.83203125" bestFit="1" customWidth="1"/>
    <col min="7" max="7" width="7.6640625" bestFit="1" customWidth="1"/>
    <col min="8" max="8" width="8.33203125" bestFit="1" customWidth="1"/>
    <col min="9" max="10" width="9.5" bestFit="1" customWidth="1"/>
    <col min="11" max="11" width="10.1640625" bestFit="1" customWidth="1"/>
    <col min="12" max="12" width="9.6640625" bestFit="1" customWidth="1"/>
    <col min="13" max="13" width="7" bestFit="1" customWidth="1"/>
    <col min="14" max="14" width="9.33203125" bestFit="1" customWidth="1"/>
    <col min="15" max="15" width="10" bestFit="1" customWidth="1"/>
    <col min="16" max="16" width="8.83203125" bestFit="1" customWidth="1"/>
    <col min="17" max="17" width="7.1640625" bestFit="1" customWidth="1"/>
    <col min="18" max="18" width="8.1640625" bestFit="1" customWidth="1"/>
  </cols>
  <sheetData>
    <row r="3" spans="1:3" x14ac:dyDescent="0.2">
      <c r="A3" s="58" t="s">
        <v>64</v>
      </c>
      <c r="B3" s="58" t="s">
        <v>65</v>
      </c>
    </row>
    <row r="4" spans="1:3" x14ac:dyDescent="0.2">
      <c r="A4" s="58" t="s">
        <v>66</v>
      </c>
      <c r="B4" t="s">
        <v>31</v>
      </c>
      <c r="C4" t="s">
        <v>62</v>
      </c>
    </row>
    <row r="5" spans="1:3" x14ac:dyDescent="0.2">
      <c r="A5" t="s">
        <v>67</v>
      </c>
      <c r="B5" s="60">
        <v>1</v>
      </c>
      <c r="C5" s="60">
        <v>1</v>
      </c>
    </row>
    <row r="6" spans="1:3" x14ac:dyDescent="0.2">
      <c r="A6" t="s">
        <v>68</v>
      </c>
      <c r="B6" s="60">
        <v>1</v>
      </c>
      <c r="C6" s="60">
        <v>1</v>
      </c>
    </row>
    <row r="7" spans="1:3" x14ac:dyDescent="0.2">
      <c r="A7" t="s">
        <v>69</v>
      </c>
      <c r="B7" s="60">
        <v>2.3561665804656426</v>
      </c>
      <c r="C7" s="60">
        <v>2.3561665804656426</v>
      </c>
    </row>
    <row r="8" spans="1:3" x14ac:dyDescent="0.2">
      <c r="A8" t="s">
        <v>70</v>
      </c>
      <c r="B8" s="60">
        <v>1</v>
      </c>
      <c r="C8" s="60">
        <v>1</v>
      </c>
    </row>
    <row r="9" spans="1:3" x14ac:dyDescent="0.2">
      <c r="A9" t="s">
        <v>62</v>
      </c>
      <c r="B9" s="60">
        <v>5.3561665804656426</v>
      </c>
      <c r="C9" s="60">
        <v>5.3561665804656426</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D2B2-BFA2-A84A-B716-BA532EBE5AA3}">
  <dimension ref="A3:C5"/>
  <sheetViews>
    <sheetView workbookViewId="0">
      <selection activeCell="I30" sqref="I30"/>
    </sheetView>
  </sheetViews>
  <sheetFormatPr baseColWidth="10" defaultRowHeight="16" x14ac:dyDescent="0.2"/>
  <cols>
    <col min="1" max="1" width="13" bestFit="1" customWidth="1"/>
    <col min="2" max="2" width="12.6640625" bestFit="1" customWidth="1"/>
    <col min="3" max="3" width="10.6640625" bestFit="1" customWidth="1"/>
  </cols>
  <sheetData>
    <row r="3" spans="1:3" x14ac:dyDescent="0.2">
      <c r="A3" s="58" t="s">
        <v>63</v>
      </c>
      <c r="B3" t="s">
        <v>72</v>
      </c>
      <c r="C3" t="s">
        <v>73</v>
      </c>
    </row>
    <row r="4" spans="1:3" x14ac:dyDescent="0.2">
      <c r="A4" s="59" t="s">
        <v>8</v>
      </c>
      <c r="B4">
        <v>59</v>
      </c>
      <c r="C4">
        <v>81.7</v>
      </c>
    </row>
    <row r="5" spans="1:3" x14ac:dyDescent="0.2">
      <c r="A5" s="59" t="s">
        <v>62</v>
      </c>
      <c r="B5">
        <v>59</v>
      </c>
      <c r="C5">
        <v>81.7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78B9-18FB-C147-86C2-F4B57D490B2E}">
  <dimension ref="A3:C6"/>
  <sheetViews>
    <sheetView zoomScale="150" zoomScaleNormal="232" workbookViewId="0">
      <selection activeCell="E12" sqref="E12"/>
    </sheetView>
  </sheetViews>
  <sheetFormatPr baseColWidth="10" defaultRowHeight="16" x14ac:dyDescent="0.2"/>
  <cols>
    <col min="1" max="1" width="13" bestFit="1" customWidth="1"/>
    <col min="2" max="2" width="11.5" bestFit="1" customWidth="1"/>
    <col min="3" max="3" width="10.6640625" bestFit="1" customWidth="1"/>
    <col min="4" max="4" width="17.5" bestFit="1" customWidth="1"/>
    <col min="5" max="5" width="15.33203125" bestFit="1" customWidth="1"/>
    <col min="6" max="7" width="5.1640625" bestFit="1" customWidth="1"/>
    <col min="8" max="8" width="10.6640625" bestFit="1" customWidth="1"/>
    <col min="9" max="10" width="5.6640625" bestFit="1" customWidth="1"/>
    <col min="11" max="11" width="15.1640625" bestFit="1" customWidth="1"/>
    <col min="12" max="12" width="4.6640625" bestFit="1" customWidth="1"/>
    <col min="13" max="13" width="5.1640625" bestFit="1" customWidth="1"/>
    <col min="14" max="14" width="20.6640625" bestFit="1" customWidth="1"/>
    <col min="15" max="15" width="18.6640625" bestFit="1" customWidth="1"/>
    <col min="16" max="16" width="17.5" bestFit="1" customWidth="1"/>
    <col min="17" max="17" width="15.33203125" bestFit="1" customWidth="1"/>
  </cols>
  <sheetData>
    <row r="3" spans="1:3" x14ac:dyDescent="0.2">
      <c r="A3" s="58" t="s">
        <v>63</v>
      </c>
      <c r="B3" t="s">
        <v>74</v>
      </c>
      <c r="C3" t="s">
        <v>73</v>
      </c>
    </row>
    <row r="4" spans="1:3" x14ac:dyDescent="0.2">
      <c r="A4" s="59" t="s">
        <v>8</v>
      </c>
      <c r="B4">
        <v>7.5</v>
      </c>
      <c r="C4">
        <v>5.42</v>
      </c>
    </row>
    <row r="5" spans="1:3" x14ac:dyDescent="0.2">
      <c r="A5" s="73" t="s">
        <v>71</v>
      </c>
      <c r="B5">
        <v>7.5</v>
      </c>
      <c r="C5">
        <v>5.42</v>
      </c>
    </row>
    <row r="6" spans="1:3" x14ac:dyDescent="0.2">
      <c r="A6" s="59" t="s">
        <v>62</v>
      </c>
      <c r="B6">
        <v>7.5</v>
      </c>
      <c r="C6">
        <v>5.42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TEAM METRICS DASHBOARD</vt:lpstr>
      <vt:lpstr>DATA INPUT - NOT CLEANED</vt:lpstr>
      <vt:lpstr>Sheet12</vt:lpstr>
      <vt:lpstr>Sheet13</vt:lpstr>
      <vt:lpstr>Sheet14</vt:lpstr>
      <vt:lpstr>Sheet15</vt:lpstr>
      <vt:lpstr>Sheet18</vt:lpstr>
      <vt:lpstr>Sheet21</vt:lpstr>
      <vt:lpstr>Sheet24</vt:lpstr>
      <vt:lpstr>Sheet27</vt:lpstr>
      <vt:lpstr>DATASETS - CLEANED</vt:lpstr>
      <vt:lpstr>Source Computation</vt:lpstr>
      <vt:lpstr>PIVOT TABLE</vt:lpstr>
      <vt:lpstr>Sheet10</vt:lpstr>
      <vt:lpstr>PIVOT TABLE 2</vt:lpstr>
      <vt:lpstr>'PIVOT 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Dela Rosa</dc:creator>
  <cp:lastModifiedBy>Roland Dela Rosa</cp:lastModifiedBy>
  <dcterms:created xsi:type="dcterms:W3CDTF">2023-08-23T15:02:21Z</dcterms:created>
  <dcterms:modified xsi:type="dcterms:W3CDTF">2023-10-10T03:00:05Z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2023-08-24T10:38:43Z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0a5f5c3b-7edb-428c-a351-d10a8c67c3a1</vt:lpwstr>
  </property>
  <property fmtid="{D5CDD505-2E9C-101B-9397-08002B2CF9AE}" pid="7" name="MSIP_Label_defa4170-0d19-0005-0004-bc88714345d2_ActionId">
    <vt:lpwstr>7e44a664-9864-4abb-8be2-ee6223ee8351</vt:lpwstr>
  </property>
  <property fmtid="{D5CDD505-2E9C-101B-9397-08002B2CF9AE}" pid="8" name="MSIP_Label_defa4170-0d19-0005-0004-bc88714345d2_ContentBits">
    <vt:lpwstr>0</vt:lpwstr>
  </property>
</Properties>
</file>